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autoCompressPictures="0"/>
  <bookViews>
    <workbookView xWindow="0" yWindow="0" windowWidth="28720" windowHeight="17540" tabRatio="989" activeTab="2"/>
  </bookViews>
  <sheets>
    <sheet name="O_DIRECT" sheetId="1" r:id="rId1"/>
    <sheet name="CACHED" sheetId="2" r:id="rId2"/>
    <sheet name="CACHED-1GB" sheetId="3" r:id="rId3"/>
    <sheet name="Allocators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1" i="3" l="1"/>
  <c r="F54" i="3"/>
  <c r="G53" i="3"/>
  <c r="F53" i="3"/>
  <c r="F52" i="3"/>
  <c r="F51" i="3"/>
  <c r="B45" i="3"/>
  <c r="B47" i="3"/>
  <c r="C45" i="3"/>
  <c r="H46" i="3"/>
  <c r="H45" i="3"/>
  <c r="I40" i="3"/>
  <c r="J40" i="3"/>
  <c r="C33" i="3"/>
  <c r="D33" i="3"/>
  <c r="J33" i="3"/>
  <c r="E33" i="3"/>
  <c r="F33" i="3"/>
  <c r="K33" i="3"/>
  <c r="G33" i="3"/>
  <c r="H33" i="3"/>
  <c r="C32" i="3"/>
  <c r="D32" i="3"/>
  <c r="J32" i="3"/>
  <c r="E32" i="3"/>
  <c r="F32" i="3"/>
  <c r="K32" i="3"/>
  <c r="G32" i="3"/>
  <c r="H32" i="3"/>
  <c r="C31" i="3"/>
  <c r="D31" i="3"/>
  <c r="J31" i="3"/>
  <c r="E31" i="3"/>
  <c r="F31" i="3"/>
  <c r="K31" i="3"/>
  <c r="G31" i="3"/>
  <c r="H31" i="3"/>
  <c r="C30" i="3"/>
  <c r="D30" i="3"/>
  <c r="J30" i="3"/>
  <c r="E30" i="3"/>
  <c r="F30" i="3"/>
  <c r="K30" i="3"/>
  <c r="G30" i="3"/>
  <c r="H30" i="3"/>
  <c r="C29" i="3"/>
  <c r="D29" i="3"/>
  <c r="J29" i="3"/>
  <c r="E29" i="3"/>
  <c r="F29" i="3"/>
  <c r="K29" i="3"/>
  <c r="G29" i="3"/>
  <c r="H29" i="3"/>
  <c r="C28" i="3"/>
  <c r="D28" i="3"/>
  <c r="J28" i="3"/>
  <c r="E28" i="3"/>
  <c r="F28" i="3"/>
  <c r="K28" i="3"/>
  <c r="G28" i="3"/>
  <c r="H28" i="3"/>
  <c r="C27" i="3"/>
  <c r="D27" i="3"/>
  <c r="J27" i="3"/>
  <c r="E27" i="3"/>
  <c r="F27" i="3"/>
  <c r="K27" i="3"/>
  <c r="G27" i="3"/>
  <c r="H27" i="3"/>
  <c r="C26" i="3"/>
  <c r="D26" i="3"/>
  <c r="J26" i="3"/>
  <c r="E26" i="3"/>
  <c r="F26" i="3"/>
  <c r="K26" i="3"/>
  <c r="G26" i="3"/>
  <c r="H26" i="3"/>
  <c r="C25" i="3"/>
  <c r="D25" i="3"/>
  <c r="J25" i="3"/>
  <c r="E25" i="3"/>
  <c r="F25" i="3"/>
  <c r="K25" i="3"/>
  <c r="G25" i="3"/>
  <c r="H25" i="3"/>
  <c r="C24" i="3"/>
  <c r="D24" i="3"/>
  <c r="J24" i="3"/>
  <c r="E24" i="3"/>
  <c r="F24" i="3"/>
  <c r="K24" i="3"/>
  <c r="G24" i="3"/>
  <c r="H24" i="3"/>
  <c r="E2" i="3"/>
  <c r="E2" i="2"/>
  <c r="C33" i="2"/>
  <c r="H33" i="2"/>
  <c r="D33" i="2"/>
  <c r="I33" i="2"/>
  <c r="J33" i="2"/>
  <c r="I47" i="2"/>
  <c r="B33" i="2"/>
  <c r="E33" i="2"/>
  <c r="H47" i="2"/>
  <c r="C32" i="2"/>
  <c r="H32" i="2"/>
  <c r="D32" i="2"/>
  <c r="I32" i="2"/>
  <c r="J32" i="2"/>
  <c r="I46" i="2"/>
  <c r="B32" i="2"/>
  <c r="E32" i="2"/>
  <c r="H46" i="2"/>
  <c r="D46" i="2"/>
  <c r="C46" i="2"/>
  <c r="B46" i="2"/>
  <c r="C31" i="2"/>
  <c r="H31" i="2"/>
  <c r="D31" i="2"/>
  <c r="I31" i="2"/>
  <c r="J31" i="2"/>
  <c r="I45" i="2"/>
  <c r="B31" i="2"/>
  <c r="E31" i="2"/>
  <c r="H45" i="2"/>
  <c r="D45" i="2"/>
  <c r="C45" i="2"/>
  <c r="B45" i="2"/>
  <c r="C30" i="2"/>
  <c r="H30" i="2"/>
  <c r="D30" i="2"/>
  <c r="I30" i="2"/>
  <c r="J30" i="2"/>
  <c r="I44" i="2"/>
  <c r="B30" i="2"/>
  <c r="E30" i="2"/>
  <c r="H44" i="2"/>
  <c r="D44" i="2"/>
  <c r="C44" i="2"/>
  <c r="B44" i="2"/>
  <c r="C29" i="2"/>
  <c r="H29" i="2"/>
  <c r="D29" i="2"/>
  <c r="I29" i="2"/>
  <c r="J29" i="2"/>
  <c r="I43" i="2"/>
  <c r="B29" i="2"/>
  <c r="E29" i="2"/>
  <c r="H43" i="2"/>
  <c r="D43" i="2"/>
  <c r="C43" i="2"/>
  <c r="B43" i="2"/>
  <c r="C28" i="2"/>
  <c r="H28" i="2"/>
  <c r="D28" i="2"/>
  <c r="I28" i="2"/>
  <c r="J28" i="2"/>
  <c r="I42" i="2"/>
  <c r="B28" i="2"/>
  <c r="E28" i="2"/>
  <c r="H42" i="2"/>
  <c r="D42" i="2"/>
  <c r="C42" i="2"/>
  <c r="B42" i="2"/>
  <c r="C27" i="2"/>
  <c r="H27" i="2"/>
  <c r="D27" i="2"/>
  <c r="I27" i="2"/>
  <c r="J27" i="2"/>
  <c r="I41" i="2"/>
  <c r="B27" i="2"/>
  <c r="E27" i="2"/>
  <c r="H41" i="2"/>
  <c r="D41" i="2"/>
  <c r="C41" i="2"/>
  <c r="B41" i="2"/>
  <c r="C26" i="2"/>
  <c r="H26" i="2"/>
  <c r="D26" i="2"/>
  <c r="I26" i="2"/>
  <c r="J26" i="2"/>
  <c r="I40" i="2"/>
  <c r="B26" i="2"/>
  <c r="E26" i="2"/>
  <c r="H40" i="2"/>
  <c r="D40" i="2"/>
  <c r="C40" i="2"/>
  <c r="B40" i="2"/>
  <c r="C25" i="2"/>
  <c r="H25" i="2"/>
  <c r="D25" i="2"/>
  <c r="I25" i="2"/>
  <c r="J25" i="2"/>
  <c r="I39" i="2"/>
  <c r="B25" i="2"/>
  <c r="E25" i="2"/>
  <c r="H39" i="2"/>
  <c r="D39" i="2"/>
  <c r="C39" i="2"/>
  <c r="B39" i="2"/>
  <c r="C24" i="2"/>
  <c r="H24" i="2"/>
  <c r="D24" i="2"/>
  <c r="I24" i="2"/>
  <c r="J24" i="2"/>
  <c r="I38" i="2"/>
  <c r="B24" i="2"/>
  <c r="E24" i="2"/>
  <c r="H38" i="2"/>
  <c r="D38" i="2"/>
  <c r="C38" i="2"/>
  <c r="B38" i="2"/>
  <c r="D37" i="2"/>
  <c r="C37" i="2"/>
  <c r="B37" i="2"/>
  <c r="Y18" i="2"/>
  <c r="X18" i="2"/>
  <c r="U18" i="2"/>
  <c r="T18" i="2"/>
  <c r="R18" i="2"/>
  <c r="Q18" i="2"/>
  <c r="P18" i="2"/>
  <c r="J18" i="2"/>
  <c r="Y17" i="2"/>
  <c r="X17" i="2"/>
  <c r="V17" i="2"/>
  <c r="U17" i="2"/>
  <c r="T17" i="2"/>
  <c r="R17" i="2"/>
  <c r="Q17" i="2"/>
  <c r="P17" i="2"/>
  <c r="J17" i="2"/>
  <c r="N17" i="2"/>
  <c r="M17" i="2"/>
  <c r="L17" i="2"/>
  <c r="Y16" i="2"/>
  <c r="X16" i="2"/>
  <c r="V16" i="2"/>
  <c r="U16" i="2"/>
  <c r="T16" i="2"/>
  <c r="R16" i="2"/>
  <c r="Q16" i="2"/>
  <c r="P16" i="2"/>
  <c r="J16" i="2"/>
  <c r="N16" i="2"/>
  <c r="M16" i="2"/>
  <c r="L16" i="2"/>
  <c r="Y15" i="2"/>
  <c r="X15" i="2"/>
  <c r="V15" i="2"/>
  <c r="U15" i="2"/>
  <c r="T15" i="2"/>
  <c r="R15" i="2"/>
  <c r="Q15" i="2"/>
  <c r="P15" i="2"/>
  <c r="J15" i="2"/>
  <c r="N15" i="2"/>
  <c r="M15" i="2"/>
  <c r="L15" i="2"/>
  <c r="Y14" i="2"/>
  <c r="X14" i="2"/>
  <c r="V14" i="2"/>
  <c r="U14" i="2"/>
  <c r="T14" i="2"/>
  <c r="R14" i="2"/>
  <c r="Q14" i="2"/>
  <c r="P14" i="2"/>
  <c r="J14" i="2"/>
  <c r="N14" i="2"/>
  <c r="M14" i="2"/>
  <c r="L14" i="2"/>
  <c r="Y13" i="2"/>
  <c r="X13" i="2"/>
  <c r="V13" i="2"/>
  <c r="U13" i="2"/>
  <c r="T13" i="2"/>
  <c r="R13" i="2"/>
  <c r="Q13" i="2"/>
  <c r="P13" i="2"/>
  <c r="J13" i="2"/>
  <c r="N13" i="2"/>
  <c r="M13" i="2"/>
  <c r="L13" i="2"/>
  <c r="Y12" i="2"/>
  <c r="X12" i="2"/>
  <c r="V12" i="2"/>
  <c r="U12" i="2"/>
  <c r="T12" i="2"/>
  <c r="R12" i="2"/>
  <c r="Q12" i="2"/>
  <c r="P12" i="2"/>
  <c r="J12" i="2"/>
  <c r="N12" i="2"/>
  <c r="M12" i="2"/>
  <c r="L12" i="2"/>
  <c r="Y11" i="2"/>
  <c r="X11" i="2"/>
  <c r="V11" i="2"/>
  <c r="U11" i="2"/>
  <c r="T11" i="2"/>
  <c r="R11" i="2"/>
  <c r="Q11" i="2"/>
  <c r="P11" i="2"/>
  <c r="J11" i="2"/>
  <c r="N11" i="2"/>
  <c r="M11" i="2"/>
  <c r="L11" i="2"/>
  <c r="Y10" i="2"/>
  <c r="X10" i="2"/>
  <c r="V10" i="2"/>
  <c r="U10" i="2"/>
  <c r="T10" i="2"/>
  <c r="R10" i="2"/>
  <c r="Q10" i="2"/>
  <c r="P10" i="2"/>
  <c r="J10" i="2"/>
  <c r="N10" i="2"/>
  <c r="M10" i="2"/>
  <c r="L10" i="2"/>
  <c r="Y9" i="2"/>
  <c r="X9" i="2"/>
  <c r="V9" i="2"/>
  <c r="U9" i="2"/>
  <c r="T9" i="2"/>
  <c r="R9" i="2"/>
  <c r="Q9" i="2"/>
  <c r="P9" i="2"/>
  <c r="J9" i="2"/>
  <c r="N9" i="2"/>
  <c r="M9" i="2"/>
  <c r="L9" i="2"/>
  <c r="E2" i="1"/>
  <c r="C33" i="1"/>
  <c r="H33" i="1"/>
  <c r="D33" i="1"/>
  <c r="I33" i="1"/>
  <c r="J33" i="1"/>
  <c r="I47" i="1"/>
  <c r="B33" i="1"/>
  <c r="E33" i="1"/>
  <c r="H47" i="1"/>
  <c r="C32" i="1"/>
  <c r="H32" i="1"/>
  <c r="D32" i="1"/>
  <c r="I32" i="1"/>
  <c r="J32" i="1"/>
  <c r="I46" i="1"/>
  <c r="B32" i="1"/>
  <c r="E32" i="1"/>
  <c r="H46" i="1"/>
  <c r="D46" i="1"/>
  <c r="C46" i="1"/>
  <c r="B46" i="1"/>
  <c r="C31" i="1"/>
  <c r="H31" i="1"/>
  <c r="D31" i="1"/>
  <c r="I31" i="1"/>
  <c r="J31" i="1"/>
  <c r="I45" i="1"/>
  <c r="B31" i="1"/>
  <c r="E31" i="1"/>
  <c r="H45" i="1"/>
  <c r="D45" i="1"/>
  <c r="C45" i="1"/>
  <c r="B45" i="1"/>
  <c r="C30" i="1"/>
  <c r="H30" i="1"/>
  <c r="D30" i="1"/>
  <c r="I30" i="1"/>
  <c r="J30" i="1"/>
  <c r="I44" i="1"/>
  <c r="B30" i="1"/>
  <c r="E30" i="1"/>
  <c r="H44" i="1"/>
  <c r="D44" i="1"/>
  <c r="C44" i="1"/>
  <c r="B44" i="1"/>
  <c r="C29" i="1"/>
  <c r="H29" i="1"/>
  <c r="D29" i="1"/>
  <c r="I29" i="1"/>
  <c r="J29" i="1"/>
  <c r="I43" i="1"/>
  <c r="B29" i="1"/>
  <c r="E29" i="1"/>
  <c r="H43" i="1"/>
  <c r="D43" i="1"/>
  <c r="C43" i="1"/>
  <c r="B43" i="1"/>
  <c r="C28" i="1"/>
  <c r="H28" i="1"/>
  <c r="D28" i="1"/>
  <c r="I28" i="1"/>
  <c r="J28" i="1"/>
  <c r="I42" i="1"/>
  <c r="B28" i="1"/>
  <c r="E28" i="1"/>
  <c r="H42" i="1"/>
  <c r="D42" i="1"/>
  <c r="C42" i="1"/>
  <c r="B42" i="1"/>
  <c r="C27" i="1"/>
  <c r="H27" i="1"/>
  <c r="D27" i="1"/>
  <c r="I27" i="1"/>
  <c r="J27" i="1"/>
  <c r="I41" i="1"/>
  <c r="B27" i="1"/>
  <c r="E27" i="1"/>
  <c r="H41" i="1"/>
  <c r="D41" i="1"/>
  <c r="C41" i="1"/>
  <c r="B41" i="1"/>
  <c r="C26" i="1"/>
  <c r="H26" i="1"/>
  <c r="D26" i="1"/>
  <c r="I26" i="1"/>
  <c r="J26" i="1"/>
  <c r="I40" i="1"/>
  <c r="B26" i="1"/>
  <c r="E26" i="1"/>
  <c r="H40" i="1"/>
  <c r="D40" i="1"/>
  <c r="C40" i="1"/>
  <c r="B40" i="1"/>
  <c r="C25" i="1"/>
  <c r="H25" i="1"/>
  <c r="D25" i="1"/>
  <c r="I25" i="1"/>
  <c r="J25" i="1"/>
  <c r="I39" i="1"/>
  <c r="B25" i="1"/>
  <c r="E25" i="1"/>
  <c r="H39" i="1"/>
  <c r="D39" i="1"/>
  <c r="C39" i="1"/>
  <c r="B39" i="1"/>
  <c r="C24" i="1"/>
  <c r="H24" i="1"/>
  <c r="D24" i="1"/>
  <c r="I24" i="1"/>
  <c r="J24" i="1"/>
  <c r="I38" i="1"/>
  <c r="B24" i="1"/>
  <c r="E24" i="1"/>
  <c r="H38" i="1"/>
  <c r="D38" i="1"/>
  <c r="C38" i="1"/>
  <c r="B38" i="1"/>
  <c r="D37" i="1"/>
  <c r="C37" i="1"/>
  <c r="B37" i="1"/>
  <c r="T18" i="1"/>
  <c r="S18" i="1"/>
  <c r="P18" i="1"/>
  <c r="O18" i="1"/>
  <c r="M18" i="1"/>
  <c r="L18" i="1"/>
  <c r="K18" i="1"/>
  <c r="T17" i="1"/>
  <c r="S17" i="1"/>
  <c r="Q17" i="1"/>
  <c r="P17" i="1"/>
  <c r="O17" i="1"/>
  <c r="M17" i="1"/>
  <c r="L17" i="1"/>
  <c r="K17" i="1"/>
  <c r="T16" i="1"/>
  <c r="S16" i="1"/>
  <c r="Q16" i="1"/>
  <c r="P16" i="1"/>
  <c r="O16" i="1"/>
  <c r="M16" i="1"/>
  <c r="L16" i="1"/>
  <c r="K16" i="1"/>
  <c r="T15" i="1"/>
  <c r="S15" i="1"/>
  <c r="Q15" i="1"/>
  <c r="P15" i="1"/>
  <c r="O15" i="1"/>
  <c r="M15" i="1"/>
  <c r="L15" i="1"/>
  <c r="K15" i="1"/>
  <c r="T14" i="1"/>
  <c r="S14" i="1"/>
  <c r="Q14" i="1"/>
  <c r="P14" i="1"/>
  <c r="O14" i="1"/>
  <c r="M14" i="1"/>
  <c r="L14" i="1"/>
  <c r="K14" i="1"/>
  <c r="T13" i="1"/>
  <c r="S13" i="1"/>
  <c r="Q13" i="1"/>
  <c r="P13" i="1"/>
  <c r="O13" i="1"/>
  <c r="M13" i="1"/>
  <c r="L13" i="1"/>
  <c r="K13" i="1"/>
  <c r="T12" i="1"/>
  <c r="S12" i="1"/>
  <c r="Q12" i="1"/>
  <c r="P12" i="1"/>
  <c r="O12" i="1"/>
  <c r="M12" i="1"/>
  <c r="L12" i="1"/>
  <c r="K12" i="1"/>
  <c r="T11" i="1"/>
  <c r="S11" i="1"/>
  <c r="Q11" i="1"/>
  <c r="P11" i="1"/>
  <c r="O11" i="1"/>
  <c r="M11" i="1"/>
  <c r="L11" i="1"/>
  <c r="K11" i="1"/>
  <c r="T10" i="1"/>
  <c r="S10" i="1"/>
  <c r="Q10" i="1"/>
  <c r="P10" i="1"/>
  <c r="O10" i="1"/>
  <c r="M10" i="1"/>
  <c r="L10" i="1"/>
  <c r="K10" i="1"/>
  <c r="T9" i="1"/>
  <c r="S9" i="1"/>
  <c r="Q9" i="1"/>
  <c r="P9" i="1"/>
  <c r="O9" i="1"/>
  <c r="M9" i="1"/>
  <c r="L9" i="1"/>
  <c r="K9" i="1"/>
</calcChain>
</file>

<file path=xl/sharedStrings.xml><?xml version="1.0" encoding="utf-8"?>
<sst xmlns="http://schemas.openxmlformats.org/spreadsheetml/2006/main" count="156" uniqueCount="62">
  <si>
    <t>File</t>
  </si>
  <si>
    <t>10GB</t>
  </si>
  <si>
    <t>log(n)</t>
  </si>
  <si>
    <t>Chunk</t>
  </si>
  <si>
    <t>1GB</t>
  </si>
  <si>
    <t>O_DIRECT</t>
  </si>
  <si>
    <t>Yes</t>
  </si>
  <si>
    <t>Read (ms)</t>
  </si>
  <si>
    <t>r_cmps</t>
  </si>
  <si>
    <t>Compares + pq + sort</t>
  </si>
  <si>
    <t>memcpy</t>
  </si>
  <si>
    <t>1.log(n)</t>
  </si>
  <si>
    <t>2.log(n)</t>
  </si>
  <si>
    <t>Read</t>
  </si>
  <si>
    <t>Time</t>
  </si>
  <si>
    <t>Compares</t>
  </si>
  <si>
    <t>Pushes</t>
  </si>
  <si>
    <t>Pops</t>
  </si>
  <si>
    <t>k_cpys</t>
  </si>
  <si>
    <t>v_cpys</t>
  </si>
  <si>
    <t>C</t>
  </si>
  <si>
    <t>Pu</t>
  </si>
  <si>
    <t>Po</t>
  </si>
  <si>
    <t>C / Pu</t>
  </si>
  <si>
    <t>C / Po</t>
  </si>
  <si>
    <t>Memcp's</t>
  </si>
  <si>
    <t>Memcpy's</t>
  </si>
  <si>
    <t>compare</t>
  </si>
  <si>
    <t>push</t>
  </si>
  <si>
    <t>pop</t>
  </si>
  <si>
    <t>total</t>
  </si>
  <si>
    <t>Memcp</t>
  </si>
  <si>
    <t>Memcpy</t>
  </si>
  <si>
    <t>cpys</t>
  </si>
  <si>
    <t>100MB</t>
  </si>
  <si>
    <t>alloc</t>
  </si>
  <si>
    <t>cons</t>
  </si>
  <si>
    <t>copy</t>
  </si>
  <si>
    <t>move</t>
  </si>
  <si>
    <t>Key Copies</t>
  </si>
  <si>
    <t>Value Copies</t>
  </si>
  <si>
    <t>Allocation</t>
  </si>
  <si>
    <t>Estimate</t>
  </si>
  <si>
    <t>Model</t>
  </si>
  <si>
    <t>Op</t>
  </si>
  <si>
    <t>N</t>
  </si>
  <si>
    <t>Time (us)</t>
  </si>
  <si>
    <t>cmp</t>
  </si>
  <si>
    <t>k_cpy</t>
  </si>
  <si>
    <t>v_cpy</t>
  </si>
  <si>
    <t>Push – size</t>
  </si>
  <si>
    <t>k_cpy'</t>
  </si>
  <si>
    <t>time</t>
  </si>
  <si>
    <t>Normal</t>
  </si>
  <si>
    <t>No value</t>
  </si>
  <si>
    <t>- boost (null)</t>
  </si>
  <si>
    <t>- boost</t>
  </si>
  <si>
    <t>- malloc</t>
  </si>
  <si>
    <t>- new</t>
  </si>
  <si>
    <t>- jemalloc</t>
  </si>
  <si>
    <t>- tcmalloc</t>
  </si>
  <si>
    <t>- Hoard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</si>
</sst>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&quot;TRUE&quot;;&quot;TRUE&quot;;&quot;FALSE&quot;"/>
    <numFmt numFmtId="166" formatCode="#,##0.0"/>
    <numFmt numFmtId="167" formatCode="#,###"/>
    <numFmt numFmtId="168" formatCode="0.0%"/>
  </numFmts>
  <fonts count="4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Font="1" applyAlignment="1">
      <alignment horizontal="right"/>
    </xf>
    <xf numFmtId="164" fontId="0" fillId="0" borderId="0" xfId="0" applyNumberFormat="1"/>
    <xf numFmtId="165" fontId="0" fillId="0" borderId="0" xfId="0" applyNumberFormat="1" applyFont="1"/>
    <xf numFmtId="166" fontId="0" fillId="0" borderId="0" xfId="0" applyNumberFormat="1"/>
    <xf numFmtId="167" fontId="0" fillId="0" borderId="0" xfId="0" applyNumberFormat="1"/>
    <xf numFmtId="9" fontId="0" fillId="0" borderId="0" xfId="0" applyNumberFormat="1"/>
    <xf numFmtId="168" fontId="0" fillId="0" borderId="0" xfId="0" applyNumberFormat="1"/>
    <xf numFmtId="0" fontId="2" fillId="0" borderId="0" xfId="0" applyFont="1"/>
    <xf numFmtId="164" fontId="0" fillId="0" borderId="0" xfId="0" applyNumberFormat="1" applyFont="1"/>
    <xf numFmtId="165" fontId="0" fillId="0" borderId="0" xfId="0" applyNumberFormat="1" applyFont="1" applyAlignment="1">
      <alignment horizontal="right"/>
    </xf>
    <xf numFmtId="0" fontId="3" fillId="0" borderId="0" xfId="0" applyFont="1"/>
    <xf numFmtId="1" fontId="0" fillId="0" borderId="0" xfId="0" applyNumberFormat="1"/>
    <xf numFmtId="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Q1" zoomScale="120" zoomScaleNormal="120" zoomScalePageLayoutView="120" workbookViewId="0"/>
  </sheetViews>
  <sheetFormatPr baseColWidth="10" defaultColWidth="8.83203125" defaultRowHeight="12" x14ac:dyDescent="0"/>
  <sheetData>
    <row r="1" spans="1:20">
      <c r="B1" s="1" t="s">
        <v>0</v>
      </c>
      <c r="C1" t="s">
        <v>1</v>
      </c>
      <c r="D1" s="2">
        <v>104857000</v>
      </c>
      <c r="E1" s="3" t="s">
        <v>2</v>
      </c>
      <c r="F1" s="3"/>
      <c r="G1" s="3"/>
      <c r="H1" s="3"/>
      <c r="I1" s="3"/>
    </row>
    <row r="2" spans="1:20">
      <c r="B2" s="1" t="s">
        <v>3</v>
      </c>
      <c r="C2" t="s">
        <v>4</v>
      </c>
      <c r="D2" s="2">
        <v>10485760</v>
      </c>
      <c r="E2" s="4">
        <f>LOG(D2,2)</f>
        <v>23.321928094887362</v>
      </c>
      <c r="F2" s="4"/>
      <c r="G2" s="4"/>
      <c r="H2" s="4"/>
      <c r="I2" s="4"/>
    </row>
    <row r="3" spans="1:20">
      <c r="B3" s="1" t="s">
        <v>5</v>
      </c>
      <c r="C3" s="5" t="s">
        <v>6</v>
      </c>
    </row>
    <row r="4" spans="1:20">
      <c r="B4" s="1" t="s">
        <v>7</v>
      </c>
      <c r="C4">
        <v>16514</v>
      </c>
      <c r="G4" t="s">
        <v>8</v>
      </c>
      <c r="H4" t="s">
        <v>9</v>
      </c>
    </row>
    <row r="7" spans="1:20">
      <c r="C7" t="s">
        <v>10</v>
      </c>
      <c r="D7" t="s">
        <v>11</v>
      </c>
      <c r="E7" t="s">
        <v>12</v>
      </c>
    </row>
    <row r="8" spans="1:20">
      <c r="A8" s="1" t="s">
        <v>13</v>
      </c>
      <c r="B8" s="1" t="s">
        <v>14</v>
      </c>
      <c r="C8" s="1" t="s">
        <v>15</v>
      </c>
      <c r="D8" s="1" t="s">
        <v>16</v>
      </c>
      <c r="E8" s="1" t="s">
        <v>17</v>
      </c>
      <c r="F8" s="1"/>
      <c r="G8" s="1" t="s">
        <v>8</v>
      </c>
      <c r="H8" s="1" t="s">
        <v>18</v>
      </c>
      <c r="I8" s="1" t="s">
        <v>19</v>
      </c>
      <c r="K8" s="1" t="s">
        <v>20</v>
      </c>
      <c r="L8" s="1" t="s">
        <v>21</v>
      </c>
      <c r="M8" s="1" t="s">
        <v>22</v>
      </c>
      <c r="O8" s="1" t="s">
        <v>20</v>
      </c>
      <c r="P8" s="1" t="s">
        <v>21</v>
      </c>
      <c r="Q8" s="1" t="s">
        <v>22</v>
      </c>
      <c r="S8" s="1" t="s">
        <v>23</v>
      </c>
      <c r="T8" s="1" t="s">
        <v>24</v>
      </c>
    </row>
    <row r="9" spans="1:20">
      <c r="A9">
        <v>0</v>
      </c>
      <c r="B9" s="2">
        <v>31650</v>
      </c>
      <c r="C9" s="2">
        <v>209714000</v>
      </c>
      <c r="D9" s="2">
        <v>34622051</v>
      </c>
      <c r="E9" s="2">
        <v>24136291</v>
      </c>
      <c r="F9" s="6"/>
      <c r="G9" s="7">
        <v>836372095</v>
      </c>
      <c r="H9" s="7">
        <v>964365690</v>
      </c>
      <c r="I9" s="7">
        <v>34622052</v>
      </c>
      <c r="K9" s="8">
        <f t="shared" ref="K9:K18" si="0">C9/$D$1</f>
        <v>2</v>
      </c>
      <c r="L9" s="8">
        <f t="shared" ref="L9:L18" si="1">D9/$D$1</f>
        <v>0.33018349752520099</v>
      </c>
      <c r="M9" s="8">
        <f t="shared" ref="M9:M18" si="2">E9/$D$1</f>
        <v>0.23018292531733694</v>
      </c>
      <c r="O9" s="4">
        <f t="shared" ref="O9:O18" si="3">C9/C$18</f>
        <v>1.8181903304047713</v>
      </c>
      <c r="P9" s="4">
        <f t="shared" ref="P9:P18" si="4">D9/D$18</f>
        <v>3.3020050242437882</v>
      </c>
      <c r="Q9" s="4">
        <f t="shared" ref="Q9:Q17" si="5">E9/E$17</f>
        <v>3.3208807767817428</v>
      </c>
      <c r="S9" s="9">
        <f t="shared" ref="S9:S18" si="6">D9/C9</f>
        <v>0.16509174876260049</v>
      </c>
      <c r="T9" s="9">
        <f t="shared" ref="T9:T18" si="7">E9/C9</f>
        <v>0.11509146265866847</v>
      </c>
    </row>
    <row r="10" spans="1:20">
      <c r="A10">
        <v>1</v>
      </c>
      <c r="B10" s="2">
        <v>29382</v>
      </c>
      <c r="C10" s="2">
        <v>199228240</v>
      </c>
      <c r="D10" s="2">
        <v>33520812</v>
      </c>
      <c r="E10" s="2">
        <v>23035052</v>
      </c>
      <c r="F10" s="6"/>
      <c r="G10" s="7">
        <v>797911850</v>
      </c>
      <c r="H10" s="7">
        <v>929396407</v>
      </c>
      <c r="I10" s="7">
        <v>33520814</v>
      </c>
      <c r="K10" s="8">
        <f t="shared" si="0"/>
        <v>1.8999994277921359</v>
      </c>
      <c r="L10" s="8">
        <f t="shared" si="1"/>
        <v>0.31968120392534594</v>
      </c>
      <c r="M10" s="8">
        <f t="shared" si="2"/>
        <v>0.21968063171748189</v>
      </c>
      <c r="O10" s="4">
        <f t="shared" si="3"/>
        <v>1.72728029369313</v>
      </c>
      <c r="P10" s="4">
        <f t="shared" si="4"/>
        <v>3.1969766794212009</v>
      </c>
      <c r="Q10" s="4">
        <f t="shared" si="5"/>
        <v>3.1693627400733542</v>
      </c>
      <c r="S10" s="9">
        <f t="shared" si="6"/>
        <v>0.16825331589537709</v>
      </c>
      <c r="T10" s="9">
        <f t="shared" si="7"/>
        <v>0.11562141993524613</v>
      </c>
    </row>
    <row r="11" spans="1:20">
      <c r="A11">
        <v>2</v>
      </c>
      <c r="B11" s="2">
        <v>28796</v>
      </c>
      <c r="C11" s="2">
        <v>188742480</v>
      </c>
      <c r="D11" s="2">
        <v>32288055</v>
      </c>
      <c r="E11" s="2">
        <v>21802295</v>
      </c>
      <c r="F11" s="6"/>
      <c r="G11" s="7">
        <v>756104335</v>
      </c>
      <c r="H11" s="7">
        <v>888963730</v>
      </c>
      <c r="I11" s="7">
        <v>32288057</v>
      </c>
      <c r="K11" s="8">
        <f t="shared" si="0"/>
        <v>1.7999988555842719</v>
      </c>
      <c r="L11" s="8">
        <f t="shared" si="1"/>
        <v>0.30792464976110323</v>
      </c>
      <c r="M11" s="8">
        <f t="shared" si="2"/>
        <v>0.20792407755323916</v>
      </c>
      <c r="O11" s="4">
        <f t="shared" si="3"/>
        <v>1.6363702569814889</v>
      </c>
      <c r="P11" s="4">
        <f t="shared" si="4"/>
        <v>3.079405082993488</v>
      </c>
      <c r="Q11" s="4">
        <f t="shared" si="5"/>
        <v>2.9997493133980155</v>
      </c>
      <c r="S11" s="9">
        <f t="shared" si="6"/>
        <v>0.17106935863087103</v>
      </c>
      <c r="T11" s="9">
        <f t="shared" si="7"/>
        <v>0.11551344986036</v>
      </c>
    </row>
    <row r="12" spans="1:20">
      <c r="A12">
        <v>3</v>
      </c>
      <c r="B12" s="2">
        <v>28802</v>
      </c>
      <c r="C12" s="2">
        <v>178256720</v>
      </c>
      <c r="D12" s="2">
        <v>30886840</v>
      </c>
      <c r="E12" s="2">
        <v>20401080</v>
      </c>
      <c r="F12" s="6"/>
      <c r="G12" s="7">
        <v>710032337</v>
      </c>
      <c r="H12" s="7">
        <v>844258576</v>
      </c>
      <c r="I12" s="7">
        <v>30886842</v>
      </c>
      <c r="K12" s="8">
        <f t="shared" si="0"/>
        <v>1.6999982833764078</v>
      </c>
      <c r="L12" s="8">
        <f t="shared" si="1"/>
        <v>0.29456154572417675</v>
      </c>
      <c r="M12" s="8">
        <f t="shared" si="2"/>
        <v>0.19456097351631269</v>
      </c>
      <c r="O12" s="4">
        <f t="shared" si="3"/>
        <v>1.5454602202698475</v>
      </c>
      <c r="P12" s="4">
        <f t="shared" si="4"/>
        <v>2.9457671604439035</v>
      </c>
      <c r="Q12" s="4">
        <f t="shared" si="5"/>
        <v>2.8069579703686234</v>
      </c>
      <c r="S12" s="9">
        <f t="shared" si="6"/>
        <v>0.17327167245083383</v>
      </c>
      <c r="T12" s="9">
        <f t="shared" si="7"/>
        <v>0.11444774704706785</v>
      </c>
    </row>
    <row r="13" spans="1:20">
      <c r="A13">
        <v>4</v>
      </c>
      <c r="B13" s="2">
        <v>26620</v>
      </c>
      <c r="C13" s="2">
        <v>167770960</v>
      </c>
      <c r="D13" s="2">
        <v>29275540</v>
      </c>
      <c r="E13" s="2">
        <v>18789780</v>
      </c>
      <c r="F13" s="6"/>
      <c r="G13" s="7">
        <v>658593343</v>
      </c>
      <c r="H13" s="7">
        <v>791570245</v>
      </c>
      <c r="I13" s="7">
        <v>29275542</v>
      </c>
      <c r="K13" s="8">
        <f t="shared" si="0"/>
        <v>1.5999977111685437</v>
      </c>
      <c r="L13" s="8">
        <f t="shared" si="1"/>
        <v>0.27919490353529092</v>
      </c>
      <c r="M13" s="8">
        <f t="shared" si="2"/>
        <v>0.17919433132742688</v>
      </c>
      <c r="O13" s="4">
        <f t="shared" si="3"/>
        <v>1.4545501835582062</v>
      </c>
      <c r="P13" s="4">
        <f t="shared" si="4"/>
        <v>2.7920928245253291</v>
      </c>
      <c r="Q13" s="4">
        <f t="shared" si="5"/>
        <v>2.5852613063853949</v>
      </c>
      <c r="S13" s="9">
        <f t="shared" si="6"/>
        <v>0.17449706433103798</v>
      </c>
      <c r="T13" s="9">
        <f t="shared" si="7"/>
        <v>0.1119966172930047</v>
      </c>
    </row>
    <row r="14" spans="1:20">
      <c r="A14">
        <v>5</v>
      </c>
      <c r="B14" s="2">
        <v>24817</v>
      </c>
      <c r="C14" s="2">
        <v>157285200</v>
      </c>
      <c r="D14" s="2">
        <v>27366511</v>
      </c>
      <c r="E14" s="2">
        <v>16880751</v>
      </c>
      <c r="F14" s="6"/>
      <c r="G14" s="7">
        <v>599623110</v>
      </c>
      <c r="H14" s="7">
        <v>730434194</v>
      </c>
      <c r="I14" s="7">
        <v>27366513</v>
      </c>
      <c r="K14" s="8">
        <f t="shared" si="0"/>
        <v>1.4999971389606799</v>
      </c>
      <c r="L14" s="8">
        <f t="shared" si="1"/>
        <v>0.26098888009384208</v>
      </c>
      <c r="M14" s="8">
        <f t="shared" si="2"/>
        <v>0.16098830788597804</v>
      </c>
      <c r="O14" s="4">
        <f t="shared" si="3"/>
        <v>1.3636401468465651</v>
      </c>
      <c r="P14" s="4">
        <f t="shared" si="4"/>
        <v>2.6100232137611634</v>
      </c>
      <c r="Q14" s="4">
        <f t="shared" si="5"/>
        <v>2.3226004978784509</v>
      </c>
      <c r="S14" s="9">
        <f t="shared" si="6"/>
        <v>0.17399291859628241</v>
      </c>
      <c r="T14" s="9">
        <f t="shared" si="7"/>
        <v>0.10732574329943313</v>
      </c>
    </row>
    <row r="15" spans="1:20">
      <c r="A15">
        <v>6</v>
      </c>
      <c r="B15" s="2">
        <v>23689</v>
      </c>
      <c r="C15" s="2">
        <v>146799440</v>
      </c>
      <c r="D15" s="2">
        <v>25023676</v>
      </c>
      <c r="E15" s="2">
        <v>14537916</v>
      </c>
      <c r="F15" s="6"/>
      <c r="G15" s="7">
        <v>529595807</v>
      </c>
      <c r="H15" s="7">
        <v>654011863</v>
      </c>
      <c r="I15" s="7">
        <v>25023678</v>
      </c>
      <c r="K15" s="8">
        <f t="shared" si="0"/>
        <v>1.3999965667528158</v>
      </c>
      <c r="L15" s="8">
        <f t="shared" si="1"/>
        <v>0.238645736574573</v>
      </c>
      <c r="M15" s="8">
        <f t="shared" si="2"/>
        <v>0.13864516436670896</v>
      </c>
      <c r="O15" s="4">
        <f t="shared" si="3"/>
        <v>1.2727301101349238</v>
      </c>
      <c r="P15" s="4">
        <f t="shared" si="4"/>
        <v>2.3865802715456894</v>
      </c>
      <c r="Q15" s="4">
        <f t="shared" si="5"/>
        <v>2.0002528880211017</v>
      </c>
      <c r="S15" s="9">
        <f t="shared" si="6"/>
        <v>0.17046165843684416</v>
      </c>
      <c r="T15" s="9">
        <f t="shared" si="7"/>
        <v>9.9032503121265311E-2</v>
      </c>
    </row>
    <row r="16" spans="1:20">
      <c r="A16">
        <v>7</v>
      </c>
      <c r="B16" s="2">
        <v>22289</v>
      </c>
      <c r="C16" s="2">
        <v>136313680</v>
      </c>
      <c r="D16" s="2">
        <v>22002579</v>
      </c>
      <c r="E16" s="2">
        <v>11516819</v>
      </c>
      <c r="F16" s="6"/>
      <c r="G16" s="7">
        <v>442361065</v>
      </c>
      <c r="H16" s="7">
        <v>555616685</v>
      </c>
      <c r="I16" s="7">
        <v>22002581</v>
      </c>
      <c r="K16" s="8">
        <f t="shared" si="0"/>
        <v>1.2999959945449517</v>
      </c>
      <c r="L16" s="8">
        <f t="shared" si="1"/>
        <v>0.209834145550607</v>
      </c>
      <c r="M16" s="8">
        <f t="shared" si="2"/>
        <v>0.10983357334274298</v>
      </c>
      <c r="O16" s="4">
        <f t="shared" si="3"/>
        <v>1.1818200734232824</v>
      </c>
      <c r="P16" s="4">
        <f t="shared" si="4"/>
        <v>2.0984495229448097</v>
      </c>
      <c r="Q16" s="4">
        <f t="shared" si="5"/>
        <v>1.5845840948294305</v>
      </c>
      <c r="S16" s="9">
        <f t="shared" si="6"/>
        <v>0.16141137852048304</v>
      </c>
      <c r="T16" s="9">
        <f t="shared" si="7"/>
        <v>8.4487624426249811E-2</v>
      </c>
    </row>
    <row r="17" spans="1:20">
      <c r="A17">
        <v>8</v>
      </c>
      <c r="B17" s="2">
        <v>23352</v>
      </c>
      <c r="C17" s="2">
        <v>125827920</v>
      </c>
      <c r="D17" s="2">
        <v>17753799</v>
      </c>
      <c r="E17" s="2">
        <v>7268039</v>
      </c>
      <c r="F17" s="6"/>
      <c r="G17" s="7">
        <v>323923927</v>
      </c>
      <c r="H17" s="7">
        <v>418677592</v>
      </c>
      <c r="I17" s="7">
        <v>17753801</v>
      </c>
      <c r="K17" s="8">
        <f t="shared" si="0"/>
        <v>1.1999954223370877</v>
      </c>
      <c r="L17" s="8">
        <f t="shared" si="1"/>
        <v>0.16931439007410093</v>
      </c>
      <c r="M17" s="8">
        <f t="shared" si="2"/>
        <v>6.9313817866236874E-2</v>
      </c>
      <c r="O17" s="4">
        <f t="shared" si="3"/>
        <v>1.0909100367116413</v>
      </c>
      <c r="P17" s="4">
        <f t="shared" si="4"/>
        <v>1.6932310999546025</v>
      </c>
      <c r="Q17" s="4">
        <f t="shared" si="5"/>
        <v>1</v>
      </c>
      <c r="S17" s="9">
        <f t="shared" si="6"/>
        <v>0.14109586330283455</v>
      </c>
      <c r="T17" s="9">
        <f t="shared" si="7"/>
        <v>5.7761735233325007E-2</v>
      </c>
    </row>
    <row r="18" spans="1:20">
      <c r="A18">
        <v>9</v>
      </c>
      <c r="B18" s="2">
        <v>21513</v>
      </c>
      <c r="C18" s="2">
        <v>115342160</v>
      </c>
      <c r="D18" s="2">
        <v>10485160</v>
      </c>
      <c r="E18" s="2">
        <v>0</v>
      </c>
      <c r="F18" s="6"/>
      <c r="G18" s="7">
        <v>128783115</v>
      </c>
      <c r="H18" s="7">
        <v>182617809</v>
      </c>
      <c r="I18" s="7">
        <v>10485162</v>
      </c>
      <c r="K18" s="8">
        <f t="shared" si="0"/>
        <v>1.0999948501292236</v>
      </c>
      <c r="L18" s="8">
        <f t="shared" si="1"/>
        <v>9.9994850129223614E-2</v>
      </c>
      <c r="M18" s="8">
        <f t="shared" si="2"/>
        <v>0</v>
      </c>
      <c r="O18" s="4">
        <f t="shared" si="3"/>
        <v>1</v>
      </c>
      <c r="P18" s="4">
        <f t="shared" si="4"/>
        <v>1</v>
      </c>
      <c r="Q18" s="4">
        <v>-1</v>
      </c>
      <c r="S18" s="9">
        <f t="shared" si="6"/>
        <v>9.0904834797614339E-2</v>
      </c>
      <c r="T18" s="9">
        <f t="shared" si="7"/>
        <v>0</v>
      </c>
    </row>
    <row r="22" spans="1:20">
      <c r="A22" s="1" t="s">
        <v>13</v>
      </c>
      <c r="B22" s="1" t="s">
        <v>25</v>
      </c>
      <c r="G22" s="1" t="s">
        <v>26</v>
      </c>
    </row>
    <row r="23" spans="1:20">
      <c r="B23" s="10" t="s">
        <v>27</v>
      </c>
      <c r="C23" s="10" t="s">
        <v>28</v>
      </c>
      <c r="D23" s="10" t="s">
        <v>29</v>
      </c>
      <c r="E23" s="10" t="s">
        <v>30</v>
      </c>
      <c r="F23" s="10"/>
      <c r="G23" s="10" t="s">
        <v>27</v>
      </c>
      <c r="H23" s="10" t="s">
        <v>28</v>
      </c>
      <c r="I23" s="10" t="s">
        <v>29</v>
      </c>
      <c r="J23" s="10" t="s">
        <v>30</v>
      </c>
    </row>
    <row r="24" spans="1:20">
      <c r="A24" s="2">
        <v>0</v>
      </c>
      <c r="B24" s="2">
        <f t="shared" ref="B24:B33" si="8">C9</f>
        <v>209714000</v>
      </c>
      <c r="C24" s="2">
        <f t="shared" ref="C24:C33" si="9">MAX((D9-$D$2),0)*$E$2*0.5+$D$2</f>
        <v>291938181.58963847</v>
      </c>
      <c r="D24" s="2">
        <f t="shared" ref="D24:D32" si="10">E9*$E$2*0.5</f>
        <v>281452421.58963847</v>
      </c>
      <c r="E24" s="2">
        <f t="shared" ref="E24:E33" si="11">SUM(B24:D24)</f>
        <v>783104603.17927694</v>
      </c>
      <c r="F24" s="2"/>
      <c r="G24" s="2">
        <v>0</v>
      </c>
      <c r="H24" s="2">
        <f t="shared" ref="H24:H33" si="12">C24</f>
        <v>291938181.58963847</v>
      </c>
      <c r="I24" s="2">
        <f t="shared" ref="I24:I33" si="13">D24</f>
        <v>281452421.58963847</v>
      </c>
      <c r="J24" s="2">
        <f t="shared" ref="J24:J33" si="14">SUM(G24:I24)</f>
        <v>573390603.17927694</v>
      </c>
    </row>
    <row r="25" spans="1:20">
      <c r="A25" s="2">
        <v>1</v>
      </c>
      <c r="B25" s="2">
        <f t="shared" si="8"/>
        <v>199228240</v>
      </c>
      <c r="C25" s="2">
        <f t="shared" si="9"/>
        <v>279096673.20299566</v>
      </c>
      <c r="D25" s="2">
        <f t="shared" si="10"/>
        <v>268610913.20299566</v>
      </c>
      <c r="E25" s="2">
        <f t="shared" si="11"/>
        <v>746935826.40599132</v>
      </c>
      <c r="F25" s="2"/>
      <c r="G25" s="2">
        <v>0</v>
      </c>
      <c r="H25" s="2">
        <f t="shared" si="12"/>
        <v>279096673.20299566</v>
      </c>
      <c r="I25" s="2">
        <f t="shared" si="13"/>
        <v>268610913.20299566</v>
      </c>
      <c r="J25" s="2">
        <f t="shared" si="14"/>
        <v>547707586.40599132</v>
      </c>
    </row>
    <row r="26" spans="1:20">
      <c r="A26" s="2">
        <v>2</v>
      </c>
      <c r="B26" s="2">
        <f t="shared" si="8"/>
        <v>188742480</v>
      </c>
      <c r="C26" s="2">
        <f t="shared" si="9"/>
        <v>264721538.14676112</v>
      </c>
      <c r="D26" s="2">
        <f t="shared" si="10"/>
        <v>254235778.14676112</v>
      </c>
      <c r="E26" s="2">
        <f t="shared" si="11"/>
        <v>707699796.29352224</v>
      </c>
      <c r="F26" s="2"/>
      <c r="G26" s="2">
        <v>0</v>
      </c>
      <c r="H26" s="2">
        <f t="shared" si="12"/>
        <v>264721538.14676112</v>
      </c>
      <c r="I26" s="2">
        <f t="shared" si="13"/>
        <v>254235778.14676112</v>
      </c>
      <c r="J26" s="2">
        <f t="shared" si="14"/>
        <v>518957316.29352224</v>
      </c>
    </row>
    <row r="27" spans="1:20">
      <c r="A27" s="2">
        <v>3</v>
      </c>
      <c r="B27" s="2">
        <f t="shared" si="8"/>
        <v>178256720</v>
      </c>
      <c r="C27" s="2">
        <f t="shared" si="9"/>
        <v>248382020.40902233</v>
      </c>
      <c r="D27" s="2">
        <f t="shared" si="10"/>
        <v>237896260.40902233</v>
      </c>
      <c r="E27" s="2">
        <f t="shared" si="11"/>
        <v>664535000.81804466</v>
      </c>
      <c r="F27" s="2"/>
      <c r="G27" s="2">
        <v>0</v>
      </c>
      <c r="H27" s="2">
        <f t="shared" si="12"/>
        <v>248382020.40902233</v>
      </c>
      <c r="I27" s="2">
        <f t="shared" si="13"/>
        <v>237896260.40902233</v>
      </c>
      <c r="J27" s="2">
        <f t="shared" si="14"/>
        <v>486278280.81804466</v>
      </c>
    </row>
    <row r="28" spans="1:20">
      <c r="A28" s="2">
        <v>4</v>
      </c>
      <c r="B28" s="2">
        <f t="shared" si="8"/>
        <v>167770960</v>
      </c>
      <c r="C28" s="2">
        <f t="shared" si="9"/>
        <v>229592709.03937632</v>
      </c>
      <c r="D28" s="2">
        <f t="shared" si="10"/>
        <v>219106949.03937632</v>
      </c>
      <c r="E28" s="2">
        <f t="shared" si="11"/>
        <v>616470618.07875264</v>
      </c>
      <c r="F28" s="2"/>
      <c r="G28" s="2">
        <v>0</v>
      </c>
      <c r="H28" s="2">
        <f t="shared" si="12"/>
        <v>229592709.03937632</v>
      </c>
      <c r="I28" s="2">
        <f t="shared" si="13"/>
        <v>219106949.03937632</v>
      </c>
      <c r="J28" s="2">
        <f t="shared" si="14"/>
        <v>448699658.07875264</v>
      </c>
    </row>
    <row r="29" spans="1:20">
      <c r="A29" s="2">
        <v>5</v>
      </c>
      <c r="B29" s="2">
        <f t="shared" si="8"/>
        <v>157285200</v>
      </c>
      <c r="C29" s="2">
        <f t="shared" si="9"/>
        <v>207331590.50484896</v>
      </c>
      <c r="D29" s="2">
        <f t="shared" si="10"/>
        <v>196845830.50484896</v>
      </c>
      <c r="E29" s="2">
        <f t="shared" si="11"/>
        <v>561462621.00969791</v>
      </c>
      <c r="F29" s="2"/>
      <c r="G29" s="2">
        <v>0</v>
      </c>
      <c r="H29" s="2">
        <f t="shared" si="12"/>
        <v>207331590.50484896</v>
      </c>
      <c r="I29" s="2">
        <f t="shared" si="13"/>
        <v>196845830.50484896</v>
      </c>
      <c r="J29" s="2">
        <f t="shared" si="14"/>
        <v>404177421.00969791</v>
      </c>
    </row>
    <row r="30" spans="1:20">
      <c r="A30" s="2">
        <v>6</v>
      </c>
      <c r="B30" s="2">
        <f t="shared" si="8"/>
        <v>146799440</v>
      </c>
      <c r="C30" s="2">
        <f t="shared" si="9"/>
        <v>180011875.80075625</v>
      </c>
      <c r="D30" s="2">
        <f t="shared" si="10"/>
        <v>169526115.80075625</v>
      </c>
      <c r="E30" s="2">
        <f t="shared" si="11"/>
        <v>496337431.60151243</v>
      </c>
      <c r="F30" s="2"/>
      <c r="G30" s="2">
        <v>0</v>
      </c>
      <c r="H30" s="2">
        <f t="shared" si="12"/>
        <v>180011875.80075625</v>
      </c>
      <c r="I30" s="2">
        <f t="shared" si="13"/>
        <v>169526115.80075625</v>
      </c>
      <c r="J30" s="2">
        <f t="shared" si="14"/>
        <v>349537991.60151249</v>
      </c>
    </row>
    <row r="31" spans="1:20">
      <c r="A31" s="2">
        <v>7</v>
      </c>
      <c r="B31" s="2">
        <f t="shared" si="8"/>
        <v>136313680</v>
      </c>
      <c r="C31" s="2">
        <f t="shared" si="9"/>
        <v>144782972.2999163</v>
      </c>
      <c r="D31" s="2">
        <f t="shared" si="10"/>
        <v>134297212.2999163</v>
      </c>
      <c r="E31" s="2">
        <f t="shared" si="11"/>
        <v>415393864.59983253</v>
      </c>
      <c r="F31" s="2"/>
      <c r="G31" s="2">
        <v>0</v>
      </c>
      <c r="H31" s="2">
        <f t="shared" si="12"/>
        <v>144782972.2999163</v>
      </c>
      <c r="I31" s="2">
        <f t="shared" si="13"/>
        <v>134297212.2999163</v>
      </c>
      <c r="J31" s="2">
        <f t="shared" si="14"/>
        <v>279080184.59983259</v>
      </c>
    </row>
    <row r="32" spans="1:20">
      <c r="A32" s="2">
        <v>8</v>
      </c>
      <c r="B32" s="2">
        <f t="shared" si="8"/>
        <v>125827920</v>
      </c>
      <c r="C32" s="2">
        <f t="shared" si="9"/>
        <v>95238101.474418521</v>
      </c>
      <c r="D32" s="2">
        <f t="shared" si="10"/>
        <v>84752341.474418521</v>
      </c>
      <c r="E32" s="2">
        <f t="shared" si="11"/>
        <v>305818362.94883704</v>
      </c>
      <c r="F32" s="2"/>
      <c r="G32" s="2">
        <v>0</v>
      </c>
      <c r="H32" s="2">
        <f t="shared" si="12"/>
        <v>95238101.474418521</v>
      </c>
      <c r="I32" s="2">
        <f t="shared" si="13"/>
        <v>84752341.474418521</v>
      </c>
      <c r="J32" s="2">
        <f t="shared" si="14"/>
        <v>179990442.94883704</v>
      </c>
    </row>
    <row r="33" spans="1:10">
      <c r="A33" s="2">
        <v>9</v>
      </c>
      <c r="B33" s="2">
        <f t="shared" si="8"/>
        <v>115342160</v>
      </c>
      <c r="C33" s="2">
        <f t="shared" si="9"/>
        <v>10485760</v>
      </c>
      <c r="D33" s="2">
        <f>E18*$E$2</f>
        <v>0</v>
      </c>
      <c r="E33" s="2">
        <f t="shared" si="11"/>
        <v>125827920</v>
      </c>
      <c r="F33" s="2"/>
      <c r="G33" s="2">
        <v>0</v>
      </c>
      <c r="H33" s="2">
        <f t="shared" si="12"/>
        <v>10485760</v>
      </c>
      <c r="I33" s="2">
        <f t="shared" si="13"/>
        <v>0</v>
      </c>
      <c r="J33" s="2">
        <f t="shared" si="14"/>
        <v>10485760</v>
      </c>
    </row>
    <row r="36" spans="1:10">
      <c r="A36" s="1" t="s">
        <v>13</v>
      </c>
      <c r="B36" s="1" t="s">
        <v>31</v>
      </c>
      <c r="C36" s="1" t="s">
        <v>32</v>
      </c>
      <c r="D36" s="1" t="s">
        <v>14</v>
      </c>
    </row>
    <row r="37" spans="1:10">
      <c r="A37">
        <v>0</v>
      </c>
      <c r="B37" s="4">
        <f t="shared" ref="B37:B46" si="15">E24/$E$33</f>
        <v>6.2236155789531997</v>
      </c>
      <c r="C37" s="4">
        <f t="shared" ref="C37:C46" si="16">J24/$J$33</f>
        <v>54.682789152076431</v>
      </c>
      <c r="D37" s="11">
        <f t="shared" ref="D37:D46" si="17">B9/$B$18</f>
        <v>1.4712034583740063</v>
      </c>
    </row>
    <row r="38" spans="1:10">
      <c r="A38">
        <v>1</v>
      </c>
      <c r="B38" s="4">
        <f t="shared" si="15"/>
        <v>5.936169225446875</v>
      </c>
      <c r="C38" s="4">
        <f t="shared" si="16"/>
        <v>52.233465805625087</v>
      </c>
      <c r="D38" s="11">
        <f t="shared" si="17"/>
        <v>1.3657788314042671</v>
      </c>
      <c r="H38">
        <f t="shared" ref="H38:H47" si="18">G9/E24</f>
        <v>1.0680209152193278</v>
      </c>
      <c r="I38">
        <f t="shared" ref="I38:I47" si="19">SUM(H9:I9)/J24</f>
        <v>1.7422464485133102</v>
      </c>
    </row>
    <row r="39" spans="1:10">
      <c r="A39">
        <v>2</v>
      </c>
      <c r="B39" s="4">
        <f t="shared" si="15"/>
        <v>5.624346300038356</v>
      </c>
      <c r="C39" s="4">
        <f t="shared" si="16"/>
        <v>49.491626386024691</v>
      </c>
      <c r="D39" s="11">
        <f t="shared" si="17"/>
        <v>1.3385394877515921</v>
      </c>
      <c r="H39">
        <f t="shared" si="18"/>
        <v>1.0682468584206068</v>
      </c>
      <c r="I39">
        <f t="shared" si="19"/>
        <v>1.758086330917155</v>
      </c>
    </row>
    <row r="40" spans="1:10">
      <c r="A40">
        <v>3</v>
      </c>
      <c r="B40" s="4">
        <f t="shared" si="15"/>
        <v>5.2813000550119931</v>
      </c>
      <c r="C40" s="4">
        <f t="shared" si="16"/>
        <v>46.375110704235524</v>
      </c>
      <c r="D40" s="11">
        <f t="shared" si="17"/>
        <v>1.3388183888811416</v>
      </c>
      <c r="H40">
        <f t="shared" si="18"/>
        <v>1.0683969939796361</v>
      </c>
      <c r="I40">
        <f t="shared" si="19"/>
        <v>1.7751976088895527</v>
      </c>
    </row>
    <row r="41" spans="1:10">
      <c r="A41">
        <v>4</v>
      </c>
      <c r="B41" s="4">
        <f t="shared" si="15"/>
        <v>4.899315017515609</v>
      </c>
      <c r="C41" s="4">
        <f t="shared" si="16"/>
        <v>42.79133396899725</v>
      </c>
      <c r="D41" s="11">
        <f t="shared" si="17"/>
        <v>1.2373913447682796</v>
      </c>
      <c r="H41">
        <f t="shared" si="18"/>
        <v>1.0684649207730939</v>
      </c>
      <c r="I41">
        <f t="shared" si="19"/>
        <v>1.7996802500160631</v>
      </c>
    </row>
    <row r="42" spans="1:10">
      <c r="A42">
        <v>5</v>
      </c>
      <c r="B42" s="4">
        <f t="shared" si="15"/>
        <v>4.4621465650047929</v>
      </c>
      <c r="C42" s="4">
        <f t="shared" si="16"/>
        <v>38.545362568826476</v>
      </c>
      <c r="D42" s="11">
        <f t="shared" si="17"/>
        <v>1.1535815553386324</v>
      </c>
      <c r="H42">
        <f t="shared" si="18"/>
        <v>1.0683288443697836</v>
      </c>
      <c r="I42">
        <f t="shared" si="19"/>
        <v>1.8293880376791616</v>
      </c>
    </row>
    <row r="43" spans="1:10">
      <c r="A43">
        <v>6</v>
      </c>
      <c r="B43" s="4">
        <f t="shared" si="15"/>
        <v>3.9445731249591698</v>
      </c>
      <c r="C43" s="4">
        <f t="shared" si="16"/>
        <v>33.334540519858599</v>
      </c>
      <c r="D43" s="11">
        <f t="shared" si="17"/>
        <v>1.1011481429833123</v>
      </c>
      <c r="H43">
        <f t="shared" si="18"/>
        <v>1.0679662146015647</v>
      </c>
      <c r="I43">
        <f t="shared" si="19"/>
        <v>1.8749209322650835</v>
      </c>
    </row>
    <row r="44" spans="1:10">
      <c r="A44">
        <v>7</v>
      </c>
      <c r="B44" s="4">
        <f t="shared" si="15"/>
        <v>3.301285315690131</v>
      </c>
      <c r="C44" s="4">
        <f t="shared" si="16"/>
        <v>26.615160427077541</v>
      </c>
      <c r="D44" s="11">
        <f t="shared" si="17"/>
        <v>1.0360712127550784</v>
      </c>
      <c r="H44">
        <f t="shared" si="18"/>
        <v>1.0670075905642944</v>
      </c>
      <c r="I44">
        <f t="shared" si="19"/>
        <v>1.942665911332832</v>
      </c>
    </row>
    <row r="45" spans="1:10">
      <c r="A45">
        <v>8</v>
      </c>
      <c r="B45" s="4">
        <f t="shared" si="15"/>
        <v>2.4304491638170371</v>
      </c>
      <c r="C45" s="4">
        <f t="shared" si="16"/>
        <v>17.165226263889032</v>
      </c>
      <c r="D45" s="11">
        <f t="shared" si="17"/>
        <v>1.0854831962069447</v>
      </c>
      <c r="H45">
        <f t="shared" si="18"/>
        <v>1.0649195924599084</v>
      </c>
      <c r="I45">
        <f t="shared" si="19"/>
        <v>2.0697251108251793</v>
      </c>
    </row>
    <row r="46" spans="1:10">
      <c r="A46">
        <v>9</v>
      </c>
      <c r="B46" s="4">
        <f t="shared" si="15"/>
        <v>1</v>
      </c>
      <c r="C46" s="4">
        <f t="shared" si="16"/>
        <v>1</v>
      </c>
      <c r="D46" s="11">
        <f t="shared" si="17"/>
        <v>1</v>
      </c>
      <c r="H46">
        <f t="shared" si="18"/>
        <v>1.0592036523790822</v>
      </c>
      <c r="I46">
        <f t="shared" si="19"/>
        <v>2.4247475913154859</v>
      </c>
    </row>
    <row r="47" spans="1:10">
      <c r="H47">
        <f t="shared" si="18"/>
        <v>1.0234860037422537</v>
      </c>
      <c r="I47">
        <f t="shared" si="19"/>
        <v>18.415734386444093</v>
      </c>
      <c r="J47" s="2"/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zoomScale="120" zoomScaleNormal="120" zoomScalePageLayoutView="120" workbookViewId="0">
      <selection activeCell="C21" sqref="C21"/>
    </sheetView>
  </sheetViews>
  <sheetFormatPr baseColWidth="10" defaultColWidth="8.83203125" defaultRowHeight="12" x14ac:dyDescent="0"/>
  <sheetData>
    <row r="1" spans="1:25">
      <c r="B1" s="1" t="s">
        <v>0</v>
      </c>
      <c r="C1" t="s">
        <v>1</v>
      </c>
      <c r="D1" s="2">
        <v>104857000</v>
      </c>
      <c r="E1" s="3" t="s">
        <v>2</v>
      </c>
      <c r="F1" s="3"/>
      <c r="G1" s="3"/>
      <c r="H1" s="3"/>
      <c r="I1" s="3"/>
    </row>
    <row r="2" spans="1:25">
      <c r="B2" s="1" t="s">
        <v>3</v>
      </c>
      <c r="C2" t="s">
        <v>4</v>
      </c>
      <c r="D2" s="2">
        <v>10485760</v>
      </c>
      <c r="E2" s="4">
        <f>LOG(D2,2)</f>
        <v>23.321928094887362</v>
      </c>
      <c r="F2" s="4"/>
      <c r="G2" s="4"/>
      <c r="H2" s="4"/>
      <c r="I2" s="4"/>
    </row>
    <row r="3" spans="1:25">
      <c r="B3" s="1" t="s">
        <v>5</v>
      </c>
      <c r="C3" s="5" t="s">
        <v>6</v>
      </c>
    </row>
    <row r="4" spans="1:25">
      <c r="B4" s="1" t="s">
        <v>7</v>
      </c>
      <c r="C4">
        <v>16514</v>
      </c>
      <c r="G4" t="s">
        <v>8</v>
      </c>
      <c r="H4" t="s">
        <v>9</v>
      </c>
    </row>
    <row r="7" spans="1:25">
      <c r="C7" t="s">
        <v>10</v>
      </c>
      <c r="D7" t="s">
        <v>11</v>
      </c>
      <c r="E7" t="s">
        <v>12</v>
      </c>
    </row>
    <row r="8" spans="1:25">
      <c r="A8" s="1" t="s">
        <v>13</v>
      </c>
      <c r="B8" s="1" t="s">
        <v>14</v>
      </c>
      <c r="C8" s="1" t="s">
        <v>15</v>
      </c>
      <c r="D8" s="1" t="s">
        <v>16</v>
      </c>
      <c r="E8" s="1" t="s">
        <v>17</v>
      </c>
      <c r="F8" s="1"/>
      <c r="G8" s="1" t="s">
        <v>8</v>
      </c>
      <c r="H8" s="1" t="s">
        <v>18</v>
      </c>
      <c r="I8" s="1" t="s">
        <v>19</v>
      </c>
      <c r="J8" s="1" t="s">
        <v>33</v>
      </c>
      <c r="P8" s="1" t="s">
        <v>20</v>
      </c>
      <c r="Q8" s="1" t="s">
        <v>21</v>
      </c>
      <c r="R8" s="1" t="s">
        <v>22</v>
      </c>
      <c r="T8" s="1" t="s">
        <v>20</v>
      </c>
      <c r="U8" s="1" t="s">
        <v>21</v>
      </c>
      <c r="V8" s="1" t="s">
        <v>22</v>
      </c>
      <c r="X8" s="1" t="s">
        <v>23</v>
      </c>
      <c r="Y8" s="1" t="s">
        <v>24</v>
      </c>
    </row>
    <row r="9" spans="1:25">
      <c r="A9">
        <v>0</v>
      </c>
      <c r="B9">
        <v>32225</v>
      </c>
      <c r="C9" s="2">
        <v>209714000</v>
      </c>
      <c r="D9" s="2">
        <v>34622051</v>
      </c>
      <c r="E9" s="2">
        <v>24136291</v>
      </c>
      <c r="F9" s="6"/>
      <c r="G9" s="7">
        <v>836372095</v>
      </c>
      <c r="H9" s="7">
        <v>964365690</v>
      </c>
      <c r="I9" s="7">
        <v>34622052</v>
      </c>
      <c r="J9" s="2">
        <f t="shared" ref="J9:J18" si="0">SUM(H9:I9)</f>
        <v>998987742</v>
      </c>
      <c r="L9">
        <f t="shared" ref="L9:L17" si="1">B9/$B$18</f>
        <v>10.045199501246882</v>
      </c>
      <c r="M9">
        <f t="shared" ref="M9:M17" si="2">G9/$G$18</f>
        <v>6.4944235507892474</v>
      </c>
      <c r="N9">
        <f t="shared" ref="N9:N17" si="3">J9/$J$18</f>
        <v>5.1733421646837323</v>
      </c>
      <c r="P9" s="8">
        <f t="shared" ref="P9:P18" si="4">C9/$D$1</f>
        <v>2</v>
      </c>
      <c r="Q9" s="8">
        <f t="shared" ref="Q9:Q18" si="5">D9/$D$1</f>
        <v>0.33018349752520099</v>
      </c>
      <c r="R9" s="8">
        <f t="shared" ref="R9:R18" si="6">E9/$D$1</f>
        <v>0.23018292531733694</v>
      </c>
      <c r="T9" s="4">
        <f t="shared" ref="T9:T18" si="7">C9/C$18</f>
        <v>1.8181903304047713</v>
      </c>
      <c r="U9" s="4">
        <f t="shared" ref="U9:U18" si="8">D9/D$18</f>
        <v>3.3020050242437882</v>
      </c>
      <c r="V9" s="4">
        <f t="shared" ref="V9:V17" si="9">E9/E$17</f>
        <v>3.3208807767817428</v>
      </c>
      <c r="X9" s="9">
        <f t="shared" ref="X9:X18" si="10">D9/C9</f>
        <v>0.16509174876260049</v>
      </c>
      <c r="Y9" s="9">
        <f t="shared" ref="Y9:Y18" si="11">E9/C9</f>
        <v>0.11509146265866847</v>
      </c>
    </row>
    <row r="10" spans="1:25">
      <c r="A10">
        <v>1</v>
      </c>
      <c r="B10">
        <v>26764</v>
      </c>
      <c r="C10" s="2">
        <v>199228240</v>
      </c>
      <c r="D10" s="2">
        <v>33520812</v>
      </c>
      <c r="E10" s="2">
        <v>23035052</v>
      </c>
      <c r="F10" s="6"/>
      <c r="G10" s="7">
        <v>797911850</v>
      </c>
      <c r="H10" s="7">
        <v>929396407</v>
      </c>
      <c r="I10" s="7">
        <v>33520814</v>
      </c>
      <c r="J10" s="2">
        <f t="shared" si="0"/>
        <v>962917221</v>
      </c>
      <c r="L10">
        <f t="shared" si="1"/>
        <v>8.3428927680797997</v>
      </c>
      <c r="M10">
        <f t="shared" si="2"/>
        <v>6.1957800135522421</v>
      </c>
      <c r="N10">
        <f t="shared" si="3"/>
        <v>4.9865479335374907</v>
      </c>
      <c r="P10" s="8">
        <f t="shared" si="4"/>
        <v>1.8999994277921359</v>
      </c>
      <c r="Q10" s="8">
        <f t="shared" si="5"/>
        <v>0.31968120392534594</v>
      </c>
      <c r="R10" s="8">
        <f t="shared" si="6"/>
        <v>0.21968063171748189</v>
      </c>
      <c r="T10" s="4">
        <f t="shared" si="7"/>
        <v>1.72728029369313</v>
      </c>
      <c r="U10" s="4">
        <f t="shared" si="8"/>
        <v>3.1969766794212009</v>
      </c>
      <c r="V10" s="4">
        <f t="shared" si="9"/>
        <v>3.1693627400733542</v>
      </c>
      <c r="X10" s="9">
        <f t="shared" si="10"/>
        <v>0.16825331589537709</v>
      </c>
      <c r="Y10" s="9">
        <f t="shared" si="11"/>
        <v>0.11562141993524613</v>
      </c>
    </row>
    <row r="11" spans="1:25">
      <c r="A11">
        <v>2</v>
      </c>
      <c r="B11">
        <v>24985</v>
      </c>
      <c r="C11" s="2">
        <v>188742480</v>
      </c>
      <c r="D11" s="2">
        <v>32288055</v>
      </c>
      <c r="E11" s="2">
        <v>21802295</v>
      </c>
      <c r="F11" s="6"/>
      <c r="G11" s="7">
        <v>756104335</v>
      </c>
      <c r="H11" s="7">
        <v>888963730</v>
      </c>
      <c r="I11" s="7">
        <v>32288057</v>
      </c>
      <c r="J11" s="2">
        <f t="shared" si="0"/>
        <v>921251787</v>
      </c>
      <c r="L11">
        <f t="shared" si="1"/>
        <v>7.7883416458852865</v>
      </c>
      <c r="M11">
        <f t="shared" si="2"/>
        <v>5.8711449478450648</v>
      </c>
      <c r="N11">
        <f t="shared" si="3"/>
        <v>4.7707799741724326</v>
      </c>
      <c r="P11" s="8">
        <f t="shared" si="4"/>
        <v>1.7999988555842719</v>
      </c>
      <c r="Q11" s="8">
        <f t="shared" si="5"/>
        <v>0.30792464976110323</v>
      </c>
      <c r="R11" s="8">
        <f t="shared" si="6"/>
        <v>0.20792407755323916</v>
      </c>
      <c r="T11" s="4">
        <f t="shared" si="7"/>
        <v>1.6363702569814889</v>
      </c>
      <c r="U11" s="4">
        <f t="shared" si="8"/>
        <v>3.079405082993488</v>
      </c>
      <c r="V11" s="4">
        <f t="shared" si="9"/>
        <v>2.9997493133980155</v>
      </c>
      <c r="X11" s="9">
        <f t="shared" si="10"/>
        <v>0.17106935863087103</v>
      </c>
      <c r="Y11" s="9">
        <f t="shared" si="11"/>
        <v>0.11551344986036</v>
      </c>
    </row>
    <row r="12" spans="1:25">
      <c r="A12">
        <v>3</v>
      </c>
      <c r="B12">
        <v>23684</v>
      </c>
      <c r="C12" s="2">
        <v>178256720</v>
      </c>
      <c r="D12" s="2">
        <v>30886840</v>
      </c>
      <c r="E12" s="2">
        <v>20401080</v>
      </c>
      <c r="F12" s="6"/>
      <c r="G12" s="7">
        <v>710032337</v>
      </c>
      <c r="H12" s="7">
        <v>844258576</v>
      </c>
      <c r="I12" s="7">
        <v>30886842</v>
      </c>
      <c r="J12" s="2">
        <f t="shared" si="0"/>
        <v>875145418</v>
      </c>
      <c r="L12">
        <f t="shared" si="1"/>
        <v>7.3827930174563594</v>
      </c>
      <c r="M12">
        <f t="shared" si="2"/>
        <v>5.5133962010470086</v>
      </c>
      <c r="N12">
        <f t="shared" si="3"/>
        <v>4.5320142588588137</v>
      </c>
      <c r="P12" s="8">
        <f t="shared" si="4"/>
        <v>1.6999982833764078</v>
      </c>
      <c r="Q12" s="8">
        <f t="shared" si="5"/>
        <v>0.29456154572417675</v>
      </c>
      <c r="R12" s="8">
        <f t="shared" si="6"/>
        <v>0.19456097351631269</v>
      </c>
      <c r="T12" s="4">
        <f t="shared" si="7"/>
        <v>1.5454602202698475</v>
      </c>
      <c r="U12" s="4">
        <f t="shared" si="8"/>
        <v>2.9457671604439035</v>
      </c>
      <c r="V12" s="4">
        <f t="shared" si="9"/>
        <v>2.8069579703686234</v>
      </c>
      <c r="X12" s="9">
        <f t="shared" si="10"/>
        <v>0.17327167245083383</v>
      </c>
      <c r="Y12" s="9">
        <f t="shared" si="11"/>
        <v>0.11444774704706785</v>
      </c>
    </row>
    <row r="13" spans="1:25">
      <c r="A13">
        <v>4</v>
      </c>
      <c r="B13">
        <v>22633</v>
      </c>
      <c r="C13" s="2">
        <v>167770960</v>
      </c>
      <c r="D13" s="2">
        <v>29275540</v>
      </c>
      <c r="E13" s="2">
        <v>18789780</v>
      </c>
      <c r="F13" s="6"/>
      <c r="G13" s="7">
        <v>658593343</v>
      </c>
      <c r="H13" s="7">
        <v>791570245</v>
      </c>
      <c r="I13" s="7">
        <v>29275542</v>
      </c>
      <c r="J13" s="2">
        <f t="shared" si="0"/>
        <v>820845787</v>
      </c>
      <c r="L13">
        <f t="shared" si="1"/>
        <v>7.0551745635910228</v>
      </c>
      <c r="M13">
        <f t="shared" si="2"/>
        <v>5.1139727673150324</v>
      </c>
      <c r="N13">
        <f t="shared" si="3"/>
        <v>4.2508190461761464</v>
      </c>
      <c r="P13" s="8">
        <f t="shared" si="4"/>
        <v>1.5999977111685437</v>
      </c>
      <c r="Q13" s="8">
        <f t="shared" si="5"/>
        <v>0.27919490353529092</v>
      </c>
      <c r="R13" s="8">
        <f t="shared" si="6"/>
        <v>0.17919433132742688</v>
      </c>
      <c r="T13" s="4">
        <f t="shared" si="7"/>
        <v>1.4545501835582062</v>
      </c>
      <c r="U13" s="4">
        <f t="shared" si="8"/>
        <v>2.7920928245253291</v>
      </c>
      <c r="V13" s="4">
        <f t="shared" si="9"/>
        <v>2.5852613063853949</v>
      </c>
      <c r="X13" s="9">
        <f t="shared" si="10"/>
        <v>0.17449706433103798</v>
      </c>
      <c r="Y13" s="9">
        <f t="shared" si="11"/>
        <v>0.1119966172930047</v>
      </c>
    </row>
    <row r="14" spans="1:25">
      <c r="A14">
        <v>5</v>
      </c>
      <c r="B14">
        <v>20661</v>
      </c>
      <c r="C14" s="2">
        <v>157285200</v>
      </c>
      <c r="D14" s="2">
        <v>27366511</v>
      </c>
      <c r="E14" s="2">
        <v>16880751</v>
      </c>
      <c r="F14" s="6"/>
      <c r="G14" s="7">
        <v>599623110</v>
      </c>
      <c r="H14" s="7">
        <v>730434194</v>
      </c>
      <c r="I14" s="7">
        <v>27366513</v>
      </c>
      <c r="J14" s="2">
        <f t="shared" si="0"/>
        <v>757800707</v>
      </c>
      <c r="L14">
        <f t="shared" si="1"/>
        <v>6.4404613466334162</v>
      </c>
      <c r="M14">
        <f t="shared" si="2"/>
        <v>4.6560693146768504</v>
      </c>
      <c r="N14">
        <f t="shared" si="3"/>
        <v>3.9243347892353246</v>
      </c>
      <c r="P14" s="8">
        <f t="shared" si="4"/>
        <v>1.4999971389606799</v>
      </c>
      <c r="Q14" s="8">
        <f t="shared" si="5"/>
        <v>0.26098888009384208</v>
      </c>
      <c r="R14" s="8">
        <f t="shared" si="6"/>
        <v>0.16098830788597804</v>
      </c>
      <c r="T14" s="4">
        <f t="shared" si="7"/>
        <v>1.3636401468465651</v>
      </c>
      <c r="U14" s="4">
        <f t="shared" si="8"/>
        <v>2.6100232137611634</v>
      </c>
      <c r="V14" s="4">
        <f t="shared" si="9"/>
        <v>2.3226004978784509</v>
      </c>
      <c r="X14" s="9">
        <f t="shared" si="10"/>
        <v>0.17399291859628241</v>
      </c>
      <c r="Y14" s="9">
        <f t="shared" si="11"/>
        <v>0.10732574329943313</v>
      </c>
    </row>
    <row r="15" spans="1:25">
      <c r="A15">
        <v>6</v>
      </c>
      <c r="B15">
        <v>18036</v>
      </c>
      <c r="C15" s="2">
        <v>146799440</v>
      </c>
      <c r="D15" s="2">
        <v>25023676</v>
      </c>
      <c r="E15" s="2">
        <v>14537916</v>
      </c>
      <c r="F15" s="6"/>
      <c r="G15" s="7">
        <v>529595807</v>
      </c>
      <c r="H15" s="7">
        <v>654011863</v>
      </c>
      <c r="I15" s="7">
        <v>25023678</v>
      </c>
      <c r="J15" s="2">
        <f t="shared" si="0"/>
        <v>679035541</v>
      </c>
      <c r="L15">
        <f t="shared" si="1"/>
        <v>5.6221945137157103</v>
      </c>
      <c r="M15">
        <f t="shared" si="2"/>
        <v>4.1123077897284901</v>
      </c>
      <c r="N15">
        <f t="shared" si="3"/>
        <v>3.5164427428721434</v>
      </c>
      <c r="P15" s="8">
        <f t="shared" si="4"/>
        <v>1.3999965667528158</v>
      </c>
      <c r="Q15" s="8">
        <f t="shared" si="5"/>
        <v>0.238645736574573</v>
      </c>
      <c r="R15" s="8">
        <f t="shared" si="6"/>
        <v>0.13864516436670896</v>
      </c>
      <c r="T15" s="4">
        <f t="shared" si="7"/>
        <v>1.2727301101349238</v>
      </c>
      <c r="U15" s="4">
        <f t="shared" si="8"/>
        <v>2.3865802715456894</v>
      </c>
      <c r="V15" s="4">
        <f t="shared" si="9"/>
        <v>2.0002528880211017</v>
      </c>
      <c r="X15" s="9">
        <f t="shared" si="10"/>
        <v>0.17046165843684416</v>
      </c>
      <c r="Y15" s="9">
        <f t="shared" si="11"/>
        <v>9.9032503121265311E-2</v>
      </c>
    </row>
    <row r="16" spans="1:25">
      <c r="A16">
        <v>7</v>
      </c>
      <c r="B16">
        <v>14868</v>
      </c>
      <c r="C16" s="2">
        <v>136313680</v>
      </c>
      <c r="D16" s="2">
        <v>22002579</v>
      </c>
      <c r="E16" s="2">
        <v>11516819</v>
      </c>
      <c r="F16" s="6"/>
      <c r="G16" s="7">
        <v>442361065</v>
      </c>
      <c r="H16" s="7">
        <v>555616685</v>
      </c>
      <c r="I16" s="7">
        <v>22002581</v>
      </c>
      <c r="J16" s="2">
        <f t="shared" si="0"/>
        <v>577619266</v>
      </c>
      <c r="L16">
        <f t="shared" si="1"/>
        <v>4.6346633416458856</v>
      </c>
      <c r="M16">
        <f t="shared" si="2"/>
        <v>3.4349306195924831</v>
      </c>
      <c r="N16">
        <f t="shared" si="3"/>
        <v>2.9912500206949173</v>
      </c>
      <c r="P16" s="8">
        <f t="shared" si="4"/>
        <v>1.2999959945449517</v>
      </c>
      <c r="Q16" s="8">
        <f t="shared" si="5"/>
        <v>0.209834145550607</v>
      </c>
      <c r="R16" s="8">
        <f t="shared" si="6"/>
        <v>0.10983357334274298</v>
      </c>
      <c r="T16" s="4">
        <f t="shared" si="7"/>
        <v>1.1818200734232824</v>
      </c>
      <c r="U16" s="4">
        <f t="shared" si="8"/>
        <v>2.0984495229448097</v>
      </c>
      <c r="V16" s="4">
        <f t="shared" si="9"/>
        <v>1.5845840948294305</v>
      </c>
      <c r="X16" s="9">
        <f t="shared" si="10"/>
        <v>0.16141137852048304</v>
      </c>
      <c r="Y16" s="9">
        <f t="shared" si="11"/>
        <v>8.4487624426249811E-2</v>
      </c>
    </row>
    <row r="17" spans="1:25">
      <c r="A17">
        <v>8</v>
      </c>
      <c r="B17">
        <v>10605</v>
      </c>
      <c r="C17" s="2">
        <v>125827920</v>
      </c>
      <c r="D17" s="2">
        <v>17753799</v>
      </c>
      <c r="E17" s="2">
        <v>7268039</v>
      </c>
      <c r="F17" s="6"/>
      <c r="G17" s="7">
        <v>323923927</v>
      </c>
      <c r="H17" s="7">
        <v>418677592</v>
      </c>
      <c r="I17" s="7">
        <v>17753801</v>
      </c>
      <c r="J17" s="2">
        <f t="shared" si="0"/>
        <v>436431393</v>
      </c>
      <c r="L17">
        <f t="shared" si="1"/>
        <v>3.3057980049875311</v>
      </c>
      <c r="M17">
        <f t="shared" si="2"/>
        <v>2.5152670596607325</v>
      </c>
      <c r="N17">
        <f t="shared" si="3"/>
        <v>2.2600967283926461</v>
      </c>
      <c r="P17" s="8">
        <f t="shared" si="4"/>
        <v>1.1999954223370877</v>
      </c>
      <c r="Q17" s="8">
        <f t="shared" si="5"/>
        <v>0.16931439007410093</v>
      </c>
      <c r="R17" s="8">
        <f t="shared" si="6"/>
        <v>6.9313817866236874E-2</v>
      </c>
      <c r="T17" s="4">
        <f t="shared" si="7"/>
        <v>1.0909100367116413</v>
      </c>
      <c r="U17" s="4">
        <f t="shared" si="8"/>
        <v>1.6932310999546025</v>
      </c>
      <c r="V17" s="4">
        <f t="shared" si="9"/>
        <v>1</v>
      </c>
      <c r="X17" s="9">
        <f t="shared" si="10"/>
        <v>0.14109586330283455</v>
      </c>
      <c r="Y17" s="9">
        <f t="shared" si="11"/>
        <v>5.7761735233325007E-2</v>
      </c>
    </row>
    <row r="18" spans="1:25">
      <c r="A18">
        <v>9</v>
      </c>
      <c r="B18">
        <v>3208</v>
      </c>
      <c r="C18" s="2">
        <v>115342160</v>
      </c>
      <c r="D18" s="2">
        <v>10485160</v>
      </c>
      <c r="E18" s="2">
        <v>0</v>
      </c>
      <c r="F18" s="6"/>
      <c r="G18" s="7">
        <v>128783115</v>
      </c>
      <c r="H18" s="7">
        <v>182617809</v>
      </c>
      <c r="I18" s="7">
        <v>10485162</v>
      </c>
      <c r="J18" s="2">
        <f t="shared" si="0"/>
        <v>193102971</v>
      </c>
      <c r="P18" s="8">
        <f t="shared" si="4"/>
        <v>1.0999948501292236</v>
      </c>
      <c r="Q18" s="8">
        <f t="shared" si="5"/>
        <v>9.9994850129223614E-2</v>
      </c>
      <c r="R18" s="8">
        <f t="shared" si="6"/>
        <v>0</v>
      </c>
      <c r="T18" s="4">
        <f t="shared" si="7"/>
        <v>1</v>
      </c>
      <c r="U18" s="4">
        <f t="shared" si="8"/>
        <v>1</v>
      </c>
      <c r="V18" s="4">
        <v>-1</v>
      </c>
      <c r="X18" s="9">
        <f t="shared" si="10"/>
        <v>9.0904834797614339E-2</v>
      </c>
      <c r="Y18" s="9">
        <f t="shared" si="11"/>
        <v>0</v>
      </c>
    </row>
    <row r="22" spans="1:25">
      <c r="A22" s="1" t="s">
        <v>13</v>
      </c>
      <c r="B22" s="1" t="s">
        <v>25</v>
      </c>
      <c r="G22" s="1" t="s">
        <v>26</v>
      </c>
    </row>
    <row r="23" spans="1:25">
      <c r="B23" s="10" t="s">
        <v>27</v>
      </c>
      <c r="C23" s="10" t="s">
        <v>28</v>
      </c>
      <c r="D23" s="10" t="s">
        <v>29</v>
      </c>
      <c r="E23" s="10" t="s">
        <v>30</v>
      </c>
      <c r="F23" s="10"/>
      <c r="G23" s="10" t="s">
        <v>27</v>
      </c>
      <c r="H23" s="10" t="s">
        <v>28</v>
      </c>
      <c r="I23" s="10" t="s">
        <v>29</v>
      </c>
      <c r="J23" s="10" t="s">
        <v>30</v>
      </c>
      <c r="K23" s="10"/>
      <c r="L23" s="10"/>
      <c r="M23" s="10"/>
      <c r="N23" s="10"/>
      <c r="O23" s="10"/>
    </row>
    <row r="24" spans="1:25">
      <c r="A24" s="2">
        <v>0</v>
      </c>
      <c r="B24" s="2">
        <f t="shared" ref="B24:B33" si="12">C9</f>
        <v>209714000</v>
      </c>
      <c r="C24" s="2">
        <f t="shared" ref="C24:C33" si="13">MAX((D9-$D$2),0)*$E$2*0.5+$D$2</f>
        <v>291938181.58963847</v>
      </c>
      <c r="D24" s="2">
        <f t="shared" ref="D24:D32" si="14">E9*$E$2*0.5</f>
        <v>281452421.58963847</v>
      </c>
      <c r="E24" s="2">
        <f t="shared" ref="E24:E33" si="15">SUM(B24:D24)</f>
        <v>783104603.17927694</v>
      </c>
      <c r="F24" s="2"/>
      <c r="G24" s="2">
        <v>0</v>
      </c>
      <c r="H24" s="2">
        <f t="shared" ref="H24:H33" si="16">C24</f>
        <v>291938181.58963847</v>
      </c>
      <c r="I24" s="2">
        <f t="shared" ref="I24:I33" si="17">D24</f>
        <v>281452421.58963847</v>
      </c>
      <c r="J24" s="2">
        <f t="shared" ref="J24:J33" si="18">SUM(G24:I24)</f>
        <v>573390603.17927694</v>
      </c>
      <c r="K24" s="2"/>
      <c r="L24" s="2"/>
      <c r="M24" s="2"/>
      <c r="N24" s="2"/>
      <c r="O24" s="2"/>
    </row>
    <row r="25" spans="1:25">
      <c r="A25" s="2">
        <v>1</v>
      </c>
      <c r="B25" s="2">
        <f t="shared" si="12"/>
        <v>199228240</v>
      </c>
      <c r="C25" s="2">
        <f t="shared" si="13"/>
        <v>279096673.20299566</v>
      </c>
      <c r="D25" s="2">
        <f t="shared" si="14"/>
        <v>268610913.20299566</v>
      </c>
      <c r="E25" s="2">
        <f t="shared" si="15"/>
        <v>746935826.40599132</v>
      </c>
      <c r="F25" s="2"/>
      <c r="G25" s="2">
        <v>0</v>
      </c>
      <c r="H25" s="2">
        <f t="shared" si="16"/>
        <v>279096673.20299566</v>
      </c>
      <c r="I25" s="2">
        <f t="shared" si="17"/>
        <v>268610913.20299566</v>
      </c>
      <c r="J25" s="2">
        <f t="shared" si="18"/>
        <v>547707586.40599132</v>
      </c>
      <c r="K25" s="2"/>
      <c r="L25" s="2"/>
      <c r="M25" s="2"/>
      <c r="N25" s="2"/>
      <c r="O25" s="2"/>
    </row>
    <row r="26" spans="1:25">
      <c r="A26" s="2">
        <v>2</v>
      </c>
      <c r="B26" s="2">
        <f t="shared" si="12"/>
        <v>188742480</v>
      </c>
      <c r="C26" s="2">
        <f t="shared" si="13"/>
        <v>264721538.14676112</v>
      </c>
      <c r="D26" s="2">
        <f t="shared" si="14"/>
        <v>254235778.14676112</v>
      </c>
      <c r="E26" s="2">
        <f t="shared" si="15"/>
        <v>707699796.29352224</v>
      </c>
      <c r="F26" s="2"/>
      <c r="G26" s="2">
        <v>0</v>
      </c>
      <c r="H26" s="2">
        <f t="shared" si="16"/>
        <v>264721538.14676112</v>
      </c>
      <c r="I26" s="2">
        <f t="shared" si="17"/>
        <v>254235778.14676112</v>
      </c>
      <c r="J26" s="2">
        <f t="shared" si="18"/>
        <v>518957316.29352224</v>
      </c>
      <c r="K26" s="2"/>
      <c r="L26" s="2"/>
      <c r="M26" s="2"/>
      <c r="N26" s="2"/>
      <c r="O26" s="2"/>
    </row>
    <row r="27" spans="1:25">
      <c r="A27" s="2">
        <v>3</v>
      </c>
      <c r="B27" s="2">
        <f t="shared" si="12"/>
        <v>178256720</v>
      </c>
      <c r="C27" s="2">
        <f t="shared" si="13"/>
        <v>248382020.40902233</v>
      </c>
      <c r="D27" s="2">
        <f t="shared" si="14"/>
        <v>237896260.40902233</v>
      </c>
      <c r="E27" s="2">
        <f t="shared" si="15"/>
        <v>664535000.81804466</v>
      </c>
      <c r="F27" s="2"/>
      <c r="G27" s="2">
        <v>0</v>
      </c>
      <c r="H27" s="2">
        <f t="shared" si="16"/>
        <v>248382020.40902233</v>
      </c>
      <c r="I27" s="2">
        <f t="shared" si="17"/>
        <v>237896260.40902233</v>
      </c>
      <c r="J27" s="2">
        <f t="shared" si="18"/>
        <v>486278280.81804466</v>
      </c>
      <c r="K27" s="2"/>
      <c r="L27" s="2"/>
      <c r="M27" s="2"/>
      <c r="N27" s="2"/>
      <c r="O27" s="2"/>
    </row>
    <row r="28" spans="1:25">
      <c r="A28" s="2">
        <v>4</v>
      </c>
      <c r="B28" s="2">
        <f t="shared" si="12"/>
        <v>167770960</v>
      </c>
      <c r="C28" s="2">
        <f t="shared" si="13"/>
        <v>229592709.03937632</v>
      </c>
      <c r="D28" s="2">
        <f t="shared" si="14"/>
        <v>219106949.03937632</v>
      </c>
      <c r="E28" s="2">
        <f t="shared" si="15"/>
        <v>616470618.07875264</v>
      </c>
      <c r="F28" s="2"/>
      <c r="G28" s="2">
        <v>0</v>
      </c>
      <c r="H28" s="2">
        <f t="shared" si="16"/>
        <v>229592709.03937632</v>
      </c>
      <c r="I28" s="2">
        <f t="shared" si="17"/>
        <v>219106949.03937632</v>
      </c>
      <c r="J28" s="2">
        <f t="shared" si="18"/>
        <v>448699658.07875264</v>
      </c>
      <c r="K28" s="2"/>
      <c r="L28" s="2"/>
      <c r="M28" s="2"/>
      <c r="N28" s="2"/>
      <c r="O28" s="2"/>
    </row>
    <row r="29" spans="1:25">
      <c r="A29" s="2">
        <v>5</v>
      </c>
      <c r="B29" s="2">
        <f t="shared" si="12"/>
        <v>157285200</v>
      </c>
      <c r="C29" s="2">
        <f t="shared" si="13"/>
        <v>207331590.50484896</v>
      </c>
      <c r="D29" s="2">
        <f t="shared" si="14"/>
        <v>196845830.50484896</v>
      </c>
      <c r="E29" s="2">
        <f t="shared" si="15"/>
        <v>561462621.00969791</v>
      </c>
      <c r="F29" s="2"/>
      <c r="G29" s="2">
        <v>0</v>
      </c>
      <c r="H29" s="2">
        <f t="shared" si="16"/>
        <v>207331590.50484896</v>
      </c>
      <c r="I29" s="2">
        <f t="shared" si="17"/>
        <v>196845830.50484896</v>
      </c>
      <c r="J29" s="2">
        <f t="shared" si="18"/>
        <v>404177421.00969791</v>
      </c>
      <c r="K29" s="2"/>
      <c r="L29" s="2"/>
      <c r="M29" s="2"/>
      <c r="N29" s="2"/>
      <c r="O29" s="2"/>
    </row>
    <row r="30" spans="1:25">
      <c r="A30" s="2">
        <v>6</v>
      </c>
      <c r="B30" s="2">
        <f t="shared" si="12"/>
        <v>146799440</v>
      </c>
      <c r="C30" s="2">
        <f t="shared" si="13"/>
        <v>180011875.80075625</v>
      </c>
      <c r="D30" s="2">
        <f t="shared" si="14"/>
        <v>169526115.80075625</v>
      </c>
      <c r="E30" s="2">
        <f t="shared" si="15"/>
        <v>496337431.60151243</v>
      </c>
      <c r="F30" s="2"/>
      <c r="G30" s="2">
        <v>0</v>
      </c>
      <c r="H30" s="2">
        <f t="shared" si="16"/>
        <v>180011875.80075625</v>
      </c>
      <c r="I30" s="2">
        <f t="shared" si="17"/>
        <v>169526115.80075625</v>
      </c>
      <c r="J30" s="2">
        <f t="shared" si="18"/>
        <v>349537991.60151249</v>
      </c>
      <c r="K30" s="2"/>
      <c r="L30" s="2"/>
      <c r="M30" s="2"/>
      <c r="N30" s="2"/>
      <c r="O30" s="2"/>
    </row>
    <row r="31" spans="1:25">
      <c r="A31" s="2">
        <v>7</v>
      </c>
      <c r="B31" s="2">
        <f t="shared" si="12"/>
        <v>136313680</v>
      </c>
      <c r="C31" s="2">
        <f t="shared" si="13"/>
        <v>144782972.2999163</v>
      </c>
      <c r="D31" s="2">
        <f t="shared" si="14"/>
        <v>134297212.2999163</v>
      </c>
      <c r="E31" s="2">
        <f t="shared" si="15"/>
        <v>415393864.59983253</v>
      </c>
      <c r="F31" s="2"/>
      <c r="G31" s="2">
        <v>0</v>
      </c>
      <c r="H31" s="2">
        <f t="shared" si="16"/>
        <v>144782972.2999163</v>
      </c>
      <c r="I31" s="2">
        <f t="shared" si="17"/>
        <v>134297212.2999163</v>
      </c>
      <c r="J31" s="2">
        <f t="shared" si="18"/>
        <v>279080184.59983259</v>
      </c>
      <c r="K31" s="2"/>
      <c r="L31" s="2"/>
      <c r="M31" s="2"/>
      <c r="N31" s="2"/>
      <c r="O31" s="2"/>
    </row>
    <row r="32" spans="1:25">
      <c r="A32" s="2">
        <v>8</v>
      </c>
      <c r="B32" s="2">
        <f t="shared" si="12"/>
        <v>125827920</v>
      </c>
      <c r="C32" s="2">
        <f t="shared" si="13"/>
        <v>95238101.474418521</v>
      </c>
      <c r="D32" s="2">
        <f t="shared" si="14"/>
        <v>84752341.474418521</v>
      </c>
      <c r="E32" s="2">
        <f t="shared" si="15"/>
        <v>305818362.94883704</v>
      </c>
      <c r="F32" s="2"/>
      <c r="G32" s="2">
        <v>0</v>
      </c>
      <c r="H32" s="2">
        <f t="shared" si="16"/>
        <v>95238101.474418521</v>
      </c>
      <c r="I32" s="2">
        <f t="shared" si="17"/>
        <v>84752341.474418521</v>
      </c>
      <c r="J32" s="2">
        <f t="shared" si="18"/>
        <v>179990442.94883704</v>
      </c>
      <c r="K32" s="2"/>
      <c r="L32" s="2"/>
      <c r="M32" s="2"/>
      <c r="N32" s="2"/>
      <c r="O32" s="2"/>
    </row>
    <row r="33" spans="1:15">
      <c r="A33" s="2">
        <v>9</v>
      </c>
      <c r="B33" s="2">
        <f t="shared" si="12"/>
        <v>115342160</v>
      </c>
      <c r="C33" s="2">
        <f t="shared" si="13"/>
        <v>10485760</v>
      </c>
      <c r="D33" s="2">
        <f>E18*$E$2</f>
        <v>0</v>
      </c>
      <c r="E33" s="2">
        <f t="shared" si="15"/>
        <v>125827920</v>
      </c>
      <c r="F33" s="2"/>
      <c r="G33" s="2">
        <v>0</v>
      </c>
      <c r="H33" s="2">
        <f t="shared" si="16"/>
        <v>10485760</v>
      </c>
      <c r="I33" s="2">
        <f t="shared" si="17"/>
        <v>0</v>
      </c>
      <c r="J33" s="2">
        <f t="shared" si="18"/>
        <v>10485760</v>
      </c>
      <c r="K33" s="2"/>
      <c r="L33" s="2"/>
      <c r="M33" s="2"/>
      <c r="N33" s="2"/>
      <c r="O33" s="2"/>
    </row>
    <row r="36" spans="1:15">
      <c r="A36" s="1" t="s">
        <v>13</v>
      </c>
      <c r="B36" s="1" t="s">
        <v>31</v>
      </c>
      <c r="C36" s="1" t="s">
        <v>32</v>
      </c>
      <c r="D36" s="1" t="s">
        <v>14</v>
      </c>
    </row>
    <row r="37" spans="1:15">
      <c r="A37">
        <v>0</v>
      </c>
      <c r="B37" s="4">
        <f t="shared" ref="B37:B46" si="19">E24/$E$33</f>
        <v>6.2236155789531997</v>
      </c>
      <c r="C37" s="4">
        <f t="shared" ref="C37:C46" si="20">J24/$J$33</f>
        <v>54.682789152076431</v>
      </c>
      <c r="D37" s="11">
        <f t="shared" ref="D37:D46" si="21">B9/$B$18</f>
        <v>10.045199501246882</v>
      </c>
    </row>
    <row r="38" spans="1:15">
      <c r="A38">
        <v>1</v>
      </c>
      <c r="B38" s="4">
        <f t="shared" si="19"/>
        <v>5.936169225446875</v>
      </c>
      <c r="C38" s="4">
        <f t="shared" si="20"/>
        <v>52.233465805625087</v>
      </c>
      <c r="D38" s="11">
        <f t="shared" si="21"/>
        <v>8.3428927680797997</v>
      </c>
      <c r="H38">
        <f t="shared" ref="H38:H47" si="22">G9/E24</f>
        <v>1.0680209152193278</v>
      </c>
      <c r="I38">
        <f t="shared" ref="I38:I47" si="23">SUM(H9:I9)/J24</f>
        <v>1.7422464485133102</v>
      </c>
    </row>
    <row r="39" spans="1:15">
      <c r="A39">
        <v>2</v>
      </c>
      <c r="B39" s="4">
        <f t="shared" si="19"/>
        <v>5.624346300038356</v>
      </c>
      <c r="C39" s="4">
        <f t="shared" si="20"/>
        <v>49.491626386024691</v>
      </c>
      <c r="D39" s="11">
        <f t="shared" si="21"/>
        <v>7.7883416458852865</v>
      </c>
      <c r="H39">
        <f t="shared" si="22"/>
        <v>1.0682468584206068</v>
      </c>
      <c r="I39">
        <f t="shared" si="23"/>
        <v>1.758086330917155</v>
      </c>
    </row>
    <row r="40" spans="1:15">
      <c r="A40">
        <v>3</v>
      </c>
      <c r="B40" s="4">
        <f t="shared" si="19"/>
        <v>5.2813000550119931</v>
      </c>
      <c r="C40" s="4">
        <f t="shared" si="20"/>
        <v>46.375110704235524</v>
      </c>
      <c r="D40" s="11">
        <f t="shared" si="21"/>
        <v>7.3827930174563594</v>
      </c>
      <c r="H40">
        <f t="shared" si="22"/>
        <v>1.0683969939796361</v>
      </c>
      <c r="I40">
        <f t="shared" si="23"/>
        <v>1.7751976088895527</v>
      </c>
    </row>
    <row r="41" spans="1:15">
      <c r="A41">
        <v>4</v>
      </c>
      <c r="B41" s="4">
        <f t="shared" si="19"/>
        <v>4.899315017515609</v>
      </c>
      <c r="C41" s="4">
        <f t="shared" si="20"/>
        <v>42.79133396899725</v>
      </c>
      <c r="D41" s="11">
        <f t="shared" si="21"/>
        <v>7.0551745635910228</v>
      </c>
      <c r="H41">
        <f t="shared" si="22"/>
        <v>1.0684649207730939</v>
      </c>
      <c r="I41">
        <f t="shared" si="23"/>
        <v>1.7996802500160631</v>
      </c>
    </row>
    <row r="42" spans="1:15">
      <c r="A42">
        <v>5</v>
      </c>
      <c r="B42" s="4">
        <f t="shared" si="19"/>
        <v>4.4621465650047929</v>
      </c>
      <c r="C42" s="4">
        <f t="shared" si="20"/>
        <v>38.545362568826476</v>
      </c>
      <c r="D42" s="11">
        <f t="shared" si="21"/>
        <v>6.4404613466334162</v>
      </c>
      <c r="H42">
        <f t="shared" si="22"/>
        <v>1.0683288443697836</v>
      </c>
      <c r="I42">
        <f t="shared" si="23"/>
        <v>1.8293880376791616</v>
      </c>
    </row>
    <row r="43" spans="1:15">
      <c r="A43">
        <v>6</v>
      </c>
      <c r="B43" s="4">
        <f t="shared" si="19"/>
        <v>3.9445731249591698</v>
      </c>
      <c r="C43" s="4">
        <f t="shared" si="20"/>
        <v>33.334540519858599</v>
      </c>
      <c r="D43" s="11">
        <f t="shared" si="21"/>
        <v>5.6221945137157103</v>
      </c>
      <c r="H43">
        <f t="shared" si="22"/>
        <v>1.0679662146015647</v>
      </c>
      <c r="I43">
        <f t="shared" si="23"/>
        <v>1.8749209322650835</v>
      </c>
    </row>
    <row r="44" spans="1:15">
      <c r="A44">
        <v>7</v>
      </c>
      <c r="B44" s="4">
        <f t="shared" si="19"/>
        <v>3.301285315690131</v>
      </c>
      <c r="C44" s="4">
        <f t="shared" si="20"/>
        <v>26.615160427077541</v>
      </c>
      <c r="D44" s="11">
        <f t="shared" si="21"/>
        <v>4.6346633416458856</v>
      </c>
      <c r="H44">
        <f t="shared" si="22"/>
        <v>1.0670075905642944</v>
      </c>
      <c r="I44">
        <f t="shared" si="23"/>
        <v>1.942665911332832</v>
      </c>
    </row>
    <row r="45" spans="1:15">
      <c r="A45">
        <v>8</v>
      </c>
      <c r="B45" s="4">
        <f t="shared" si="19"/>
        <v>2.4304491638170371</v>
      </c>
      <c r="C45" s="4">
        <f t="shared" si="20"/>
        <v>17.165226263889032</v>
      </c>
      <c r="D45" s="11">
        <f t="shared" si="21"/>
        <v>3.3057980049875311</v>
      </c>
      <c r="H45">
        <f t="shared" si="22"/>
        <v>1.0649195924599084</v>
      </c>
      <c r="I45">
        <f t="shared" si="23"/>
        <v>2.0697251108251793</v>
      </c>
    </row>
    <row r="46" spans="1:15">
      <c r="A46">
        <v>9</v>
      </c>
      <c r="B46" s="4">
        <f t="shared" si="19"/>
        <v>1</v>
      </c>
      <c r="C46" s="4">
        <f t="shared" si="20"/>
        <v>1</v>
      </c>
      <c r="D46" s="11">
        <f t="shared" si="21"/>
        <v>1</v>
      </c>
      <c r="H46">
        <f t="shared" si="22"/>
        <v>1.0592036523790822</v>
      </c>
      <c r="I46">
        <f t="shared" si="23"/>
        <v>2.4247475913154859</v>
      </c>
    </row>
    <row r="47" spans="1:15">
      <c r="H47">
        <f t="shared" si="22"/>
        <v>1.0234860037422537</v>
      </c>
      <c r="I47">
        <f t="shared" si="23"/>
        <v>18.415734386444093</v>
      </c>
      <c r="J47" s="2"/>
      <c r="K47" s="2"/>
      <c r="L47" s="2"/>
      <c r="M47" s="2"/>
      <c r="N47" s="2"/>
      <c r="O47" s="2"/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zoomScale="120" zoomScaleNormal="120" zoomScalePageLayoutView="120" workbookViewId="0">
      <selection activeCell="F65" sqref="F65"/>
    </sheetView>
  </sheetViews>
  <sheetFormatPr baseColWidth="10" defaultColWidth="8.83203125" defaultRowHeight="12" x14ac:dyDescent="0"/>
  <cols>
    <col min="2" max="2" width="12.1640625" bestFit="1" customWidth="1"/>
    <col min="3" max="3" width="10.1640625" bestFit="1" customWidth="1"/>
    <col min="4" max="4" width="10.33203125" bestFit="1" customWidth="1"/>
    <col min="5" max="5" width="11.6640625" bestFit="1" customWidth="1"/>
    <col min="7" max="7" width="9.6640625" bestFit="1" customWidth="1"/>
    <col min="8" max="8" width="17.5" bestFit="1" customWidth="1"/>
    <col min="9" max="9" width="8.6640625" bestFit="1" customWidth="1"/>
    <col min="10" max="10" width="8.33203125" customWidth="1"/>
    <col min="13" max="13" width="9.6640625" bestFit="1" customWidth="1"/>
  </cols>
  <sheetData>
    <row r="1" spans="1:13">
      <c r="B1" s="1" t="s">
        <v>0</v>
      </c>
      <c r="C1" s="3" t="s">
        <v>4</v>
      </c>
      <c r="D1" s="2">
        <v>10485700</v>
      </c>
      <c r="E1" s="3" t="s">
        <v>2</v>
      </c>
      <c r="F1" s="3"/>
      <c r="G1" s="3"/>
      <c r="H1" s="3"/>
      <c r="I1" s="3"/>
    </row>
    <row r="2" spans="1:13">
      <c r="B2" s="1" t="s">
        <v>3</v>
      </c>
      <c r="C2" s="3" t="s">
        <v>34</v>
      </c>
      <c r="D2" s="2">
        <v>1048576</v>
      </c>
      <c r="E2" s="4">
        <f>LOG(D2,2)</f>
        <v>20</v>
      </c>
      <c r="F2" s="4"/>
      <c r="G2" s="4"/>
      <c r="H2" s="4"/>
      <c r="I2" s="4"/>
    </row>
    <row r="3" spans="1:13">
      <c r="B3" s="1" t="s">
        <v>5</v>
      </c>
      <c r="C3" s="12" t="s">
        <v>6</v>
      </c>
    </row>
    <row r="4" spans="1:13">
      <c r="B4" s="1" t="s">
        <v>7</v>
      </c>
      <c r="C4" s="3">
        <v>2200</v>
      </c>
      <c r="G4" t="s">
        <v>8</v>
      </c>
      <c r="H4" t="s">
        <v>9</v>
      </c>
    </row>
    <row r="7" spans="1:13">
      <c r="C7" t="s">
        <v>10</v>
      </c>
      <c r="D7" t="s">
        <v>11</v>
      </c>
      <c r="E7" t="s">
        <v>12</v>
      </c>
    </row>
    <row r="8" spans="1:13">
      <c r="A8" s="1" t="s">
        <v>13</v>
      </c>
      <c r="B8" s="1" t="s">
        <v>14</v>
      </c>
      <c r="C8" s="1" t="s">
        <v>15</v>
      </c>
      <c r="D8" s="1" t="s">
        <v>16</v>
      </c>
      <c r="E8" s="1" t="s">
        <v>17</v>
      </c>
      <c r="F8" s="1"/>
      <c r="G8" s="1" t="s">
        <v>8</v>
      </c>
      <c r="H8" s="1" t="s">
        <v>18</v>
      </c>
      <c r="I8" s="1" t="s">
        <v>19</v>
      </c>
      <c r="J8" s="1" t="s">
        <v>35</v>
      </c>
      <c r="K8" s="1" t="s">
        <v>36</v>
      </c>
      <c r="L8" s="1" t="s">
        <v>37</v>
      </c>
      <c r="M8" s="1" t="s">
        <v>38</v>
      </c>
    </row>
    <row r="9" spans="1:13">
      <c r="A9">
        <v>0</v>
      </c>
      <c r="B9">
        <v>1627</v>
      </c>
      <c r="C9" s="2">
        <v>19922945</v>
      </c>
      <c r="D9" s="2">
        <v>3463529</v>
      </c>
      <c r="E9" s="2">
        <v>2414954</v>
      </c>
      <c r="F9" s="6"/>
      <c r="G9" s="7">
        <v>75491872</v>
      </c>
      <c r="H9" s="7">
        <v>90877318</v>
      </c>
      <c r="I9" s="7">
        <v>4512106</v>
      </c>
      <c r="J9" s="2">
        <v>4512108</v>
      </c>
      <c r="K9" s="2">
        <v>3463531</v>
      </c>
      <c r="L9" s="2">
        <v>1048577</v>
      </c>
      <c r="M9" s="2">
        <v>86365212</v>
      </c>
    </row>
    <row r="10" spans="1:13">
      <c r="A10">
        <v>1</v>
      </c>
      <c r="B10">
        <v>1655</v>
      </c>
      <c r="C10" s="2">
        <v>18874370</v>
      </c>
      <c r="D10" s="2">
        <v>3353038</v>
      </c>
      <c r="E10" s="2">
        <v>2304463</v>
      </c>
      <c r="F10" s="6"/>
      <c r="G10" s="7">
        <v>72008577</v>
      </c>
      <c r="H10" s="7">
        <v>87737232</v>
      </c>
      <c r="I10" s="7">
        <v>4401616</v>
      </c>
      <c r="J10" s="2">
        <v>4401616</v>
      </c>
    </row>
    <row r="11" spans="1:13">
      <c r="A11">
        <v>2</v>
      </c>
      <c r="B11">
        <v>1636</v>
      </c>
      <c r="C11" s="2">
        <v>17825795</v>
      </c>
      <c r="D11" s="2">
        <v>3228331</v>
      </c>
      <c r="E11" s="2">
        <v>2179756</v>
      </c>
      <c r="F11" s="6"/>
      <c r="G11" s="7">
        <v>68207559</v>
      </c>
      <c r="H11" s="7">
        <v>84062761</v>
      </c>
      <c r="I11" s="7">
        <v>4276909</v>
      </c>
      <c r="J11" s="2">
        <v>4276909</v>
      </c>
    </row>
    <row r="12" spans="1:13">
      <c r="A12">
        <v>3</v>
      </c>
      <c r="B12">
        <v>1548</v>
      </c>
      <c r="C12" s="2">
        <v>16777220</v>
      </c>
      <c r="D12" s="2">
        <v>3088628</v>
      </c>
      <c r="E12" s="2">
        <v>2040053</v>
      </c>
      <c r="F12" s="6"/>
      <c r="G12" s="7">
        <v>64087730</v>
      </c>
      <c r="H12" s="7">
        <v>80084392</v>
      </c>
      <c r="I12" s="7">
        <v>4137206</v>
      </c>
      <c r="J12" s="2">
        <v>4137206</v>
      </c>
    </row>
    <row r="13" spans="1:13">
      <c r="A13">
        <v>4</v>
      </c>
      <c r="B13">
        <v>1456</v>
      </c>
      <c r="C13" s="2">
        <v>15728645</v>
      </c>
      <c r="D13" s="2">
        <v>2925536</v>
      </c>
      <c r="E13" s="2">
        <v>1876961</v>
      </c>
      <c r="F13" s="6"/>
      <c r="G13" s="7">
        <v>59445953</v>
      </c>
      <c r="H13" s="7">
        <v>75300147</v>
      </c>
      <c r="I13" s="7">
        <v>3974114</v>
      </c>
      <c r="J13" s="2">
        <v>3974114</v>
      </c>
    </row>
    <row r="14" spans="1:13">
      <c r="A14">
        <v>5</v>
      </c>
      <c r="B14">
        <v>1338</v>
      </c>
      <c r="C14" s="2">
        <v>14680070</v>
      </c>
      <c r="D14" s="2">
        <v>2735168</v>
      </c>
      <c r="E14" s="2">
        <v>1686593</v>
      </c>
      <c r="F14" s="6"/>
      <c r="G14" s="7">
        <v>54206577</v>
      </c>
      <c r="H14" s="7">
        <v>69843836</v>
      </c>
      <c r="I14" s="7">
        <v>3783746</v>
      </c>
      <c r="J14" s="2">
        <v>3783746</v>
      </c>
    </row>
    <row r="15" spans="1:13">
      <c r="A15">
        <v>6</v>
      </c>
      <c r="B15">
        <v>1210</v>
      </c>
      <c r="C15" s="2">
        <v>13631495</v>
      </c>
      <c r="D15" s="2">
        <v>2503234</v>
      </c>
      <c r="E15" s="2">
        <v>1454659</v>
      </c>
      <c r="F15" s="6"/>
      <c r="G15" s="7">
        <v>48053974</v>
      </c>
      <c r="H15" s="7">
        <v>63071505</v>
      </c>
      <c r="I15" s="7">
        <v>3551812</v>
      </c>
      <c r="J15" s="2">
        <v>3551812</v>
      </c>
    </row>
    <row r="16" spans="1:13">
      <c r="A16">
        <v>7</v>
      </c>
      <c r="B16">
        <v>1013</v>
      </c>
      <c r="C16" s="2">
        <v>12582920</v>
      </c>
      <c r="D16" s="2">
        <v>2199904</v>
      </c>
      <c r="E16" s="2">
        <v>1151329</v>
      </c>
      <c r="F16" s="6"/>
      <c r="G16" s="7">
        <v>40327110</v>
      </c>
      <c r="H16" s="7">
        <v>54224871</v>
      </c>
      <c r="I16" s="7">
        <v>3248482</v>
      </c>
      <c r="J16" s="2">
        <v>3248482</v>
      </c>
    </row>
    <row r="17" spans="1:11">
      <c r="A17">
        <v>8</v>
      </c>
      <c r="B17">
        <v>784</v>
      </c>
      <c r="C17" s="2">
        <v>11534345</v>
      </c>
      <c r="D17" s="2">
        <v>1775734</v>
      </c>
      <c r="E17" s="2">
        <v>727159</v>
      </c>
      <c r="F17" s="6"/>
      <c r="G17" s="7">
        <v>29939824</v>
      </c>
      <c r="H17" s="7">
        <v>41987866</v>
      </c>
      <c r="I17" s="7">
        <v>2824312</v>
      </c>
      <c r="J17" s="2">
        <v>2824312</v>
      </c>
    </row>
    <row r="18" spans="1:11">
      <c r="A18">
        <v>9</v>
      </c>
      <c r="B18">
        <v>322</v>
      </c>
      <c r="C18" s="2">
        <v>10485770</v>
      </c>
      <c r="D18" s="2">
        <v>1048585</v>
      </c>
      <c r="E18" s="2">
        <v>10</v>
      </c>
      <c r="F18" s="6"/>
      <c r="G18" s="7">
        <v>12878142</v>
      </c>
      <c r="H18" s="7">
        <v>20837406</v>
      </c>
      <c r="I18" s="7">
        <v>2097163</v>
      </c>
      <c r="J18" s="2">
        <v>2097163</v>
      </c>
    </row>
    <row r="22" spans="1:11">
      <c r="A22" s="1"/>
      <c r="B22" s="1"/>
      <c r="G22" s="1"/>
    </row>
    <row r="23" spans="1:11">
      <c r="A23" s="1" t="s">
        <v>13</v>
      </c>
      <c r="B23" s="1" t="s">
        <v>14</v>
      </c>
      <c r="C23" s="13" t="s">
        <v>15</v>
      </c>
      <c r="D23" s="13" t="s">
        <v>39</v>
      </c>
      <c r="E23" s="13" t="s">
        <v>40</v>
      </c>
      <c r="F23" s="13" t="s">
        <v>41</v>
      </c>
      <c r="G23" s="13" t="s">
        <v>42</v>
      </c>
      <c r="H23" s="10"/>
      <c r="I23" s="10"/>
      <c r="J23" s="10"/>
    </row>
    <row r="24" spans="1:11">
      <c r="A24">
        <v>0</v>
      </c>
      <c r="B24">
        <v>1627</v>
      </c>
      <c r="C24" s="2">
        <f t="shared" ref="C24:C33" si="0">G9/$B$39*$C$39/1000</f>
        <v>437.72752929687499</v>
      </c>
      <c r="D24" s="2">
        <f t="shared" ref="D24:D33" si="1">H9/$B$40*$D$40/1000</f>
        <v>47.667038901558186</v>
      </c>
      <c r="E24" s="2">
        <f t="shared" ref="E24:E33" si="2">I9/$B$41*$D$41/1000</f>
        <v>9.6819291114807129</v>
      </c>
      <c r="F24" s="14">
        <f t="shared" ref="F24:F33" si="3">J9/$B$44*$C$44/1000*10</f>
        <v>19.363866806030273</v>
      </c>
      <c r="G24" s="2">
        <f t="shared" ref="G24:G33" si="4">SUM(C24:F24)</f>
        <v>514.44036411594413</v>
      </c>
      <c r="H24" s="15">
        <f t="shared" ref="H24:H33" si="5">B24/G24</f>
        <v>3.1626600739154056</v>
      </c>
      <c r="I24" s="2"/>
      <c r="J24" s="2">
        <f t="shared" ref="J24:J33" si="6">D24*20</f>
        <v>953.34077803116372</v>
      </c>
      <c r="K24">
        <f t="shared" ref="K24:K33" si="7">C24+J24+E24+F24</f>
        <v>1420.1141032455498</v>
      </c>
    </row>
    <row r="25" spans="1:11">
      <c r="A25">
        <v>1</v>
      </c>
      <c r="B25">
        <v>1655</v>
      </c>
      <c r="C25" s="2">
        <f t="shared" si="0"/>
        <v>417.53020111083987</v>
      </c>
      <c r="D25" s="2">
        <f t="shared" si="1"/>
        <v>46.019998641014425</v>
      </c>
      <c r="E25" s="2">
        <f t="shared" si="2"/>
        <v>9.4448432922363281</v>
      </c>
      <c r="F25" s="14">
        <f t="shared" si="3"/>
        <v>18.889686584472656</v>
      </c>
      <c r="G25" s="2">
        <f t="shared" si="4"/>
        <v>491.88472962856326</v>
      </c>
      <c r="H25" s="15">
        <f t="shared" si="5"/>
        <v>3.364609430444689</v>
      </c>
      <c r="I25" s="2"/>
      <c r="J25" s="2">
        <f t="shared" si="6"/>
        <v>920.39997282028844</v>
      </c>
      <c r="K25">
        <f t="shared" si="7"/>
        <v>1366.2647038078373</v>
      </c>
    </row>
    <row r="26" spans="1:11">
      <c r="A26">
        <v>2</v>
      </c>
      <c r="B26">
        <v>1636</v>
      </c>
      <c r="C26" s="2">
        <f t="shared" si="0"/>
        <v>395.49060699462893</v>
      </c>
      <c r="D26" s="2">
        <f t="shared" si="1"/>
        <v>44.09266236003343</v>
      </c>
      <c r="E26" s="2">
        <f t="shared" si="2"/>
        <v>9.1772511005401611</v>
      </c>
      <c r="F26" s="14">
        <f t="shared" si="3"/>
        <v>18.354502201080322</v>
      </c>
      <c r="G26" s="2">
        <f t="shared" si="4"/>
        <v>467.11502265628286</v>
      </c>
      <c r="H26" s="15">
        <f t="shared" si="5"/>
        <v>3.5023493586157204</v>
      </c>
      <c r="I26" s="2"/>
      <c r="J26" s="2">
        <f t="shared" si="6"/>
        <v>881.85324720066865</v>
      </c>
      <c r="K26">
        <f t="shared" si="7"/>
        <v>1304.8756074969181</v>
      </c>
    </row>
    <row r="27" spans="1:11">
      <c r="A27">
        <v>3</v>
      </c>
      <c r="B27">
        <v>1548</v>
      </c>
      <c r="C27" s="2">
        <f t="shared" si="0"/>
        <v>371.60243835449216</v>
      </c>
      <c r="D27" s="2">
        <f t="shared" si="1"/>
        <v>42.005925272482564</v>
      </c>
      <c r="E27" s="2">
        <f t="shared" si="2"/>
        <v>8.8774809837341309</v>
      </c>
      <c r="F27" s="14">
        <f t="shared" si="3"/>
        <v>17.754961967468262</v>
      </c>
      <c r="G27" s="2">
        <f t="shared" si="4"/>
        <v>440.24080657817711</v>
      </c>
      <c r="H27" s="15">
        <f t="shared" si="5"/>
        <v>3.5162574138276961</v>
      </c>
      <c r="I27" s="2"/>
      <c r="J27" s="2">
        <f t="shared" si="6"/>
        <v>840.11850544965125</v>
      </c>
      <c r="K27">
        <f t="shared" si="7"/>
        <v>1238.3533867553458</v>
      </c>
    </row>
    <row r="28" spans="1:11">
      <c r="A28">
        <v>4</v>
      </c>
      <c r="B28">
        <v>1456</v>
      </c>
      <c r="C28" s="2">
        <f t="shared" si="0"/>
        <v>344.68783782958985</v>
      </c>
      <c r="D28" s="2">
        <f t="shared" si="1"/>
        <v>39.496489501836422</v>
      </c>
      <c r="E28" s="2">
        <f t="shared" si="2"/>
        <v>8.5275235176086426</v>
      </c>
      <c r="F28" s="14">
        <f t="shared" si="3"/>
        <v>17.055047035217285</v>
      </c>
      <c r="G28" s="2">
        <f t="shared" si="4"/>
        <v>409.76689788425222</v>
      </c>
      <c r="H28" s="15">
        <f t="shared" si="5"/>
        <v>3.5532396772842292</v>
      </c>
      <c r="I28" s="2"/>
      <c r="J28" s="2">
        <f t="shared" si="6"/>
        <v>789.92979003672849</v>
      </c>
      <c r="K28">
        <f t="shared" si="7"/>
        <v>1160.2001984191443</v>
      </c>
    </row>
    <row r="29" spans="1:11">
      <c r="A29">
        <v>5</v>
      </c>
      <c r="B29">
        <v>1338</v>
      </c>
      <c r="C29" s="2">
        <f t="shared" si="0"/>
        <v>314.30815521240237</v>
      </c>
      <c r="D29" s="2">
        <f t="shared" si="1"/>
        <v>36.634541169514378</v>
      </c>
      <c r="E29" s="2">
        <f t="shared" si="2"/>
        <v>8.1190381050109846</v>
      </c>
      <c r="F29" s="14">
        <f t="shared" si="3"/>
        <v>16.238076210021973</v>
      </c>
      <c r="G29" s="2">
        <f t="shared" si="4"/>
        <v>375.29981069694969</v>
      </c>
      <c r="H29" s="15">
        <f t="shared" si="5"/>
        <v>3.5651496799725799</v>
      </c>
      <c r="I29" s="2"/>
      <c r="J29" s="2">
        <f t="shared" si="6"/>
        <v>732.69082339028751</v>
      </c>
      <c r="K29">
        <f t="shared" si="7"/>
        <v>1071.3560929177229</v>
      </c>
    </row>
    <row r="30" spans="1:11">
      <c r="A30">
        <v>6</v>
      </c>
      <c r="B30">
        <v>1210</v>
      </c>
      <c r="C30" s="2">
        <f t="shared" si="0"/>
        <v>278.63327209472658</v>
      </c>
      <c r="D30" s="2">
        <f t="shared" si="1"/>
        <v>33.082313041135535</v>
      </c>
      <c r="E30" s="2">
        <f t="shared" si="2"/>
        <v>7.6213617324829102</v>
      </c>
      <c r="F30" s="14">
        <f t="shared" si="3"/>
        <v>15.24272346496582</v>
      </c>
      <c r="G30" s="2">
        <f t="shared" si="4"/>
        <v>334.57967033331084</v>
      </c>
      <c r="H30" s="15">
        <f t="shared" si="5"/>
        <v>3.6164779491670509</v>
      </c>
      <c r="I30" s="2"/>
      <c r="J30" s="2">
        <f t="shared" si="6"/>
        <v>661.6462608227107</v>
      </c>
      <c r="K30">
        <f t="shared" si="7"/>
        <v>963.14361811488607</v>
      </c>
    </row>
    <row r="31" spans="1:11">
      <c r="A31">
        <v>7</v>
      </c>
      <c r="B31">
        <v>1013</v>
      </c>
      <c r="C31" s="2">
        <f t="shared" si="0"/>
        <v>233.83028869628907</v>
      </c>
      <c r="D31" s="2">
        <f t="shared" si="1"/>
        <v>28.442069949610246</v>
      </c>
      <c r="E31" s="2">
        <f t="shared" si="2"/>
        <v>6.9704861640930176</v>
      </c>
      <c r="F31" s="14">
        <f t="shared" si="3"/>
        <v>13.940972328186035</v>
      </c>
      <c r="G31" s="2">
        <f t="shared" si="4"/>
        <v>283.18381713817837</v>
      </c>
      <c r="H31" s="15">
        <f t="shared" si="5"/>
        <v>3.5771818115782756</v>
      </c>
      <c r="I31" s="2"/>
      <c r="J31" s="2">
        <f t="shared" si="6"/>
        <v>568.84139899220497</v>
      </c>
      <c r="K31">
        <f t="shared" si="7"/>
        <v>823.58314618077316</v>
      </c>
    </row>
    <row r="32" spans="1:11">
      <c r="A32">
        <v>8</v>
      </c>
      <c r="B32">
        <v>784</v>
      </c>
      <c r="C32" s="2">
        <f t="shared" si="0"/>
        <v>173.60127441406249</v>
      </c>
      <c r="D32" s="2">
        <f t="shared" si="1"/>
        <v>22.023506921885748</v>
      </c>
      <c r="E32" s="2">
        <f t="shared" si="2"/>
        <v>6.0603160858154297</v>
      </c>
      <c r="F32" s="14">
        <f t="shared" si="3"/>
        <v>12.120632171630859</v>
      </c>
      <c r="G32" s="2">
        <f t="shared" si="4"/>
        <v>213.80572959339452</v>
      </c>
      <c r="H32" s="15">
        <f t="shared" si="5"/>
        <v>3.6668802164047407</v>
      </c>
      <c r="I32" s="2"/>
      <c r="J32" s="2">
        <f t="shared" si="6"/>
        <v>440.47013843771492</v>
      </c>
      <c r="K32">
        <f t="shared" si="7"/>
        <v>632.25236110922367</v>
      </c>
    </row>
    <row r="33" spans="1:11">
      <c r="A33">
        <v>9</v>
      </c>
      <c r="B33">
        <v>322</v>
      </c>
      <c r="C33" s="2">
        <f t="shared" si="0"/>
        <v>74.671843872070312</v>
      </c>
      <c r="D33" s="2">
        <f t="shared" si="1"/>
        <v>10.929651801669168</v>
      </c>
      <c r="E33" s="2">
        <f t="shared" si="2"/>
        <v>4.5000236034393311</v>
      </c>
      <c r="F33" s="14">
        <f t="shared" si="3"/>
        <v>9.0000472068786621</v>
      </c>
      <c r="G33" s="2">
        <f t="shared" si="4"/>
        <v>99.101566484057471</v>
      </c>
      <c r="H33" s="15">
        <f t="shared" si="5"/>
        <v>3.2491918283834629</v>
      </c>
      <c r="I33" s="2"/>
      <c r="J33" s="2">
        <f t="shared" si="6"/>
        <v>218.59303603338336</v>
      </c>
      <c r="K33">
        <f t="shared" si="7"/>
        <v>306.76495071577165</v>
      </c>
    </row>
    <row r="36" spans="1:11">
      <c r="A36" s="1"/>
      <c r="B36" s="1"/>
      <c r="C36" s="1"/>
      <c r="D36" s="1"/>
    </row>
    <row r="37" spans="1:11">
      <c r="A37" s="1" t="s">
        <v>43</v>
      </c>
      <c r="B37" s="4"/>
      <c r="C37" s="4"/>
      <c r="D37" s="11"/>
    </row>
    <row r="38" spans="1:11">
      <c r="A38" s="1" t="s">
        <v>44</v>
      </c>
      <c r="B38" s="1" t="s">
        <v>45</v>
      </c>
      <c r="C38" s="1" t="s">
        <v>46</v>
      </c>
    </row>
    <row r="39" spans="1:11">
      <c r="A39" t="s">
        <v>47</v>
      </c>
      <c r="B39" s="2">
        <v>10485760</v>
      </c>
      <c r="C39" s="2">
        <v>60800</v>
      </c>
    </row>
    <row r="40" spans="1:11">
      <c r="A40" t="s">
        <v>48</v>
      </c>
      <c r="B40" s="2">
        <v>20971525</v>
      </c>
      <c r="C40" s="2">
        <v>5600</v>
      </c>
      <c r="D40">
        <v>11000</v>
      </c>
      <c r="F40" t="s">
        <v>27</v>
      </c>
      <c r="G40">
        <v>61</v>
      </c>
      <c r="I40" s="2">
        <f>B45/B40*C40</f>
        <v>95759.981975559727</v>
      </c>
      <c r="J40" s="2">
        <f>C45/I40</f>
        <v>40.799924137382995</v>
      </c>
    </row>
    <row r="41" spans="1:11">
      <c r="A41" t="s">
        <v>49</v>
      </c>
      <c r="B41" s="2">
        <v>10485760</v>
      </c>
      <c r="C41" s="2">
        <v>16900</v>
      </c>
      <c r="D41">
        <v>22500</v>
      </c>
      <c r="F41" t="s">
        <v>50</v>
      </c>
      <c r="G41">
        <v>115</v>
      </c>
    </row>
    <row r="42" spans="1:11">
      <c r="B42" s="2"/>
      <c r="C42" s="2"/>
    </row>
    <row r="43" spans="1:11">
      <c r="B43" s="2"/>
      <c r="C43" s="2"/>
    </row>
    <row r="44" spans="1:11">
      <c r="A44" t="s">
        <v>35</v>
      </c>
      <c r="B44" s="2">
        <v>10485760</v>
      </c>
      <c r="C44" s="2">
        <v>4500</v>
      </c>
    </row>
    <row r="45" spans="1:11">
      <c r="A45" t="s">
        <v>51</v>
      </c>
      <c r="B45" s="2">
        <f>B52-C52</f>
        <v>358613010</v>
      </c>
      <c r="C45" s="2">
        <f>(B51-C51)*1000</f>
        <v>3907000</v>
      </c>
      <c r="D45" s="11"/>
      <c r="F45">
        <v>1000000000</v>
      </c>
      <c r="H45">
        <f>F45/B40*C40/1000</f>
        <v>267.028744929136</v>
      </c>
    </row>
    <row r="46" spans="1:11">
      <c r="B46" s="4"/>
      <c r="C46" s="4"/>
      <c r="D46" s="11"/>
      <c r="H46">
        <f>F45/B45*C45/1000</f>
        <v>10894.752535609347</v>
      </c>
    </row>
    <row r="47" spans="1:11">
      <c r="B47">
        <f>B40/B45</f>
        <v>5.8479543171063422E-2</v>
      </c>
      <c r="J47" s="2"/>
    </row>
    <row r="48" spans="1:11">
      <c r="F48" s="14"/>
    </row>
    <row r="51" spans="1:7">
      <c r="A51" t="s">
        <v>52</v>
      </c>
      <c r="B51">
        <v>6524</v>
      </c>
      <c r="C51">
        <v>2617</v>
      </c>
      <c r="F51">
        <f>B51/C51</f>
        <v>2.4929308368360719</v>
      </c>
    </row>
    <row r="52" spans="1:7">
      <c r="A52" t="s">
        <v>48</v>
      </c>
      <c r="B52">
        <v>656408645</v>
      </c>
      <c r="C52">
        <v>297795635</v>
      </c>
      <c r="F52">
        <f>B52/C52</f>
        <v>2.2042252063231214</v>
      </c>
    </row>
    <row r="53" spans="1:7">
      <c r="A53" t="s">
        <v>49</v>
      </c>
      <c r="B53">
        <v>11534337</v>
      </c>
      <c r="C53">
        <v>11534337</v>
      </c>
      <c r="F53">
        <f>B53/C53</f>
        <v>1</v>
      </c>
      <c r="G53">
        <f>B51-C51</f>
        <v>3907</v>
      </c>
    </row>
    <row r="54" spans="1:7">
      <c r="A54" t="s">
        <v>38</v>
      </c>
      <c r="B54">
        <v>644874308</v>
      </c>
      <c r="C54">
        <v>286261298</v>
      </c>
      <c r="F54">
        <f>B54/C54</f>
        <v>2.2527470968150225</v>
      </c>
    </row>
    <row r="56" spans="1:7">
      <c r="A56" t="s">
        <v>52</v>
      </c>
      <c r="B56">
        <v>3620</v>
      </c>
      <c r="C56">
        <v>8730</v>
      </c>
      <c r="D56">
        <v>9027</v>
      </c>
    </row>
    <row r="57" spans="1:7">
      <c r="A57" t="s">
        <v>48</v>
      </c>
      <c r="B57" s="2">
        <v>278921245</v>
      </c>
      <c r="C57" s="2">
        <v>675283035</v>
      </c>
      <c r="D57" s="2">
        <v>675283035</v>
      </c>
    </row>
    <row r="58" spans="1:7">
      <c r="A58" t="s">
        <v>38</v>
      </c>
      <c r="B58" s="2">
        <v>267386908</v>
      </c>
      <c r="C58" s="2">
        <v>663748698</v>
      </c>
      <c r="D58" s="2">
        <v>675283035</v>
      </c>
    </row>
    <row r="61" spans="1:7">
      <c r="B61">
        <f>(C56-B56)/(C57-B57)*F45/1000</f>
        <v>12.892261890330044</v>
      </c>
    </row>
    <row r="63" spans="1:7">
      <c r="B63">
        <v>3288</v>
      </c>
      <c r="C63">
        <v>9410</v>
      </c>
      <c r="D63">
        <v>3610</v>
      </c>
      <c r="E63">
        <v>9462</v>
      </c>
      <c r="F63">
        <v>3570</v>
      </c>
    </row>
    <row r="64" spans="1:7">
      <c r="B64">
        <v>998</v>
      </c>
      <c r="C64">
        <v>2564</v>
      </c>
      <c r="D64">
        <v>997</v>
      </c>
      <c r="E64">
        <v>2565</v>
      </c>
      <c r="F64">
        <v>998</v>
      </c>
    </row>
    <row r="65" spans="2:6">
      <c r="B65">
        <v>0.219</v>
      </c>
      <c r="C65">
        <v>7.77</v>
      </c>
      <c r="D65">
        <v>0.23599999999999999</v>
      </c>
      <c r="E65">
        <v>5.4740000000000002</v>
      </c>
      <c r="F65">
        <v>207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zoomScale="120" zoomScaleNormal="120" zoomScalePageLayoutView="120" workbookViewId="0">
      <selection activeCell="A23" sqref="A23"/>
    </sheetView>
  </sheetViews>
  <sheetFormatPr baseColWidth="10" defaultColWidth="8.83203125" defaultRowHeight="12" x14ac:dyDescent="0"/>
  <sheetData>
    <row r="1" spans="1:3">
      <c r="A1" s="16" t="s">
        <v>13</v>
      </c>
      <c r="B1" s="16" t="s">
        <v>53</v>
      </c>
      <c r="C1" s="16" t="s">
        <v>54</v>
      </c>
    </row>
    <row r="2" spans="1:3">
      <c r="A2">
        <v>0</v>
      </c>
      <c r="B2">
        <v>1811</v>
      </c>
      <c r="C2">
        <v>1757</v>
      </c>
    </row>
    <row r="3" spans="1:3">
      <c r="A3">
        <v>1</v>
      </c>
      <c r="B3">
        <v>1859</v>
      </c>
      <c r="C3">
        <v>1769</v>
      </c>
    </row>
    <row r="4" spans="1:3">
      <c r="A4">
        <v>2</v>
      </c>
      <c r="B4">
        <v>1814</v>
      </c>
      <c r="C4">
        <v>1712</v>
      </c>
    </row>
    <row r="5" spans="1:3">
      <c r="A5">
        <v>3</v>
      </c>
      <c r="B5">
        <v>1703</v>
      </c>
      <c r="C5">
        <v>1641</v>
      </c>
    </row>
    <row r="6" spans="1:3">
      <c r="A6">
        <v>4</v>
      </c>
      <c r="B6">
        <v>1614</v>
      </c>
      <c r="C6">
        <v>1550</v>
      </c>
    </row>
    <row r="7" spans="1:3">
      <c r="A7">
        <v>5</v>
      </c>
      <c r="B7">
        <v>1505</v>
      </c>
      <c r="C7">
        <v>1444</v>
      </c>
    </row>
    <row r="8" spans="1:3">
      <c r="A8">
        <v>6</v>
      </c>
      <c r="B8">
        <v>1355</v>
      </c>
      <c r="C8">
        <v>1292</v>
      </c>
    </row>
    <row r="9" spans="1:3">
      <c r="A9">
        <v>7</v>
      </c>
      <c r="B9">
        <v>1151</v>
      </c>
      <c r="C9">
        <v>1100</v>
      </c>
    </row>
    <row r="10" spans="1:3">
      <c r="A10">
        <v>8</v>
      </c>
      <c r="B10">
        <v>880</v>
      </c>
      <c r="C10">
        <v>840</v>
      </c>
    </row>
    <row r="11" spans="1:3">
      <c r="A11">
        <v>9</v>
      </c>
      <c r="B11">
        <v>234</v>
      </c>
      <c r="C11">
        <v>210</v>
      </c>
    </row>
    <row r="23" spans="1:7">
      <c r="A23" s="1" t="s">
        <v>44</v>
      </c>
      <c r="B23" s="1" t="s">
        <v>45</v>
      </c>
      <c r="C23" s="1" t="s">
        <v>46</v>
      </c>
    </row>
    <row r="24" spans="1:7">
      <c r="A24" t="s">
        <v>47</v>
      </c>
      <c r="B24">
        <v>10485760</v>
      </c>
      <c r="C24">
        <v>60800</v>
      </c>
    </row>
    <row r="25" spans="1:7">
      <c r="A25" t="s">
        <v>48</v>
      </c>
      <c r="B25">
        <v>20971525</v>
      </c>
      <c r="C25">
        <v>5600</v>
      </c>
      <c r="D25">
        <v>11000</v>
      </c>
    </row>
    <row r="26" spans="1:7">
      <c r="A26" t="s">
        <v>49</v>
      </c>
      <c r="B26">
        <v>10485760</v>
      </c>
      <c r="C26">
        <v>16900</v>
      </c>
      <c r="D26">
        <v>22500</v>
      </c>
      <c r="G26" s="17"/>
    </row>
    <row r="29" spans="1:7">
      <c r="A29" t="s">
        <v>35</v>
      </c>
      <c r="B29">
        <v>10485760</v>
      </c>
      <c r="C29">
        <v>4500</v>
      </c>
    </row>
    <row r="30" spans="1:7">
      <c r="A30" t="s">
        <v>55</v>
      </c>
      <c r="C30">
        <v>4500</v>
      </c>
    </row>
    <row r="31" spans="1:7">
      <c r="A31" t="s">
        <v>56</v>
      </c>
      <c r="C31">
        <v>478</v>
      </c>
    </row>
    <row r="32" spans="1:7">
      <c r="A32" t="s">
        <v>57</v>
      </c>
      <c r="C32">
        <v>185</v>
      </c>
    </row>
    <row r="33" spans="1:3">
      <c r="A33" t="s">
        <v>58</v>
      </c>
      <c r="C33">
        <v>225</v>
      </c>
    </row>
    <row r="34" spans="1:3">
      <c r="A34" t="s">
        <v>59</v>
      </c>
      <c r="C34">
        <v>120</v>
      </c>
    </row>
    <row r="35" spans="1:3">
      <c r="A35" t="s">
        <v>60</v>
      </c>
      <c r="C35">
        <v>75</v>
      </c>
    </row>
    <row r="36" spans="1:3">
      <c r="A36" t="s">
        <v>61</v>
      </c>
      <c r="C36">
        <v>145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1881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O_DIRECT</vt:lpstr>
      <vt:lpstr>CACHED</vt:lpstr>
      <vt:lpstr>CACHED-1GB</vt:lpstr>
      <vt:lpstr>Allocators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Terei</cp:lastModifiedBy>
  <cp:revision>14</cp:revision>
  <dcterms:created xsi:type="dcterms:W3CDTF">2015-08-11T18:02:39Z</dcterms:created>
  <dcterms:modified xsi:type="dcterms:W3CDTF">2015-08-19T23:54:27Z</dcterms:modified>
  <dc:language>en-US</dc:language>
</cp:coreProperties>
</file>