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560" yWindow="560" windowWidth="25040" windowHeight="16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5" i="1" l="1"/>
  <c r="N34" i="1"/>
  <c r="N33" i="1"/>
  <c r="N32" i="1"/>
  <c r="N31" i="1"/>
  <c r="N30" i="1"/>
  <c r="N29" i="1"/>
  <c r="N28" i="1"/>
  <c r="N27" i="1"/>
  <c r="N26" i="1"/>
  <c r="M35" i="1"/>
  <c r="M34" i="1"/>
  <c r="M33" i="1"/>
  <c r="M32" i="1"/>
  <c r="M31" i="1"/>
  <c r="M30" i="1"/>
  <c r="M29" i="1"/>
  <c r="M28" i="1"/>
  <c r="M27" i="1"/>
  <c r="M26" i="1"/>
  <c r="D26" i="1"/>
  <c r="E35" i="1"/>
  <c r="E34" i="1"/>
  <c r="E33" i="1"/>
  <c r="E32" i="1"/>
  <c r="E31" i="1"/>
  <c r="E30" i="1"/>
  <c r="E29" i="1"/>
  <c r="E28" i="1"/>
  <c r="E27" i="1"/>
  <c r="E26" i="1"/>
  <c r="D35" i="1"/>
  <c r="D34" i="1"/>
  <c r="D33" i="1"/>
  <c r="D32" i="1"/>
  <c r="D31" i="1"/>
  <c r="D30" i="1"/>
  <c r="D29" i="1"/>
  <c r="D28" i="1"/>
  <c r="D27" i="1"/>
  <c r="C26" i="1"/>
  <c r="J26" i="1"/>
  <c r="F26" i="1"/>
  <c r="K26" i="1"/>
  <c r="C35" i="1"/>
  <c r="F35" i="1"/>
  <c r="B35" i="1"/>
  <c r="H35" i="1"/>
  <c r="C34" i="1"/>
  <c r="F34" i="1"/>
  <c r="B34" i="1"/>
  <c r="H34" i="1"/>
  <c r="C33" i="1"/>
  <c r="F33" i="1"/>
  <c r="B33" i="1"/>
  <c r="H33" i="1"/>
  <c r="C32" i="1"/>
  <c r="F32" i="1"/>
  <c r="B32" i="1"/>
  <c r="H32" i="1"/>
  <c r="C31" i="1"/>
  <c r="F31" i="1"/>
  <c r="B31" i="1"/>
  <c r="H31" i="1"/>
  <c r="C30" i="1"/>
  <c r="F30" i="1"/>
  <c r="B30" i="1"/>
  <c r="H30" i="1"/>
  <c r="C29" i="1"/>
  <c r="F29" i="1"/>
  <c r="B29" i="1"/>
  <c r="H29" i="1"/>
  <c r="C28" i="1"/>
  <c r="F28" i="1"/>
  <c r="B28" i="1"/>
  <c r="H28" i="1"/>
  <c r="C27" i="1"/>
  <c r="F27" i="1"/>
  <c r="B27" i="1"/>
  <c r="H27" i="1"/>
  <c r="B26" i="1"/>
  <c r="H26" i="1"/>
  <c r="D5" i="1"/>
  <c r="J35" i="1"/>
  <c r="K35" i="1"/>
  <c r="J34" i="1"/>
  <c r="K34" i="1"/>
  <c r="J33" i="1"/>
  <c r="K33" i="1"/>
  <c r="J32" i="1"/>
  <c r="K32" i="1"/>
  <c r="J31" i="1"/>
  <c r="K31" i="1"/>
  <c r="J30" i="1"/>
  <c r="K30" i="1"/>
  <c r="J29" i="1"/>
  <c r="K29" i="1"/>
  <c r="J28" i="1"/>
  <c r="K28" i="1"/>
  <c r="J27" i="1"/>
  <c r="K27" i="1"/>
  <c r="D6" i="1"/>
</calcChain>
</file>

<file path=xl/sharedStrings.xml><?xml version="1.0" encoding="utf-8"?>
<sst xmlns="http://schemas.openxmlformats.org/spreadsheetml/2006/main" count="48" uniqueCount="43">
  <si>
    <t>1GB</t>
  </si>
  <si>
    <t>log(n)</t>
  </si>
  <si>
    <t>100MB</t>
  </si>
  <si>
    <t>O_DIRECT</t>
  </si>
  <si>
    <t>Yes</t>
  </si>
  <si>
    <t>memcpy</t>
  </si>
  <si>
    <t>1.log(n)</t>
  </si>
  <si>
    <t>2.log(n)</t>
  </si>
  <si>
    <t>alloc</t>
  </si>
  <si>
    <t>Key Copies</t>
  </si>
  <si>
    <t>Value Copies</t>
  </si>
  <si>
    <t>Allocation</t>
  </si>
  <si>
    <t>Time (us)</t>
  </si>
  <si>
    <t>cmp</t>
  </si>
  <si>
    <t>k_cpy</t>
  </si>
  <si>
    <t>v_cpy</t>
  </si>
  <si>
    <t>k_cpy'</t>
  </si>
  <si>
    <t>File Size</t>
  </si>
  <si>
    <t>Chunk Size</t>
  </si>
  <si>
    <t>Disk Read (ms)</t>
  </si>
  <si>
    <t>Records</t>
  </si>
  <si>
    <t>RPC #</t>
  </si>
  <si>
    <t>Sort Time</t>
  </si>
  <si>
    <t xml:space="preserve">Experiment was done after reading the file into the processes heap so that we are only dealing with </t>
  </si>
  <si>
    <t>computational costs in our timings.</t>
  </si>
  <si>
    <t>Key Compares</t>
  </si>
  <si>
    <t>PQ Pushes</t>
  </si>
  <si>
    <t>PQ Pop</t>
  </si>
  <si>
    <t>memcmp</t>
  </si>
  <si>
    <t>10 bytes</t>
  </si>
  <si>
    <t>90 bytes</t>
  </si>
  <si>
    <t>OBSERVED</t>
  </si>
  <si>
    <t>PREDICTION</t>
  </si>
  <si>
    <t>Value Allocs</t>
  </si>
  <si>
    <t>Observed / Predicted</t>
  </si>
  <si>
    <t>Key Copies * 20</t>
  </si>
  <si>
    <t>Estimate (with 20x key copy)</t>
  </si>
  <si>
    <t>MODEL</t>
  </si>
  <si>
    <t>Operation</t>
  </si>
  <si>
    <t>Number</t>
  </si>
  <si>
    <t>Alternative key copy measurement (trying to include branch misses)</t>
  </si>
  <si>
    <t>Key Copies'</t>
  </si>
  <si>
    <t>Estimate'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</si>
</sst>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&quot;TRUE&quot;;&quot;TRUE&quot;;&quot;FALSE&quot;"/>
    <numFmt numFmtId="166" formatCode="#,##0.0"/>
    <numFmt numFmtId="167" formatCode="#,###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0" xfId="0" applyFont="1" applyAlignment="1">
      <alignment horizontal="right"/>
    </xf>
    <xf numFmtId="3" fontId="0" fillId="0" borderId="0" xfId="0" applyNumberFormat="1"/>
    <xf numFmtId="164" fontId="0" fillId="0" borderId="0" xfId="0" applyNumberFormat="1"/>
    <xf numFmtId="165" fontId="0" fillId="0" borderId="0" xfId="0" applyNumberFormat="1" applyFont="1" applyAlignment="1">
      <alignment horizontal="right"/>
    </xf>
    <xf numFmtId="166" fontId="0" fillId="0" borderId="0" xfId="0" applyNumberFormat="1"/>
    <xf numFmtId="167" fontId="0" fillId="0" borderId="0" xfId="0" applyNumberFormat="1"/>
    <xf numFmtId="0" fontId="3" fillId="0" borderId="0" xfId="0" applyFont="1"/>
    <xf numFmtId="0" fontId="4" fillId="0" borderId="0" xfId="0" applyFont="1"/>
    <xf numFmtId="1" fontId="0" fillId="0" borderId="0" xfId="0" applyNumberFormat="1"/>
    <xf numFmtId="4" fontId="0" fillId="0" borderId="0" xfId="0" applyNumberFormat="1"/>
    <xf numFmtId="164" fontId="0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0" fontId="2" fillId="2" borderId="0" xfId="0" applyFont="1" applyFill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selection activeCell="G9" sqref="G9"/>
    </sheetView>
  </sheetViews>
  <sheetFormatPr baseColWidth="10" defaultRowHeight="15" x14ac:dyDescent="0"/>
  <cols>
    <col min="1" max="1" width="13.33203125" bestFit="1" customWidth="1"/>
    <col min="2" max="2" width="12.1640625" bestFit="1" customWidth="1"/>
    <col min="3" max="3" width="13" bestFit="1" customWidth="1"/>
    <col min="4" max="4" width="11.33203125" bestFit="1" customWidth="1"/>
    <col min="5" max="5" width="11.6640625" bestFit="1" customWidth="1"/>
    <col min="7" max="7" width="10.33203125" bestFit="1" customWidth="1"/>
    <col min="8" max="8" width="18.5" bestFit="1" customWidth="1"/>
    <col min="9" max="9" width="11.6640625" bestFit="1" customWidth="1"/>
    <col min="10" max="10" width="13.83203125" bestFit="1" customWidth="1"/>
    <col min="11" max="11" width="24.1640625" bestFit="1" customWidth="1"/>
  </cols>
  <sheetData>
    <row r="1" spans="1:13">
      <c r="A1" s="13" t="s">
        <v>23</v>
      </c>
    </row>
    <row r="2" spans="1:13">
      <c r="A2" s="13" t="s">
        <v>24</v>
      </c>
    </row>
    <row r="4" spans="1:13">
      <c r="C4" s="14" t="s">
        <v>20</v>
      </c>
      <c r="D4" s="14" t="s">
        <v>1</v>
      </c>
    </row>
    <row r="5" spans="1:13">
      <c r="A5" s="1" t="s">
        <v>17</v>
      </c>
      <c r="B5" s="2" t="s">
        <v>0</v>
      </c>
      <c r="C5" s="3">
        <v>10485700</v>
      </c>
      <c r="D5" s="4">
        <f>LOG(C5,2)</f>
        <v>23.321919839696502</v>
      </c>
      <c r="F5" s="2"/>
      <c r="G5" s="2"/>
      <c r="H5" s="2"/>
      <c r="I5" s="2"/>
    </row>
    <row r="6" spans="1:13">
      <c r="A6" s="1" t="s">
        <v>18</v>
      </c>
      <c r="B6" s="2" t="s">
        <v>2</v>
      </c>
      <c r="C6" s="3">
        <v>1048576</v>
      </c>
      <c r="D6" s="4">
        <f>LOG(C6,2)</f>
        <v>20</v>
      </c>
      <c r="F6" s="4"/>
      <c r="G6" s="4"/>
      <c r="H6" s="4"/>
      <c r="I6" s="4"/>
    </row>
    <row r="7" spans="1:13">
      <c r="A7" s="1" t="s">
        <v>3</v>
      </c>
      <c r="B7" s="5" t="s">
        <v>4</v>
      </c>
    </row>
    <row r="8" spans="1:13">
      <c r="A8" s="1" t="s">
        <v>19</v>
      </c>
      <c r="B8" s="2">
        <v>2200</v>
      </c>
    </row>
    <row r="11" spans="1:13">
      <c r="A11" s="15" t="s">
        <v>31</v>
      </c>
      <c r="C11" t="s">
        <v>5</v>
      </c>
      <c r="D11" t="s">
        <v>6</v>
      </c>
      <c r="E11" t="s">
        <v>7</v>
      </c>
      <c r="H11" t="s">
        <v>29</v>
      </c>
      <c r="I11" t="s">
        <v>30</v>
      </c>
    </row>
    <row r="12" spans="1:13">
      <c r="A12" s="1" t="s">
        <v>21</v>
      </c>
      <c r="B12" s="1" t="s">
        <v>22</v>
      </c>
      <c r="C12" s="1" t="s">
        <v>25</v>
      </c>
      <c r="D12" s="1" t="s">
        <v>26</v>
      </c>
      <c r="E12" s="1" t="s">
        <v>27</v>
      </c>
      <c r="F12" s="1"/>
      <c r="G12" s="1" t="s">
        <v>28</v>
      </c>
      <c r="H12" s="8" t="s">
        <v>9</v>
      </c>
      <c r="I12" s="8" t="s">
        <v>10</v>
      </c>
      <c r="J12" s="1" t="s">
        <v>33</v>
      </c>
      <c r="K12" s="1"/>
      <c r="L12" s="1"/>
      <c r="M12" s="1"/>
    </row>
    <row r="13" spans="1:13">
      <c r="A13">
        <v>0</v>
      </c>
      <c r="B13">
        <v>1627</v>
      </c>
      <c r="C13" s="3">
        <v>19922945</v>
      </c>
      <c r="D13" s="3">
        <v>3463529</v>
      </c>
      <c r="E13" s="3">
        <v>2414954</v>
      </c>
      <c r="F13" s="6"/>
      <c r="G13" s="7">
        <v>75491872</v>
      </c>
      <c r="H13" s="7">
        <v>90877318</v>
      </c>
      <c r="I13" s="7">
        <v>4512106</v>
      </c>
      <c r="J13" s="3">
        <v>4512108</v>
      </c>
      <c r="K13" s="3"/>
      <c r="L13" s="3"/>
      <c r="M13" s="3"/>
    </row>
    <row r="14" spans="1:13">
      <c r="A14">
        <v>1</v>
      </c>
      <c r="B14">
        <v>1655</v>
      </c>
      <c r="C14" s="3">
        <v>18874370</v>
      </c>
      <c r="D14" s="3">
        <v>3353038</v>
      </c>
      <c r="E14" s="3">
        <v>2304463</v>
      </c>
      <c r="F14" s="6"/>
      <c r="G14" s="7">
        <v>72008577</v>
      </c>
      <c r="H14" s="7">
        <v>87737232</v>
      </c>
      <c r="I14" s="7">
        <v>4401616</v>
      </c>
      <c r="J14" s="3">
        <v>4401616</v>
      </c>
    </row>
    <row r="15" spans="1:13">
      <c r="A15">
        <v>2</v>
      </c>
      <c r="B15">
        <v>1636</v>
      </c>
      <c r="C15" s="3">
        <v>17825795</v>
      </c>
      <c r="D15" s="3">
        <v>3228331</v>
      </c>
      <c r="E15" s="3">
        <v>2179756</v>
      </c>
      <c r="F15" s="6"/>
      <c r="G15" s="7">
        <v>68207559</v>
      </c>
      <c r="H15" s="7">
        <v>84062761</v>
      </c>
      <c r="I15" s="7">
        <v>4276909</v>
      </c>
      <c r="J15" s="3">
        <v>4276909</v>
      </c>
    </row>
    <row r="16" spans="1:13">
      <c r="A16">
        <v>3</v>
      </c>
      <c r="B16">
        <v>1548</v>
      </c>
      <c r="C16" s="3">
        <v>16777220</v>
      </c>
      <c r="D16" s="3">
        <v>3088628</v>
      </c>
      <c r="E16" s="3">
        <v>2040053</v>
      </c>
      <c r="F16" s="6"/>
      <c r="G16" s="7">
        <v>64087730</v>
      </c>
      <c r="H16" s="7">
        <v>80084392</v>
      </c>
      <c r="I16" s="7">
        <v>4137206</v>
      </c>
      <c r="J16" s="3">
        <v>4137206</v>
      </c>
    </row>
    <row r="17" spans="1:14">
      <c r="A17">
        <v>4</v>
      </c>
      <c r="B17">
        <v>1456</v>
      </c>
      <c r="C17" s="3">
        <v>15728645</v>
      </c>
      <c r="D17" s="3">
        <v>2925536</v>
      </c>
      <c r="E17" s="3">
        <v>1876961</v>
      </c>
      <c r="F17" s="6"/>
      <c r="G17" s="7">
        <v>59445953</v>
      </c>
      <c r="H17" s="7">
        <v>75300147</v>
      </c>
      <c r="I17" s="7">
        <v>3974114</v>
      </c>
      <c r="J17" s="3">
        <v>3974114</v>
      </c>
    </row>
    <row r="18" spans="1:14">
      <c r="A18">
        <v>5</v>
      </c>
      <c r="B18">
        <v>1338</v>
      </c>
      <c r="C18" s="3">
        <v>14680070</v>
      </c>
      <c r="D18" s="3">
        <v>2735168</v>
      </c>
      <c r="E18" s="3">
        <v>1686593</v>
      </c>
      <c r="F18" s="6"/>
      <c r="G18" s="7">
        <v>54206577</v>
      </c>
      <c r="H18" s="7">
        <v>69843836</v>
      </c>
      <c r="I18" s="7">
        <v>3783746</v>
      </c>
      <c r="J18" s="3">
        <v>3783746</v>
      </c>
    </row>
    <row r="19" spans="1:14">
      <c r="A19">
        <v>6</v>
      </c>
      <c r="B19">
        <v>1210</v>
      </c>
      <c r="C19" s="3">
        <v>13631495</v>
      </c>
      <c r="D19" s="3">
        <v>2503234</v>
      </c>
      <c r="E19" s="3">
        <v>1454659</v>
      </c>
      <c r="F19" s="6"/>
      <c r="G19" s="7">
        <v>48053974</v>
      </c>
      <c r="H19" s="7">
        <v>63071505</v>
      </c>
      <c r="I19" s="7">
        <v>3551812</v>
      </c>
      <c r="J19" s="3">
        <v>3551812</v>
      </c>
    </row>
    <row r="20" spans="1:14">
      <c r="A20">
        <v>7</v>
      </c>
      <c r="B20">
        <v>1013</v>
      </c>
      <c r="C20" s="3">
        <v>12582920</v>
      </c>
      <c r="D20" s="3">
        <v>2199904</v>
      </c>
      <c r="E20" s="3">
        <v>1151329</v>
      </c>
      <c r="F20" s="6"/>
      <c r="G20" s="7">
        <v>40327110</v>
      </c>
      <c r="H20" s="7">
        <v>54224871</v>
      </c>
      <c r="I20" s="7">
        <v>3248482</v>
      </c>
      <c r="J20" s="3">
        <v>3248482</v>
      </c>
    </row>
    <row r="21" spans="1:14">
      <c r="A21">
        <v>8</v>
      </c>
      <c r="B21">
        <v>784</v>
      </c>
      <c r="C21" s="3">
        <v>11534345</v>
      </c>
      <c r="D21" s="3">
        <v>1775734</v>
      </c>
      <c r="E21" s="3">
        <v>727159</v>
      </c>
      <c r="F21" s="6"/>
      <c r="G21" s="7">
        <v>29939824</v>
      </c>
      <c r="H21" s="7">
        <v>41987866</v>
      </c>
      <c r="I21" s="7">
        <v>2824312</v>
      </c>
      <c r="J21" s="3">
        <v>2824312</v>
      </c>
    </row>
    <row r="22" spans="1:14">
      <c r="A22">
        <v>9</v>
      </c>
      <c r="B22">
        <v>322</v>
      </c>
      <c r="C22" s="3">
        <v>10485770</v>
      </c>
      <c r="D22" s="3">
        <v>1048585</v>
      </c>
      <c r="E22" s="3">
        <v>10</v>
      </c>
      <c r="F22" s="6"/>
      <c r="G22" s="7">
        <v>12878142</v>
      </c>
      <c r="H22" s="7">
        <v>20837406</v>
      </c>
      <c r="I22" s="7">
        <v>2097163</v>
      </c>
      <c r="J22" s="3">
        <v>2097163</v>
      </c>
    </row>
    <row r="24" spans="1:14">
      <c r="A24" s="15" t="s">
        <v>32</v>
      </c>
      <c r="B24" s="1"/>
      <c r="G24" s="1"/>
    </row>
    <row r="25" spans="1:14">
      <c r="A25" s="1" t="s">
        <v>21</v>
      </c>
      <c r="B25" s="1" t="s">
        <v>22</v>
      </c>
      <c r="C25" s="1" t="s">
        <v>25</v>
      </c>
      <c r="D25" s="8" t="s">
        <v>9</v>
      </c>
      <c r="E25" s="8" t="s">
        <v>10</v>
      </c>
      <c r="F25" s="8" t="s">
        <v>11</v>
      </c>
      <c r="H25" s="8" t="s">
        <v>34</v>
      </c>
      <c r="I25" s="9"/>
      <c r="J25" s="8" t="s">
        <v>35</v>
      </c>
      <c r="K25" s="8" t="s">
        <v>36</v>
      </c>
      <c r="M25" s="8" t="s">
        <v>41</v>
      </c>
      <c r="N25" s="8" t="s">
        <v>42</v>
      </c>
    </row>
    <row r="26" spans="1:14">
      <c r="A26">
        <v>0</v>
      </c>
      <c r="B26" s="3">
        <f>SUM(C26:F26)</f>
        <v>514.44036411594413</v>
      </c>
      <c r="C26" s="3">
        <f>G13/$B$39*$C$39/1000</f>
        <v>437.72752929687499</v>
      </c>
      <c r="D26" s="3">
        <f>H13/$B$40*$C$40/1000</f>
        <v>47.667038901558186</v>
      </c>
      <c r="E26" s="3">
        <f>I13/$B$41*$C$41/1000</f>
        <v>9.6819291114807129</v>
      </c>
      <c r="F26" s="10">
        <f>J13/$B$42*$C$42/1000*10</f>
        <v>19.363866806030273</v>
      </c>
      <c r="H26" s="11">
        <f>B13/B26</f>
        <v>3.1626600739154056</v>
      </c>
      <c r="I26" s="3"/>
      <c r="J26" s="3">
        <f>D26*20</f>
        <v>953.34077803116372</v>
      </c>
      <c r="K26" s="3">
        <f>C26+J26+E26+F26</f>
        <v>1420.1141032455498</v>
      </c>
      <c r="M26" s="3">
        <f>H13/$B$44*$C$44 / 1000</f>
        <v>990.08589070987682</v>
      </c>
      <c r="N26" s="3">
        <f>M26+C26+E26+F26</f>
        <v>1456.8592159242628</v>
      </c>
    </row>
    <row r="27" spans="1:14">
      <c r="A27">
        <v>1</v>
      </c>
      <c r="B27" s="3">
        <f>SUM(C27:F27)</f>
        <v>491.88472962856326</v>
      </c>
      <c r="C27" s="3">
        <f>G14/$B$39*$C$39/1000</f>
        <v>417.53020111083987</v>
      </c>
      <c r="D27" s="3">
        <f>H14/$B$40*$C$40/1000</f>
        <v>46.019998641014425</v>
      </c>
      <c r="E27" s="3">
        <f>I14/$B$41*$C$41/1000</f>
        <v>9.4448432922363281</v>
      </c>
      <c r="F27" s="10">
        <f>J14/$B$42*$C$42/1000*10</f>
        <v>18.889686584472656</v>
      </c>
      <c r="H27" s="11">
        <f>B14/B27</f>
        <v>3.364609430444689</v>
      </c>
      <c r="I27" s="3"/>
      <c r="J27" s="3">
        <f t="shared" ref="J27:J35" si="0">D27*20</f>
        <v>920.39997282028844</v>
      </c>
      <c r="K27" s="3">
        <f t="shared" ref="K27:K35" si="1">C27+J27+E27+F27</f>
        <v>1366.2647038078373</v>
      </c>
      <c r="M27" s="3">
        <f>H14/$B$44*$C$44 / 1000</f>
        <v>955.87543079934551</v>
      </c>
      <c r="N27" s="3">
        <f>M27+C27+E27+F27</f>
        <v>1401.7401617868943</v>
      </c>
    </row>
    <row r="28" spans="1:14">
      <c r="A28">
        <v>2</v>
      </c>
      <c r="B28" s="3">
        <f>SUM(C28:F28)</f>
        <v>467.11502265628286</v>
      </c>
      <c r="C28" s="3">
        <f>G15/$B$39*$C$39/1000</f>
        <v>395.49060699462893</v>
      </c>
      <c r="D28" s="3">
        <f>H15/$B$40*$C$40/1000</f>
        <v>44.09266236003343</v>
      </c>
      <c r="E28" s="3">
        <f>I15/$B$41*$C$41/1000</f>
        <v>9.1772511005401611</v>
      </c>
      <c r="F28" s="10">
        <f>J15/$B$42*$C$42/1000*10</f>
        <v>18.354502201080322</v>
      </c>
      <c r="H28" s="11">
        <f>B15/B28</f>
        <v>3.5023493586157204</v>
      </c>
      <c r="I28" s="3"/>
      <c r="J28" s="3">
        <f t="shared" si="0"/>
        <v>881.85324720066865</v>
      </c>
      <c r="K28" s="3">
        <f t="shared" si="1"/>
        <v>1304.8756074969181</v>
      </c>
      <c r="M28" s="3">
        <f>H15/$B$44*$C$44 / 1000</f>
        <v>915.84297855507248</v>
      </c>
      <c r="N28" s="3">
        <f>M28+C28+E28+F28</f>
        <v>1338.8653388513219</v>
      </c>
    </row>
    <row r="29" spans="1:14">
      <c r="A29">
        <v>3</v>
      </c>
      <c r="B29" s="3">
        <f>SUM(C29:F29)</f>
        <v>440.24080657817711</v>
      </c>
      <c r="C29" s="3">
        <f>G16/$B$39*$C$39/1000</f>
        <v>371.60243835449216</v>
      </c>
      <c r="D29" s="3">
        <f>H16/$B$40*$C$40/1000</f>
        <v>42.005925272482564</v>
      </c>
      <c r="E29" s="3">
        <f>I16/$B$41*$C$41/1000</f>
        <v>8.8774809837341309</v>
      </c>
      <c r="F29" s="10">
        <f>J16/$B$42*$C$42/1000*10</f>
        <v>17.754961967468262</v>
      </c>
      <c r="H29" s="11">
        <f>B16/B29</f>
        <v>3.5162574138276961</v>
      </c>
      <c r="I29" s="3"/>
      <c r="J29" s="3">
        <f t="shared" si="0"/>
        <v>840.11850544965125</v>
      </c>
      <c r="K29" s="3">
        <f t="shared" si="1"/>
        <v>1238.3533867553458</v>
      </c>
      <c r="M29" s="3">
        <f>H16/$B$44*$C$44 / 1000</f>
        <v>872.49963280473287</v>
      </c>
      <c r="N29" s="3">
        <f>M29+C29+E29+F29</f>
        <v>1270.7345141104274</v>
      </c>
    </row>
    <row r="30" spans="1:14">
      <c r="A30">
        <v>4</v>
      </c>
      <c r="B30" s="3">
        <f>SUM(C30:F30)</f>
        <v>409.76689788425222</v>
      </c>
      <c r="C30" s="3">
        <f>G17/$B$39*$C$39/1000</f>
        <v>344.68783782958985</v>
      </c>
      <c r="D30" s="3">
        <f>H17/$B$40*$C$40/1000</f>
        <v>39.496489501836422</v>
      </c>
      <c r="E30" s="3">
        <f>I17/$B$41*$C$41/1000</f>
        <v>8.5275235176086426</v>
      </c>
      <c r="F30" s="10">
        <f>J17/$B$42*$C$42/1000*10</f>
        <v>17.055047035217285</v>
      </c>
      <c r="H30" s="11">
        <f>B17/B30</f>
        <v>3.5532396772842292</v>
      </c>
      <c r="I30" s="3"/>
      <c r="J30" s="3">
        <f t="shared" si="0"/>
        <v>789.92979003672849</v>
      </c>
      <c r="K30" s="3">
        <f t="shared" si="1"/>
        <v>1160.2001984191443</v>
      </c>
      <c r="M30" s="3">
        <f>H17/$B$44*$C$44 / 1000</f>
        <v>820.37646746000644</v>
      </c>
      <c r="N30" s="3">
        <f>M30+C30+E30+F30</f>
        <v>1190.6468758424221</v>
      </c>
    </row>
    <row r="31" spans="1:14">
      <c r="A31">
        <v>5</v>
      </c>
      <c r="B31" s="3">
        <f>SUM(C31:F31)</f>
        <v>375.29981069694969</v>
      </c>
      <c r="C31" s="3">
        <f>G18/$B$39*$C$39/1000</f>
        <v>314.30815521240237</v>
      </c>
      <c r="D31" s="3">
        <f>H18/$B$40*$C$40/1000</f>
        <v>36.634541169514378</v>
      </c>
      <c r="E31" s="3">
        <f>I18/$B$41*$C$41/1000</f>
        <v>8.1190381050109846</v>
      </c>
      <c r="F31" s="10">
        <f>J18/$B$42*$C$42/1000*10</f>
        <v>16.238076210021973</v>
      </c>
      <c r="H31" s="11">
        <f>B18/B31</f>
        <v>3.5651496799725799</v>
      </c>
      <c r="I31" s="3"/>
      <c r="J31" s="3">
        <f t="shared" si="0"/>
        <v>732.69082339028751</v>
      </c>
      <c r="K31" s="3">
        <f t="shared" si="1"/>
        <v>1071.3560929177229</v>
      </c>
      <c r="M31" s="3">
        <f>H18/$B$44*$C$44 / 1000</f>
        <v>760.9313093576834</v>
      </c>
      <c r="N31" s="3">
        <f>M31+C31+E31+F31</f>
        <v>1099.5965788851188</v>
      </c>
    </row>
    <row r="32" spans="1:14">
      <c r="A32">
        <v>6</v>
      </c>
      <c r="B32" s="3">
        <f>SUM(C32:F32)</f>
        <v>334.57967033331084</v>
      </c>
      <c r="C32" s="3">
        <f>G19/$B$39*$C$39/1000</f>
        <v>278.63327209472658</v>
      </c>
      <c r="D32" s="3">
        <f>H19/$B$40*$C$40/1000</f>
        <v>33.082313041135535</v>
      </c>
      <c r="E32" s="3">
        <f>I19/$B$41*$C$41/1000</f>
        <v>7.6213617324829102</v>
      </c>
      <c r="F32" s="10">
        <f>J19/$B$42*$C$42/1000*10</f>
        <v>15.24272346496582</v>
      </c>
      <c r="H32" s="11">
        <f>B19/B32</f>
        <v>3.6164779491670509</v>
      </c>
      <c r="I32" s="3"/>
      <c r="J32" s="3">
        <f t="shared" si="0"/>
        <v>661.6462608227107</v>
      </c>
      <c r="K32" s="3">
        <f t="shared" si="1"/>
        <v>963.14361811488607</v>
      </c>
      <c r="M32" s="3">
        <f>H19/$B$44*$C$44 / 1000</f>
        <v>687.14843902344762</v>
      </c>
      <c r="N32" s="3">
        <f>M32+C32+E32+F32</f>
        <v>988.64579631562287</v>
      </c>
    </row>
    <row r="33" spans="1:14">
      <c r="A33">
        <v>7</v>
      </c>
      <c r="B33" s="3">
        <f>SUM(C33:F33)</f>
        <v>283.18381713817837</v>
      </c>
      <c r="C33" s="3">
        <f>G20/$B$39*$C$39/1000</f>
        <v>233.83028869628907</v>
      </c>
      <c r="D33" s="3">
        <f>H20/$B$40*$C$40/1000</f>
        <v>28.442069949610246</v>
      </c>
      <c r="E33" s="3">
        <f>I20/$B$41*$C$41/1000</f>
        <v>6.9704861640930176</v>
      </c>
      <c r="F33" s="10">
        <f>J20/$B$42*$C$42/1000*10</f>
        <v>13.940972328186035</v>
      </c>
      <c r="H33" s="11">
        <f>B20/B33</f>
        <v>3.5771818115782756</v>
      </c>
      <c r="I33" s="3"/>
      <c r="J33" s="3">
        <f t="shared" si="0"/>
        <v>568.84139899220497</v>
      </c>
      <c r="K33" s="3">
        <f t="shared" si="1"/>
        <v>823.58314618077316</v>
      </c>
      <c r="M33" s="3">
        <f>H20/$B$44*$C$44 / 1000</f>
        <v>590.76655082033972</v>
      </c>
      <c r="N33" s="3">
        <f>M33+C33+E33+F33</f>
        <v>845.50829800890779</v>
      </c>
    </row>
    <row r="34" spans="1:14">
      <c r="A34">
        <v>8</v>
      </c>
      <c r="B34" s="3">
        <f>SUM(C34:F34)</f>
        <v>213.80572959339452</v>
      </c>
      <c r="C34" s="3">
        <f>G21/$B$39*$C$39/1000</f>
        <v>173.60127441406249</v>
      </c>
      <c r="D34" s="3">
        <f>H21/$B$40*$C$40/1000</f>
        <v>22.023506921885748</v>
      </c>
      <c r="E34" s="3">
        <f>I21/$B$41*$C$41/1000</f>
        <v>6.0603160858154297</v>
      </c>
      <c r="F34" s="10">
        <f>J21/$B$42*$C$42/1000*10</f>
        <v>12.120632171630859</v>
      </c>
      <c r="H34" s="11">
        <f>B21/B34</f>
        <v>3.6668802164047407</v>
      </c>
      <c r="I34" s="3"/>
      <c r="J34" s="3">
        <f t="shared" si="0"/>
        <v>440.47013843771492</v>
      </c>
      <c r="K34" s="3">
        <f t="shared" si="1"/>
        <v>632.25236110922367</v>
      </c>
      <c r="M34" s="3">
        <f>H21/$B$44*$C$44 / 1000</f>
        <v>457.4474095683255</v>
      </c>
      <c r="N34" s="3">
        <f>M34+C34+E34+F34</f>
        <v>649.22963223983425</v>
      </c>
    </row>
    <row r="35" spans="1:14">
      <c r="A35">
        <v>9</v>
      </c>
      <c r="B35" s="3">
        <f>SUM(C35:F35)</f>
        <v>99.101566484057471</v>
      </c>
      <c r="C35" s="3">
        <f>G22/$B$39*$C$39/1000</f>
        <v>74.671843872070312</v>
      </c>
      <c r="D35" s="3">
        <f>H22/$B$40*$C$40/1000</f>
        <v>10.929651801669168</v>
      </c>
      <c r="E35" s="3">
        <f>I22/$B$41*$C$41/1000</f>
        <v>4.5000236034393311</v>
      </c>
      <c r="F35" s="10">
        <f>J22/$B$42*$C$42/1000*10</f>
        <v>9.0000472068786621</v>
      </c>
      <c r="H35" s="11">
        <f>B22/B35</f>
        <v>3.2491918283834629</v>
      </c>
      <c r="I35" s="3"/>
      <c r="J35" s="3">
        <f t="shared" si="0"/>
        <v>218.59303603338336</v>
      </c>
      <c r="K35" s="3">
        <f t="shared" si="1"/>
        <v>306.76495071577165</v>
      </c>
      <c r="M35" s="3">
        <f>H22/$B$44*$C$44 / 1000</f>
        <v>227.01838185402141</v>
      </c>
      <c r="N35" s="3">
        <f>M35+C35+E35+F35</f>
        <v>315.19029653640973</v>
      </c>
    </row>
    <row r="36" spans="1:14">
      <c r="E36" s="3"/>
    </row>
    <row r="37" spans="1:14">
      <c r="A37" s="15" t="s">
        <v>37</v>
      </c>
      <c r="B37" s="4"/>
      <c r="C37" s="12"/>
      <c r="D37" s="12"/>
    </row>
    <row r="38" spans="1:14">
      <c r="A38" s="1" t="s">
        <v>38</v>
      </c>
      <c r="B38" s="1" t="s">
        <v>39</v>
      </c>
      <c r="C38" s="1" t="s">
        <v>12</v>
      </c>
    </row>
    <row r="39" spans="1:14">
      <c r="A39" t="s">
        <v>13</v>
      </c>
      <c r="B39" s="3">
        <v>10485760</v>
      </c>
      <c r="C39" s="3">
        <v>60800</v>
      </c>
    </row>
    <row r="40" spans="1:14">
      <c r="A40" t="s">
        <v>14</v>
      </c>
      <c r="B40" s="3">
        <v>20971525</v>
      </c>
      <c r="C40" s="3">
        <v>11000</v>
      </c>
      <c r="I40" s="3"/>
      <c r="J40" s="3"/>
    </row>
    <row r="41" spans="1:14">
      <c r="A41" t="s">
        <v>15</v>
      </c>
      <c r="B41" s="3">
        <v>10485760</v>
      </c>
      <c r="C41" s="3">
        <v>22500</v>
      </c>
    </row>
    <row r="42" spans="1:14">
      <c r="A42" t="s">
        <v>8</v>
      </c>
      <c r="B42" s="3">
        <v>10485760</v>
      </c>
      <c r="C42" s="3">
        <v>4500</v>
      </c>
    </row>
    <row r="43" spans="1:14">
      <c r="B43" s="3"/>
      <c r="C43" s="3"/>
    </row>
    <row r="44" spans="1:14">
      <c r="A44" t="s">
        <v>16</v>
      </c>
      <c r="B44" s="3">
        <v>358613010</v>
      </c>
      <c r="C44" s="3">
        <v>3907000</v>
      </c>
      <c r="D44" t="s">
        <v>40</v>
      </c>
    </row>
    <row r="45" spans="1:14">
      <c r="D45" s="12"/>
    </row>
    <row r="46" spans="1:14">
      <c r="B46" s="4"/>
      <c r="C46" s="4"/>
      <c r="D46" s="12"/>
    </row>
    <row r="47" spans="1:14">
      <c r="J47" s="3"/>
    </row>
    <row r="48" spans="1:14">
      <c r="F48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Terei</dc:creator>
  <cp:lastModifiedBy>David Terei</cp:lastModifiedBy>
  <dcterms:created xsi:type="dcterms:W3CDTF">2015-08-20T00:29:44Z</dcterms:created>
  <dcterms:modified xsi:type="dcterms:W3CDTF">2015-08-20T00:46:19Z</dcterms:modified>
</cp:coreProperties>
</file>