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istrator.TBLOCKS\Desktop\SourceFiles\"/>
    </mc:Choice>
  </mc:AlternateContent>
  <bookViews>
    <workbookView xWindow="0" yWindow="0" windowWidth="26340" windowHeight="12480" tabRatio="760" activeTab="1"/>
  </bookViews>
  <sheets>
    <sheet name="Instructions" sheetId="35" r:id="rId1"/>
    <sheet name="Motors" sheetId="34" r:id="rId2"/>
  </sheets>
  <definedNames>
    <definedName name="_xlnm.Print_Area" localSheetId="0">Instructions!$B$2:$V$105</definedName>
    <definedName name="_xlnm.Print_Area" localSheetId="1">Motors!$A$9:$P$116</definedName>
  </definedNames>
  <calcPr calcId="152511"/>
</workbook>
</file>

<file path=xl/calcChain.xml><?xml version="1.0" encoding="utf-8"?>
<calcChain xmlns="http://schemas.openxmlformats.org/spreadsheetml/2006/main">
  <c r="F99" i="34" l="1"/>
  <c r="D99" i="34"/>
  <c r="F100" i="34"/>
  <c r="D100" i="34"/>
  <c r="F57" i="34"/>
  <c r="F56" i="34"/>
  <c r="F55" i="34"/>
  <c r="F54" i="34"/>
  <c r="F53" i="34"/>
  <c r="F52" i="34"/>
  <c r="D57" i="34"/>
  <c r="D56" i="34"/>
  <c r="D55" i="34"/>
  <c r="D54" i="34"/>
  <c r="D53" i="34"/>
  <c r="D52" i="34"/>
  <c r="F27" i="34"/>
  <c r="F26" i="34"/>
  <c r="F25" i="34"/>
  <c r="F24" i="34"/>
  <c r="D27" i="34"/>
  <c r="D26" i="34"/>
  <c r="D25" i="34"/>
  <c r="D24" i="34"/>
  <c r="F23" i="34"/>
  <c r="D23" i="34"/>
  <c r="F13" i="34" l="1"/>
  <c r="F18" i="34"/>
  <c r="F19" i="34"/>
  <c r="F21" i="34"/>
  <c r="W101" i="34"/>
  <c r="W103" i="34" l="1"/>
  <c r="W102" i="34"/>
  <c r="W100" i="34"/>
  <c r="W99" i="34"/>
  <c r="W98" i="34"/>
  <c r="W97" i="34"/>
  <c r="W96" i="34"/>
  <c r="W95" i="34"/>
  <c r="W94" i="34"/>
  <c r="W93" i="34"/>
  <c r="W92" i="34"/>
  <c r="W91" i="34"/>
  <c r="W90" i="34"/>
  <c r="W89" i="34"/>
  <c r="W88" i="34"/>
  <c r="W87" i="34"/>
  <c r="W86" i="34"/>
  <c r="W85" i="34"/>
  <c r="W84" i="34"/>
  <c r="W83" i="34"/>
  <c r="W82" i="34"/>
  <c r="W81" i="34"/>
  <c r="W80" i="34"/>
  <c r="W79" i="34"/>
  <c r="W78" i="34"/>
  <c r="W77" i="34"/>
  <c r="W76" i="34"/>
  <c r="W75" i="34"/>
  <c r="W74" i="34"/>
  <c r="W73" i="34"/>
  <c r="W72" i="34"/>
  <c r="W71" i="34"/>
  <c r="W70" i="34"/>
  <c r="W69" i="34"/>
  <c r="W68" i="34"/>
  <c r="W67" i="34"/>
  <c r="W66" i="34"/>
  <c r="W65" i="34"/>
  <c r="W64" i="34"/>
  <c r="W63" i="34"/>
  <c r="W62" i="34"/>
  <c r="W61" i="34"/>
  <c r="W60" i="34"/>
  <c r="W59" i="34"/>
  <c r="W58" i="34"/>
  <c r="W57" i="34"/>
  <c r="W56" i="34"/>
  <c r="W55" i="34"/>
  <c r="W54" i="34"/>
  <c r="W53" i="34"/>
  <c r="W52" i="34"/>
  <c r="W51" i="34"/>
  <c r="W50" i="34"/>
  <c r="W49" i="34"/>
  <c r="W48" i="34"/>
  <c r="W47" i="34"/>
  <c r="W46" i="34"/>
  <c r="W45" i="34"/>
  <c r="W44" i="34"/>
  <c r="W43" i="34"/>
  <c r="W42" i="34"/>
  <c r="W41" i="34"/>
  <c r="W40" i="34"/>
  <c r="W39" i="34"/>
  <c r="W38" i="34"/>
  <c r="W37" i="34"/>
  <c r="W36" i="34"/>
  <c r="W35" i="34"/>
  <c r="W34" i="34"/>
  <c r="W33" i="34"/>
  <c r="W32" i="34"/>
  <c r="W31" i="34"/>
  <c r="W30" i="34"/>
  <c r="W29" i="34"/>
  <c r="W28" i="34"/>
  <c r="W27" i="34"/>
  <c r="W26" i="34"/>
  <c r="W25" i="34"/>
  <c r="W24" i="34"/>
  <c r="W23" i="34"/>
  <c r="AA103" i="34" l="1"/>
  <c r="Z103" i="34"/>
  <c r="AA102" i="34"/>
  <c r="Z102" i="34"/>
  <c r="AA101" i="34"/>
  <c r="Z101" i="34"/>
  <c r="AA100" i="34"/>
  <c r="Z100" i="34"/>
  <c r="AA99" i="34"/>
  <c r="Z99" i="34"/>
  <c r="AA98" i="34"/>
  <c r="Z98" i="34"/>
  <c r="AA97" i="34"/>
  <c r="Z97" i="34"/>
  <c r="AA96" i="34"/>
  <c r="Z96" i="34"/>
  <c r="AA95" i="34"/>
  <c r="Z95" i="34"/>
  <c r="AA94" i="34"/>
  <c r="Z94" i="34"/>
  <c r="AA93" i="34"/>
  <c r="Z93" i="34"/>
  <c r="AA92" i="34"/>
  <c r="Z92" i="34"/>
  <c r="AA91" i="34"/>
  <c r="Z91" i="34"/>
  <c r="AA90" i="34"/>
  <c r="Z90" i="34"/>
  <c r="AA89" i="34"/>
  <c r="Z89" i="34"/>
  <c r="AA88" i="34"/>
  <c r="Z88" i="34"/>
  <c r="AA87" i="34"/>
  <c r="Z87" i="34"/>
  <c r="AA86" i="34"/>
  <c r="Z86" i="34"/>
  <c r="AA85" i="34"/>
  <c r="Z85" i="34"/>
  <c r="AA84" i="34"/>
  <c r="Z84" i="34"/>
  <c r="AA83" i="34"/>
  <c r="Z83" i="34"/>
  <c r="AA82" i="34"/>
  <c r="Z82" i="34"/>
  <c r="AA81" i="34"/>
  <c r="Z81" i="34"/>
  <c r="AA80" i="34"/>
  <c r="Z80" i="34"/>
  <c r="AA79" i="34"/>
  <c r="Z79" i="34"/>
  <c r="AA78" i="34"/>
  <c r="Z78" i="34"/>
  <c r="AA77" i="34"/>
  <c r="Z77" i="34"/>
  <c r="AA76" i="34"/>
  <c r="Z76" i="34"/>
  <c r="AA75" i="34"/>
  <c r="Z75" i="34"/>
  <c r="AA74" i="34"/>
  <c r="Z74" i="34"/>
  <c r="AA73" i="34"/>
  <c r="Z73" i="34"/>
  <c r="AA72" i="34"/>
  <c r="Z72" i="34"/>
  <c r="AA71" i="34"/>
  <c r="Z71" i="34"/>
  <c r="AA70" i="34"/>
  <c r="Z70" i="34"/>
  <c r="AA69" i="34"/>
  <c r="Z69" i="34"/>
  <c r="AA68" i="34"/>
  <c r="Z68" i="34"/>
  <c r="AA67" i="34"/>
  <c r="Z67" i="34"/>
  <c r="AA66" i="34"/>
  <c r="Z66" i="34"/>
  <c r="AA65" i="34"/>
  <c r="Z65" i="34"/>
  <c r="AA64" i="34"/>
  <c r="Z64" i="34"/>
  <c r="AA63" i="34"/>
  <c r="Z63" i="34"/>
  <c r="AA62" i="34"/>
  <c r="Z62" i="34"/>
  <c r="AA61" i="34"/>
  <c r="Z61" i="34"/>
  <c r="AA60" i="34"/>
  <c r="Z60" i="34"/>
  <c r="AA59" i="34"/>
  <c r="Z59" i="34"/>
  <c r="AA58" i="34"/>
  <c r="Z58" i="34"/>
  <c r="AA57" i="34"/>
  <c r="Z57" i="34"/>
  <c r="AA56" i="34"/>
  <c r="Z56" i="34"/>
  <c r="AA55" i="34"/>
  <c r="Z55" i="34"/>
  <c r="AA54" i="34"/>
  <c r="Z54" i="34"/>
  <c r="AA53" i="34"/>
  <c r="Z53" i="34"/>
  <c r="AA52" i="34"/>
  <c r="Z52" i="34"/>
  <c r="AA51" i="34"/>
  <c r="Z51" i="34"/>
  <c r="AA50" i="34"/>
  <c r="Z50" i="34"/>
  <c r="AA49" i="34"/>
  <c r="Z49" i="34"/>
  <c r="AA48" i="34"/>
  <c r="Z48" i="34"/>
  <c r="AA47" i="34"/>
  <c r="Z47" i="34"/>
  <c r="AA46" i="34"/>
  <c r="Z46" i="34"/>
  <c r="AA45" i="34"/>
  <c r="Z45" i="34"/>
  <c r="AA44" i="34"/>
  <c r="Z44" i="34"/>
  <c r="AA43" i="34"/>
  <c r="Z43" i="34"/>
  <c r="AA42" i="34"/>
  <c r="Z42" i="34"/>
  <c r="AA41" i="34"/>
  <c r="Z41" i="34"/>
  <c r="AA40" i="34"/>
  <c r="Z40" i="34"/>
  <c r="AA39" i="34"/>
  <c r="Z39" i="34"/>
  <c r="AA38" i="34"/>
  <c r="Z38" i="34"/>
  <c r="AA37" i="34"/>
  <c r="Z37" i="34"/>
  <c r="AA36" i="34"/>
  <c r="Z36" i="34"/>
  <c r="AA35" i="34"/>
  <c r="Z35" i="34"/>
  <c r="AA34" i="34"/>
  <c r="Z34" i="34"/>
  <c r="AA33" i="34"/>
  <c r="Z33" i="34"/>
  <c r="AA32" i="34"/>
  <c r="Z32" i="34"/>
  <c r="AA31" i="34"/>
  <c r="Z31" i="34"/>
  <c r="AA30" i="34"/>
  <c r="Z30" i="34"/>
  <c r="AA29" i="34"/>
  <c r="Z29" i="34"/>
  <c r="AA28" i="34"/>
  <c r="Z28" i="34"/>
  <c r="AA27" i="34"/>
  <c r="Z27" i="34"/>
  <c r="AA26" i="34"/>
  <c r="Z26" i="34"/>
  <c r="AA25" i="34"/>
  <c r="Z25" i="34"/>
  <c r="AA24" i="34"/>
  <c r="Z24" i="34"/>
  <c r="AA22" i="34"/>
  <c r="Z22" i="34"/>
  <c r="AA21" i="34"/>
  <c r="Z21" i="34"/>
  <c r="Z20" i="34"/>
  <c r="Z19" i="34"/>
  <c r="Z18" i="34"/>
  <c r="AA17" i="34"/>
  <c r="Z17" i="34"/>
  <c r="AA16" i="34"/>
  <c r="Z16" i="34"/>
  <c r="AA15" i="34"/>
  <c r="Z15" i="34"/>
  <c r="Z14" i="34"/>
  <c r="Z13" i="34"/>
  <c r="AA23" i="34"/>
  <c r="Z23" i="34"/>
  <c r="O117" i="34"/>
  <c r="P117" i="34"/>
  <c r="L103" i="34"/>
  <c r="K103" i="34"/>
  <c r="J103" i="34"/>
  <c r="I103" i="34"/>
  <c r="H103" i="34"/>
  <c r="L102" i="34"/>
  <c r="K102" i="34"/>
  <c r="M102" i="34" s="1"/>
  <c r="AB102" i="34" s="1"/>
  <c r="J102" i="34"/>
  <c r="I102" i="34"/>
  <c r="H102" i="34"/>
  <c r="L101" i="34"/>
  <c r="K101" i="34"/>
  <c r="J101" i="34"/>
  <c r="I101" i="34"/>
  <c r="H101" i="34"/>
  <c r="L100" i="34"/>
  <c r="K100" i="34"/>
  <c r="J100" i="34"/>
  <c r="I100" i="34"/>
  <c r="H100" i="34"/>
  <c r="L99" i="34"/>
  <c r="K99" i="34"/>
  <c r="J99" i="34"/>
  <c r="I99" i="34"/>
  <c r="H99" i="34"/>
  <c r="L98" i="34"/>
  <c r="K98" i="34"/>
  <c r="J98" i="34"/>
  <c r="I98" i="34"/>
  <c r="H98" i="34"/>
  <c r="L97" i="34"/>
  <c r="K97" i="34"/>
  <c r="J97" i="34"/>
  <c r="I97" i="34"/>
  <c r="H97" i="34"/>
  <c r="L96" i="34"/>
  <c r="K96" i="34"/>
  <c r="J96" i="34"/>
  <c r="I96" i="34"/>
  <c r="H96" i="34"/>
  <c r="L95" i="34"/>
  <c r="K95" i="34"/>
  <c r="J95" i="34"/>
  <c r="I95" i="34"/>
  <c r="H95" i="34"/>
  <c r="L94" i="34"/>
  <c r="K94" i="34"/>
  <c r="J94" i="34"/>
  <c r="I94" i="34"/>
  <c r="H94" i="34"/>
  <c r="L93" i="34"/>
  <c r="K93" i="34"/>
  <c r="J93" i="34"/>
  <c r="I93" i="34"/>
  <c r="H93" i="34"/>
  <c r="L92" i="34"/>
  <c r="K92" i="34"/>
  <c r="J92" i="34"/>
  <c r="I92" i="34"/>
  <c r="H92" i="34"/>
  <c r="L91" i="34"/>
  <c r="K91" i="34"/>
  <c r="J91" i="34"/>
  <c r="I91" i="34"/>
  <c r="H91" i="34"/>
  <c r="L90" i="34"/>
  <c r="K90" i="34"/>
  <c r="J90" i="34"/>
  <c r="I90" i="34"/>
  <c r="H90" i="34"/>
  <c r="L89" i="34"/>
  <c r="K89" i="34"/>
  <c r="J89" i="34"/>
  <c r="I89" i="34"/>
  <c r="H89" i="34"/>
  <c r="L88" i="34"/>
  <c r="K88" i="34"/>
  <c r="J88" i="34"/>
  <c r="I88" i="34"/>
  <c r="H88" i="34"/>
  <c r="L87" i="34"/>
  <c r="K87" i="34"/>
  <c r="J87" i="34"/>
  <c r="I87" i="34"/>
  <c r="H87" i="34"/>
  <c r="L86" i="34"/>
  <c r="K86" i="34"/>
  <c r="J86" i="34"/>
  <c r="I86" i="34"/>
  <c r="H86" i="34"/>
  <c r="L85" i="34"/>
  <c r="K85" i="34"/>
  <c r="J85" i="34"/>
  <c r="I85" i="34"/>
  <c r="H85" i="34"/>
  <c r="L84" i="34"/>
  <c r="K84" i="34"/>
  <c r="J84" i="34"/>
  <c r="I84" i="34"/>
  <c r="H84" i="34"/>
  <c r="L83" i="34"/>
  <c r="K83" i="34"/>
  <c r="J83" i="34"/>
  <c r="I83" i="34"/>
  <c r="H83" i="34"/>
  <c r="L82" i="34"/>
  <c r="K82" i="34"/>
  <c r="J82" i="34"/>
  <c r="I82" i="34"/>
  <c r="H82" i="34"/>
  <c r="L81" i="34"/>
  <c r="K81" i="34"/>
  <c r="J81" i="34"/>
  <c r="I81" i="34"/>
  <c r="H81" i="34"/>
  <c r="L80" i="34"/>
  <c r="K80" i="34"/>
  <c r="J80" i="34"/>
  <c r="I80" i="34"/>
  <c r="H80" i="34"/>
  <c r="L79" i="34"/>
  <c r="K79" i="34"/>
  <c r="J79" i="34"/>
  <c r="I79" i="34"/>
  <c r="H79" i="34"/>
  <c r="L78" i="34"/>
  <c r="K78" i="34"/>
  <c r="M78" i="34" s="1"/>
  <c r="AB78" i="34" s="1"/>
  <c r="J78" i="34"/>
  <c r="I78" i="34"/>
  <c r="H78" i="34"/>
  <c r="L77" i="34"/>
  <c r="M77" i="34" s="1"/>
  <c r="AB77" i="34" s="1"/>
  <c r="K77" i="34"/>
  <c r="J77" i="34"/>
  <c r="I77" i="34"/>
  <c r="H77" i="34"/>
  <c r="L76" i="34"/>
  <c r="K76" i="34"/>
  <c r="J76" i="34"/>
  <c r="I76" i="34"/>
  <c r="H76" i="34"/>
  <c r="L75" i="34"/>
  <c r="K75" i="34"/>
  <c r="J75" i="34"/>
  <c r="I75" i="34"/>
  <c r="H75" i="34"/>
  <c r="L74" i="34"/>
  <c r="K74" i="34"/>
  <c r="J74" i="34"/>
  <c r="I74" i="34"/>
  <c r="H74" i="34"/>
  <c r="L73" i="34"/>
  <c r="K73" i="34"/>
  <c r="J73" i="34"/>
  <c r="I73" i="34"/>
  <c r="H73" i="34"/>
  <c r="L72" i="34"/>
  <c r="K72" i="34"/>
  <c r="J72" i="34"/>
  <c r="I72" i="34"/>
  <c r="H72" i="34"/>
  <c r="L71" i="34"/>
  <c r="K71" i="34"/>
  <c r="J71" i="34"/>
  <c r="I71" i="34"/>
  <c r="H71" i="34"/>
  <c r="L70" i="34"/>
  <c r="K70" i="34"/>
  <c r="M70" i="34" s="1"/>
  <c r="AB70" i="34" s="1"/>
  <c r="J70" i="34"/>
  <c r="I70" i="34"/>
  <c r="H70" i="34"/>
  <c r="L69" i="34"/>
  <c r="K69" i="34"/>
  <c r="J69" i="34"/>
  <c r="I69" i="34"/>
  <c r="H69" i="34"/>
  <c r="L68" i="34"/>
  <c r="K68" i="34"/>
  <c r="J68" i="34"/>
  <c r="I68" i="34"/>
  <c r="H68" i="34"/>
  <c r="L67" i="34"/>
  <c r="K67" i="34"/>
  <c r="J67" i="34"/>
  <c r="I67" i="34"/>
  <c r="H67" i="34"/>
  <c r="L66" i="34"/>
  <c r="K66" i="34"/>
  <c r="J66" i="34"/>
  <c r="I66" i="34"/>
  <c r="H66" i="34"/>
  <c r="L65" i="34"/>
  <c r="K65" i="34"/>
  <c r="J65" i="34"/>
  <c r="I65" i="34"/>
  <c r="H65" i="34"/>
  <c r="L64" i="34"/>
  <c r="K64" i="34"/>
  <c r="J64" i="34"/>
  <c r="I64" i="34"/>
  <c r="H64" i="34"/>
  <c r="L63" i="34"/>
  <c r="K63" i="34"/>
  <c r="J63" i="34"/>
  <c r="I63" i="34"/>
  <c r="H63" i="34"/>
  <c r="L62" i="34"/>
  <c r="K62" i="34"/>
  <c r="J62" i="34"/>
  <c r="I62" i="34"/>
  <c r="H62" i="34"/>
  <c r="L61" i="34"/>
  <c r="K61" i="34"/>
  <c r="J61" i="34"/>
  <c r="I61" i="34"/>
  <c r="H61" i="34"/>
  <c r="L60" i="34"/>
  <c r="K60" i="34"/>
  <c r="J60" i="34"/>
  <c r="I60" i="34"/>
  <c r="H60" i="34"/>
  <c r="L59" i="34"/>
  <c r="K59" i="34"/>
  <c r="J59" i="34"/>
  <c r="I59" i="34"/>
  <c r="H59" i="34"/>
  <c r="L58" i="34"/>
  <c r="K58" i="34"/>
  <c r="J58" i="34"/>
  <c r="I58" i="34"/>
  <c r="H58" i="34"/>
  <c r="L57" i="34"/>
  <c r="M57" i="34" s="1"/>
  <c r="AB57" i="34" s="1"/>
  <c r="K57" i="34"/>
  <c r="J57" i="34"/>
  <c r="I57" i="34"/>
  <c r="H57" i="34"/>
  <c r="L56" i="34"/>
  <c r="K56" i="34"/>
  <c r="J56" i="34"/>
  <c r="I56" i="34"/>
  <c r="H56" i="34"/>
  <c r="L55" i="34"/>
  <c r="M55" i="34" s="1"/>
  <c r="AB55" i="34" s="1"/>
  <c r="K55" i="34"/>
  <c r="J55" i="34"/>
  <c r="I55" i="34"/>
  <c r="H55" i="34"/>
  <c r="L54" i="34"/>
  <c r="K54" i="34"/>
  <c r="J54" i="34"/>
  <c r="I54" i="34"/>
  <c r="H54" i="34"/>
  <c r="L53" i="34"/>
  <c r="M53" i="34" s="1"/>
  <c r="AB53" i="34" s="1"/>
  <c r="K53" i="34"/>
  <c r="J53" i="34"/>
  <c r="I53" i="34"/>
  <c r="H53" i="34"/>
  <c r="L52" i="34"/>
  <c r="K52" i="34"/>
  <c r="J52" i="34"/>
  <c r="I52" i="34"/>
  <c r="H52" i="34"/>
  <c r="L51" i="34"/>
  <c r="K51" i="34"/>
  <c r="J51" i="34"/>
  <c r="I51" i="34"/>
  <c r="H51" i="34"/>
  <c r="L50" i="34"/>
  <c r="K50" i="34"/>
  <c r="J50" i="34"/>
  <c r="I50" i="34"/>
  <c r="H50" i="34"/>
  <c r="L49" i="34"/>
  <c r="M49" i="34" s="1"/>
  <c r="AB49" i="34" s="1"/>
  <c r="K49" i="34"/>
  <c r="J49" i="34"/>
  <c r="I49" i="34"/>
  <c r="H49" i="34"/>
  <c r="L48" i="34"/>
  <c r="K48" i="34"/>
  <c r="J48" i="34"/>
  <c r="I48" i="34"/>
  <c r="H48" i="34"/>
  <c r="L47" i="34"/>
  <c r="K47" i="34"/>
  <c r="J47" i="34"/>
  <c r="I47" i="34"/>
  <c r="H47" i="34"/>
  <c r="L46" i="34"/>
  <c r="K46" i="34"/>
  <c r="J46" i="34"/>
  <c r="I46" i="34"/>
  <c r="H46" i="34"/>
  <c r="L45" i="34"/>
  <c r="K45" i="34"/>
  <c r="J45" i="34"/>
  <c r="I45" i="34"/>
  <c r="H45" i="34"/>
  <c r="L44" i="34"/>
  <c r="K44" i="34"/>
  <c r="J44" i="34"/>
  <c r="I44" i="34"/>
  <c r="H44" i="34"/>
  <c r="L43" i="34"/>
  <c r="K43" i="34"/>
  <c r="J43" i="34"/>
  <c r="I43" i="34"/>
  <c r="H43" i="34"/>
  <c r="L42" i="34"/>
  <c r="K42" i="34"/>
  <c r="J42" i="34"/>
  <c r="I42" i="34"/>
  <c r="H42" i="34"/>
  <c r="L41" i="34"/>
  <c r="K41" i="34"/>
  <c r="J41" i="34"/>
  <c r="I41" i="34"/>
  <c r="H41" i="34"/>
  <c r="L40" i="34"/>
  <c r="K40" i="34"/>
  <c r="J40" i="34"/>
  <c r="I40" i="34"/>
  <c r="H40" i="34"/>
  <c r="L39" i="34"/>
  <c r="K39" i="34"/>
  <c r="J39" i="34"/>
  <c r="I39" i="34"/>
  <c r="H39" i="34"/>
  <c r="L38" i="34"/>
  <c r="K38" i="34"/>
  <c r="J38" i="34"/>
  <c r="I38" i="34"/>
  <c r="H38" i="34"/>
  <c r="L37" i="34"/>
  <c r="K37" i="34"/>
  <c r="J37" i="34"/>
  <c r="I37" i="34"/>
  <c r="H37" i="34"/>
  <c r="L36" i="34"/>
  <c r="K36" i="34"/>
  <c r="J36" i="34"/>
  <c r="I36" i="34"/>
  <c r="H36" i="34"/>
  <c r="L35" i="34"/>
  <c r="K35" i="34"/>
  <c r="J35" i="34"/>
  <c r="I35" i="34"/>
  <c r="H35" i="34"/>
  <c r="L34" i="34"/>
  <c r="K34" i="34"/>
  <c r="J34" i="34"/>
  <c r="I34" i="34"/>
  <c r="H34" i="34"/>
  <c r="L33" i="34"/>
  <c r="K33" i="34"/>
  <c r="J33" i="34"/>
  <c r="I33" i="34"/>
  <c r="H33" i="34"/>
  <c r="L32" i="34"/>
  <c r="K32" i="34"/>
  <c r="J32" i="34"/>
  <c r="I32" i="34"/>
  <c r="H32" i="34"/>
  <c r="L31" i="34"/>
  <c r="K31" i="34"/>
  <c r="J31" i="34"/>
  <c r="I31" i="34"/>
  <c r="H31" i="34"/>
  <c r="L30" i="34"/>
  <c r="K30" i="34"/>
  <c r="J30" i="34"/>
  <c r="I30" i="34"/>
  <c r="H30" i="34"/>
  <c r="L29" i="34"/>
  <c r="K29" i="34"/>
  <c r="J29" i="34"/>
  <c r="I29" i="34"/>
  <c r="H29" i="34"/>
  <c r="L28" i="34"/>
  <c r="K28" i="34"/>
  <c r="J28" i="34"/>
  <c r="I28" i="34"/>
  <c r="H28" i="34"/>
  <c r="L27" i="34"/>
  <c r="K27" i="34"/>
  <c r="J27" i="34"/>
  <c r="I27" i="34"/>
  <c r="H27" i="34"/>
  <c r="L26" i="34"/>
  <c r="K26" i="34"/>
  <c r="J26" i="34"/>
  <c r="I26" i="34"/>
  <c r="H26" i="34"/>
  <c r="L25" i="34"/>
  <c r="K25" i="34"/>
  <c r="J25" i="34"/>
  <c r="I25" i="34"/>
  <c r="H25" i="34"/>
  <c r="L24" i="34"/>
  <c r="K24" i="34"/>
  <c r="M24" i="34" s="1"/>
  <c r="AB24" i="34" s="1"/>
  <c r="J24" i="34"/>
  <c r="I24" i="34"/>
  <c r="H24" i="34"/>
  <c r="L23" i="34"/>
  <c r="M23" i="34" s="1"/>
  <c r="AB23" i="34" s="1"/>
  <c r="K23" i="34"/>
  <c r="J23" i="34"/>
  <c r="I23" i="34"/>
  <c r="H23" i="34"/>
  <c r="M100" i="34"/>
  <c r="AB100" i="34" s="1"/>
  <c r="M99" i="34"/>
  <c r="AB99" i="34" s="1"/>
  <c r="M98" i="34"/>
  <c r="AB98" i="34" s="1"/>
  <c r="M97" i="34"/>
  <c r="AB97" i="34" s="1"/>
  <c r="M96" i="34"/>
  <c r="M95" i="34"/>
  <c r="AB95" i="34" s="1"/>
  <c r="M94" i="34"/>
  <c r="AB94" i="34" s="1"/>
  <c r="M93" i="34"/>
  <c r="AB93" i="34" s="1"/>
  <c r="M92" i="34"/>
  <c r="AB92" i="34" s="1"/>
  <c r="M91" i="34"/>
  <c r="AB91" i="34" s="1"/>
  <c r="M90" i="34"/>
  <c r="AB90" i="34" s="1"/>
  <c r="M88" i="34"/>
  <c r="AB88" i="34" s="1"/>
  <c r="M87" i="34"/>
  <c r="AB87" i="34" s="1"/>
  <c r="M86" i="34"/>
  <c r="AB86" i="34" s="1"/>
  <c r="M85" i="34"/>
  <c r="AB85" i="34" s="1"/>
  <c r="M84" i="34"/>
  <c r="AB84" i="34" s="1"/>
  <c r="M83" i="34"/>
  <c r="AB83" i="34" s="1"/>
  <c r="M82" i="34"/>
  <c r="AB82" i="34" s="1"/>
  <c r="M81" i="34"/>
  <c r="AB81" i="34" s="1"/>
  <c r="M80" i="34"/>
  <c r="AB80" i="34" s="1"/>
  <c r="M79" i="34"/>
  <c r="AB79" i="34" s="1"/>
  <c r="M76" i="34"/>
  <c r="AB76" i="34" s="1"/>
  <c r="M75" i="34"/>
  <c r="AB75" i="34" s="1"/>
  <c r="M74" i="34"/>
  <c r="AB74" i="34" s="1"/>
  <c r="M73" i="34"/>
  <c r="AB73" i="34" s="1"/>
  <c r="M72" i="34"/>
  <c r="AB72" i="34" s="1"/>
  <c r="M64" i="34"/>
  <c r="AB64" i="34" s="1"/>
  <c r="M63" i="34"/>
  <c r="AB63" i="34" s="1"/>
  <c r="M62" i="34"/>
  <c r="AB62" i="34" s="1"/>
  <c r="M61" i="34"/>
  <c r="AB61" i="34" s="1"/>
  <c r="M60" i="34"/>
  <c r="AB60" i="34" s="1"/>
  <c r="M59" i="34"/>
  <c r="AB59" i="34" s="1"/>
  <c r="M58" i="34"/>
  <c r="AB58" i="34" s="1"/>
  <c r="M56" i="34"/>
  <c r="AB56" i="34" s="1"/>
  <c r="M54" i="34"/>
  <c r="AB54" i="34" s="1"/>
  <c r="M52" i="34"/>
  <c r="AB52" i="34" s="1"/>
  <c r="M51" i="34"/>
  <c r="AB51" i="34" s="1"/>
  <c r="M50" i="34"/>
  <c r="AB50" i="34" s="1"/>
  <c r="M47" i="34"/>
  <c r="AB47" i="34" s="1"/>
  <c r="M44" i="34"/>
  <c r="AB44" i="34" s="1"/>
  <c r="M43" i="34"/>
  <c r="AB43" i="34" s="1"/>
  <c r="M42" i="34"/>
  <c r="AB42" i="34" s="1"/>
  <c r="M39" i="34"/>
  <c r="AB39" i="34" s="1"/>
  <c r="M38" i="34"/>
  <c r="AB38" i="34" s="1"/>
  <c r="M37" i="34"/>
  <c r="AB37" i="34" s="1"/>
  <c r="M35" i="34"/>
  <c r="AB35" i="34" s="1"/>
  <c r="M34" i="34"/>
  <c r="AB34" i="34" s="1"/>
  <c r="M33" i="34"/>
  <c r="AB33" i="34" s="1"/>
  <c r="M32" i="34"/>
  <c r="AB32" i="34" s="1"/>
  <c r="M31" i="34"/>
  <c r="AB31" i="34" s="1"/>
  <c r="M30" i="34"/>
  <c r="AB30" i="34" s="1"/>
  <c r="M28" i="34"/>
  <c r="AB28" i="34" s="1"/>
  <c r="M25" i="34"/>
  <c r="AB25" i="34" s="1"/>
  <c r="M22" i="34"/>
  <c r="AB22" i="34" s="1"/>
  <c r="M21" i="34"/>
  <c r="AB21" i="34" s="1"/>
  <c r="M19" i="34"/>
  <c r="AB19" i="34" s="1"/>
  <c r="M18" i="34"/>
  <c r="AB18" i="34" s="1"/>
  <c r="M17" i="34"/>
  <c r="AB17" i="34" s="1"/>
  <c r="M16" i="34"/>
  <c r="AB16" i="34" s="1"/>
  <c r="M15" i="34"/>
  <c r="AB15" i="34" s="1"/>
  <c r="M14" i="34"/>
  <c r="AB14" i="34" s="1"/>
  <c r="M13" i="34"/>
  <c r="S14" i="34"/>
  <c r="R14" i="34" s="1"/>
  <c r="S15" i="34"/>
  <c r="R15" i="34" s="1"/>
  <c r="S16" i="34"/>
  <c r="R16" i="34" s="1"/>
  <c r="S17" i="34"/>
  <c r="R17" i="34" s="1"/>
  <c r="S18" i="34"/>
  <c r="R18" i="34" s="1"/>
  <c r="S19" i="34"/>
  <c r="R19" i="34" s="1"/>
  <c r="S20" i="34"/>
  <c r="S21" i="34"/>
  <c r="R21" i="34" s="1"/>
  <c r="S22" i="34"/>
  <c r="R22" i="34" s="1"/>
  <c r="S23" i="34"/>
  <c r="R23" i="34" s="1"/>
  <c r="X23" i="34"/>
  <c r="Y23" i="34" s="1"/>
  <c r="N23" i="34" s="1"/>
  <c r="AD23" i="34" s="1"/>
  <c r="S24" i="34"/>
  <c r="R24" i="34" s="1"/>
  <c r="X24" i="34"/>
  <c r="Y24" i="34" s="1"/>
  <c r="N24" i="34" s="1"/>
  <c r="AD24" i="34" s="1"/>
  <c r="S25" i="34"/>
  <c r="R25" i="34" s="1"/>
  <c r="X25" i="34"/>
  <c r="Y25" i="34" s="1"/>
  <c r="S26" i="34"/>
  <c r="R26" i="34" s="1"/>
  <c r="X26" i="34"/>
  <c r="Y26" i="34" s="1"/>
  <c r="N26" i="34" s="1"/>
  <c r="AD26" i="34" s="1"/>
  <c r="S27" i="34"/>
  <c r="R27" i="34" s="1"/>
  <c r="X27" i="34"/>
  <c r="Y27" i="34" s="1"/>
  <c r="N27" i="34" s="1"/>
  <c r="AD27" i="34" s="1"/>
  <c r="S28" i="34"/>
  <c r="R28" i="34" s="1"/>
  <c r="X28" i="34"/>
  <c r="Y28" i="34"/>
  <c r="N28" i="34" s="1"/>
  <c r="AD28" i="34" s="1"/>
  <c r="S29" i="34"/>
  <c r="R29" i="34" s="1"/>
  <c r="X29" i="34"/>
  <c r="Y29" i="34" s="1"/>
  <c r="N29" i="34" s="1"/>
  <c r="AD29" i="34" s="1"/>
  <c r="S30" i="34"/>
  <c r="R30" i="34" s="1"/>
  <c r="X30" i="34"/>
  <c r="Y30" i="34" s="1"/>
  <c r="N30" i="34" s="1"/>
  <c r="AD30" i="34" s="1"/>
  <c r="S31" i="34"/>
  <c r="R31" i="34" s="1"/>
  <c r="X31" i="34"/>
  <c r="Y31" i="34" s="1"/>
  <c r="N31" i="34" s="1"/>
  <c r="AD31" i="34" s="1"/>
  <c r="S32" i="34"/>
  <c r="R32" i="34" s="1"/>
  <c r="X32" i="34"/>
  <c r="Y32" i="34" s="1"/>
  <c r="N32" i="34" s="1"/>
  <c r="AD32" i="34" s="1"/>
  <c r="S33" i="34"/>
  <c r="R33" i="34" s="1"/>
  <c r="X33" i="34"/>
  <c r="Y33" i="34" s="1"/>
  <c r="N33" i="34" s="1"/>
  <c r="AD33" i="34" s="1"/>
  <c r="S34" i="34"/>
  <c r="R34" i="34" s="1"/>
  <c r="X34" i="34"/>
  <c r="Y34" i="34" s="1"/>
  <c r="N34" i="34" s="1"/>
  <c r="AD34" i="34" s="1"/>
  <c r="S35" i="34"/>
  <c r="R35" i="34" s="1"/>
  <c r="X35" i="34"/>
  <c r="Y35" i="34" s="1"/>
  <c r="N35" i="34" s="1"/>
  <c r="AD35" i="34" s="1"/>
  <c r="S36" i="34"/>
  <c r="R36" i="34" s="1"/>
  <c r="X36" i="34"/>
  <c r="Y36" i="34" s="1"/>
  <c r="N36" i="34" s="1"/>
  <c r="AD36" i="34" s="1"/>
  <c r="S37" i="34"/>
  <c r="R37" i="34" s="1"/>
  <c r="X37" i="34"/>
  <c r="Y37" i="34" s="1"/>
  <c r="N37" i="34" s="1"/>
  <c r="AD37" i="34" s="1"/>
  <c r="S38" i="34"/>
  <c r="R38" i="34" s="1"/>
  <c r="X38" i="34"/>
  <c r="Y38" i="34" s="1"/>
  <c r="N38" i="34" s="1"/>
  <c r="AD38" i="34" s="1"/>
  <c r="S39" i="34"/>
  <c r="R39" i="34" s="1"/>
  <c r="X39" i="34"/>
  <c r="Y39" i="34" s="1"/>
  <c r="N39" i="34" s="1"/>
  <c r="AD39" i="34" s="1"/>
  <c r="S40" i="34"/>
  <c r="R40" i="34" s="1"/>
  <c r="X40" i="34"/>
  <c r="Y40" i="34" s="1"/>
  <c r="N40" i="34" s="1"/>
  <c r="AD40" i="34" s="1"/>
  <c r="S41" i="34"/>
  <c r="R41" i="34" s="1"/>
  <c r="X41" i="34"/>
  <c r="Y41" i="34" s="1"/>
  <c r="N41" i="34" s="1"/>
  <c r="AD41" i="34" s="1"/>
  <c r="Q42" i="34"/>
  <c r="S42" i="34"/>
  <c r="R42" i="34" s="1"/>
  <c r="V42" i="34"/>
  <c r="U42" i="34" s="1"/>
  <c r="T42" i="34" s="1"/>
  <c r="X42" i="34"/>
  <c r="Y42" i="34"/>
  <c r="N42" i="34" s="1"/>
  <c r="AD42" i="34" s="1"/>
  <c r="Q43" i="34"/>
  <c r="S43" i="34"/>
  <c r="R43" i="34" s="1"/>
  <c r="V43" i="34"/>
  <c r="U43" i="34" s="1"/>
  <c r="T43" i="34" s="1"/>
  <c r="X43" i="34"/>
  <c r="Y43" i="34"/>
  <c r="N43" i="34" s="1"/>
  <c r="AD43" i="34" s="1"/>
  <c r="S44" i="34"/>
  <c r="R44" i="34" s="1"/>
  <c r="X44" i="34"/>
  <c r="Y44" i="34" s="1"/>
  <c r="N44" i="34" s="1"/>
  <c r="AD44" i="34" s="1"/>
  <c r="S45" i="34"/>
  <c r="R45" i="34" s="1"/>
  <c r="X45" i="34"/>
  <c r="Y45" i="34" s="1"/>
  <c r="N45" i="34" s="1"/>
  <c r="AD45" i="34" s="1"/>
  <c r="S46" i="34"/>
  <c r="R46" i="34" s="1"/>
  <c r="X46" i="34"/>
  <c r="Y46" i="34" s="1"/>
  <c r="N46" i="34" s="1"/>
  <c r="AD46" i="34" s="1"/>
  <c r="S47" i="34"/>
  <c r="R47" i="34" s="1"/>
  <c r="X47" i="34"/>
  <c r="Y47" i="34" s="1"/>
  <c r="N47" i="34" s="1"/>
  <c r="AD47" i="34" s="1"/>
  <c r="S48" i="34"/>
  <c r="R48" i="34" s="1"/>
  <c r="X48" i="34"/>
  <c r="Y48" i="34" s="1"/>
  <c r="N48" i="34" s="1"/>
  <c r="AD48" i="34" s="1"/>
  <c r="S49" i="34"/>
  <c r="R49" i="34" s="1"/>
  <c r="X49" i="34"/>
  <c r="Y49" i="34" s="1"/>
  <c r="N49" i="34" s="1"/>
  <c r="AD49" i="34" s="1"/>
  <c r="Q50" i="34"/>
  <c r="S50" i="34"/>
  <c r="R50" i="34" s="1"/>
  <c r="V50" i="34"/>
  <c r="U50" i="34" s="1"/>
  <c r="T50" i="34" s="1"/>
  <c r="X50" i="34"/>
  <c r="Y50" i="34"/>
  <c r="N50" i="34" s="1"/>
  <c r="AD50" i="34" s="1"/>
  <c r="S51" i="34"/>
  <c r="R51" i="34" s="1"/>
  <c r="X51" i="34"/>
  <c r="Y51" i="34" s="1"/>
  <c r="N51" i="34" s="1"/>
  <c r="AD51" i="34" s="1"/>
  <c r="S52" i="34"/>
  <c r="R52" i="34" s="1"/>
  <c r="X52" i="34"/>
  <c r="Y52" i="34" s="1"/>
  <c r="N52" i="34" s="1"/>
  <c r="AD52" i="34" s="1"/>
  <c r="Q53" i="34"/>
  <c r="S53" i="34"/>
  <c r="R53" i="34" s="1"/>
  <c r="V53" i="34"/>
  <c r="U53" i="34" s="1"/>
  <c r="T53" i="34" s="1"/>
  <c r="X53" i="34"/>
  <c r="Y53" i="34"/>
  <c r="N53" i="34" s="1"/>
  <c r="AD53" i="34" s="1"/>
  <c r="S54" i="34"/>
  <c r="R54" i="34" s="1"/>
  <c r="X54" i="34"/>
  <c r="Y54" i="34" s="1"/>
  <c r="N54" i="34" s="1"/>
  <c r="AD54" i="34" s="1"/>
  <c r="S55" i="34"/>
  <c r="R55" i="34" s="1"/>
  <c r="X55" i="34"/>
  <c r="Y55" i="34" s="1"/>
  <c r="N55" i="34" s="1"/>
  <c r="AD55" i="34" s="1"/>
  <c r="Q56" i="34"/>
  <c r="S56" i="34"/>
  <c r="R56" i="34" s="1"/>
  <c r="V56" i="34"/>
  <c r="U56" i="34" s="1"/>
  <c r="T56" i="34" s="1"/>
  <c r="X56" i="34"/>
  <c r="Y56" i="34"/>
  <c r="N56" i="34" s="1"/>
  <c r="AD56" i="34" s="1"/>
  <c r="S57" i="34"/>
  <c r="R57" i="34" s="1"/>
  <c r="X57" i="34"/>
  <c r="Y57" i="34" s="1"/>
  <c r="N57" i="34" s="1"/>
  <c r="AD57" i="34" s="1"/>
  <c r="S58" i="34"/>
  <c r="R58" i="34" s="1"/>
  <c r="X58" i="34"/>
  <c r="Y58" i="34" s="1"/>
  <c r="N58" i="34" s="1"/>
  <c r="AD58" i="34" s="1"/>
  <c r="S59" i="34"/>
  <c r="R59" i="34" s="1"/>
  <c r="X59" i="34"/>
  <c r="Y59" i="34" s="1"/>
  <c r="N59" i="34" s="1"/>
  <c r="AD59" i="34" s="1"/>
  <c r="Q60" i="34"/>
  <c r="S60" i="34"/>
  <c r="R60" i="34" s="1"/>
  <c r="V60" i="34"/>
  <c r="U60" i="34" s="1"/>
  <c r="T60" i="34" s="1"/>
  <c r="X60" i="34"/>
  <c r="Y60" i="34"/>
  <c r="N60" i="34" s="1"/>
  <c r="AD60" i="34" s="1"/>
  <c r="Q61" i="34"/>
  <c r="S61" i="34"/>
  <c r="R61" i="34" s="1"/>
  <c r="V61" i="34"/>
  <c r="U61" i="34" s="1"/>
  <c r="T61" i="34" s="1"/>
  <c r="X61" i="34"/>
  <c r="Y61" i="34"/>
  <c r="N61" i="34" s="1"/>
  <c r="AD61" i="34" s="1"/>
  <c r="Q62" i="34"/>
  <c r="S62" i="34"/>
  <c r="R62" i="34" s="1"/>
  <c r="V62" i="34"/>
  <c r="U62" i="34" s="1"/>
  <c r="T62" i="34" s="1"/>
  <c r="X62" i="34"/>
  <c r="Y62" i="34"/>
  <c r="N62" i="34" s="1"/>
  <c r="AD62" i="34" s="1"/>
  <c r="Q63" i="34"/>
  <c r="S63" i="34"/>
  <c r="R63" i="34" s="1"/>
  <c r="V63" i="34"/>
  <c r="U63" i="34" s="1"/>
  <c r="T63" i="34" s="1"/>
  <c r="X63" i="34"/>
  <c r="Y63" i="34"/>
  <c r="N63" i="34" s="1"/>
  <c r="AD63" i="34" s="1"/>
  <c r="Q64" i="34"/>
  <c r="S64" i="34"/>
  <c r="R64" i="34" s="1"/>
  <c r="V64" i="34"/>
  <c r="U64" i="34" s="1"/>
  <c r="T64" i="34" s="1"/>
  <c r="X64" i="34"/>
  <c r="Y64" i="34"/>
  <c r="N64" i="34" s="1"/>
  <c r="AD64" i="34" s="1"/>
  <c r="S65" i="34"/>
  <c r="R65" i="34" s="1"/>
  <c r="X65" i="34"/>
  <c r="Y65" i="34" s="1"/>
  <c r="N65" i="34" s="1"/>
  <c r="AD65" i="34" s="1"/>
  <c r="S66" i="34"/>
  <c r="R66" i="34" s="1"/>
  <c r="X66" i="34"/>
  <c r="Y66" i="34" s="1"/>
  <c r="N66" i="34" s="1"/>
  <c r="AD66" i="34" s="1"/>
  <c r="S67" i="34"/>
  <c r="R67" i="34" s="1"/>
  <c r="X67" i="34"/>
  <c r="Y67" i="34" s="1"/>
  <c r="N67" i="34" s="1"/>
  <c r="AD67" i="34" s="1"/>
  <c r="S68" i="34"/>
  <c r="R68" i="34" s="1"/>
  <c r="X68" i="34"/>
  <c r="Y68" i="34" s="1"/>
  <c r="N68" i="34" s="1"/>
  <c r="AD68" i="34" s="1"/>
  <c r="S69" i="34"/>
  <c r="R69" i="34" s="1"/>
  <c r="X69" i="34"/>
  <c r="Y69" i="34" s="1"/>
  <c r="N69" i="34" s="1"/>
  <c r="AD69" i="34" s="1"/>
  <c r="S70" i="34"/>
  <c r="R70" i="34" s="1"/>
  <c r="X70" i="34"/>
  <c r="Y70" i="34" s="1"/>
  <c r="N70" i="34" s="1"/>
  <c r="AD70" i="34" s="1"/>
  <c r="S71" i="34"/>
  <c r="R71" i="34" s="1"/>
  <c r="X71" i="34"/>
  <c r="Y71" i="34" s="1"/>
  <c r="N71" i="34" s="1"/>
  <c r="AD71" i="34" s="1"/>
  <c r="Q72" i="34"/>
  <c r="S72" i="34"/>
  <c r="R72" i="34" s="1"/>
  <c r="V72" i="34"/>
  <c r="U72" i="34" s="1"/>
  <c r="T72" i="34" s="1"/>
  <c r="X72" i="34"/>
  <c r="Y72" i="34"/>
  <c r="N72" i="34" s="1"/>
  <c r="AD72" i="34" s="1"/>
  <c r="Q73" i="34"/>
  <c r="S73" i="34"/>
  <c r="R73" i="34" s="1"/>
  <c r="V73" i="34"/>
  <c r="U73" i="34" s="1"/>
  <c r="T73" i="34" s="1"/>
  <c r="X73" i="34"/>
  <c r="Y73" i="34"/>
  <c r="N73" i="34" s="1"/>
  <c r="AD73" i="34" s="1"/>
  <c r="Q74" i="34"/>
  <c r="S74" i="34"/>
  <c r="R74" i="34" s="1"/>
  <c r="V74" i="34"/>
  <c r="U74" i="34" s="1"/>
  <c r="T74" i="34" s="1"/>
  <c r="X74" i="34"/>
  <c r="Y74" i="34"/>
  <c r="N74" i="34" s="1"/>
  <c r="AD74" i="34" s="1"/>
  <c r="Q75" i="34"/>
  <c r="S75" i="34"/>
  <c r="R75" i="34" s="1"/>
  <c r="V75" i="34"/>
  <c r="U75" i="34" s="1"/>
  <c r="T75" i="34" s="1"/>
  <c r="X75" i="34"/>
  <c r="Y75" i="34"/>
  <c r="N75" i="34" s="1"/>
  <c r="AD75" i="34" s="1"/>
  <c r="Q76" i="34"/>
  <c r="S76" i="34"/>
  <c r="R76" i="34" s="1"/>
  <c r="V76" i="34"/>
  <c r="U76" i="34" s="1"/>
  <c r="T76" i="34" s="1"/>
  <c r="X76" i="34"/>
  <c r="Y76" i="34"/>
  <c r="N76" i="34" s="1"/>
  <c r="AD76" i="34" s="1"/>
  <c r="Q77" i="34"/>
  <c r="S77" i="34"/>
  <c r="R77" i="34" s="1"/>
  <c r="V77" i="34"/>
  <c r="U77" i="34" s="1"/>
  <c r="T77" i="34" s="1"/>
  <c r="X77" i="34"/>
  <c r="Y77" i="34"/>
  <c r="N77" i="34" s="1"/>
  <c r="AD77" i="34" s="1"/>
  <c r="Q78" i="34"/>
  <c r="S78" i="34"/>
  <c r="R78" i="34" s="1"/>
  <c r="V78" i="34"/>
  <c r="U78" i="34" s="1"/>
  <c r="T78" i="34" s="1"/>
  <c r="X78" i="34"/>
  <c r="Y78" i="34"/>
  <c r="N78" i="34" s="1"/>
  <c r="AD78" i="34" s="1"/>
  <c r="Q79" i="34"/>
  <c r="S79" i="34"/>
  <c r="R79" i="34" s="1"/>
  <c r="V79" i="34"/>
  <c r="U79" i="34" s="1"/>
  <c r="T79" i="34" s="1"/>
  <c r="X79" i="34"/>
  <c r="Y79" i="34"/>
  <c r="N79" i="34" s="1"/>
  <c r="AD79" i="34" s="1"/>
  <c r="Q80" i="34"/>
  <c r="S80" i="34"/>
  <c r="R80" i="34" s="1"/>
  <c r="V80" i="34"/>
  <c r="U80" i="34" s="1"/>
  <c r="T80" i="34" s="1"/>
  <c r="X80" i="34"/>
  <c r="Y80" i="34"/>
  <c r="N80" i="34" s="1"/>
  <c r="AD80" i="34" s="1"/>
  <c r="Q81" i="34"/>
  <c r="S81" i="34"/>
  <c r="R81" i="34" s="1"/>
  <c r="V81" i="34"/>
  <c r="U81" i="34" s="1"/>
  <c r="T81" i="34" s="1"/>
  <c r="X81" i="34"/>
  <c r="Y81" i="34"/>
  <c r="N81" i="34" s="1"/>
  <c r="AD81" i="34" s="1"/>
  <c r="Q82" i="34"/>
  <c r="S82" i="34"/>
  <c r="R82" i="34" s="1"/>
  <c r="V82" i="34"/>
  <c r="U82" i="34" s="1"/>
  <c r="T82" i="34" s="1"/>
  <c r="X82" i="34"/>
  <c r="Y82" i="34"/>
  <c r="N82" i="34" s="1"/>
  <c r="AD82" i="34" s="1"/>
  <c r="Q83" i="34"/>
  <c r="S83" i="34"/>
  <c r="R83" i="34" s="1"/>
  <c r="V83" i="34"/>
  <c r="U83" i="34" s="1"/>
  <c r="T83" i="34" s="1"/>
  <c r="X83" i="34"/>
  <c r="Y83" i="34"/>
  <c r="N83" i="34" s="1"/>
  <c r="AD83" i="34" s="1"/>
  <c r="Q84" i="34"/>
  <c r="S84" i="34"/>
  <c r="R84" i="34" s="1"/>
  <c r="V84" i="34"/>
  <c r="U84" i="34" s="1"/>
  <c r="T84" i="34" s="1"/>
  <c r="X84" i="34"/>
  <c r="Y84" i="34"/>
  <c r="N84" i="34" s="1"/>
  <c r="AD84" i="34" s="1"/>
  <c r="Q85" i="34"/>
  <c r="S85" i="34"/>
  <c r="R85" i="34" s="1"/>
  <c r="V85" i="34"/>
  <c r="U85" i="34" s="1"/>
  <c r="T85" i="34" s="1"/>
  <c r="X85" i="34"/>
  <c r="Y85" i="34"/>
  <c r="N85" i="34" s="1"/>
  <c r="AD85" i="34" s="1"/>
  <c r="Q86" i="34"/>
  <c r="S86" i="34"/>
  <c r="R86" i="34" s="1"/>
  <c r="V86" i="34"/>
  <c r="U86" i="34" s="1"/>
  <c r="T86" i="34" s="1"/>
  <c r="X86" i="34"/>
  <c r="Y86" i="34"/>
  <c r="N86" i="34" s="1"/>
  <c r="AD86" i="34" s="1"/>
  <c r="Q87" i="34"/>
  <c r="S87" i="34"/>
  <c r="R87" i="34" s="1"/>
  <c r="V87" i="34"/>
  <c r="U87" i="34" s="1"/>
  <c r="T87" i="34" s="1"/>
  <c r="X87" i="34"/>
  <c r="Y87" i="34"/>
  <c r="N87" i="34" s="1"/>
  <c r="AD87" i="34" s="1"/>
  <c r="Q88" i="34"/>
  <c r="S88" i="34"/>
  <c r="R88" i="34" s="1"/>
  <c r="V88" i="34"/>
  <c r="U88" i="34" s="1"/>
  <c r="T88" i="34" s="1"/>
  <c r="X88" i="34"/>
  <c r="Y88" i="34"/>
  <c r="N88" i="34" s="1"/>
  <c r="AD88" i="34" s="1"/>
  <c r="S89" i="34"/>
  <c r="R89" i="34" s="1"/>
  <c r="X89" i="34"/>
  <c r="Y89" i="34" s="1"/>
  <c r="N89" i="34" s="1"/>
  <c r="AD89" i="34" s="1"/>
  <c r="S90" i="34"/>
  <c r="R90" i="34" s="1"/>
  <c r="X90" i="34"/>
  <c r="Y90" i="34" s="1"/>
  <c r="N90" i="34" s="1"/>
  <c r="AD90" i="34" s="1"/>
  <c r="S91" i="34"/>
  <c r="R91" i="34" s="1"/>
  <c r="X91" i="34"/>
  <c r="Y91" i="34" s="1"/>
  <c r="N91" i="34" s="1"/>
  <c r="AD91" i="34" s="1"/>
  <c r="Q92" i="34"/>
  <c r="S92" i="34"/>
  <c r="R92" i="34" s="1"/>
  <c r="V92" i="34"/>
  <c r="U92" i="34" s="1"/>
  <c r="T92" i="34" s="1"/>
  <c r="X92" i="34"/>
  <c r="Y92" i="34"/>
  <c r="N92" i="34" s="1"/>
  <c r="AD92" i="34" s="1"/>
  <c r="Q93" i="34"/>
  <c r="S93" i="34"/>
  <c r="R93" i="34" s="1"/>
  <c r="V93" i="34"/>
  <c r="U93" i="34" s="1"/>
  <c r="T93" i="34" s="1"/>
  <c r="X93" i="34"/>
  <c r="Y93" i="34"/>
  <c r="N93" i="34" s="1"/>
  <c r="AD93" i="34" s="1"/>
  <c r="Q94" i="34"/>
  <c r="S94" i="34"/>
  <c r="R94" i="34" s="1"/>
  <c r="V94" i="34"/>
  <c r="U94" i="34" s="1"/>
  <c r="T94" i="34" s="1"/>
  <c r="X94" i="34"/>
  <c r="Y94" i="34"/>
  <c r="N94" i="34" s="1"/>
  <c r="AD94" i="34" s="1"/>
  <c r="Q95" i="34"/>
  <c r="S95" i="34"/>
  <c r="R95" i="34" s="1"/>
  <c r="V95" i="34"/>
  <c r="U95" i="34" s="1"/>
  <c r="T95" i="34" s="1"/>
  <c r="X95" i="34"/>
  <c r="Y95" i="34"/>
  <c r="N95" i="34" s="1"/>
  <c r="AD95" i="34" s="1"/>
  <c r="S96" i="34"/>
  <c r="R96" i="34" s="1"/>
  <c r="X96" i="34"/>
  <c r="Y96" i="34" s="1"/>
  <c r="N96" i="34" s="1"/>
  <c r="AD96" i="34" s="1"/>
  <c r="AB96" i="34"/>
  <c r="Q97" i="34"/>
  <c r="S97" i="34"/>
  <c r="R97" i="34" s="1"/>
  <c r="V97" i="34"/>
  <c r="U97" i="34" s="1"/>
  <c r="T97" i="34" s="1"/>
  <c r="X97" i="34"/>
  <c r="Y97" i="34"/>
  <c r="N97" i="34" s="1"/>
  <c r="AD97" i="34" s="1"/>
  <c r="Q98" i="34"/>
  <c r="S98" i="34"/>
  <c r="R98" i="34" s="1"/>
  <c r="V98" i="34"/>
  <c r="U98" i="34" s="1"/>
  <c r="T98" i="34" s="1"/>
  <c r="X98" i="34"/>
  <c r="Y98" i="34"/>
  <c r="N98" i="34" s="1"/>
  <c r="AD98" i="34" s="1"/>
  <c r="S99" i="34"/>
  <c r="R99" i="34" s="1"/>
  <c r="X99" i="34"/>
  <c r="Y99" i="34"/>
  <c r="S100" i="34"/>
  <c r="R100" i="34" s="1"/>
  <c r="X100" i="34"/>
  <c r="Y100" i="34" s="1"/>
  <c r="S101" i="34"/>
  <c r="R101" i="34" s="1"/>
  <c r="X101" i="34"/>
  <c r="Y101" i="34" s="1"/>
  <c r="S102" i="34"/>
  <c r="R102" i="34" s="1"/>
  <c r="X102" i="34"/>
  <c r="Y102" i="34" s="1"/>
  <c r="S103" i="34"/>
  <c r="R103" i="34" s="1"/>
  <c r="X103" i="34"/>
  <c r="Y103" i="34" s="1"/>
  <c r="S13" i="34"/>
  <c r="R13" i="34" s="1"/>
  <c r="M27" i="34" l="1"/>
  <c r="AB27" i="34" s="1"/>
  <c r="M26" i="34"/>
  <c r="AB26" i="34" s="1"/>
  <c r="M89" i="34"/>
  <c r="AB89" i="34" s="1"/>
  <c r="M67" i="34"/>
  <c r="AB67" i="34" s="1"/>
  <c r="M48" i="34"/>
  <c r="AB48" i="34" s="1"/>
  <c r="M41" i="34"/>
  <c r="AB41" i="34" s="1"/>
  <c r="M65" i="34"/>
  <c r="AB65" i="34" s="1"/>
  <c r="M66" i="34"/>
  <c r="AB66" i="34" s="1"/>
  <c r="M29" i="34"/>
  <c r="AB29" i="34" s="1"/>
  <c r="M46" i="34"/>
  <c r="AB46" i="34" s="1"/>
  <c r="M45" i="34"/>
  <c r="AB45" i="34" s="1"/>
  <c r="M36" i="34"/>
  <c r="AB36" i="34" s="1"/>
  <c r="M40" i="34"/>
  <c r="AB40" i="34" s="1"/>
  <c r="M69" i="34"/>
  <c r="AB69" i="34" s="1"/>
  <c r="M71" i="34"/>
  <c r="AB71" i="34" s="1"/>
  <c r="M68" i="34"/>
  <c r="AB68" i="34" s="1"/>
  <c r="N103" i="34"/>
  <c r="AD103" i="34" s="1"/>
  <c r="N100" i="34"/>
  <c r="AD100" i="34" s="1"/>
  <c r="N99" i="34"/>
  <c r="AD99" i="34" s="1"/>
  <c r="N25" i="34"/>
  <c r="AD25" i="34" s="1"/>
  <c r="N102" i="34"/>
  <c r="AD102" i="34" s="1"/>
  <c r="N101" i="34"/>
  <c r="AD101" i="34" s="1"/>
  <c r="V100" i="34"/>
  <c r="U100" i="34" s="1"/>
  <c r="T100" i="34" s="1"/>
  <c r="V99" i="34"/>
  <c r="Q99" i="34" s="1"/>
  <c r="M101" i="34"/>
  <c r="AB101" i="34" s="1"/>
  <c r="V103" i="34"/>
  <c r="U103" i="34" s="1"/>
  <c r="T103" i="34" s="1"/>
  <c r="M103" i="34"/>
  <c r="AB103" i="34" s="1"/>
  <c r="Z10" i="34"/>
  <c r="U99" i="34" l="1"/>
  <c r="T99" i="34" s="1"/>
  <c r="Q100" i="34"/>
  <c r="Q103" i="34"/>
  <c r="W13" i="34" l="1"/>
  <c r="AA13" i="34"/>
  <c r="H13" i="34"/>
  <c r="X13" i="34"/>
  <c r="Y13" i="34" s="1"/>
  <c r="N13" i="34" s="1"/>
  <c r="AD13" i="34" s="1"/>
  <c r="L13" i="34"/>
  <c r="I13" i="34"/>
  <c r="K13" i="34"/>
  <c r="J13" i="34"/>
  <c r="AB13" i="34"/>
  <c r="F22" i="34"/>
  <c r="W22" i="34" s="1"/>
  <c r="V22" i="34" s="1"/>
  <c r="U22" i="34" s="1"/>
  <c r="T22" i="34" s="1"/>
  <c r="W21" i="34"/>
  <c r="V21" i="34" s="1"/>
  <c r="U21" i="34" s="1"/>
  <c r="T21" i="34" s="1"/>
  <c r="F20" i="34"/>
  <c r="F17" i="34"/>
  <c r="W17" i="34" s="1"/>
  <c r="V17" i="34" s="1"/>
  <c r="U17" i="34" s="1"/>
  <c r="T17" i="34" s="1"/>
  <c r="F16" i="34"/>
  <c r="W16" i="34" s="1"/>
  <c r="F15" i="34"/>
  <c r="W15" i="34" s="1"/>
  <c r="V15" i="34" s="1"/>
  <c r="U15" i="34" s="1"/>
  <c r="T15" i="34" s="1"/>
  <c r="F14" i="34"/>
  <c r="B116" i="34"/>
  <c r="D115" i="34"/>
  <c r="I110" i="34"/>
  <c r="I109" i="34"/>
  <c r="B115" i="34"/>
  <c r="W14" i="34" l="1"/>
  <c r="AA14" i="34"/>
  <c r="W20" i="34"/>
  <c r="V20" i="34" s="1"/>
  <c r="U20" i="34" s="1"/>
  <c r="T20" i="34" s="1"/>
  <c r="AA20" i="34"/>
  <c r="R20" i="34"/>
  <c r="V16" i="34"/>
  <c r="U16" i="34" s="1"/>
  <c r="T16" i="34" s="1"/>
  <c r="W19" i="34"/>
  <c r="AA19" i="34"/>
  <c r="W18" i="34"/>
  <c r="AA18" i="34"/>
  <c r="K16" i="34"/>
  <c r="Q16" i="34"/>
  <c r="Y16" i="34"/>
  <c r="N16" i="34" s="1"/>
  <c r="AD16" i="34" s="1"/>
  <c r="J16" i="34"/>
  <c r="I16" i="34"/>
  <c r="L16" i="34"/>
  <c r="H16" i="34"/>
  <c r="X16" i="34"/>
  <c r="J17" i="34"/>
  <c r="Y17" i="34"/>
  <c r="N17" i="34" s="1"/>
  <c r="AD17" i="34" s="1"/>
  <c r="I17" i="34"/>
  <c r="L17" i="34"/>
  <c r="H17" i="34"/>
  <c r="K17" i="34"/>
  <c r="Q17" i="34"/>
  <c r="X17" i="34"/>
  <c r="L19" i="34"/>
  <c r="H19" i="34"/>
  <c r="K19" i="34"/>
  <c r="X19" i="34"/>
  <c r="Y19" i="34" s="1"/>
  <c r="N19" i="34" s="1"/>
  <c r="AD19" i="34" s="1"/>
  <c r="J19" i="34"/>
  <c r="I19" i="34"/>
  <c r="J21" i="34"/>
  <c r="I21" i="34"/>
  <c r="L21" i="34"/>
  <c r="H21" i="34"/>
  <c r="K21" i="34"/>
  <c r="Q21" i="34"/>
  <c r="X21" i="34"/>
  <c r="Y21" i="34" s="1"/>
  <c r="N21" i="34" s="1"/>
  <c r="AD21" i="34" s="1"/>
  <c r="I18" i="34"/>
  <c r="L18" i="34"/>
  <c r="H18" i="34"/>
  <c r="X18" i="34"/>
  <c r="Y18" i="34" s="1"/>
  <c r="N18" i="34" s="1"/>
  <c r="AD18" i="34" s="1"/>
  <c r="K18" i="34"/>
  <c r="J18" i="34"/>
  <c r="I22" i="34"/>
  <c r="L22" i="34"/>
  <c r="H22" i="34"/>
  <c r="K22" i="34"/>
  <c r="J22" i="34"/>
  <c r="I14" i="34"/>
  <c r="L14" i="34"/>
  <c r="H14" i="34"/>
  <c r="X14" i="34"/>
  <c r="Y14" i="34" s="1"/>
  <c r="N14" i="34" s="1"/>
  <c r="AD14" i="34" s="1"/>
  <c r="K14" i="34"/>
  <c r="J14" i="34"/>
  <c r="L15" i="34"/>
  <c r="H15" i="34"/>
  <c r="K15" i="34"/>
  <c r="Q15" i="34"/>
  <c r="X15" i="34"/>
  <c r="J15" i="34"/>
  <c r="Y15" i="34"/>
  <c r="N15" i="34" s="1"/>
  <c r="AD15" i="34" s="1"/>
  <c r="I15" i="34"/>
  <c r="K20" i="34"/>
  <c r="Q20" i="34"/>
  <c r="Y20" i="34"/>
  <c r="N20" i="34" s="1"/>
  <c r="AD20" i="34" s="1"/>
  <c r="J20" i="34"/>
  <c r="I20" i="34"/>
  <c r="L20" i="34"/>
  <c r="H20" i="34"/>
  <c r="X20" i="34"/>
  <c r="Q22" i="34"/>
  <c r="X22" i="34"/>
  <c r="Y22" i="34"/>
  <c r="N22" i="34" s="1"/>
  <c r="AD22" i="34" s="1"/>
  <c r="C112" i="34"/>
  <c r="B112" i="34" s="1"/>
  <c r="I105" i="34"/>
  <c r="J108" i="34" s="1"/>
  <c r="V14" i="34" l="1"/>
  <c r="U14" i="34" s="1"/>
  <c r="T14" i="34" s="1"/>
  <c r="V91" i="34"/>
  <c r="Q91" i="34" s="1"/>
  <c r="V55" i="34"/>
  <c r="U55" i="34" s="1"/>
  <c r="T55" i="34" s="1"/>
  <c r="V89" i="34"/>
  <c r="Q89" i="34" s="1"/>
  <c r="V57" i="34"/>
  <c r="U57" i="34" s="1"/>
  <c r="T57" i="34" s="1"/>
  <c r="V90" i="34"/>
  <c r="Q90" i="34" s="1"/>
  <c r="V51" i="34"/>
  <c r="Q51" i="34" s="1"/>
  <c r="V52" i="34"/>
  <c r="U52" i="34" s="1"/>
  <c r="T52" i="34" s="1"/>
  <c r="V54" i="34"/>
  <c r="Q54" i="34" s="1"/>
  <c r="V96" i="34"/>
  <c r="Q96" i="34" s="1"/>
  <c r="V49" i="34"/>
  <c r="U49" i="34" s="1"/>
  <c r="T49" i="34" s="1"/>
  <c r="M20" i="34"/>
  <c r="AB20" i="34" s="1"/>
  <c r="AB10" i="34" s="1"/>
  <c r="V102" i="34"/>
  <c r="U102" i="34" s="1"/>
  <c r="T102" i="34" s="1"/>
  <c r="V65" i="34"/>
  <c r="U65" i="34" s="1"/>
  <c r="T65" i="34" s="1"/>
  <c r="V70" i="34"/>
  <c r="Q70" i="34" s="1"/>
  <c r="V38" i="34"/>
  <c r="U38" i="34" s="1"/>
  <c r="T38" i="34" s="1"/>
  <c r="V30" i="34"/>
  <c r="Q30" i="34" s="1"/>
  <c r="V41" i="34"/>
  <c r="Q41" i="34" s="1"/>
  <c r="V47" i="34"/>
  <c r="U47" i="34" s="1"/>
  <c r="T47" i="34" s="1"/>
  <c r="V67" i="34"/>
  <c r="U67" i="34" s="1"/>
  <c r="T67" i="34" s="1"/>
  <c r="V18" i="34"/>
  <c r="U18" i="34" s="1"/>
  <c r="T18" i="34" s="1"/>
  <c r="V35" i="34"/>
  <c r="Q35" i="34" s="1"/>
  <c r="V48" i="34"/>
  <c r="Q48" i="34" s="1"/>
  <c r="V101" i="34"/>
  <c r="Q101" i="34" s="1"/>
  <c r="AA10" i="34"/>
  <c r="L106" i="34" s="1"/>
  <c r="V36" i="34"/>
  <c r="Q36" i="34" s="1"/>
  <c r="V39" i="34"/>
  <c r="U39" i="34" s="1"/>
  <c r="T39" i="34" s="1"/>
  <c r="V37" i="34"/>
  <c r="Q37" i="34" s="1"/>
  <c r="V31" i="34"/>
  <c r="Q31" i="34" s="1"/>
  <c r="V46" i="34"/>
  <c r="Q46" i="34" s="1"/>
  <c r="V25" i="34"/>
  <c r="Q25" i="34" s="1"/>
  <c r="V33" i="34"/>
  <c r="Q33" i="34" s="1"/>
  <c r="V23" i="34"/>
  <c r="Q23" i="34" s="1"/>
  <c r="V58" i="34"/>
  <c r="U58" i="34" s="1"/>
  <c r="T58" i="34" s="1"/>
  <c r="V45" i="34"/>
  <c r="U45" i="34" s="1"/>
  <c r="T45" i="34" s="1"/>
  <c r="V27" i="34"/>
  <c r="Q27" i="34" s="1"/>
  <c r="V44" i="34"/>
  <c r="Q44" i="34" s="1"/>
  <c r="V34" i="34"/>
  <c r="U34" i="34" s="1"/>
  <c r="T34" i="34" s="1"/>
  <c r="V68" i="34"/>
  <c r="Q68" i="34" s="1"/>
  <c r="V66" i="34"/>
  <c r="U66" i="34" s="1"/>
  <c r="T66" i="34" s="1"/>
  <c r="V13" i="34"/>
  <c r="Q13" i="34" s="1"/>
  <c r="V19" i="34"/>
  <c r="U19" i="34" s="1"/>
  <c r="T19" i="34" s="1"/>
  <c r="V26" i="34"/>
  <c r="Q26" i="34" s="1"/>
  <c r="V28" i="34"/>
  <c r="U28" i="34" s="1"/>
  <c r="T28" i="34" s="1"/>
  <c r="V32" i="34"/>
  <c r="Q32" i="34" s="1"/>
  <c r="V40" i="34"/>
  <c r="U40" i="34" s="1"/>
  <c r="T40" i="34" s="1"/>
  <c r="V29" i="34"/>
  <c r="U29" i="34" s="1"/>
  <c r="T29" i="34" s="1"/>
  <c r="V71" i="34"/>
  <c r="Q71" i="34" s="1"/>
  <c r="V24" i="34"/>
  <c r="Q24" i="34" s="1"/>
  <c r="V69" i="34"/>
  <c r="U69" i="34" s="1"/>
  <c r="T69" i="34" s="1"/>
  <c r="V59" i="34"/>
  <c r="AD10" i="34"/>
  <c r="C113" i="34"/>
  <c r="B113" i="34"/>
  <c r="Q14" i="34" l="1"/>
  <c r="U96" i="34"/>
  <c r="T96" i="34" s="1"/>
  <c r="U90" i="34"/>
  <c r="T90" i="34" s="1"/>
  <c r="U91" i="34"/>
  <c r="T91" i="34" s="1"/>
  <c r="U54" i="34"/>
  <c r="T54" i="34" s="1"/>
  <c r="Q57" i="34"/>
  <c r="U51" i="34"/>
  <c r="T51" i="34" s="1"/>
  <c r="Q49" i="34"/>
  <c r="U89" i="34"/>
  <c r="T89" i="34" s="1"/>
  <c r="Q55" i="34"/>
  <c r="Q52" i="34"/>
  <c r="Q102" i="34"/>
  <c r="U31" i="34"/>
  <c r="T31" i="34" s="1"/>
  <c r="Q65" i="34"/>
  <c r="Q39" i="34"/>
  <c r="U70" i="34"/>
  <c r="T70" i="34" s="1"/>
  <c r="Q47" i="34"/>
  <c r="U25" i="34"/>
  <c r="T25" i="34" s="1"/>
  <c r="U27" i="34"/>
  <c r="T27" i="34" s="1"/>
  <c r="Q45" i="34"/>
  <c r="Q67" i="34"/>
  <c r="U48" i="34"/>
  <c r="T48" i="34" s="1"/>
  <c r="U26" i="34"/>
  <c r="T26" i="34" s="1"/>
  <c r="U68" i="34"/>
  <c r="T68" i="34" s="1"/>
  <c r="Q29" i="34"/>
  <c r="Q28" i="34"/>
  <c r="U37" i="34"/>
  <c r="T37" i="34" s="1"/>
  <c r="U101" i="34"/>
  <c r="T101" i="34" s="1"/>
  <c r="Q38" i="34"/>
  <c r="Q66" i="34"/>
  <c r="U71" i="34"/>
  <c r="T71" i="34" s="1"/>
  <c r="U30" i="34"/>
  <c r="T30" i="34" s="1"/>
  <c r="U33" i="34"/>
  <c r="T33" i="34" s="1"/>
  <c r="U44" i="34"/>
  <c r="T44" i="34" s="1"/>
  <c r="U13" i="34"/>
  <c r="T13" i="34" s="1"/>
  <c r="U36" i="34"/>
  <c r="T36" i="34" s="1"/>
  <c r="U41" i="34"/>
  <c r="T41" i="34" s="1"/>
  <c r="U32" i="34"/>
  <c r="T32" i="34" s="1"/>
  <c r="Q18" i="34"/>
  <c r="U24" i="34"/>
  <c r="T24" i="34" s="1"/>
  <c r="U23" i="34"/>
  <c r="T23" i="34" s="1"/>
  <c r="U35" i="34"/>
  <c r="T35" i="34" s="1"/>
  <c r="U46" i="34"/>
  <c r="T46" i="34" s="1"/>
  <c r="Q34" i="34"/>
  <c r="Q59" i="34"/>
  <c r="U59" i="34"/>
  <c r="T59" i="34" s="1"/>
  <c r="Q69" i="34"/>
  <c r="Q40" i="34"/>
  <c r="Q58" i="34"/>
  <c r="Q19" i="34"/>
  <c r="M108" i="34"/>
  <c r="Q10" i="34" l="1"/>
  <c r="T10" i="34"/>
  <c r="L105" i="34" l="1"/>
  <c r="AC13" i="34" s="1"/>
  <c r="AC10" i="34" s="1"/>
  <c r="N110" i="34" l="1"/>
  <c r="O113" i="34" s="1"/>
  <c r="B111" i="34"/>
  <c r="E110" i="34" s="1"/>
  <c r="P113" i="34" l="1"/>
  <c r="H107" i="34"/>
  <c r="H110" i="34"/>
  <c r="B107" i="34"/>
  <c r="F107" i="34"/>
  <c r="B110" i="34"/>
  <c r="C110" i="34"/>
  <c r="D107" i="34"/>
  <c r="E107" i="34"/>
  <c r="D110" i="34"/>
  <c r="A110" i="34"/>
  <c r="F110" i="34"/>
  <c r="C107" i="34"/>
  <c r="A107" i="34" l="1"/>
  <c r="B114" i="34" s="1"/>
  <c r="C114" i="34" s="1"/>
  <c r="L107" i="34" s="1"/>
  <c r="N106" i="34" s="1"/>
  <c r="N107" i="34" l="1"/>
  <c r="N108" i="34"/>
</calcChain>
</file>

<file path=xl/comments1.xml><?xml version="1.0" encoding="utf-8"?>
<comments xmlns="http://schemas.openxmlformats.org/spreadsheetml/2006/main">
  <authors>
    <author>Russ</author>
    <author>Russ Cochran</author>
  </authors>
  <commentList>
    <comment ref="I9" authorId="0" shapeId="0">
      <text>
        <r>
          <rPr>
            <b/>
            <sz val="9"/>
            <color indexed="81"/>
            <rFont val="Tahoma"/>
            <family val="2"/>
          </rPr>
          <t>Russ:</t>
        </r>
        <r>
          <rPr>
            <sz val="9"/>
            <color indexed="81"/>
            <rFont val="Tahoma"/>
            <family val="2"/>
          </rPr>
          <t xml:space="preserve">
Enter Serial Number if this asset may be rotated with other identical assets, (spares, unit 1 to unit 2 etc.)
</t>
        </r>
      </text>
    </comment>
    <comment ref="L9" authorId="0" shapeId="0">
      <text>
        <r>
          <rPr>
            <b/>
            <sz val="9"/>
            <color indexed="81"/>
            <rFont val="Tahoma"/>
            <family val="2"/>
          </rPr>
          <t>Russ:</t>
        </r>
        <r>
          <rPr>
            <sz val="9"/>
            <color indexed="81"/>
            <rFont val="Tahoma"/>
            <family val="2"/>
          </rPr>
          <t xml:space="preserve">
Enter the date this asset was first put into service - m/dd/yy </t>
        </r>
      </text>
    </comment>
    <comment ref="N9" authorId="0" shapeId="0">
      <text>
        <r>
          <rPr>
            <b/>
            <sz val="9"/>
            <color indexed="81"/>
            <rFont val="Tahoma"/>
            <family val="2"/>
          </rPr>
          <t>Russ:</t>
        </r>
        <r>
          <rPr>
            <sz val="9"/>
            <color indexed="81"/>
            <rFont val="Tahoma"/>
            <family val="2"/>
          </rPr>
          <t xml:space="preserve">
Enter the estimated life expectancy from first operating date.</t>
        </r>
      </text>
    </comment>
    <comment ref="O9" authorId="1" shapeId="0">
      <text>
        <r>
          <rPr>
            <b/>
            <sz val="9"/>
            <color indexed="81"/>
            <rFont val="Tahoma"/>
            <family val="2"/>
          </rPr>
          <t>Russ Cochran:</t>
        </r>
        <r>
          <rPr>
            <sz val="9"/>
            <color indexed="81"/>
            <rFont val="Tahoma"/>
            <family val="2"/>
          </rPr>
          <t xml:space="preserve">
Insert the minimum acceptable value for the Overall Asset Health Index, below this value the AHI will be flagged and an Intervention output is generated.</t>
        </r>
      </text>
    </comment>
  </commentList>
</comments>
</file>

<file path=xl/sharedStrings.xml><?xml version="1.0" encoding="utf-8"?>
<sst xmlns="http://schemas.openxmlformats.org/spreadsheetml/2006/main" count="578" uniqueCount="416">
  <si>
    <t>Failure Mode (s)</t>
  </si>
  <si>
    <t>(1 - 10)</t>
  </si>
  <si>
    <t>Vibration Analysis</t>
  </si>
  <si>
    <t>Oil Analysis</t>
  </si>
  <si>
    <t xml:space="preserve">Level 2 </t>
  </si>
  <si>
    <t>Technology or Procedure</t>
  </si>
  <si>
    <t>Internal Inspection &amp; Measurements</t>
  </si>
  <si>
    <t>External Inspections &amp; Observations</t>
  </si>
  <si>
    <t>IR Thermography</t>
  </si>
  <si>
    <t>Cognizant Personnel</t>
  </si>
  <si>
    <t>-</t>
  </si>
  <si>
    <t>(0 - 4)</t>
  </si>
  <si>
    <t>Overall Asset Health Index</t>
  </si>
  <si>
    <t>Level 1</t>
  </si>
  <si>
    <t xml:space="preserve">Level 3 </t>
  </si>
  <si>
    <t xml:space="preserve">Level 4  </t>
  </si>
  <si>
    <t>Data Availability (Confidence Factor)</t>
  </si>
  <si>
    <t xml:space="preserve"> Test Result Data</t>
  </si>
  <si>
    <t>Failure Mode Impact Weighting</t>
  </si>
  <si>
    <t>%</t>
  </si>
  <si>
    <t>Level 0</t>
  </si>
  <si>
    <t>Max Value</t>
  </si>
  <si>
    <t>Donut</t>
  </si>
  <si>
    <t>Needle</t>
  </si>
  <si>
    <t>C.I. Normalized Condition Factors</t>
  </si>
  <si>
    <t>Enter one number (0 - 4)</t>
  </si>
  <si>
    <t>Failure Mode Impact Weighting                                        1 = Low, 10 = High</t>
  </si>
  <si>
    <t>Condition Indicators</t>
  </si>
  <si>
    <t>Minor</t>
  </si>
  <si>
    <t>Negligible</t>
  </si>
  <si>
    <t>Very Minor</t>
  </si>
  <si>
    <t>Moderate</t>
  </si>
  <si>
    <t>Description</t>
  </si>
  <si>
    <t>Very Low</t>
  </si>
  <si>
    <t>Low</t>
  </si>
  <si>
    <t>High</t>
  </si>
  <si>
    <t>Very High</t>
  </si>
  <si>
    <t>Extremely High</t>
  </si>
  <si>
    <t>Severity or Effect Definition</t>
  </si>
  <si>
    <t>"0" = omit from AHI</t>
  </si>
  <si>
    <t>Highest</t>
  </si>
  <si>
    <t>Equipment in top condition, with insignificant wear and tear.</t>
  </si>
  <si>
    <t>Normalized Condition Factors Definition</t>
  </si>
  <si>
    <t>Abnormal</t>
  </si>
  <si>
    <t>Unusual</t>
  </si>
  <si>
    <t>Excellent</t>
  </si>
  <si>
    <t>Possible early signs of a failure that requires repair/rectification at earliest opportunity.</t>
  </si>
  <si>
    <t>Not typical but does not necessarily indicate a possible failure, extra monitoring warranted, repair/rectification at convenient opportunity.</t>
  </si>
  <si>
    <t>Includes everyday wear and tear and other minor incidents that are viewed as not unusual.</t>
  </si>
  <si>
    <t>Poor</t>
  </si>
  <si>
    <t>Condition is bad, prompt repair/rectification is required, operation is not advised.</t>
  </si>
  <si>
    <r>
      <rPr>
        <b/>
        <sz val="9"/>
        <color theme="1"/>
        <rFont val="Calibri"/>
        <family val="2"/>
        <scheme val="minor"/>
      </rPr>
      <t>Influence on total asset health:</t>
    </r>
    <r>
      <rPr>
        <sz val="9"/>
        <color theme="1"/>
        <rFont val="Calibri"/>
        <family val="2"/>
        <scheme val="minor"/>
      </rPr>
      <t xml:space="preserve"> Has the highest impact, important data necessary for determining the most reliable, efficient and safe operation.</t>
    </r>
  </si>
  <si>
    <r>
      <rPr>
        <b/>
        <sz val="9"/>
        <color theme="1"/>
        <rFont val="Calibri"/>
        <family val="2"/>
        <scheme val="minor"/>
      </rPr>
      <t>Failure Severity:</t>
    </r>
    <r>
      <rPr>
        <sz val="9"/>
        <color theme="1"/>
        <rFont val="Calibri"/>
        <family val="2"/>
        <scheme val="minor"/>
      </rPr>
      <t xml:space="preserve"> Large reduction in safety margin, asset becomes inoperable; failure may result in LTI's or recordables or reversible environmental damage causing a violation of law or regulation.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</si>
  <si>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an extremely high impact, important data necessary for determining high levels of reliability, efficiency and safety.</t>
    </r>
  </si>
  <si>
    <r>
      <rPr>
        <b/>
        <sz val="9"/>
        <color theme="1"/>
        <rFont val="Calibri"/>
        <family val="2"/>
        <scheme val="minor"/>
      </rPr>
      <t>Failure Severity:</t>
    </r>
    <r>
      <rPr>
        <sz val="9"/>
        <color theme="1"/>
        <rFont val="Calibri"/>
        <family val="2"/>
        <scheme val="minor"/>
      </rPr>
      <t xml:space="preserve"> Failure renders the asset inoperable or unfit for use, reduces the capability of the system or the operators to cope with adverse operating conditions to the extent that there would be significant reduction in safety margin or functional capability.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</si>
  <si>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Would have a very high impact on reliability or for the asset to operate safely, efficiently or correctly.</t>
    </r>
  </si>
  <si>
    <r>
      <rPr>
        <b/>
        <sz val="9"/>
        <color theme="1"/>
        <rFont val="Calibri"/>
        <family val="2"/>
        <scheme val="minor"/>
      </rPr>
      <t>Influence on total asset health:</t>
    </r>
    <r>
      <rPr>
        <sz val="9"/>
        <color theme="1"/>
        <rFont val="Calibri"/>
        <family val="2"/>
        <scheme val="minor"/>
      </rPr>
      <t xml:space="preserve"> Would have a high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</si>
  <si>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results in a subsystem or partial malfunction of the asset, reduction in safety margins, conditions impairing operator efficiency or creating significant discomfort.                                               </t>
    </r>
    <r>
      <rPr>
        <b/>
        <sz val="9"/>
        <color theme="1"/>
        <rFont val="Calibri"/>
        <family val="2"/>
        <scheme val="minor"/>
      </rPr>
      <t xml:space="preserve"> </t>
    </r>
  </si>
  <si>
    <r>
      <rPr>
        <b/>
        <sz val="9"/>
        <color theme="1"/>
        <rFont val="Calibri"/>
        <family val="2"/>
        <scheme val="minor"/>
      </rPr>
      <t xml:space="preserve">Influence on total asset health: </t>
    </r>
    <r>
      <rPr>
        <sz val="9"/>
        <color theme="1"/>
        <rFont val="Calibri"/>
        <family val="2"/>
        <scheme val="minor"/>
      </rPr>
      <t>Would have a moderate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</si>
  <si>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creates enough of a performance loss to cause light damage or minor injuries and possible customer complaints; slight reduction in safety margin or functional capabilities.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</si>
  <si>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 low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</si>
  <si>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can be overcome with modifications to the process or asset, but there is minor performance loss.                                                                                                                                                                                         </t>
    </r>
  </si>
  <si>
    <r>
      <rPr>
        <b/>
        <sz val="9"/>
        <color theme="1"/>
        <rFont val="Calibri"/>
        <family val="2"/>
        <scheme val="minor"/>
      </rPr>
      <t>Influence on total asset health:</t>
    </r>
    <r>
      <rPr>
        <sz val="9"/>
        <color theme="1"/>
        <rFont val="Calibri"/>
        <family val="2"/>
        <scheme val="minor"/>
      </rPr>
      <t xml:space="preserve"> Would have a very low impact on reliability or for the asset to operate safely, efficiently or correctly.</t>
    </r>
  </si>
  <si>
    <r>
      <rPr>
        <b/>
        <sz val="9"/>
        <color theme="1"/>
        <rFont val="Calibri"/>
        <family val="2"/>
        <scheme val="minor"/>
      </rPr>
      <t xml:space="preserve">Failure Severity: </t>
    </r>
    <r>
      <rPr>
        <sz val="9"/>
        <color theme="1"/>
        <rFont val="Calibri"/>
        <family val="2"/>
        <scheme val="minor"/>
      </rPr>
      <t xml:space="preserve">Failure would create a minor nuisance which can be overcome without performance loss.                                                                                                                                                                                                  </t>
    </r>
  </si>
  <si>
    <r>
      <rPr>
        <b/>
        <sz val="9"/>
        <color theme="1"/>
        <rFont val="Calibri"/>
        <family val="2"/>
        <scheme val="minor"/>
      </rPr>
      <t>Influence on total asset health:</t>
    </r>
    <r>
      <rPr>
        <sz val="9"/>
        <color theme="1"/>
        <rFont val="Calibri"/>
        <family val="2"/>
        <scheme val="minor"/>
      </rPr>
      <t xml:space="preserve"> Would have a minor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</si>
  <si>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Very minor, no damage, no injuries, only results in a maintenance action (only noticed by discriminating customers)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</si>
  <si>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Contributes to minor improvements in reliability, efficiency or safety.</t>
    </r>
  </si>
  <si>
    <r>
      <rPr>
        <b/>
        <sz val="9"/>
        <color theme="1"/>
        <rFont val="Calibri"/>
        <family val="2"/>
        <scheme val="minor"/>
      </rPr>
      <t>Failure Severity:</t>
    </r>
    <r>
      <rPr>
        <sz val="9"/>
        <color theme="1"/>
        <rFont val="Calibri"/>
        <family val="2"/>
        <scheme val="minor"/>
      </rPr>
      <t xml:space="preserve"> No relevant effect on reliability or safety.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</si>
  <si>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Only minimal effect on improvements in reliability, efficiency or safety.</t>
    </r>
  </si>
  <si>
    <t>Assign Failure Mode Impact Weightings                                        1 = Low, 10 = High</t>
  </si>
  <si>
    <r>
      <rPr>
        <b/>
        <sz val="9"/>
        <color theme="1"/>
        <rFont val="Calibri"/>
        <family val="2"/>
        <scheme val="minor"/>
      </rPr>
      <t>Failure Severity:</t>
    </r>
    <r>
      <rPr>
        <sz val="9"/>
        <color theme="1"/>
        <rFont val="Calibri"/>
        <family val="2"/>
        <scheme val="minor"/>
      </rPr>
      <t xml:space="preserve"> Has the potential to cause the asset to be inoperable temporarily, causes significant increase in operator workload, causes significant customer dissatisfaction.                                                                                  </t>
    </r>
    <r>
      <rPr>
        <b/>
        <sz val="9"/>
        <color theme="1"/>
        <rFont val="Calibri"/>
        <family val="2"/>
        <scheme val="minor"/>
      </rPr>
      <t xml:space="preserve"> </t>
    </r>
  </si>
  <si>
    <r>
      <rPr>
        <b/>
        <sz val="9"/>
        <color theme="1"/>
        <rFont val="Calibri"/>
        <family val="2"/>
        <scheme val="minor"/>
      </rPr>
      <t>Failure Severity:</t>
    </r>
    <r>
      <rPr>
        <sz val="9"/>
        <color theme="1"/>
        <rFont val="Calibri"/>
        <family val="2"/>
        <scheme val="minor"/>
      </rPr>
      <t xml:space="preserve"> Catastrophic, asset becomes inoperable, the failure may result complete unsafe operation and possible fatalities. Significant financial loss or irreversible severe environmental damage that violates law or regulation. </t>
    </r>
    <r>
      <rPr>
        <b/>
        <sz val="9"/>
        <color theme="1"/>
        <rFont val="Calibri"/>
        <family val="2"/>
        <scheme val="minor"/>
      </rPr>
      <t/>
    </r>
  </si>
  <si>
    <t>C.I. Normalized Condition Factors                            0 = Poor , 4 = Excellent</t>
  </si>
  <si>
    <t>Residual Life Factors</t>
  </si>
  <si>
    <t>Current Date</t>
  </si>
  <si>
    <t>Current Asset Health Index</t>
  </si>
  <si>
    <t xml:space="preserve"> Estimated Life (yrs)</t>
  </si>
  <si>
    <t>Physical Life Consumed</t>
  </si>
  <si>
    <t>Remaining Physical Life</t>
  </si>
  <si>
    <t>Asset Health Index/Residual Life Factors</t>
  </si>
  <si>
    <t>Estimated Useful Life Remaining</t>
  </si>
  <si>
    <t>Years</t>
  </si>
  <si>
    <t>Original Estimated Total Life</t>
  </si>
  <si>
    <t>Acceptable</t>
  </si>
  <si>
    <t>Yrs</t>
  </si>
  <si>
    <t>Asset Health Matrix for</t>
  </si>
  <si>
    <t>Projected Remaining Useful Life</t>
  </si>
  <si>
    <t>yrs</t>
  </si>
  <si>
    <t xml:space="preserve">% </t>
  </si>
  <si>
    <t>Potential Useful Life Lost</t>
  </si>
  <si>
    <t>Asset Acquired</t>
  </si>
  <si>
    <t>Other Technology or Procedure</t>
  </si>
  <si>
    <t>Insert all Relevant CI's for this Asset</t>
  </si>
  <si>
    <t>Provide brief Failure Mode description for each CI</t>
  </si>
  <si>
    <t>Assign FM Weighting - use table below for reference</t>
  </si>
  <si>
    <t>Assign CI Factor only if asset is currently being assessed</t>
  </si>
  <si>
    <t>Re-name or assign Technology or Procedure categories</t>
  </si>
  <si>
    <t>Enter "X" if CI requires assigning to tables below</t>
  </si>
  <si>
    <t>Insert CI name here</t>
  </si>
  <si>
    <t>For each CI list all possible conditions ranging from very poor to excellent health. (0 - 4)</t>
  </si>
  <si>
    <t>The AHI Matrix is a tool which attempts to quantify the current health and future life expectancy of a given asset.  The health and remaining useful life expectancy is based on the synthesis of various available condition monitoring data into a single indicator of overall system life, leveraging certain weightings and approaches to combine multiple data sets into one “figure of merit”, the Overall Asset Health Index”.</t>
  </si>
  <si>
    <t>Asset Health Index (AHI) Matrix</t>
  </si>
  <si>
    <t>Significant Components of the Matrix</t>
  </si>
  <si>
    <r>
      <t>Condition Indicators:</t>
    </r>
    <r>
      <rPr>
        <sz val="11"/>
        <color theme="1"/>
        <rFont val="Calibri"/>
        <family val="2"/>
        <scheme val="minor"/>
      </rPr>
      <t xml:space="preserve"> CI’s may be essential components or elements of the asset which require maintenance of some kind, or are derived from condition assessments, whether by a human or by sensors or both, that can be used to assess the health of an asset or key element (sub component) of an asset.</t>
    </r>
  </si>
  <si>
    <r>
      <t xml:space="preserve">Failure Mode Impact Weighting: </t>
    </r>
    <r>
      <rPr>
        <sz val="11"/>
        <color theme="1"/>
        <rFont val="Calibri"/>
        <family val="2"/>
        <scheme val="minor"/>
      </rPr>
      <t>a number, 1 through 10 which determines the significance of each CI when compared to other CI’s derived from the same asset. A score of 10 means the respective CI is most significant. An appropriate weighting is determined by reviewing the Severity or Effect Definition tables that have been provided and are located below the AHI Matrix.</t>
    </r>
  </si>
  <si>
    <r>
      <t>Level 0 through Level 4 Indicators:</t>
    </r>
    <r>
      <rPr>
        <sz val="11"/>
        <color theme="1"/>
        <rFont val="Calibri"/>
        <family val="2"/>
        <scheme val="minor"/>
      </rPr>
      <t xml:space="preserve"> this section provides a visual aid as to the calculated condition of each CI. This visual aid is determined by the CI Normalized Condition Factor, each level is assigned a score to be used in the AHI calculation, the visual aids and scores are as follows:</t>
    </r>
  </si>
  <si>
    <t>Level</t>
  </si>
  <si>
    <t>Level 4</t>
  </si>
  <si>
    <t>Level 2</t>
  </si>
  <si>
    <t>Level 3</t>
  </si>
  <si>
    <t>Visual</t>
  </si>
  <si>
    <t>The final condition indication for the asset being scored, rolling up all the sub component and/or different condition measurements, is given at the bottom right corner of the Matrix.</t>
  </si>
  <si>
    <r>
      <t>Projected Remaining Useful Life:</t>
    </r>
    <r>
      <rPr>
        <sz val="11"/>
        <color theme="1"/>
        <rFont val="Calibri"/>
        <family val="2"/>
        <scheme val="minor"/>
      </rPr>
      <t xml:space="preserve"> When the “Asset Acquired” date &amp; the original “Estimated Life” are entered (at the top of the Matrix) the tool will place an estimate of the remaining useful life based on the current Overall AHI.  This is based on a simple proportioning of the amount of remaining useful life given the current state of the asset as indicated by the single overall asset health Index score.</t>
    </r>
  </si>
  <si>
    <r>
      <t>Potential Useful Life Lost:</t>
    </r>
    <r>
      <rPr>
        <sz val="11"/>
        <color theme="1"/>
        <rFont val="Calibri"/>
        <family val="2"/>
        <scheme val="minor"/>
      </rPr>
      <t xml:space="preserve"> as with the projected remaining useful life, when information is entered regarding the acquired date and original estimated life expectancy, the tool will predict useful life lost due to current asset health.</t>
    </r>
  </si>
  <si>
    <t>How to Use the Tool</t>
  </si>
  <si>
    <t>The tool is password protected to preserve the asset component/element descriptions, all the calculations, condition indicator tables and pre-determined weightings.</t>
  </si>
  <si>
    <t>All appropriate Condition Indicators will have been entered into the Matrix, and appropriate Failure Mode Impact Weightings applied. Where an individual asset element could have multiple conditions to consider it will be found in the Condition Indicator Tables, this brings some consistency to evaluating the more “complex” CI’s.</t>
  </si>
  <si>
    <t>Any cell which is highlighted yellow requires a manual data entry; these should only be in un-protected cells both in the Matrix and the Condition Indicator Tables, yellow highlighted cells in protected areas of the Matrix should be reported to AM for review.</t>
  </si>
  <si>
    <t>If the date is known when the asset was first put into service it should be entered at the top of the Matrix. Also required (if available) is the originally predicted (warranted / promised) life expectancy of the asset.</t>
  </si>
  <si>
    <t>When the asset is being inspected particular attention should be paid to the Condition Indicators listed in the Matrix, then an appropriate CI Factor can be applied dependent on actual findings.</t>
  </si>
  <si>
    <t>The CI Normalized Condition Factor is determined by either:</t>
  </si>
  <si>
    <t>Note: when the CI in the Matrix is highlighted light green, the Condition Indicator Tables are used for this scoring.</t>
  </si>
  <si>
    <t>As much data should be entered into the Matrix as possible to ensure the most accurate determination of current asset condition.</t>
  </si>
  <si>
    <t>The tool will do the rest.</t>
  </si>
  <si>
    <t>Selecting the most appropriate explanation of current conditions from the selection in the Condition Indicator Tables, and assigning the applicable number,</t>
  </si>
  <si>
    <r>
      <t>Test Result Data:</t>
    </r>
    <r>
      <rPr>
        <sz val="11"/>
        <color theme="1"/>
        <rFont val="Calibri"/>
        <family val="2"/>
        <scheme val="minor"/>
      </rPr>
      <t xml:space="preserve"> some technologies (e.g. oil testing &amp; vibration) will have separate programs which generate (a numerical value indicative of the condition of the test item using the vendors own scoring system) an output score; this score can be placed into the Tests Result Data section of the Matrix.   The tool will use the score to calculate an AHI score, using the selected Impact Weighting, for the relevant CI. (Note: The Test Result Data section is also used by the tool when CI information is derived from the tables, in these instances; data from other programs were not available for use).</t>
    </r>
  </si>
  <si>
    <t>If the CI in the Matrix is not highlighted light green, use the Normalized Condition Factors Definition Tables to determine an appropriate CI factor to be manually entered into the Matrix. (See screen shot further below).</t>
  </si>
  <si>
    <t>Or, determining which of the definitions is most accurate in the Normalized Condition Factors Definitions Table and inserting this number into the Matrix.</t>
  </si>
  <si>
    <r>
      <t>Use of tables to determine an appropriate factor</t>
    </r>
    <r>
      <rPr>
        <sz val="11"/>
        <color theme="1"/>
        <rFont val="Calibri"/>
        <family val="2"/>
        <scheme val="minor"/>
      </rPr>
      <t>: When the CI in the Matrix is highlighted light green, the CI Normalized Condition Factor score is derived by selecting the most appropriate explanation of known CI conditions from the Condition Indicator tables below the Matrix and applying the score associated with it. (See screen shot further below)</t>
    </r>
  </si>
  <si>
    <t>Choose the Condition Indicator Factor that best describes actual equipment condition</t>
  </si>
  <si>
    <t>When using the tool, if a particular CI listed in the Matrix is not relevant/applicable to the asset being inspected it can be disregarded by the tool for determining asset health by entering a “0” in the Failure Mode Impact Weighting section for the relevant CI. It is important to do this to ensure the confidence factor remains accurate. This function should not be used to remove relevant CI's as it will artificially affect the confidence factor.</t>
  </si>
  <si>
    <t>Serial No.</t>
  </si>
  <si>
    <t>Notes</t>
  </si>
  <si>
    <t>This section is for AM and / or the user to add notes if deemed to be useful.</t>
  </si>
  <si>
    <t>Used only for actual condition data from a 3rd party program</t>
  </si>
  <si>
    <t>Original FM Weightings</t>
  </si>
  <si>
    <t xml:space="preserve">Notes:                                                                                                                                                                                                                  a. The yellow highlighted cells require data entry.                                                                                                          b. The green highlighted Condition Indicators are listed in a table below where Condition Factors, Failure Modes &amp; Weightings can be determined.                                                                                                                                                                                             c. If data is left blank, in the "Normalized Condition Factor" column (F) then the associated condition indicator is not used in the scoring process.                                                                                                 d. The scoring for each condition indicator is 0 thru 4.                                                                                    0 = very poor health, 4 = good health.                                                                                                                                                                                            </t>
  </si>
  <si>
    <t>The weighting factor for each CI.                                 1 = low.                             10 = high.  Can be used as a "switch" to withdraw a CI from the calculations - enter "0" Missing data returns yellow highlighted cell.</t>
  </si>
  <si>
    <t xml:space="preserve">Oil:                                            4 = severe.                           3 = significant.                  2 = moderate.                    1 = minor.                             0 = ok.                           Vibration:                             1 = critical.                           2 = significant.                  3 = minor.                             4 = ok.                          Missing data returns yellow highlighted cell.                          </t>
  </si>
  <si>
    <t xml:space="preserve">Insert Asset Acquired Date in the following format: mm/dd/yy </t>
  </si>
  <si>
    <t xml:space="preserve">Insert Estimated Life as a number in years.                                                                                                      </t>
  </si>
  <si>
    <t xml:space="preserve">If "0" weighting in column (D) is entered = N/A.                                                                                                                </t>
  </si>
  <si>
    <t>This value for the Overall Asset Health Index is used to trigger flags when it is reached and to provide an "Intervention" output for other program use.</t>
  </si>
  <si>
    <t>The actual condition of the condition indicator. On a scale of     0 (Poor) thru 4 (Excellent).                                                                      Blank = No input.                                                  0 = Level 0 (Poor).                                          1 = Level 1 (Abnormal).                                2 = Level 2 (Unusual).                                3 = Level 3 (Acceptable).                           4 = Level 4 (Excellent).                          Missing data returns yellow highlighted cell.</t>
  </si>
  <si>
    <t>(Critical CI) Low Asset Health Alert</t>
  </si>
  <si>
    <t>Individual CI Health Monitor</t>
  </si>
  <si>
    <t>Overall AHI Poor Health Set Point</t>
  </si>
  <si>
    <t>Sum</t>
  </si>
  <si>
    <t>Level 0 Forcing</t>
  </si>
  <si>
    <t>Level 1 Forcing</t>
  </si>
  <si>
    <t>Max CF</t>
  </si>
  <si>
    <t>Pool 100</t>
  </si>
  <si>
    <t>Forcing Trigger</t>
  </si>
  <si>
    <t>Health Risk Outputs</t>
  </si>
  <si>
    <t>Error Reporting</t>
  </si>
  <si>
    <t>CI score</t>
  </si>
  <si>
    <t>Calc for Level 1 &amp; 0 Forcing</t>
  </si>
  <si>
    <t>Switch for Level 1 &amp; 0 Forcing</t>
  </si>
  <si>
    <t>Total Max</t>
  </si>
  <si>
    <t>Max CI score</t>
  </si>
  <si>
    <t>Weighting (Auto)</t>
  </si>
  <si>
    <t>Weighting adjustment</t>
  </si>
  <si>
    <t>Is Column "F" blank</t>
  </si>
  <si>
    <t>CF entry errors</t>
  </si>
  <si>
    <t>Confidence Factor</t>
  </si>
  <si>
    <t>Individual CI's Health Risk flagged = 1</t>
  </si>
  <si>
    <t>AHI Intervention flagged =1</t>
  </si>
  <si>
    <t>CI Health Monitor flagged = 1</t>
  </si>
  <si>
    <t>CI "Normalized" Condition Factor (CF)</t>
  </si>
  <si>
    <t>Condition Indicator (CI)</t>
  </si>
  <si>
    <t>Individual CI Health</t>
  </si>
  <si>
    <r>
      <t xml:space="preserve">If Overall Asset Health Index is highlighted </t>
    </r>
    <r>
      <rPr>
        <b/>
        <sz val="8"/>
        <color rgb="FFFF0000"/>
        <rFont val="Calibri"/>
        <family val="2"/>
        <scheme val="minor"/>
      </rPr>
      <t>Red</t>
    </r>
    <r>
      <rPr>
        <b/>
        <sz val="8"/>
        <color theme="1"/>
        <rFont val="Calibri"/>
        <family val="2"/>
        <scheme val="minor"/>
      </rPr>
      <t>, Intervention is required.</t>
    </r>
  </si>
  <si>
    <t>Health Threshold</t>
  </si>
  <si>
    <r>
      <t>(Critical CI) Low Asset Health Alert:</t>
    </r>
    <r>
      <rPr>
        <sz val="11"/>
        <color theme="1"/>
        <rFont val="Calibri"/>
        <family val="2"/>
        <scheme val="minor"/>
      </rPr>
      <t xml:space="preserve"> This section provides an alert when an individual CI which has a weighting of 8 or higher is at a level 1 or level 0 condition.</t>
    </r>
  </si>
  <si>
    <r>
      <t>Individual CI Health Monitor:</t>
    </r>
    <r>
      <rPr>
        <sz val="11"/>
        <color theme="1"/>
        <rFont val="Calibri"/>
        <family val="2"/>
        <scheme val="minor"/>
      </rPr>
      <t xml:space="preserve"> This is the calculated health score for each CI shown as a percentage. This section also serves to provide visual aids and reminders where errors occur in the matrix.</t>
    </r>
  </si>
  <si>
    <r>
      <t>Overall Asset Health Index:</t>
    </r>
    <r>
      <rPr>
        <sz val="11"/>
        <color theme="1"/>
        <rFont val="Calibri"/>
        <family val="2"/>
        <scheme val="minor"/>
      </rPr>
      <t xml:space="preserve"> is shown as a percentage and is calculated from the sum of all CI scores (CF x Weighting) and the sum of all max scores. Weightings are calculated automatically from a "pool" of 100 points, therefore the sum of all weightings will always equal 100. </t>
    </r>
  </si>
  <si>
    <r>
      <t>CI “Normalized” Condition Factor (CF)</t>
    </r>
    <r>
      <rPr>
        <sz val="11"/>
        <color theme="1"/>
        <rFont val="Calibri"/>
        <family val="2"/>
        <scheme val="minor"/>
      </rPr>
      <t xml:space="preserve">: This is a score, 0 through 4 (0 = poor condition, 4 = excellent condition) used to determine the current condition of the asset element/component. </t>
    </r>
  </si>
  <si>
    <r>
      <t>Confidence Factor:</t>
    </r>
    <r>
      <rPr>
        <sz val="11"/>
        <color theme="1"/>
        <rFont val="Calibri"/>
        <family val="2"/>
        <scheme val="minor"/>
      </rPr>
      <t xml:space="preserve"> shown as a percentage this allows the user to determine the effectiveness of the Overall AHI based on the amount of data analyzed compared to the amount of data available in the Matrix.  </t>
    </r>
  </si>
  <si>
    <t>The Individual CI Health Monitor section (far right column) identifies incorrect or missing data entries.</t>
  </si>
  <si>
    <t>Rev 1. Oct 2014</t>
  </si>
  <si>
    <t>Visual Examination</t>
  </si>
  <si>
    <t>Drive End Bearing Oil</t>
  </si>
  <si>
    <t>Contaminated Oil</t>
  </si>
  <si>
    <t>Non Drive End Bearing Oil</t>
  </si>
  <si>
    <t xml:space="preserve">Drive End Bearing </t>
  </si>
  <si>
    <t>Component Fatigue Failure</t>
  </si>
  <si>
    <t xml:space="preserve">Non Drive End Bearing </t>
  </si>
  <si>
    <t>Drive End Bearing Condition</t>
  </si>
  <si>
    <t>Bearing failure / Overheating</t>
  </si>
  <si>
    <t>Non Drive End Bearing Condition</t>
  </si>
  <si>
    <t>Electrical Bolted Connections</t>
  </si>
  <si>
    <t>Overheating / Failure / Explosion</t>
  </si>
  <si>
    <t>Stator Condition</t>
  </si>
  <si>
    <t>Loose winding / Pd / Potential Failure</t>
  </si>
  <si>
    <t>Rotor Condition</t>
  </si>
  <si>
    <t>Loose Winding / Shorted Turns</t>
  </si>
  <si>
    <t>Drive End Bearing Temp.</t>
  </si>
  <si>
    <t>Low/Dirty Lubricant / Bearing Failure</t>
  </si>
  <si>
    <t>Non Drive End Bearing Temp.</t>
  </si>
  <si>
    <t>Coupling Alignment</t>
  </si>
  <si>
    <t>Vibration / Over Heated Bearings</t>
  </si>
  <si>
    <t>Anti Condensation Heaters</t>
  </si>
  <si>
    <t>Moisture in Windings</t>
  </si>
  <si>
    <t>Bearing Housing Breathers</t>
  </si>
  <si>
    <t>Over Pressurized Housings/Oil Leaks</t>
  </si>
  <si>
    <t>Winding Temperatures</t>
  </si>
  <si>
    <t>Overheating / Failure</t>
  </si>
  <si>
    <t>Audible Test (Does it sound OK)</t>
  </si>
  <si>
    <t>Internal Electrical Fault / Bearings</t>
  </si>
  <si>
    <t>Coupling Guard</t>
  </si>
  <si>
    <t>Personnel Safety / Coupling Damage</t>
  </si>
  <si>
    <t>Foundation / Holding Down Bolts</t>
  </si>
  <si>
    <t>Soft Foot / Vibration / Alignment Issues</t>
  </si>
  <si>
    <t>Drive Coupling, Belts and Pulleys</t>
  </si>
  <si>
    <t>Broken Drive / Failed Belts / Vibration</t>
  </si>
  <si>
    <t>Cooler Condition / Air Filters / Fan</t>
  </si>
  <si>
    <t>High Winding  / High Bearing Temps.</t>
  </si>
  <si>
    <t>Grounding</t>
  </si>
  <si>
    <t>Fault Protection Inadequate</t>
  </si>
  <si>
    <t>Brushgear</t>
  </si>
  <si>
    <t>Dirty / Sparking - Potential Failure</t>
  </si>
  <si>
    <t>Lubricant Oil/Grease Condition</t>
  </si>
  <si>
    <t>Drive End Bearing</t>
  </si>
  <si>
    <t>Overheated Bearing</t>
  </si>
  <si>
    <t>Non Drive End Bearing</t>
  </si>
  <si>
    <t>Motor Connections</t>
  </si>
  <si>
    <t>High Temp. / Loose Connections / Failure</t>
  </si>
  <si>
    <t>Motor Casing</t>
  </si>
  <si>
    <t>Winding Hotspot / Partial Discharge</t>
  </si>
  <si>
    <t>Brushgear - Sliprings</t>
  </si>
  <si>
    <t>Overheating - Failure</t>
  </si>
  <si>
    <t>Subject Matter Expert Evaluation</t>
  </si>
  <si>
    <t xml:space="preserve">Overall Motor Experience </t>
  </si>
  <si>
    <t>External General Condition</t>
  </si>
  <si>
    <t>Dirty Cooling Fins / Fan / Breathers</t>
  </si>
  <si>
    <t>Asset Age</t>
  </si>
  <si>
    <t>Age Effect on Reliability</t>
  </si>
  <si>
    <t>PdMA Off line Tests</t>
  </si>
  <si>
    <t>Moisture  / Winding Failure</t>
  </si>
  <si>
    <t>PdMA On line Tests</t>
  </si>
  <si>
    <t>Partial Discharge Testing  (=&gt;4kV)</t>
  </si>
  <si>
    <t>Pd / Spark Erosion / Insulation Failure</t>
  </si>
  <si>
    <t>Electromagnetic Interference Testing</t>
  </si>
  <si>
    <t>Electrical Testing</t>
  </si>
  <si>
    <t>Power Supply  (high/low/balanced)</t>
  </si>
  <si>
    <t>Overheating Windings / Trip on Start</t>
  </si>
  <si>
    <t>Motor Tests</t>
  </si>
  <si>
    <t>Excessive cracks on bearing races/shells with significant propagation should be repaired promptly.</t>
  </si>
  <si>
    <t>Individual spalls (fatigue failure) either isolated or associated with cracking, that extend over a significant area as well as multiple spalls of appreciable size - repair promptly.</t>
  </si>
  <si>
    <t>Significant spalling or surface peeling of bearing races, rollers or Babbitt indicates a failure in process.</t>
  </si>
  <si>
    <t>Micro-pitting or flaking of the bearing rollers, in particular at the shoulders, may indicate the onset of failure.</t>
  </si>
  <si>
    <t>Obvious cracks on bearing races/shells are a failure, repair/replacement should be scheduled.</t>
  </si>
  <si>
    <t>Oil slinger ring cracked or damaged</t>
  </si>
  <si>
    <t>Bearing Corrosion: Red/brown areas on balls, race-way, cages or shells where subject to corrosion by water, acids, and other agents.</t>
  </si>
  <si>
    <t>Bearing Misalignment: A frequent source of trouble resulting in overheating and separator failure. Common causes are bent shafts, out-of-square shaft shoulders, out-of-square spacers, and out-of-square clamping nuts.</t>
  </si>
  <si>
    <t>Overheating: Bearing surfaces blue/brown. Temperatures in excess of 400F can anneal bearing surfaces.</t>
  </si>
  <si>
    <t>Excessive bearing roller end wear - signifies excess side loading.</t>
  </si>
  <si>
    <t>Electrical Damage (Fluting): When electric currents pass through a bearing, there is arcing and burning at the points between the races and the rolling elements or the journal and Babbitt area, where the current jumps the air gap.</t>
  </si>
  <si>
    <t>Vibration Brinell (False Brinell): Caused by the rapid movement of the balls in the raceway while the equipment is idle.</t>
  </si>
  <si>
    <t>Uneven wear pattern on bottom shell of Babbitt bearing, signifying misalignment or uneven loading.</t>
  </si>
  <si>
    <t>Bearing pedestal grounding missing or contaminated with oil / grease / debris.</t>
  </si>
  <si>
    <t>Wear marks on top shell of Babbitt bearing, signifying incorrect clearances, misalignment or excessive vibration.</t>
  </si>
  <si>
    <t>Circumferential visual marks or lines on bearing races or Babbitt, possibly due to soft particle wiping or staining.</t>
  </si>
  <si>
    <t>Bearing operating at an appropriate temperature and not noisy, no significant vibration.</t>
  </si>
  <si>
    <t>Isolated small indentations or nicks on race or Babbitt surfaces.</t>
  </si>
  <si>
    <t>Bearing in top condition no signs of degradation or cause for concern.</t>
  </si>
  <si>
    <t>Drive End Bearings</t>
  </si>
  <si>
    <t>Non Drive End Bearings</t>
  </si>
  <si>
    <t>Cable lug or connector severely discolored/disfigured due to overheating</t>
  </si>
  <si>
    <t>Connecting bolted hardware loose or missing</t>
  </si>
  <si>
    <t>Cable insulation chaffing on grounded surface, showing signs of arcing or partial discharge</t>
  </si>
  <si>
    <t>Terminal box cover missing</t>
  </si>
  <si>
    <t>Cable lug shows signs of overheating, blue/brown color</t>
  </si>
  <si>
    <t>Dissimilar metals - signs of corrosion activity</t>
  </si>
  <si>
    <t>Terminal box cover loose or poor/missing gasket</t>
  </si>
  <si>
    <t>Electrical testing of contact resistance records greater than 15 Micro-ohms per any single connection (at 10 amps test current)</t>
  </si>
  <si>
    <t>Cable lug deformed, only partial contact with connector, no discoloration</t>
  </si>
  <si>
    <t>Insufficient/inappropriate bolting hardware</t>
  </si>
  <si>
    <t>Cable insulation chaffing on grounded surfaces, or on different phase conductor - no signs of arcing.</t>
  </si>
  <si>
    <t>Terminal box cover bolting hardware missing or loose.</t>
  </si>
  <si>
    <t>Cable lugs/connector displaying signs of oxidizing (age) but not overheating. Bolting hardware tight and appropriate.</t>
  </si>
  <si>
    <t>Electrical testing of contact resistance records less than 15 Micro-ohms per any single connection (at 10 amps test current)</t>
  </si>
  <si>
    <t>All electrical connections are in top condition, all bolting hardware is tight, good surface area contact on all flexibles, electrical testing reveals all connections below 10 Micro-ohms (at 10 amps test current)</t>
  </si>
  <si>
    <t>Electrical Connections</t>
  </si>
  <si>
    <t>Stator winding slot wedges loose or missing</t>
  </si>
  <si>
    <t>End blocking missing, loose or ineffective</t>
  </si>
  <si>
    <t>"Rub" damage on stator winding.</t>
  </si>
  <si>
    <t xml:space="preserve">Stator winding end blocking loose </t>
  </si>
  <si>
    <t>Significant dirt/debris on winding or core, possibly blocking cooling paths</t>
  </si>
  <si>
    <t>Stator winding partial discharge evidence on winding insulation or grounded/insulated surfaces</t>
  </si>
  <si>
    <t>"Rub" damage on stator core</t>
  </si>
  <si>
    <t>Slightly damaged insulation on winding - no Pd present.</t>
  </si>
  <si>
    <t>Slight Dirt/debris on windings and/or core</t>
  </si>
  <si>
    <t>Oil/grease on windings</t>
  </si>
  <si>
    <t>Windings show no significant Pd, mostly clean with little or no oil/grease present. All locating hardware is present and secure.</t>
  </si>
  <si>
    <t>Windings are dry and free from dirt &amp; debris with no signs of Pd or chaffing. Windings are held securely in place.</t>
  </si>
  <si>
    <t>Stator</t>
  </si>
  <si>
    <t>Rotor</t>
  </si>
  <si>
    <t>Rotor bar slot wedges loose or missing</t>
  </si>
  <si>
    <t>Cooling fan damaged or loose</t>
  </si>
  <si>
    <t>Rotor end shield damaged/loose, or signs of partial discharge/arcing.</t>
  </si>
  <si>
    <t>"Rub" damage on rotor winding.</t>
  </si>
  <si>
    <t>Deep scoring or discolored surface on bearing journals signifies early bearing failure.</t>
  </si>
  <si>
    <t>"Rub" damage on rotor core</t>
  </si>
  <si>
    <t>Slight abrasion on bearing journals.</t>
  </si>
  <si>
    <t>Rotor not on magnetic center</t>
  </si>
  <si>
    <t>Rotor air gap not concentric</t>
  </si>
  <si>
    <t>Shaft seal clearance inadequate</t>
  </si>
  <si>
    <t>Circumferential visual marks or lines on journals, possibly due to soft particle wiping or staining.</t>
  </si>
  <si>
    <t>Isolated small indentations or nicks on journal surfaces.</t>
  </si>
  <si>
    <t>Rotor shows no significant mechanical damage or electrical Pd activity. All locating hardware is present and secure.</t>
  </si>
  <si>
    <t>Windings/rotor bars are dry and free from dirt &amp; debris with no signs of Pd or chaffing. Windings are held securely in place.</t>
  </si>
  <si>
    <t>Significant faults/cracks in foundation making hold down hardware ineffective.</t>
  </si>
  <si>
    <t>Grout broken away and shims either missing or loose, hold down hardware ineffective. (on all feet)</t>
  </si>
  <si>
    <t>Grout broken away and shims either missing or loose, hold down hardware ineffective. (on 1 or 2 feet only)</t>
  </si>
  <si>
    <t>Foundation is sound, grouting falling away but shims tight and hold down hardware tight.</t>
  </si>
  <si>
    <t>Foundation is sound but grouting may be showing signs of cracking. All hold down hardware intact and secure, shims still effective.</t>
  </si>
  <si>
    <t>Foundation is sound, grouting is sound all hold down hardware intact and secure, shims effective.</t>
  </si>
  <si>
    <t>Foundation Integrity / Hold Down Bolts</t>
  </si>
  <si>
    <t>Drive Coupling / Belts &amp; Pulleys</t>
  </si>
  <si>
    <t>Drive pulley cracked or otherwise damaged significantly</t>
  </si>
  <si>
    <t>Coupling bolts loose or missing</t>
  </si>
  <si>
    <t xml:space="preserve">Drive pulley showing signs of abnormal wear - affecting belt wear </t>
  </si>
  <si>
    <t>Drive belts require significant adjustment (tension and/or alignment issue)</t>
  </si>
  <si>
    <t>Drive belts badly worn/fraid/missing</t>
  </si>
  <si>
    <t>Coupling assembly hardware or grease in poor state (missing, loose, contaminated)</t>
  </si>
  <si>
    <t>Coupling alignment requires significant adjustment</t>
  </si>
  <si>
    <t>Drive belts require minor adjustment (all in place but tension/alignment slightly out)</t>
  </si>
  <si>
    <t>Drive belts showing normal signs of wear alignment and tension appear good.</t>
  </si>
  <si>
    <t>Coupling alignment appears good, all hardware in place and tight, grease in good condition.</t>
  </si>
  <si>
    <t>All belts in place correctly aligned and tensioned</t>
  </si>
  <si>
    <t>Coupling correctly aligned, all bolts in place and tight, all hardware in place, grease in good condition.</t>
  </si>
  <si>
    <t>Coolers</t>
  </si>
  <si>
    <t>Coolers blocked</t>
  </si>
  <si>
    <t>Water coolers leaking water into motor</t>
  </si>
  <si>
    <t>Air filter dp alarm active</t>
  </si>
  <si>
    <t>Air filters very dirty</t>
  </si>
  <si>
    <t>Air filters missing or dirty</t>
  </si>
  <si>
    <t>Air filters in place, in good condition. Coolers operating at normal temperature.</t>
  </si>
  <si>
    <t>Cooler water system fully functional and operating at normal pressure and temperature</t>
  </si>
  <si>
    <t>Cooler assembly fully functional at correct pressure / temperature and known to be clean internally with no defects.</t>
  </si>
  <si>
    <t>Motor ground strap/conductor missing or incorrect conductor size/type.</t>
  </si>
  <si>
    <t>Motor ground strap/conductor - poor connection to motor or ground.</t>
  </si>
  <si>
    <t>Motor ground strap/conductor in place and good electrical contact at motor and ground.</t>
  </si>
  <si>
    <t>Motor ground strap/conductor in place, correct size, secured in the most appropriate fashion and good electrical contact at motor and ground.</t>
  </si>
  <si>
    <t>Severe arcing at the brushgear during operation</t>
  </si>
  <si>
    <t>Slip rings badly scored or burnt</t>
  </si>
  <si>
    <t>Loose brush connecting wires, or bus connections</t>
  </si>
  <si>
    <t>Brushes worn down to the point where brush springs are not being effective</t>
  </si>
  <si>
    <t>Brushes worn down - spring only just maintaining contact with brush</t>
  </si>
  <si>
    <t>Slip rings showing signs of arcing or brush chatter</t>
  </si>
  <si>
    <t>Enclosure contaminated with large amount of carbon dust and/or oil</t>
  </si>
  <si>
    <t>Brushes beginning to wear down - spring still in full contact with brush</t>
  </si>
  <si>
    <t>Uneven wear on brush contact area suggesting spring tension issues</t>
  </si>
  <si>
    <t>Slip rings, brushes and hardware in normal condition with minimal dust/oil present</t>
  </si>
  <si>
    <t>Brushgear assembly is free from dirt / oil, with correctly tensioned full length brushes in place. All hardware in top condition.</t>
  </si>
  <si>
    <t>Lubrication</t>
  </si>
  <si>
    <t xml:space="preserve">No visible sign of oil in the oil reservoir </t>
  </si>
  <si>
    <t>Oil leaks from cracks in the bearing housing require prompt attention.</t>
  </si>
  <si>
    <t>Low oil/grease levels, below recommended levels.</t>
  </si>
  <si>
    <t>Black oil (old degraded viscosity)</t>
  </si>
  <si>
    <t>Grease has become "thin" due to overheating</t>
  </si>
  <si>
    <t>Debris &amp;/or particles in the oil/grease.</t>
  </si>
  <si>
    <t>Incorrect lubricant</t>
  </si>
  <si>
    <t>Metal particles picked up on a magnet in the filter housing or sump.</t>
  </si>
  <si>
    <t>Oil filter containing metal particles or "silver sludge" is a strong indication of a bearing failure.</t>
  </si>
  <si>
    <t>Oil leaking from the bearing housing via gasketed joints or fittings.</t>
  </si>
  <si>
    <t>Grease "oozing" from bearing housing/retainer.</t>
  </si>
  <si>
    <t>Leaking shaft seals (oil leaking out vs. debris entering housing).</t>
  </si>
  <si>
    <t>Oil/grease is of an appropriate viscosity and color and free from debris, no leaks</t>
  </si>
  <si>
    <t>Oil/grease in as new condition with no discoloration or signs of debris</t>
  </si>
  <si>
    <r>
      <t>Winding Insulation (Meggar) test result &lt; 100M</t>
    </r>
    <r>
      <rPr>
        <sz val="9"/>
        <color theme="1"/>
        <rFont val="Calibri"/>
        <family val="2"/>
      </rPr>
      <t>Ω (after 1 Minute) Failure mode: contamination, defects, and deterioration of ground insulation</t>
    </r>
  </si>
  <si>
    <t>Winding resistance balance &gt; 5%.  Failure mode: broken and cracked windings, poor connections, shorted turns in winding.</t>
  </si>
  <si>
    <t>HiPot test failure</t>
  </si>
  <si>
    <t>Polarization Index (after 10 mins) &lt; 1 or Dielectric Absorption Ratio (after 60 secs)  &lt; 1   Failure mode: contamination, defects, water ingress, and deterioration of ground insulation.</t>
  </si>
  <si>
    <r>
      <t>Winding Insulation (Meggar) test result &lt; 200M</t>
    </r>
    <r>
      <rPr>
        <sz val="9"/>
        <color theme="1"/>
        <rFont val="Calibri"/>
        <family val="2"/>
      </rPr>
      <t>Ω (after 1 Minute) Failure mode: contamination, defects, and deterioration of ground insulation</t>
    </r>
  </si>
  <si>
    <t>Polarization Index (after 10 mins) 1 - 2 or Dielectric Absorption Ratio (after 60 secs)  1 - 1.4   Failure mode: contamination, defects, water ingress, and deterioration of ground insulation.</t>
  </si>
  <si>
    <t>Winding resistance balance &lt; 5% and &gt;2%.  Failure mode: broken and cracked windings, poor connections, shorted turns in winding.</t>
  </si>
  <si>
    <r>
      <t>Winding Insulation (Meggar) test result &gt; 200M</t>
    </r>
    <r>
      <rPr>
        <sz val="9"/>
        <color theme="1"/>
        <rFont val="Calibri"/>
        <family val="2"/>
      </rPr>
      <t>Ω and &lt; 500MΩ (after 1 Minute)  Failure mode: contamination, defects, and deterioration of ground insulation</t>
    </r>
  </si>
  <si>
    <t>Polarization Index (after 10 mins) &gt; 2 or Dielectric Absorption Ratio (after 60 secs)  &gt; 1.4   Failure mode: contamination, defects, water ingress, and deterioration of ground insulation.</t>
  </si>
  <si>
    <t>Bearing insulation test failure &lt; 5MΩ</t>
  </si>
  <si>
    <t>Winding resistance balance between 1 &amp; 2%.  Failure mode: broken and cracked windings, poor connections, shorted turns in winding.</t>
  </si>
  <si>
    <t>Shaft voltage test failure</t>
  </si>
  <si>
    <t>Polarization Index (not required if IR &gt; 500MΩ)</t>
  </si>
  <si>
    <r>
      <t>Winding Insulation (Meggar) test result &gt; 500M</t>
    </r>
    <r>
      <rPr>
        <sz val="9"/>
        <color theme="1"/>
        <rFont val="Calibri"/>
        <family val="2"/>
      </rPr>
      <t>Ω  (after 1 Minute)  Failure mode: contamination, defects, and deterioration of ground insulation</t>
    </r>
  </si>
  <si>
    <t>Winding Resistance Balance  around 1%.  Failure mode: broken and cracked windings, poor connections, shorted turns in winding.</t>
  </si>
  <si>
    <t>All Electrical testing results demonstrate as new condition.</t>
  </si>
  <si>
    <t>Power Supply</t>
  </si>
  <si>
    <t>Supply Voltage (high/low) Maximum acceptable voltage variation 10% at rated frequency.</t>
  </si>
  <si>
    <t>Supply Voltage (un-balanced) Recommended maximum percentage un-balanced voltage is 1%. Above 5% un-balance is not recommended.</t>
  </si>
  <si>
    <t>On Load Current (amps) Should not vary more than 10% of nameplate.</t>
  </si>
  <si>
    <t>On Load Speed (rpm) Should not exceed 20% of the difference between synchronous speed and rated speed when measured at rated voltage, frequency and load.</t>
  </si>
  <si>
    <t>Power supply within acceptable limits</t>
  </si>
  <si>
    <t>Power supply at design / rated values, motor full load amps and speed at rated values.</t>
  </si>
  <si>
    <t>x</t>
  </si>
  <si>
    <t>7 - 1 ID Fan Motor</t>
  </si>
  <si>
    <t>2709AB-01</t>
  </si>
  <si>
    <t>Plant Name</t>
  </si>
  <si>
    <t>Unit Name</t>
  </si>
  <si>
    <t>Parent Asset ID</t>
  </si>
  <si>
    <t>Parent Asset Name</t>
  </si>
  <si>
    <t>Asset ID</t>
  </si>
  <si>
    <t>Asset Name</t>
  </si>
  <si>
    <t>Unit ID</t>
  </si>
  <si>
    <t>Fan Motor</t>
  </si>
  <si>
    <t>DEFG-3434</t>
  </si>
  <si>
    <t>Parent Asset Type</t>
  </si>
  <si>
    <t>ID Fan</t>
  </si>
  <si>
    <t>Damper</t>
  </si>
  <si>
    <t>Date of Record:</t>
  </si>
  <si>
    <t>Asset Sub Type</t>
  </si>
  <si>
    <t>Observation from PI</t>
  </si>
  <si>
    <t>Moderate particle count and 8 mils vibration at 806 RPM</t>
  </si>
  <si>
    <t>Changed oil in IB bearing</t>
  </si>
  <si>
    <t>Harding Street</t>
  </si>
  <si>
    <t>Unit 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</si>
</sst>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d/yy\ h:mm\ AM/PM;@"/>
    <numFmt numFmtId="167" formatCode="0.000000"/>
    <numFmt numFmtId="168" formatCode="yyyy"/>
    <numFmt numFmtId="169" formatCode="0.000"/>
  </numFmts>
  <fonts count="3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8"/>
      <color theme="1"/>
      <name val="Calibri"/>
      <family val="2"/>
      <scheme val="minor"/>
    </font>
    <font>
      <sz val="7"/>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8"/>
      <color theme="0"/>
      <name val="Calibri"/>
      <family val="2"/>
      <scheme val="minor"/>
    </font>
    <font>
      <b/>
      <sz val="9"/>
      <color theme="1"/>
      <name val="Calibri"/>
      <family val="2"/>
      <scheme val="minor"/>
    </font>
    <font>
      <b/>
      <sz val="10"/>
      <color rgb="FFFF0000"/>
      <name val="Calibri"/>
      <family val="2"/>
      <scheme val="minor"/>
    </font>
    <font>
      <sz val="9"/>
      <color theme="0"/>
      <name val="Calibri"/>
      <family val="2"/>
      <scheme val="minor"/>
    </font>
    <font>
      <sz val="11"/>
      <color theme="1"/>
      <name val="Calibri"/>
      <family val="2"/>
      <scheme val="minor"/>
    </font>
    <font>
      <b/>
      <sz val="8"/>
      <color theme="0"/>
      <name val="Calibri"/>
      <family val="2"/>
      <scheme val="minor"/>
    </font>
    <font>
      <sz val="9"/>
      <color indexed="81"/>
      <name val="Tahoma"/>
      <family val="2"/>
    </font>
    <font>
      <b/>
      <sz val="9"/>
      <color indexed="81"/>
      <name val="Tahoma"/>
      <family val="2"/>
    </font>
    <font>
      <b/>
      <sz val="12"/>
      <color theme="1"/>
      <name val="Calibri"/>
      <family val="2"/>
      <scheme val="minor"/>
    </font>
    <font>
      <u/>
      <sz val="11"/>
      <color theme="1"/>
      <name val="Calibri"/>
      <family val="2"/>
      <scheme val="minor"/>
    </font>
    <font>
      <sz val="10"/>
      <color theme="0"/>
      <name val="Calibri"/>
      <family val="2"/>
      <scheme val="minor"/>
    </font>
    <font>
      <b/>
      <sz val="8"/>
      <color rgb="FFFF0000"/>
      <name val="Calibri"/>
      <family val="2"/>
      <scheme val="minor"/>
    </font>
    <font>
      <sz val="11"/>
      <color rgb="FFFF0000"/>
      <name val="Calibri"/>
      <family val="2"/>
      <scheme val="minor"/>
    </font>
    <font>
      <sz val="9"/>
      <name val="Calibri"/>
      <family val="2"/>
      <scheme val="minor"/>
    </font>
    <font>
      <b/>
      <sz val="7"/>
      <color theme="1"/>
      <name val="Calibri"/>
      <family val="2"/>
      <scheme val="minor"/>
    </font>
    <font>
      <sz val="7"/>
      <color theme="0"/>
      <name val="Calibri"/>
      <family val="2"/>
      <scheme val="minor"/>
    </font>
    <font>
      <sz val="9"/>
      <color rgb="FFFF0000"/>
      <name val="Calibri"/>
      <family val="2"/>
      <scheme val="minor"/>
    </font>
    <font>
      <b/>
      <sz val="7"/>
      <color theme="0"/>
      <name val="Calibri"/>
      <family val="2"/>
      <scheme val="minor"/>
    </font>
    <font>
      <sz val="8"/>
      <color rgb="FFFF0000"/>
      <name val="Calibri"/>
      <family val="2"/>
      <scheme val="minor"/>
    </font>
    <font>
      <sz val="9"/>
      <color theme="1"/>
      <name val="Calibri"/>
      <family val="2"/>
    </font>
    <font>
      <sz val="9"/>
      <color indexed="8"/>
      <name val="Calibri"/>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99"/>
        <bgColor indexed="64"/>
      </patternFill>
    </fill>
    <fill>
      <patternFill patternType="solid">
        <fgColor rgb="FFFFFFFF"/>
        <bgColor indexed="64"/>
      </patternFill>
    </fill>
  </fills>
  <borders count="129">
    <border>
      <left/>
      <right/>
      <top/>
      <bottom/>
      <diagonal/>
    </border>
    <border>
      <left style="thin">
        <color auto="1"/>
      </left>
      <right style="thin">
        <color auto="1"/>
      </right>
      <top/>
      <bottom style="thin">
        <color auto="1"/>
      </bottom>
      <diagonal/>
    </border>
    <border>
      <left style="thin">
        <color auto="1"/>
      </left>
      <right style="thin">
        <color indexed="64"/>
      </right>
      <top style="thin">
        <color indexed="64"/>
      </top>
      <bottom style="thin">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thin">
        <color theme="0" tint="-0.24994659260841701"/>
      </bottom>
      <diagonal/>
    </border>
    <border>
      <left style="medium">
        <color indexed="64"/>
      </left>
      <right style="thin">
        <color auto="1"/>
      </right>
      <top style="thin">
        <color theme="0" tint="-0.24994659260841701"/>
      </top>
      <bottom style="thin">
        <color theme="0" tint="-0.24994659260841701"/>
      </bottom>
      <diagonal/>
    </border>
    <border>
      <left style="medium">
        <color indexed="64"/>
      </left>
      <right style="thin">
        <color auto="1"/>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theme="0" tint="-0.24994659260841701"/>
      </bottom>
      <diagonal/>
    </border>
    <border>
      <left style="medium">
        <color indexed="64"/>
      </left>
      <right style="thin">
        <color indexed="64"/>
      </right>
      <top/>
      <bottom style="thin">
        <color indexed="64"/>
      </bottom>
      <diagonal/>
    </border>
    <border>
      <left style="thin">
        <color auto="1"/>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auto="1"/>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auto="1"/>
      </right>
      <top style="thin">
        <color theme="0" tint="-0.24994659260841701"/>
      </top>
      <bottom/>
      <diagonal/>
    </border>
    <border>
      <left style="thin">
        <color auto="1"/>
      </left>
      <right style="thin">
        <color indexed="64"/>
      </right>
      <top style="thin">
        <color theme="0" tint="-0.24994659260841701"/>
      </top>
      <bottom/>
      <diagonal/>
    </border>
    <border>
      <left style="medium">
        <color indexed="64"/>
      </left>
      <right style="thin">
        <color auto="1"/>
      </right>
      <top style="thin">
        <color indexed="64"/>
      </top>
      <bottom/>
      <diagonal/>
    </border>
    <border>
      <left style="thin">
        <color auto="1"/>
      </left>
      <right/>
      <top/>
      <bottom style="thin">
        <color theme="0" tint="-0.24994659260841701"/>
      </bottom>
      <diagonal/>
    </border>
    <border>
      <left style="thin">
        <color auto="1"/>
      </left>
      <right/>
      <top/>
      <bottom/>
      <diagonal/>
    </border>
    <border>
      <left/>
      <right/>
      <top/>
      <bottom style="thin">
        <color theme="0" tint="-0.24994659260841701"/>
      </bottom>
      <diagonal/>
    </border>
    <border>
      <left style="thin">
        <color indexed="64"/>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indexed="64"/>
      </right>
      <top/>
      <bottom style="thin">
        <color theme="0" tint="-0.14996795556505021"/>
      </bottom>
      <diagonal/>
    </border>
    <border>
      <left style="thin">
        <color auto="1"/>
      </left>
      <right style="thin">
        <color indexed="64"/>
      </right>
      <top style="thin">
        <color theme="0" tint="-0.14996795556505021"/>
      </top>
      <bottom style="thin">
        <color theme="0" tint="-0.14996795556505021"/>
      </bottom>
      <diagonal/>
    </border>
    <border>
      <left style="thin">
        <color auto="1"/>
      </left>
      <right style="thin">
        <color indexed="64"/>
      </right>
      <top style="thin">
        <color theme="0" tint="-0.14996795556505021"/>
      </top>
      <bottom style="thin">
        <color indexed="64"/>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indexed="64"/>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theme="0" tint="-0.14996795556505021"/>
      </top>
      <bottom style="thin">
        <color theme="0" tint="-0.14996795556505021"/>
      </bottom>
      <diagonal/>
    </border>
    <border>
      <left style="thin">
        <color auto="1"/>
      </left>
      <right/>
      <top style="thin">
        <color theme="0" tint="-0.14996795556505021"/>
      </top>
      <bottom style="thin">
        <color indexed="64"/>
      </bottom>
      <diagonal/>
    </border>
    <border>
      <left/>
      <right/>
      <top style="thin">
        <color theme="0" tint="-0.14996795556505021"/>
      </top>
      <bottom style="thin">
        <color theme="0" tint="-0.14996795556505021"/>
      </bottom>
      <diagonal/>
    </border>
    <border>
      <left/>
      <right/>
      <top style="thin">
        <color theme="0" tint="-0.14996795556505021"/>
      </top>
      <bottom style="thin">
        <color indexed="64"/>
      </bottom>
      <diagonal/>
    </border>
    <border>
      <left style="thin">
        <color auto="1"/>
      </left>
      <right style="thin">
        <color indexed="64"/>
      </right>
      <top style="thin">
        <color theme="0" tint="-0.24994659260841701"/>
      </top>
      <bottom style="thin">
        <color theme="0" tint="-0.14996795556505021"/>
      </bottom>
      <diagonal/>
    </border>
    <border>
      <left style="thin">
        <color auto="1"/>
      </left>
      <right/>
      <top style="thin">
        <color theme="0" tint="-0.24994659260841701"/>
      </top>
      <bottom style="thin">
        <color theme="0" tint="-0.14996795556505021"/>
      </bottom>
      <diagonal/>
    </border>
    <border>
      <left/>
      <right/>
      <top style="thin">
        <color theme="0" tint="-0.24994659260841701"/>
      </top>
      <bottom style="thin">
        <color theme="0" tint="-0.14996795556505021"/>
      </bottom>
      <diagonal/>
    </border>
    <border>
      <left/>
      <right style="thin">
        <color indexed="64"/>
      </right>
      <top style="thin">
        <color theme="0" tint="-0.24994659260841701"/>
      </top>
      <bottom style="thin">
        <color theme="0" tint="-0.14996795556505021"/>
      </bottom>
      <diagonal/>
    </border>
    <border>
      <left/>
      <right style="thin">
        <color auto="1"/>
      </right>
      <top style="thin">
        <color indexed="64"/>
      </top>
      <bottom style="thin">
        <color theme="0" tint="-0.14996795556505021"/>
      </bottom>
      <diagonal/>
    </border>
    <border>
      <left style="thin">
        <color auto="1"/>
      </left>
      <right/>
      <top style="thin">
        <color indexed="64"/>
      </top>
      <bottom style="thin">
        <color theme="0" tint="-0.14996795556505021"/>
      </bottom>
      <diagonal/>
    </border>
    <border>
      <left/>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thin">
        <color theme="0" tint="-0.24994659260841701"/>
      </bottom>
      <diagonal/>
    </border>
    <border>
      <left style="medium">
        <color indexed="64"/>
      </left>
      <right/>
      <top style="thin">
        <color indexed="64"/>
      </top>
      <bottom style="thin">
        <color indexed="64"/>
      </bottom>
      <diagonal/>
    </border>
    <border>
      <left/>
      <right style="thin">
        <color indexed="64"/>
      </right>
      <top/>
      <bottom style="medium">
        <color indexed="64"/>
      </bottom>
      <diagonal/>
    </border>
    <border>
      <left style="thin">
        <color auto="1"/>
      </left>
      <right style="thin">
        <color indexed="64"/>
      </right>
      <top style="thin">
        <color theme="0" tint="-0.24994659260841701"/>
      </top>
      <bottom style="thin">
        <color theme="0" tint="-0.24994659260841701"/>
      </bottom>
      <diagonal/>
    </border>
    <border>
      <left style="thin">
        <color auto="1"/>
      </left>
      <right style="thin">
        <color indexed="64"/>
      </right>
      <top style="thin">
        <color theme="0" tint="-0.24994659260841701"/>
      </top>
      <bottom style="thin">
        <color indexed="64"/>
      </bottom>
      <diagonal/>
    </border>
    <border>
      <left style="thin">
        <color auto="1"/>
      </left>
      <right style="thin">
        <color indexed="64"/>
      </right>
      <top style="thin">
        <color indexed="64"/>
      </top>
      <bottom style="thin">
        <color theme="0" tint="-0.24994659260841701"/>
      </bottom>
      <diagonal/>
    </border>
    <border>
      <left style="medium">
        <color indexed="64"/>
      </left>
      <right style="thin">
        <color auto="1"/>
      </right>
      <top style="medium">
        <color indexed="64"/>
      </top>
      <bottom/>
      <diagonal/>
    </border>
    <border>
      <left style="thin">
        <color auto="1"/>
      </left>
      <right style="thin">
        <color indexed="64"/>
      </right>
      <top style="medium">
        <color indexed="64"/>
      </top>
      <bottom/>
      <diagonal/>
    </border>
    <border>
      <left/>
      <right style="thin">
        <color indexed="64"/>
      </right>
      <top style="medium">
        <color indexed="64"/>
      </top>
      <bottom/>
      <diagonal/>
    </border>
    <border>
      <left style="thin">
        <color auto="1"/>
      </left>
      <right/>
      <top/>
      <bottom style="medium">
        <color indexed="64"/>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style="thin">
        <color indexed="64"/>
      </top>
      <bottom/>
      <diagonal/>
    </border>
    <border>
      <left style="medium">
        <color indexed="64"/>
      </left>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medium">
        <color indexed="64"/>
      </right>
      <top style="thin">
        <color theme="0" tint="-0.24994659260841701"/>
      </top>
      <bottom style="thin">
        <color indexed="64"/>
      </bottom>
      <diagonal/>
    </border>
    <border>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top style="thin">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auto="1"/>
      </right>
      <top/>
      <bottom style="thin">
        <color auto="1"/>
      </bottom>
      <diagonal/>
    </border>
    <border>
      <left style="thin">
        <color auto="1"/>
      </left>
      <right style="thin">
        <color indexed="64"/>
      </right>
      <top style="thin">
        <color auto="1"/>
      </top>
      <bottom style="thin">
        <color theme="0" tint="-0.14996795556505021"/>
      </bottom>
      <diagonal/>
    </border>
    <border>
      <left style="thin">
        <color auto="1"/>
      </left>
      <right style="thin">
        <color indexed="64"/>
      </right>
      <top/>
      <bottom style="medium">
        <color indexed="64"/>
      </bottom>
      <diagonal/>
    </border>
    <border>
      <left/>
      <right style="thin">
        <color theme="0" tint="-0.24994659260841701"/>
      </right>
      <top/>
      <bottom style="medium">
        <color auto="1"/>
      </bottom>
      <diagonal/>
    </border>
    <border>
      <left style="thin">
        <color theme="0" tint="-0.24994659260841701"/>
      </left>
      <right style="thin">
        <color theme="0" tint="-0.24994659260841701"/>
      </right>
      <top/>
      <bottom style="medium">
        <color auto="1"/>
      </bottom>
      <diagonal/>
    </border>
    <border>
      <left style="thin">
        <color theme="0" tint="-0.24994659260841701"/>
      </left>
      <right/>
      <top/>
      <bottom style="medium">
        <color auto="1"/>
      </bottom>
      <diagonal/>
    </border>
    <border>
      <left style="thin">
        <color theme="0" tint="-0.24994659260841701"/>
      </left>
      <right style="medium">
        <color indexed="64"/>
      </right>
      <top/>
      <bottom style="medium">
        <color indexed="64"/>
      </bottom>
      <diagonal/>
    </border>
    <border>
      <left/>
      <right style="thin">
        <color indexed="64"/>
      </right>
      <top style="thin">
        <color theme="0" tint="-0.24994659260841701"/>
      </top>
      <bottom style="thin">
        <color theme="0" tint="-0.24994659260841701"/>
      </bottom>
      <diagonal/>
    </border>
    <border>
      <left style="thin">
        <color auto="1"/>
      </left>
      <right style="thin">
        <color theme="0" tint="-0.499984740745262"/>
      </right>
      <top style="thin">
        <color auto="1"/>
      </top>
      <bottom style="thin">
        <color indexed="64"/>
      </bottom>
      <diagonal/>
    </border>
    <border>
      <left style="thin">
        <color theme="0" tint="-0.499984740745262"/>
      </left>
      <right style="thin">
        <color theme="0" tint="-0.499984740745262"/>
      </right>
      <top style="thin">
        <color auto="1"/>
      </top>
      <bottom style="thin">
        <color indexed="64"/>
      </bottom>
      <diagonal/>
    </border>
    <border>
      <left style="thin">
        <color theme="0" tint="-0.499984740745262"/>
      </left>
      <right style="thin">
        <color auto="1"/>
      </right>
      <top style="thin">
        <color auto="1"/>
      </top>
      <bottom style="thin">
        <color indexed="64"/>
      </bottom>
      <diagonal/>
    </border>
    <border>
      <left/>
      <right style="medium">
        <color indexed="64"/>
      </right>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diagonal/>
    </border>
    <border>
      <left style="thin">
        <color indexed="64"/>
      </left>
      <right/>
      <top style="thin">
        <color theme="0" tint="-0.24994659260841701"/>
      </top>
      <bottom style="thin">
        <color indexed="64"/>
      </bottom>
      <diagonal/>
    </border>
    <border>
      <left/>
      <right/>
      <top style="thin">
        <color theme="0" tint="-0.24994659260841701"/>
      </top>
      <bottom style="thin">
        <color indexed="64"/>
      </bottom>
      <diagonal/>
    </border>
    <border>
      <left style="thin">
        <color auto="1"/>
      </left>
      <right/>
      <top style="thin">
        <color indexed="64"/>
      </top>
      <bottom style="thin">
        <color theme="0" tint="-0.24994659260841701"/>
      </bottom>
      <diagonal/>
    </border>
    <border>
      <left style="thin">
        <color indexed="64"/>
      </left>
      <right/>
      <top style="thin">
        <color theme="0" tint="-0.24994659260841701"/>
      </top>
      <bottom/>
      <diagonal/>
    </border>
    <border>
      <left/>
      <right/>
      <top style="thin">
        <color theme="0" tint="-0.24994659260841701"/>
      </top>
      <bottom/>
      <diagonal/>
    </border>
    <border>
      <left/>
      <right/>
      <top style="thin">
        <color rgb="FFBFBFBF"/>
      </top>
      <bottom/>
      <diagonal/>
    </border>
    <border>
      <left/>
      <right style="thin">
        <color auto="1"/>
      </right>
      <top style="thin">
        <color auto="1"/>
      </top>
      <bottom style="thin">
        <color theme="0" tint="-0.24994659260841701"/>
      </bottom>
      <diagonal/>
    </border>
    <border>
      <left/>
      <right/>
      <top style="thin">
        <color auto="1"/>
      </top>
      <bottom style="thin">
        <color theme="0" tint="-0.24994659260841701"/>
      </bottom>
      <diagonal/>
    </border>
    <border>
      <left style="medium">
        <color indexed="64"/>
      </left>
      <right/>
      <top/>
      <bottom style="thin">
        <color theme="0" tint="-0.24994659260841701"/>
      </bottom>
      <diagonal/>
    </border>
    <border>
      <left style="thin">
        <color indexed="64"/>
      </left>
      <right style="thin">
        <color theme="0" tint="-0.24994659260841701"/>
      </right>
      <top style="thin">
        <color auto="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medium">
        <color indexed="64"/>
      </right>
      <top/>
      <bottom style="thin">
        <color theme="0" tint="-0.24994659260841701"/>
      </bottom>
      <diagonal/>
    </border>
    <border>
      <left style="thin">
        <color auto="1"/>
      </left>
      <right style="thin">
        <color indexed="64"/>
      </right>
      <top style="thin">
        <color theme="0" tint="-0.24994659260841701"/>
      </top>
      <bottom style="medium">
        <color indexed="64"/>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s>
  <cellStyleXfs count="2">
    <xf numFmtId="0" fontId="0" fillId="0" borderId="0"/>
    <xf numFmtId="9" fontId="16" fillId="0" borderId="0" applyFont="0" applyFill="0" applyBorder="0" applyAlignment="0" applyProtection="0"/>
  </cellStyleXfs>
  <cellXfs count="467">
    <xf numFmtId="0" fontId="0" fillId="0" borderId="0" xfId="0"/>
    <xf numFmtId="0" fontId="5"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2" borderId="25" xfId="0" applyFont="1" applyFill="1" applyBorder="1" applyAlignment="1" applyProtection="1">
      <alignment horizontal="left" vertical="center"/>
    </xf>
    <xf numFmtId="0" fontId="0" fillId="0" borderId="31" xfId="0" applyFill="1" applyBorder="1"/>
    <xf numFmtId="0" fontId="1" fillId="0" borderId="31" xfId="0" applyFont="1" applyBorder="1" applyAlignment="1">
      <alignment vertical="center"/>
    </xf>
    <xf numFmtId="0" fontId="0" fillId="0" borderId="31" xfId="0" applyBorder="1" applyAlignment="1">
      <alignment vertical="center"/>
    </xf>
    <xf numFmtId="0" fontId="3" fillId="0" borderId="31" xfId="0" applyFont="1" applyFill="1" applyBorder="1" applyAlignment="1">
      <alignment vertical="center"/>
    </xf>
    <xf numFmtId="0" fontId="0" fillId="0" borderId="31" xfId="0" applyBorder="1"/>
    <xf numFmtId="0" fontId="0" fillId="2" borderId="49" xfId="0" applyFill="1" applyBorder="1"/>
    <xf numFmtId="0" fontId="1" fillId="3" borderId="2" xfId="0" applyFont="1" applyFill="1" applyBorder="1" applyAlignment="1" applyProtection="1">
      <alignment horizontal="center" vertical="center" wrapText="1"/>
    </xf>
    <xf numFmtId="0" fontId="1" fillId="3" borderId="25" xfId="0" applyFont="1" applyFill="1" applyBorder="1" applyAlignment="1" applyProtection="1">
      <alignment horizontal="left" vertical="center"/>
    </xf>
    <xf numFmtId="0" fontId="1" fillId="3" borderId="2" xfId="0" applyFont="1" applyFill="1" applyBorder="1" applyAlignment="1" applyProtection="1">
      <alignment horizontal="center" vertical="center"/>
    </xf>
    <xf numFmtId="0" fontId="5" fillId="2" borderId="33" xfId="0" applyFont="1" applyFill="1" applyBorder="1" applyAlignment="1" applyProtection="1">
      <alignment vertical="center"/>
    </xf>
    <xf numFmtId="0" fontId="5" fillId="2" borderId="24" xfId="0" applyFont="1" applyFill="1" applyBorder="1" applyAlignment="1" applyProtection="1">
      <alignment vertical="center" wrapText="1"/>
    </xf>
    <xf numFmtId="0" fontId="0" fillId="2" borderId="24" xfId="0" applyFill="1" applyBorder="1" applyProtection="1"/>
    <xf numFmtId="0" fontId="5" fillId="2" borderId="33" xfId="0" applyFont="1" applyFill="1" applyBorder="1" applyAlignment="1" applyProtection="1">
      <alignment horizontal="left" vertical="center"/>
    </xf>
    <xf numFmtId="0" fontId="5" fillId="2" borderId="24" xfId="0" applyFont="1" applyFill="1" applyBorder="1" applyAlignment="1" applyProtection="1">
      <alignment vertical="center"/>
    </xf>
    <xf numFmtId="0" fontId="0" fillId="0" borderId="31" xfId="0" applyBorder="1" applyProtection="1"/>
    <xf numFmtId="0" fontId="0" fillId="0" borderId="44" xfId="0" applyBorder="1" applyProtection="1"/>
    <xf numFmtId="16" fontId="3" fillId="3" borderId="2" xfId="0" applyNumberFormat="1" applyFont="1" applyFill="1" applyBorder="1" applyAlignment="1" applyProtection="1">
      <alignment horizontal="center" vertical="center"/>
    </xf>
    <xf numFmtId="0" fontId="0" fillId="0" borderId="0" xfId="0" applyFill="1"/>
    <xf numFmtId="0" fontId="1"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3" fillId="0" borderId="0" xfId="0" applyFont="1" applyFill="1" applyBorder="1" applyAlignment="1">
      <alignment vertical="center"/>
    </xf>
    <xf numFmtId="0" fontId="0" fillId="0" borderId="0" xfId="0" applyAlignment="1"/>
    <xf numFmtId="14" fontId="0" fillId="0" borderId="0" xfId="0" applyNumberFormat="1"/>
    <xf numFmtId="165" fontId="0" fillId="0" borderId="0" xfId="0" applyNumberFormat="1" applyAlignment="1">
      <alignment horizontal="center" vertical="center"/>
    </xf>
    <xf numFmtId="0" fontId="0" fillId="0" borderId="0" xfId="0"/>
    <xf numFmtId="0" fontId="0" fillId="2" borderId="0" xfId="0" applyFill="1" applyBorder="1"/>
    <xf numFmtId="0" fontId="0" fillId="2" borderId="50" xfId="0" applyFill="1" applyBorder="1"/>
    <xf numFmtId="0" fontId="0" fillId="0" borderId="0" xfId="0"/>
    <xf numFmtId="0" fontId="0" fillId="0" borderId="0" xfId="0"/>
    <xf numFmtId="168" fontId="0" fillId="0" borderId="0" xfId="0" applyNumberFormat="1" applyAlignment="1">
      <alignment horizontal="center"/>
    </xf>
    <xf numFmtId="0" fontId="0" fillId="0" borderId="0" xfId="0"/>
    <xf numFmtId="0" fontId="5" fillId="3" borderId="17" xfId="0" applyFont="1" applyFill="1" applyBorder="1" applyAlignment="1" applyProtection="1">
      <alignment horizontal="center" vertical="center"/>
      <protection locked="0"/>
    </xf>
    <xf numFmtId="0" fontId="2" fillId="2" borderId="45" xfId="0" applyFont="1" applyFill="1" applyBorder="1" applyAlignment="1">
      <alignment horizontal="center" vertical="center"/>
    </xf>
    <xf numFmtId="0" fontId="0" fillId="2" borderId="22" xfId="0" applyFill="1" applyBorder="1"/>
    <xf numFmtId="0" fontId="0" fillId="2" borderId="26" xfId="0" applyFill="1" applyBorder="1"/>
    <xf numFmtId="0" fontId="0" fillId="2" borderId="18" xfId="0" applyFill="1" applyBorder="1"/>
    <xf numFmtId="0" fontId="0" fillId="2" borderId="48" xfId="0" applyFill="1" applyBorder="1" applyAlignment="1">
      <alignment vertical="top" wrapText="1"/>
    </xf>
    <xf numFmtId="0" fontId="1" fillId="2" borderId="0" xfId="0" applyFont="1" applyFill="1" applyBorder="1" applyAlignment="1">
      <alignment vertical="top" wrapText="1"/>
    </xf>
    <xf numFmtId="0" fontId="21" fillId="2" borderId="0" xfId="0" applyFont="1" applyFill="1" applyBorder="1" applyAlignment="1">
      <alignment vertical="top" wrapText="1"/>
    </xf>
    <xf numFmtId="0" fontId="0" fillId="2" borderId="0" xfId="0" applyFill="1" applyBorder="1" applyAlignment="1">
      <alignment vertical="top" wrapText="1"/>
    </xf>
    <xf numFmtId="0" fontId="0" fillId="2" borderId="46" xfId="0" applyFill="1" applyBorder="1"/>
    <xf numFmtId="0" fontId="0" fillId="4" borderId="0" xfId="0" applyFill="1" applyAlignment="1">
      <alignment vertical="top" wrapText="1"/>
    </xf>
    <xf numFmtId="0" fontId="0" fillId="0" borderId="0" xfId="0"/>
    <xf numFmtId="0" fontId="0" fillId="2" borderId="44" xfId="0" applyFill="1" applyBorder="1"/>
    <xf numFmtId="0" fontId="0" fillId="2" borderId="48" xfId="0" applyFill="1" applyBorder="1"/>
    <xf numFmtId="0" fontId="0" fillId="4" borderId="0" xfId="0" applyFill="1"/>
    <xf numFmtId="0" fontId="0" fillId="0" borderId="0" xfId="0"/>
    <xf numFmtId="0" fontId="5" fillId="0" borderId="56" xfId="0" applyFont="1" applyBorder="1" applyAlignment="1" applyProtection="1">
      <alignment horizontal="center" vertical="center"/>
      <protection locked="0"/>
    </xf>
    <xf numFmtId="0" fontId="5" fillId="0" borderId="39" xfId="0" applyFont="1" applyBorder="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38" xfId="0" applyFont="1" applyBorder="1" applyAlignment="1" applyProtection="1">
      <alignment horizontal="center" vertical="center"/>
      <protection locked="0"/>
    </xf>
    <xf numFmtId="0" fontId="5" fillId="0" borderId="39" xfId="0" applyFont="1" applyBorder="1" applyAlignment="1" applyProtection="1">
      <alignment horizontal="center"/>
      <protection locked="0"/>
    </xf>
    <xf numFmtId="0" fontId="5" fillId="0" borderId="40" xfId="0" applyFont="1" applyBorder="1" applyAlignment="1" applyProtection="1">
      <alignment horizontal="center"/>
      <protection locked="0"/>
    </xf>
    <xf numFmtId="0" fontId="1" fillId="3" borderId="64" xfId="0" applyFont="1" applyFill="1" applyBorder="1" applyAlignment="1" applyProtection="1"/>
    <xf numFmtId="0" fontId="26" fillId="3" borderId="35" xfId="0" applyFont="1" applyFill="1" applyBorder="1" applyAlignment="1" applyProtection="1">
      <alignment horizontal="center" wrapText="1"/>
    </xf>
    <xf numFmtId="0" fontId="26" fillId="3" borderId="35" xfId="0" applyFont="1" applyFill="1" applyBorder="1" applyAlignment="1" applyProtection="1">
      <alignment horizontal="center" vertical="top" wrapText="1"/>
    </xf>
    <xf numFmtId="0" fontId="7" fillId="3" borderId="35" xfId="0" applyFont="1" applyFill="1" applyBorder="1" applyProtection="1"/>
    <xf numFmtId="0" fontId="7" fillId="3" borderId="64" xfId="0" applyFont="1" applyFill="1" applyBorder="1" applyProtection="1"/>
    <xf numFmtId="0" fontId="5" fillId="0" borderId="26" xfId="0" applyFont="1" applyBorder="1" applyAlignment="1" applyProtection="1">
      <alignment horizontal="center" vertical="center"/>
    </xf>
    <xf numFmtId="0" fontId="5" fillId="0" borderId="78"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26" fillId="3" borderId="63" xfId="0" applyFont="1" applyFill="1" applyBorder="1" applyAlignment="1" applyProtection="1">
      <alignment horizontal="center" wrapText="1"/>
    </xf>
    <xf numFmtId="0" fontId="5" fillId="0" borderId="13" xfId="0" applyFont="1" applyFill="1" applyBorder="1" applyAlignment="1" applyProtection="1">
      <alignment horizontal="center" vertical="center"/>
    </xf>
    <xf numFmtId="0" fontId="5" fillId="0" borderId="70" xfId="0" applyFont="1" applyFill="1" applyBorder="1" applyAlignment="1" applyProtection="1">
      <alignment horizontal="left" vertical="center" wrapText="1"/>
      <protection locked="0"/>
    </xf>
    <xf numFmtId="16" fontId="3" fillId="3" borderId="72" xfId="0" applyNumberFormat="1" applyFont="1" applyFill="1" applyBorder="1" applyAlignment="1" applyProtection="1">
      <alignment horizontal="center" vertical="center"/>
    </xf>
    <xf numFmtId="0" fontId="3" fillId="3" borderId="72" xfId="0" applyFont="1" applyFill="1" applyBorder="1" applyAlignment="1" applyProtection="1">
      <alignment horizontal="center" vertical="center"/>
    </xf>
    <xf numFmtId="0" fontId="5" fillId="0" borderId="70" xfId="0" applyFont="1" applyFill="1" applyBorder="1" applyAlignment="1" applyProtection="1">
      <alignment horizontal="center" vertical="center"/>
      <protection locked="0"/>
    </xf>
    <xf numFmtId="0" fontId="25" fillId="0" borderId="70" xfId="0" applyNumberFormat="1" applyFont="1" applyFill="1" applyBorder="1" applyAlignment="1" applyProtection="1">
      <alignment horizontal="center" vertical="center" wrapText="1"/>
    </xf>
    <xf numFmtId="9" fontId="5" fillId="0" borderId="70" xfId="0" applyNumberFormat="1"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xf>
    <xf numFmtId="0" fontId="5" fillId="0" borderId="81" xfId="0" applyFont="1" applyFill="1" applyBorder="1" applyAlignment="1" applyProtection="1">
      <alignment horizontal="center" vertical="center"/>
    </xf>
    <xf numFmtId="0" fontId="5" fillId="0" borderId="81" xfId="0" applyFont="1" applyFill="1" applyBorder="1" applyAlignment="1" applyProtection="1">
      <alignment horizontal="center" vertical="center" wrapText="1"/>
    </xf>
    <xf numFmtId="0" fontId="5" fillId="0" borderId="83" xfId="0" applyFont="1" applyFill="1" applyBorder="1" applyAlignment="1" applyProtection="1">
      <alignment horizontal="center" vertical="center"/>
    </xf>
    <xf numFmtId="0" fontId="5" fillId="0" borderId="83" xfId="0" applyFont="1" applyFill="1" applyBorder="1" applyAlignment="1" applyProtection="1">
      <alignment horizontal="center" vertical="center" wrapText="1"/>
    </xf>
    <xf numFmtId="0" fontId="5" fillId="0" borderId="76" xfId="0" applyFont="1" applyFill="1" applyBorder="1" applyAlignment="1" applyProtection="1">
      <alignment horizontal="center" vertical="center"/>
    </xf>
    <xf numFmtId="0" fontId="5" fillId="0" borderId="68" xfId="0" applyFont="1" applyFill="1" applyBorder="1" applyAlignment="1" applyProtection="1">
      <alignment horizontal="center" vertical="center"/>
    </xf>
    <xf numFmtId="0" fontId="5" fillId="0" borderId="68" xfId="0" applyFont="1" applyFill="1" applyBorder="1" applyAlignment="1" applyProtection="1">
      <alignment horizontal="left" vertical="center" wrapText="1"/>
      <protection locked="0"/>
    </xf>
    <xf numFmtId="0" fontId="5" fillId="0" borderId="69" xfId="0" applyFont="1" applyFill="1" applyBorder="1" applyAlignment="1" applyProtection="1">
      <alignment horizontal="left" vertical="center" wrapText="1"/>
      <protection locked="0"/>
    </xf>
    <xf numFmtId="0" fontId="5" fillId="0" borderId="85" xfId="0" applyFont="1" applyFill="1" applyBorder="1" applyAlignment="1" applyProtection="1">
      <alignment horizontal="center" vertical="center"/>
    </xf>
    <xf numFmtId="0" fontId="5" fillId="0" borderId="86" xfId="0" applyFont="1" applyFill="1" applyBorder="1" applyAlignment="1" applyProtection="1">
      <alignment horizontal="center" vertical="center"/>
    </xf>
    <xf numFmtId="0" fontId="5" fillId="0" borderId="87" xfId="0" applyFont="1" applyFill="1" applyBorder="1" applyAlignment="1" applyProtection="1">
      <alignment horizontal="center" vertical="center"/>
    </xf>
    <xf numFmtId="0" fontId="25" fillId="0" borderId="68" xfId="0" applyNumberFormat="1" applyFont="1" applyFill="1" applyBorder="1" applyAlignment="1" applyProtection="1">
      <alignment horizontal="center" vertical="center" wrapText="1"/>
    </xf>
    <xf numFmtId="0" fontId="25" fillId="0" borderId="69" xfId="0" applyNumberFormat="1" applyFont="1" applyFill="1" applyBorder="1" applyAlignment="1" applyProtection="1">
      <alignment horizontal="center" vertical="center" wrapText="1"/>
    </xf>
    <xf numFmtId="0" fontId="1" fillId="3" borderId="9" xfId="0" applyFont="1" applyFill="1" applyBorder="1" applyAlignment="1" applyProtection="1">
      <alignment horizontal="center"/>
    </xf>
    <xf numFmtId="0" fontId="30" fillId="2" borderId="0" xfId="0" applyFont="1" applyFill="1" applyAlignment="1" applyProtection="1">
      <alignment horizontal="center"/>
    </xf>
    <xf numFmtId="0" fontId="24" fillId="0" borderId="0" xfId="0" applyFont="1" applyProtection="1"/>
    <xf numFmtId="1" fontId="5" fillId="0" borderId="68" xfId="0" applyNumberFormat="1" applyFont="1" applyFill="1" applyBorder="1" applyAlignment="1" applyProtection="1">
      <alignment horizontal="center" vertical="center"/>
    </xf>
    <xf numFmtId="1" fontId="5" fillId="0" borderId="69" xfId="0" applyNumberFormat="1" applyFont="1" applyFill="1" applyBorder="1" applyAlignment="1" applyProtection="1">
      <alignment horizontal="center" vertical="center"/>
    </xf>
    <xf numFmtId="0" fontId="5" fillId="0" borderId="68" xfId="0" applyFont="1" applyFill="1" applyBorder="1" applyAlignment="1" applyProtection="1">
      <alignment horizontal="center" vertical="center"/>
      <protection locked="0"/>
    </xf>
    <xf numFmtId="0" fontId="5" fillId="0" borderId="6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5" fillId="0" borderId="50" xfId="0" applyFont="1" applyBorder="1" applyAlignment="1" applyProtection="1">
      <alignment horizontal="center" vertical="center"/>
    </xf>
    <xf numFmtId="0" fontId="13" fillId="3" borderId="34" xfId="0" applyFont="1" applyFill="1" applyBorder="1" applyAlignment="1" applyProtection="1">
      <alignment horizontal="center" vertical="center" wrapText="1"/>
    </xf>
    <xf numFmtId="0" fontId="7" fillId="3" borderId="71" xfId="0" applyFont="1" applyFill="1" applyBorder="1" applyAlignment="1" applyProtection="1">
      <alignment horizontal="left" vertical="center"/>
    </xf>
    <xf numFmtId="0" fontId="13" fillId="3" borderId="76" xfId="0" applyFont="1" applyFill="1" applyBorder="1" applyAlignment="1" applyProtection="1">
      <alignment horizontal="center" vertical="center" wrapText="1"/>
    </xf>
    <xf numFmtId="0" fontId="3" fillId="3" borderId="75" xfId="0" applyFont="1" applyFill="1" applyBorder="1" applyAlignment="1" applyProtection="1">
      <alignment horizontal="center" vertical="center"/>
    </xf>
    <xf numFmtId="0" fontId="3" fillId="3" borderId="9" xfId="0" applyFont="1" applyFill="1" applyBorder="1" applyAlignment="1" applyProtection="1">
      <alignment horizontal="center" vertical="center"/>
    </xf>
    <xf numFmtId="0" fontId="13" fillId="3" borderId="50" xfId="0" applyFont="1" applyFill="1" applyBorder="1" applyAlignment="1" applyProtection="1">
      <alignment horizontal="center" vertical="center" wrapText="1"/>
    </xf>
    <xf numFmtId="0" fontId="0" fillId="3" borderId="72" xfId="0" applyFont="1" applyFill="1" applyBorder="1" applyAlignment="1" applyProtection="1">
      <alignment horizontal="center" vertical="center"/>
    </xf>
    <xf numFmtId="0" fontId="3" fillId="3" borderId="73" xfId="0" applyFont="1" applyFill="1" applyBorder="1" applyAlignment="1" applyProtection="1">
      <alignment horizontal="center" vertical="center"/>
    </xf>
    <xf numFmtId="9" fontId="5" fillId="0" borderId="69" xfId="0" applyNumberFormat="1" applyFont="1" applyFill="1" applyBorder="1" applyAlignment="1" applyProtection="1">
      <alignment horizontal="center" vertical="center" wrapText="1"/>
    </xf>
    <xf numFmtId="9" fontId="5" fillId="0" borderId="68" xfId="0" applyNumberFormat="1" applyFont="1" applyFill="1" applyBorder="1" applyAlignment="1" applyProtection="1">
      <alignment horizontal="center" vertical="center" wrapText="1"/>
    </xf>
    <xf numFmtId="0" fontId="27" fillId="2" borderId="0" xfId="0" applyFont="1" applyFill="1" applyBorder="1" applyAlignment="1" applyProtection="1">
      <alignment horizontal="center" vertical="center"/>
    </xf>
    <xf numFmtId="0" fontId="29" fillId="2" borderId="0" xfId="0" applyFont="1" applyFill="1" applyBorder="1" applyAlignment="1" applyProtection="1">
      <alignment horizontal="left"/>
    </xf>
    <xf numFmtId="0" fontId="27" fillId="2" borderId="50" xfId="0" applyFont="1" applyFill="1" applyBorder="1" applyAlignment="1" applyProtection="1">
      <alignment horizontal="center" vertical="center"/>
    </xf>
    <xf numFmtId="0" fontId="27" fillId="2" borderId="0" xfId="0" applyFont="1" applyFill="1" applyBorder="1" applyProtection="1"/>
    <xf numFmtId="0" fontId="27" fillId="2" borderId="0" xfId="0" applyFont="1" applyFill="1" applyBorder="1" applyAlignment="1" applyProtection="1">
      <alignment horizontal="center"/>
    </xf>
    <xf numFmtId="0" fontId="27" fillId="2" borderId="0" xfId="0" applyFont="1" applyFill="1" applyBorder="1" applyAlignment="1">
      <alignment horizontal="center" vertical="center"/>
    </xf>
    <xf numFmtId="0" fontId="10" fillId="2" borderId="50" xfId="0" applyFont="1" applyFill="1" applyBorder="1" applyProtection="1"/>
    <xf numFmtId="0" fontId="27" fillId="2" borderId="50" xfId="0" applyFont="1" applyFill="1" applyBorder="1" applyProtection="1"/>
    <xf numFmtId="0" fontId="27" fillId="2" borderId="50" xfId="0" applyFont="1" applyFill="1" applyBorder="1" applyAlignment="1">
      <alignment horizontal="center" vertical="center"/>
    </xf>
    <xf numFmtId="0" fontId="10" fillId="2" borderId="0" xfId="0" applyFont="1" applyFill="1"/>
    <xf numFmtId="0" fontId="13" fillId="3" borderId="0"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9" xfId="0" applyFont="1" applyFill="1" applyBorder="1" applyAlignment="1" applyProtection="1">
      <alignment horizontal="center" wrapText="1"/>
    </xf>
    <xf numFmtId="0" fontId="5" fillId="3" borderId="12" xfId="0" applyFont="1" applyFill="1" applyBorder="1" applyAlignment="1" applyProtection="1">
      <alignment wrapText="1"/>
    </xf>
    <xf numFmtId="0" fontId="13" fillId="3" borderId="11" xfId="0" applyFont="1" applyFill="1" applyBorder="1" applyAlignment="1" applyProtection="1">
      <alignment horizontal="center" wrapText="1"/>
    </xf>
    <xf numFmtId="0" fontId="28" fillId="0" borderId="88" xfId="0" applyFont="1" applyFill="1" applyBorder="1" applyAlignment="1" applyProtection="1">
      <alignment horizontal="center" vertical="center"/>
    </xf>
    <xf numFmtId="0" fontId="28" fillId="0" borderId="89" xfId="0" applyFont="1" applyFill="1" applyBorder="1" applyAlignment="1" applyProtection="1">
      <alignment horizontal="center" vertical="center"/>
    </xf>
    <xf numFmtId="0" fontId="28" fillId="0" borderId="90" xfId="0" applyFont="1" applyFill="1" applyBorder="1" applyAlignment="1" applyProtection="1">
      <alignment horizontal="center" vertical="center"/>
    </xf>
    <xf numFmtId="0" fontId="1" fillId="3" borderId="91" xfId="0" applyFont="1" applyFill="1" applyBorder="1" applyAlignment="1" applyProtection="1">
      <alignment horizontal="center" vertical="center"/>
    </xf>
    <xf numFmtId="0" fontId="1" fillId="3" borderId="92" xfId="0" applyFont="1" applyFill="1" applyBorder="1" applyAlignment="1" applyProtection="1">
      <alignment horizontal="center" vertical="center"/>
    </xf>
    <xf numFmtId="0" fontId="1" fillId="3" borderId="93" xfId="0" applyFont="1" applyFill="1" applyBorder="1" applyAlignment="1" applyProtection="1">
      <alignment horizontal="center" vertical="center"/>
    </xf>
    <xf numFmtId="14" fontId="1" fillId="3" borderId="35" xfId="0" applyNumberFormat="1" applyFont="1" applyFill="1" applyBorder="1" applyAlignment="1" applyProtection="1">
      <alignment horizontal="left"/>
      <protection locked="0"/>
    </xf>
    <xf numFmtId="0" fontId="1" fillId="3" borderId="35" xfId="0" applyNumberFormat="1" applyFont="1" applyFill="1" applyBorder="1" applyAlignment="1" applyProtection="1">
      <alignment horizontal="right"/>
      <protection locked="0"/>
    </xf>
    <xf numFmtId="0" fontId="8" fillId="3" borderId="35" xfId="0" applyNumberFormat="1" applyFont="1" applyFill="1" applyBorder="1" applyAlignment="1" applyProtection="1">
      <alignment horizontal="left"/>
      <protection locked="0"/>
    </xf>
    <xf numFmtId="1" fontId="5" fillId="0" borderId="70" xfId="0" applyNumberFormat="1" applyFont="1" applyFill="1" applyBorder="1" applyAlignment="1" applyProtection="1">
      <alignment horizontal="center" vertical="center"/>
    </xf>
    <xf numFmtId="0" fontId="2" fillId="0" borderId="0" xfId="0" applyFont="1" applyBorder="1" applyAlignment="1" applyProtection="1">
      <alignment wrapText="1"/>
    </xf>
    <xf numFmtId="0" fontId="0" fillId="3" borderId="35" xfId="0" applyFill="1" applyBorder="1" applyAlignment="1" applyProtection="1"/>
    <xf numFmtId="0" fontId="1" fillId="3" borderId="35" xfId="0" applyNumberFormat="1" applyFont="1" applyFill="1" applyBorder="1" applyAlignment="1" applyProtection="1">
      <alignment horizontal="left"/>
    </xf>
    <xf numFmtId="0" fontId="5" fillId="0" borderId="18" xfId="0" applyFont="1" applyBorder="1" applyAlignment="1" applyProtection="1">
      <alignment horizontal="center" vertical="center"/>
    </xf>
    <xf numFmtId="0" fontId="5" fillId="0" borderId="22" xfId="0" applyFont="1" applyBorder="1" applyAlignment="1" applyProtection="1">
      <alignment horizontal="center" vertical="center"/>
    </xf>
    <xf numFmtId="0" fontId="5" fillId="0" borderId="77" xfId="0" applyFont="1" applyBorder="1" applyAlignment="1" applyProtection="1">
      <alignment horizontal="center" vertical="center"/>
    </xf>
    <xf numFmtId="0" fontId="5" fillId="0" borderId="48" xfId="0" applyFont="1" applyBorder="1" applyAlignment="1" applyProtection="1">
      <alignment horizontal="center" vertical="center"/>
    </xf>
    <xf numFmtId="0" fontId="5" fillId="0" borderId="44" xfId="0" applyFont="1" applyBorder="1" applyAlignment="1" applyProtection="1">
      <alignment horizontal="center" vertical="center"/>
    </xf>
    <xf numFmtId="0" fontId="5" fillId="3" borderId="0" xfId="0" applyFont="1" applyFill="1" applyBorder="1" applyAlignment="1" applyProtection="1">
      <alignment horizontal="center" vertical="center"/>
    </xf>
    <xf numFmtId="0" fontId="5" fillId="0" borderId="49" xfId="0" applyFont="1" applyBorder="1" applyAlignment="1" applyProtection="1">
      <alignment horizontal="center" vertical="center"/>
    </xf>
    <xf numFmtId="0" fontId="5" fillId="0" borderId="46" xfId="0" applyFont="1" applyBorder="1" applyAlignment="1" applyProtection="1">
      <alignment horizontal="center" vertical="center"/>
    </xf>
    <xf numFmtId="0" fontId="5" fillId="3" borderId="50" xfId="0" applyFont="1" applyFill="1" applyBorder="1" applyAlignment="1" applyProtection="1">
      <alignment horizontal="center" vertical="center"/>
    </xf>
    <xf numFmtId="0" fontId="5" fillId="0" borderId="67" xfId="0" applyFont="1" applyBorder="1" applyAlignment="1" applyProtection="1">
      <alignment horizontal="center" vertical="center"/>
    </xf>
    <xf numFmtId="0" fontId="5" fillId="0" borderId="74" xfId="0" applyFont="1" applyBorder="1" applyAlignment="1" applyProtection="1">
      <alignment horizontal="center" vertical="center"/>
    </xf>
    <xf numFmtId="0" fontId="5" fillId="3" borderId="14" xfId="0" applyFont="1" applyFill="1" applyBorder="1" applyAlignment="1" applyProtection="1">
      <alignment horizontal="center" vertical="center"/>
    </xf>
    <xf numFmtId="0" fontId="2" fillId="0" borderId="0" xfId="0" applyFont="1" applyBorder="1" applyAlignment="1" applyProtection="1">
      <alignment horizontal="left" wrapText="1"/>
    </xf>
    <xf numFmtId="0" fontId="0" fillId="0" borderId="0" xfId="0"/>
    <xf numFmtId="0" fontId="0" fillId="0" borderId="0" xfId="0" applyBorder="1"/>
    <xf numFmtId="0" fontId="1" fillId="3" borderId="63" xfId="0" applyFont="1" applyFill="1" applyBorder="1" applyAlignment="1" applyProtection="1">
      <alignment horizontal="right"/>
    </xf>
    <xf numFmtId="166" fontId="1" fillId="3" borderId="35" xfId="0" applyNumberFormat="1" applyFont="1" applyFill="1" applyBorder="1" applyAlignment="1" applyProtection="1">
      <alignment horizontal="left"/>
    </xf>
    <xf numFmtId="0" fontId="8" fillId="3" borderId="35" xfId="0" applyFont="1" applyFill="1" applyBorder="1" applyAlignment="1" applyProtection="1">
      <alignment horizontal="right"/>
    </xf>
    <xf numFmtId="0" fontId="1" fillId="3" borderId="35" xfId="0" applyFont="1" applyFill="1" applyBorder="1" applyAlignment="1" applyProtection="1">
      <alignment horizontal="right"/>
    </xf>
    <xf numFmtId="0" fontId="1" fillId="3" borderId="35" xfId="0" applyNumberFormat="1" applyFont="1" applyFill="1" applyBorder="1" applyAlignment="1" applyProtection="1">
      <alignment horizontal="left"/>
      <protection locked="0"/>
    </xf>
    <xf numFmtId="0" fontId="0" fillId="0" borderId="0" xfId="0" applyProtection="1"/>
    <xf numFmtId="0" fontId="1" fillId="3" borderId="16"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xf>
    <xf numFmtId="0" fontId="13" fillId="3" borderId="36" xfId="0" applyFont="1" applyFill="1" applyBorder="1" applyAlignment="1" applyProtection="1">
      <alignment horizontal="center" vertical="center" wrapText="1"/>
    </xf>
    <xf numFmtId="0" fontId="13" fillId="3" borderId="43" xfId="0" applyFont="1" applyFill="1" applyBorder="1" applyAlignment="1" applyProtection="1">
      <alignment horizontal="center" vertical="center" wrapText="1"/>
    </xf>
    <xf numFmtId="0" fontId="13" fillId="3" borderId="45" xfId="0" applyFont="1" applyFill="1" applyBorder="1" applyAlignment="1" applyProtection="1">
      <alignment horizontal="center" vertical="center" wrapText="1"/>
    </xf>
    <xf numFmtId="0" fontId="1" fillId="3" borderId="37" xfId="0" applyFont="1" applyFill="1" applyBorder="1" applyAlignment="1" applyProtection="1">
      <alignment horizontal="center" vertical="center"/>
    </xf>
    <xf numFmtId="0" fontId="5" fillId="0" borderId="65" xfId="0" applyFont="1" applyFill="1" applyBorder="1" applyAlignment="1" applyProtection="1">
      <alignment horizontal="left" vertical="center"/>
      <protection locked="0"/>
    </xf>
    <xf numFmtId="0" fontId="5" fillId="0" borderId="23" xfId="0" applyFont="1" applyFill="1" applyBorder="1" applyAlignment="1" applyProtection="1">
      <alignment horizontal="left" vertical="center"/>
      <protection locked="0"/>
    </xf>
    <xf numFmtId="0" fontId="5" fillId="0" borderId="22" xfId="0" applyFont="1" applyFill="1" applyBorder="1" applyAlignment="1" applyProtection="1">
      <alignment horizontal="left" vertical="center"/>
      <protection locked="0"/>
    </xf>
    <xf numFmtId="0" fontId="10" fillId="2" borderId="0" xfId="0" applyFont="1" applyFill="1" applyProtection="1"/>
    <xf numFmtId="0" fontId="12" fillId="2" borderId="0" xfId="0" applyFont="1" applyFill="1" applyAlignment="1" applyProtection="1">
      <alignment horizontal="center"/>
    </xf>
    <xf numFmtId="0" fontId="10" fillId="2" borderId="0" xfId="0" applyFont="1" applyFill="1" applyBorder="1" applyProtection="1"/>
    <xf numFmtId="0" fontId="10" fillId="2" borderId="0" xfId="0" applyFont="1" applyFill="1" applyBorder="1" applyAlignment="1" applyProtection="1">
      <alignment horizontal="center"/>
    </xf>
    <xf numFmtId="0" fontId="2" fillId="0" borderId="0" xfId="0" applyFont="1" applyAlignment="1" applyProtection="1">
      <alignment horizontal="center"/>
    </xf>
    <xf numFmtId="0" fontId="12" fillId="2" borderId="0" xfId="0" applyFont="1" applyFill="1" applyAlignment="1" applyProtection="1">
      <alignment horizontal="center" vertical="center"/>
    </xf>
    <xf numFmtId="9" fontId="12" fillId="2" borderId="0" xfId="1" applyFont="1" applyFill="1" applyBorder="1" applyAlignment="1" applyProtection="1">
      <alignment horizontal="center" vertical="center"/>
    </xf>
    <xf numFmtId="9" fontId="12" fillId="2" borderId="0" xfId="1" applyFont="1" applyFill="1" applyAlignment="1" applyProtection="1">
      <alignment horizontal="center" vertical="center"/>
    </xf>
    <xf numFmtId="0" fontId="15" fillId="2" borderId="8" xfId="0" applyFont="1" applyFill="1" applyBorder="1" applyAlignment="1" applyProtection="1">
      <alignment horizontal="center" vertical="center" wrapText="1"/>
    </xf>
    <xf numFmtId="0" fontId="0" fillId="2" borderId="9" xfId="0" applyFill="1" applyBorder="1" applyProtection="1"/>
    <xf numFmtId="0" fontId="4" fillId="2" borderId="9" xfId="0" applyFont="1" applyFill="1" applyBorder="1" applyAlignment="1" applyProtection="1">
      <alignment horizontal="right" vertical="center"/>
    </xf>
    <xf numFmtId="165" fontId="4" fillId="2" borderId="9" xfId="0" applyNumberFormat="1" applyFont="1" applyFill="1" applyBorder="1" applyAlignment="1" applyProtection="1">
      <alignment horizontal="right" vertical="center"/>
    </xf>
    <xf numFmtId="0" fontId="4" fillId="2" borderId="9" xfId="0" applyFont="1" applyFill="1" applyBorder="1" applyAlignment="1" applyProtection="1">
      <alignment horizontal="left" vertical="center"/>
    </xf>
    <xf numFmtId="0" fontId="4" fillId="2" borderId="9" xfId="0" applyFont="1" applyFill="1" applyBorder="1" applyAlignment="1" applyProtection="1">
      <alignment vertical="center"/>
    </xf>
    <xf numFmtId="0" fontId="4" fillId="2" borderId="10" xfId="0" applyFont="1" applyFill="1" applyBorder="1" applyAlignment="1" applyProtection="1">
      <alignment vertical="center"/>
    </xf>
    <xf numFmtId="0" fontId="4" fillId="2"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0" fillId="0" borderId="0" xfId="0" applyFill="1" applyProtection="1"/>
    <xf numFmtId="0" fontId="0" fillId="2" borderId="11" xfId="0" applyFill="1" applyBorder="1" applyProtection="1"/>
    <xf numFmtId="0" fontId="0" fillId="2" borderId="0" xfId="0" applyFill="1" applyBorder="1" applyProtection="1"/>
    <xf numFmtId="0" fontId="4" fillId="2" borderId="0" xfId="0"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left" vertical="center"/>
    </xf>
    <xf numFmtId="0" fontId="4" fillId="2" borderId="12"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2" fontId="12" fillId="2" borderId="0" xfId="0" applyNumberFormat="1" applyFont="1" applyFill="1" applyAlignment="1" applyProtection="1">
      <alignment horizontal="center" vertical="center"/>
    </xf>
    <xf numFmtId="2" fontId="12" fillId="2" borderId="0" xfId="1" applyNumberFormat="1" applyFont="1" applyFill="1" applyAlignment="1" applyProtection="1">
      <alignment horizontal="center" vertical="center"/>
    </xf>
    <xf numFmtId="0" fontId="4" fillId="2" borderId="12" xfId="0" applyFont="1" applyFill="1" applyBorder="1" applyAlignment="1" applyProtection="1">
      <alignment vertical="center"/>
    </xf>
    <xf numFmtId="0" fontId="7" fillId="0" borderId="0" xfId="0" applyNumberFormat="1" applyFont="1" applyFill="1" applyBorder="1" applyAlignment="1" applyProtection="1">
      <alignment horizontal="center" vertical="center" wrapText="1"/>
    </xf>
    <xf numFmtId="0" fontId="0" fillId="2" borderId="13" xfId="0" applyFill="1" applyBorder="1" applyProtection="1"/>
    <xf numFmtId="0" fontId="14" fillId="2" borderId="14" xfId="0" applyFont="1" applyFill="1" applyBorder="1" applyAlignment="1" applyProtection="1">
      <alignment horizontal="center" vertical="center"/>
    </xf>
    <xf numFmtId="0" fontId="0" fillId="2" borderId="14" xfId="0" applyFill="1" applyBorder="1" applyAlignment="1" applyProtection="1">
      <alignment vertical="center"/>
    </xf>
    <xf numFmtId="0" fontId="14" fillId="2" borderId="14" xfId="0" applyFont="1" applyFill="1" applyBorder="1" applyAlignment="1" applyProtection="1">
      <alignment horizontal="right" vertical="center"/>
    </xf>
    <xf numFmtId="0" fontId="14" fillId="2" borderId="14" xfId="0" applyNumberFormat="1" applyFont="1" applyFill="1" applyBorder="1" applyAlignment="1" applyProtection="1">
      <alignment horizontal="left" vertical="center" indent="2"/>
    </xf>
    <xf numFmtId="0" fontId="0" fillId="2" borderId="4" xfId="0" applyFill="1" applyBorder="1" applyProtection="1"/>
    <xf numFmtId="0" fontId="0" fillId="0" borderId="0" xfId="0" applyFill="1" applyBorder="1" applyProtection="1"/>
    <xf numFmtId="0" fontId="12" fillId="2" borderId="0" xfId="0" applyFont="1" applyFill="1" applyBorder="1" applyAlignment="1" applyProtection="1">
      <alignment horizontal="center" vertical="center"/>
    </xf>
    <xf numFmtId="0" fontId="11" fillId="2" borderId="0" xfId="0" applyFont="1" applyFill="1" applyBorder="1" applyAlignment="1" applyProtection="1">
      <alignment horizontal="right" vertical="center"/>
    </xf>
    <xf numFmtId="0" fontId="12" fillId="2" borderId="0" xfId="0" applyFont="1" applyFill="1" applyBorder="1" applyAlignment="1" applyProtection="1">
      <alignment horizontal="center"/>
    </xf>
    <xf numFmtId="0" fontId="4" fillId="0" borderId="0" xfId="0" applyFont="1" applyFill="1" applyBorder="1" applyAlignment="1" applyProtection="1">
      <alignment vertical="center"/>
    </xf>
    <xf numFmtId="0" fontId="12" fillId="2" borderId="0" xfId="0" applyFont="1" applyFill="1" applyAlignment="1" applyProtection="1">
      <alignment horizontal="left" vertical="center"/>
    </xf>
    <xf numFmtId="0" fontId="9" fillId="2" borderId="0" xfId="0" applyFont="1" applyFill="1" applyAlignment="1" applyProtection="1">
      <alignment horizontal="center" vertical="center"/>
    </xf>
    <xf numFmtId="0" fontId="12" fillId="2" borderId="0" xfId="0" applyFont="1" applyFill="1" applyProtection="1"/>
    <xf numFmtId="164" fontId="17" fillId="2" borderId="0" xfId="0" applyNumberFormat="1" applyFont="1" applyFill="1" applyAlignment="1" applyProtection="1">
      <alignment horizontal="center" vertical="center"/>
    </xf>
    <xf numFmtId="0" fontId="12" fillId="2" borderId="0" xfId="0" applyFont="1" applyFill="1" applyBorder="1" applyAlignment="1" applyProtection="1">
      <alignment vertical="center"/>
    </xf>
    <xf numFmtId="164" fontId="11" fillId="2" borderId="0" xfId="0" applyNumberFormat="1" applyFont="1" applyFill="1" applyAlignment="1" applyProtection="1">
      <alignment horizontal="center" vertical="center"/>
    </xf>
    <xf numFmtId="164" fontId="12" fillId="2" borderId="0" xfId="1" applyNumberFormat="1" applyFont="1" applyFill="1" applyAlignment="1" applyProtection="1">
      <alignment horizontal="center" vertical="center"/>
    </xf>
    <xf numFmtId="165" fontId="12" fillId="2" borderId="0" xfId="0" applyNumberFormat="1" applyFont="1" applyFill="1" applyAlignment="1" applyProtection="1">
      <alignment horizontal="center" vertical="center"/>
    </xf>
    <xf numFmtId="0" fontId="17" fillId="2" borderId="0" xfId="0" applyFont="1" applyFill="1" applyAlignment="1" applyProtection="1">
      <alignment horizontal="center" vertical="center"/>
    </xf>
    <xf numFmtId="0" fontId="17" fillId="2" borderId="0" xfId="0" applyFont="1" applyFill="1" applyAlignment="1" applyProtection="1">
      <alignment horizontal="center"/>
    </xf>
    <xf numFmtId="169" fontId="12" fillId="2" borderId="0" xfId="0" applyNumberFormat="1" applyFont="1" applyFill="1" applyAlignment="1" applyProtection="1">
      <alignment horizontal="center" vertical="center"/>
    </xf>
    <xf numFmtId="167" fontId="12" fillId="2" borderId="0" xfId="0" applyNumberFormat="1" applyFont="1" applyFill="1" applyAlignment="1" applyProtection="1">
      <alignment horizontal="center"/>
    </xf>
    <xf numFmtId="10" fontId="10" fillId="2" borderId="0" xfId="0" applyNumberFormat="1" applyFont="1" applyFill="1" applyProtection="1"/>
    <xf numFmtId="168" fontId="12" fillId="2" borderId="0" xfId="0" applyNumberFormat="1" applyFont="1" applyFill="1" applyAlignment="1" applyProtection="1">
      <alignment horizontal="center" vertical="center"/>
    </xf>
    <xf numFmtId="0" fontId="12" fillId="2" borderId="0" xfId="0" applyFont="1" applyFill="1" applyAlignment="1" applyProtection="1">
      <alignment horizontal="right" vertical="center"/>
    </xf>
    <xf numFmtId="169" fontId="10" fillId="2" borderId="0" xfId="0" applyNumberFormat="1" applyFont="1" applyFill="1" applyAlignment="1" applyProtection="1">
      <alignment horizontal="center"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center" vertical="center" wrapText="1"/>
    </xf>
    <xf numFmtId="0" fontId="22" fillId="2" borderId="0" xfId="0" applyFont="1" applyFill="1" applyBorder="1" applyAlignment="1" applyProtection="1">
      <alignment horizontal="center"/>
    </xf>
    <xf numFmtId="0" fontId="1" fillId="3" borderId="45" xfId="0" applyFont="1" applyFill="1" applyBorder="1" applyAlignment="1" applyProtection="1">
      <alignment horizontal="center" vertical="center" wrapText="1"/>
    </xf>
    <xf numFmtId="0" fontId="1" fillId="3" borderId="21" xfId="0" applyFont="1" applyFill="1" applyBorder="1" applyAlignment="1" applyProtection="1">
      <alignment horizontal="left" vertical="center"/>
    </xf>
    <xf numFmtId="0" fontId="1" fillId="3" borderId="19" xfId="0" applyFont="1" applyFill="1" applyBorder="1" applyAlignment="1" applyProtection="1">
      <alignment horizontal="left" vertical="center"/>
    </xf>
    <xf numFmtId="0" fontId="5" fillId="0" borderId="45" xfId="0" applyFont="1" applyBorder="1" applyAlignment="1" applyProtection="1">
      <alignment horizontal="center" vertical="center"/>
    </xf>
    <xf numFmtId="0" fontId="3" fillId="2" borderId="21" xfId="0" applyFont="1" applyFill="1" applyBorder="1" applyProtection="1"/>
    <xf numFmtId="0" fontId="0" fillId="2" borderId="21" xfId="0" applyFill="1" applyBorder="1" applyProtection="1"/>
    <xf numFmtId="0" fontId="0" fillId="2" borderId="19" xfId="0" applyFill="1" applyBorder="1" applyProtection="1"/>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horizontal="center" vertical="center"/>
    </xf>
    <xf numFmtId="0" fontId="5" fillId="2" borderId="0" xfId="0" applyFont="1" applyFill="1" applyBorder="1" applyAlignment="1" applyProtection="1">
      <alignment horizontal="left" vertical="center"/>
    </xf>
    <xf numFmtId="0" fontId="3" fillId="2" borderId="0" xfId="0" applyFont="1" applyFill="1" applyBorder="1" applyProtection="1"/>
    <xf numFmtId="0" fontId="0" fillId="0" borderId="0" xfId="0" applyBorder="1" applyProtection="1"/>
    <xf numFmtId="0" fontId="1" fillId="3" borderId="45" xfId="0" applyFont="1" applyFill="1" applyBorder="1" applyAlignment="1" applyProtection="1">
      <alignment horizontal="center" vertical="center"/>
    </xf>
    <xf numFmtId="0" fontId="5" fillId="2" borderId="22" xfId="0" applyFont="1" applyFill="1" applyBorder="1" applyAlignment="1" applyProtection="1">
      <alignment vertical="center"/>
    </xf>
    <xf numFmtId="0" fontId="5" fillId="2" borderId="26" xfId="0" applyFont="1" applyFill="1" applyBorder="1" applyAlignment="1" applyProtection="1">
      <alignment vertical="center" wrapText="1"/>
    </xf>
    <xf numFmtId="0" fontId="5" fillId="2" borderId="0" xfId="0" applyFont="1" applyFill="1" applyBorder="1" applyAlignment="1" applyProtection="1">
      <alignment vertical="center" wrapText="1"/>
    </xf>
    <xf numFmtId="0" fontId="5" fillId="2" borderId="50" xfId="0" applyFont="1" applyFill="1" applyBorder="1" applyAlignment="1" applyProtection="1">
      <alignment vertical="center" wrapText="1"/>
    </xf>
    <xf numFmtId="0" fontId="5" fillId="2" borderId="26" xfId="0" applyFont="1" applyFill="1" applyBorder="1" applyAlignment="1" applyProtection="1">
      <alignment vertical="center"/>
    </xf>
    <xf numFmtId="0" fontId="5" fillId="2" borderId="0" xfId="0" applyFont="1" applyFill="1" applyBorder="1" applyAlignment="1" applyProtection="1">
      <alignment vertical="center"/>
    </xf>
    <xf numFmtId="0" fontId="5" fillId="2" borderId="0" xfId="0" applyFont="1" applyFill="1" applyBorder="1" applyProtection="1"/>
    <xf numFmtId="0" fontId="5" fillId="2" borderId="50"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0" fillId="2" borderId="0" xfId="0" applyFill="1" applyProtection="1"/>
    <xf numFmtId="0" fontId="5" fillId="0" borderId="12" xfId="0" applyFont="1" applyBorder="1" applyAlignment="1" applyProtection="1">
      <alignment horizontal="center" vertical="center"/>
    </xf>
    <xf numFmtId="0" fontId="5" fillId="0" borderId="94" xfId="0" applyFont="1" applyFill="1" applyBorder="1" applyAlignment="1" applyProtection="1">
      <alignment horizontal="left" vertical="center"/>
      <protection locked="0"/>
    </xf>
    <xf numFmtId="0" fontId="5" fillId="0" borderId="34" xfId="0" applyFont="1" applyBorder="1" applyAlignment="1" applyProtection="1">
      <alignment horizontal="center" vertical="center"/>
    </xf>
    <xf numFmtId="0" fontId="5" fillId="0" borderId="0" xfId="0" applyFont="1" applyFill="1" applyAlignment="1" applyProtection="1">
      <alignment horizontal="center" vertical="center"/>
    </xf>
    <xf numFmtId="0" fontId="1" fillId="3" borderId="66" xfId="0" applyFont="1" applyFill="1" applyBorder="1" applyAlignment="1" applyProtection="1">
      <alignment horizontal="center" vertical="center" wrapText="1"/>
    </xf>
    <xf numFmtId="0" fontId="5" fillId="0" borderId="4" xfId="0" applyFont="1" applyBorder="1" applyAlignment="1" applyProtection="1">
      <alignment horizontal="center" vertical="center"/>
    </xf>
    <xf numFmtId="0" fontId="1" fillId="3" borderId="47" xfId="0" applyFont="1" applyFill="1" applyBorder="1" applyAlignment="1" applyProtection="1">
      <alignment horizontal="center" vertical="center"/>
    </xf>
    <xf numFmtId="0" fontId="5" fillId="3" borderId="26" xfId="0" applyFont="1" applyFill="1" applyBorder="1" applyAlignment="1" applyProtection="1">
      <alignment horizontal="center" vertical="center"/>
    </xf>
    <xf numFmtId="0" fontId="5" fillId="0" borderId="95" xfId="0" applyFont="1" applyFill="1" applyBorder="1" applyAlignment="1" applyProtection="1">
      <alignment horizontal="left" vertical="center" wrapText="1"/>
      <protection locked="0"/>
    </xf>
    <xf numFmtId="0" fontId="5" fillId="0" borderId="95" xfId="0" applyFont="1" applyFill="1" applyBorder="1" applyAlignment="1" applyProtection="1">
      <alignment horizontal="center" vertical="center"/>
      <protection locked="0"/>
    </xf>
    <xf numFmtId="1" fontId="5" fillId="0" borderId="95" xfId="0" applyNumberFormat="1" applyFont="1" applyFill="1" applyBorder="1" applyAlignment="1" applyProtection="1">
      <alignment horizontal="center" vertical="center"/>
    </xf>
    <xf numFmtId="0" fontId="5" fillId="0" borderId="96" xfId="0" applyFont="1" applyFill="1" applyBorder="1" applyAlignment="1" applyProtection="1">
      <alignment horizontal="center" vertical="center"/>
    </xf>
    <xf numFmtId="0" fontId="5" fillId="0" borderId="97" xfId="0" applyFont="1" applyFill="1" applyBorder="1" applyAlignment="1" applyProtection="1">
      <alignment horizontal="center" vertical="center" wrapText="1"/>
    </xf>
    <xf numFmtId="0" fontId="5" fillId="0" borderId="97" xfId="0" applyFont="1" applyFill="1" applyBorder="1" applyAlignment="1" applyProtection="1">
      <alignment horizontal="center" vertical="center"/>
    </xf>
    <xf numFmtId="0" fontId="28" fillId="0" borderId="98" xfId="0" applyFont="1" applyFill="1" applyBorder="1" applyAlignment="1" applyProtection="1">
      <alignment horizontal="center" vertical="center"/>
    </xf>
    <xf numFmtId="0" fontId="25" fillId="0" borderId="95" xfId="0" applyNumberFormat="1" applyFont="1" applyFill="1" applyBorder="1" applyAlignment="1" applyProtection="1">
      <alignment horizontal="center" vertical="center" wrapText="1"/>
    </xf>
    <xf numFmtId="9" fontId="5" fillId="0" borderId="95" xfId="0" applyNumberFormat="1" applyFont="1" applyFill="1" applyBorder="1" applyAlignment="1" applyProtection="1">
      <alignment horizontal="center" vertical="center" wrapText="1"/>
    </xf>
    <xf numFmtId="1" fontId="5" fillId="0" borderId="70" xfId="0" applyNumberFormat="1" applyFont="1" applyFill="1" applyBorder="1" applyAlignment="1" applyProtection="1">
      <alignment horizontal="center" vertical="center"/>
      <protection locked="0"/>
    </xf>
    <xf numFmtId="1" fontId="5" fillId="0" borderId="69" xfId="0" applyNumberFormat="1" applyFont="1" applyFill="1" applyBorder="1" applyAlignment="1" applyProtection="1">
      <alignment horizontal="center" vertical="center"/>
      <protection locked="0"/>
    </xf>
    <xf numFmtId="0" fontId="5" fillId="0" borderId="70" xfId="0" applyFont="1" applyFill="1" applyBorder="1" applyAlignment="1" applyProtection="1">
      <alignment horizontal="center" vertical="center"/>
    </xf>
    <xf numFmtId="0" fontId="5" fillId="0" borderId="69" xfId="0" applyFont="1" applyFill="1" applyBorder="1" applyAlignment="1" applyProtection="1">
      <alignment horizontal="center" vertical="center"/>
    </xf>
    <xf numFmtId="168" fontId="0" fillId="0" borderId="0" xfId="0" applyNumberFormat="1" applyAlignment="1" applyProtection="1">
      <alignment horizontal="center"/>
    </xf>
    <xf numFmtId="0" fontId="5" fillId="0" borderId="100" xfId="0" applyFont="1" applyFill="1" applyBorder="1" applyAlignment="1" applyProtection="1">
      <alignment horizontal="left" vertical="center" wrapText="1"/>
      <protection locked="0"/>
    </xf>
    <xf numFmtId="0" fontId="5" fillId="0" borderId="100" xfId="0" applyFont="1" applyFill="1" applyBorder="1" applyAlignment="1" applyProtection="1">
      <alignment horizontal="left" vertical="center"/>
      <protection locked="0"/>
    </xf>
    <xf numFmtId="0" fontId="13" fillId="3" borderId="101" xfId="0" applyFont="1" applyFill="1" applyBorder="1" applyAlignment="1" applyProtection="1">
      <alignment horizontal="center" vertical="center" wrapText="1"/>
    </xf>
    <xf numFmtId="0" fontId="1" fillId="3" borderId="102" xfId="0" applyFont="1" applyFill="1" applyBorder="1" applyAlignment="1" applyProtection="1">
      <alignment horizontal="center" vertical="center"/>
    </xf>
    <xf numFmtId="0" fontId="1" fillId="3" borderId="103" xfId="0" applyFont="1" applyFill="1" applyBorder="1" applyAlignment="1" applyProtection="1">
      <alignment horizontal="center" vertical="center"/>
    </xf>
    <xf numFmtId="0" fontId="1" fillId="3" borderId="21" xfId="0" applyFont="1" applyFill="1" applyBorder="1" applyAlignment="1" applyProtection="1">
      <alignment horizontal="center" vertical="center"/>
    </xf>
    <xf numFmtId="0" fontId="1" fillId="3" borderId="19" xfId="0" applyFont="1" applyFill="1" applyBorder="1" applyAlignment="1" applyProtection="1">
      <alignment horizontal="center" vertical="center"/>
    </xf>
    <xf numFmtId="0" fontId="13" fillId="3" borderId="75" xfId="0" applyFont="1" applyFill="1" applyBorder="1" applyAlignment="1" applyProtection="1">
      <alignment horizontal="center" wrapText="1"/>
    </xf>
    <xf numFmtId="0" fontId="13" fillId="3" borderId="73" xfId="0" applyFont="1" applyFill="1" applyBorder="1" applyAlignment="1" applyProtection="1">
      <alignment horizontal="center" wrapText="1"/>
    </xf>
    <xf numFmtId="0" fontId="13" fillId="3" borderId="46" xfId="0" applyFont="1" applyFill="1" applyBorder="1" applyAlignment="1" applyProtection="1">
      <alignment horizontal="center" vertical="center" wrapText="1"/>
    </xf>
    <xf numFmtId="0" fontId="13" fillId="3" borderId="49"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wrapText="1"/>
    </xf>
    <xf numFmtId="0" fontId="5" fillId="0" borderId="20" xfId="0" applyFont="1" applyFill="1" applyBorder="1" applyAlignment="1" applyProtection="1">
      <alignment vertical="center" wrapText="1"/>
      <protection locked="0"/>
    </xf>
    <xf numFmtId="0" fontId="5" fillId="0" borderId="16" xfId="0" applyFont="1" applyFill="1" applyBorder="1" applyAlignment="1" applyProtection="1">
      <alignment vertical="center" wrapText="1"/>
      <protection locked="0"/>
    </xf>
    <xf numFmtId="0" fontId="5" fillId="2" borderId="58" xfId="0" applyFont="1" applyFill="1" applyBorder="1" applyAlignment="1" applyProtection="1">
      <alignment vertical="center" wrapText="1"/>
      <protection locked="0"/>
    </xf>
    <xf numFmtId="0" fontId="5" fillId="2" borderId="59" xfId="0" applyFont="1" applyFill="1" applyBorder="1" applyAlignment="1" applyProtection="1">
      <alignment vertical="center" wrapText="1"/>
      <protection locked="0"/>
    </xf>
    <xf numFmtId="0" fontId="5" fillId="2" borderId="54" xfId="0" applyFont="1" applyFill="1" applyBorder="1" applyAlignment="1" applyProtection="1">
      <alignment vertical="center" wrapText="1"/>
      <protection locked="0"/>
    </xf>
    <xf numFmtId="0" fontId="5" fillId="2" borderId="41" xfId="0" applyFont="1" applyFill="1" applyBorder="1" applyAlignment="1" applyProtection="1">
      <alignment vertical="center" wrapText="1"/>
      <protection locked="0"/>
    </xf>
    <xf numFmtId="0" fontId="5" fillId="2" borderId="55" xfId="0" applyFont="1" applyFill="1" applyBorder="1" applyAlignment="1" applyProtection="1">
      <alignment vertical="center" wrapText="1"/>
      <protection locked="0"/>
    </xf>
    <xf numFmtId="0" fontId="5" fillId="2" borderId="42" xfId="0" applyFont="1" applyFill="1" applyBorder="1" applyAlignment="1" applyProtection="1">
      <alignment vertical="center" wrapText="1"/>
      <protection locked="0"/>
    </xf>
    <xf numFmtId="0" fontId="5" fillId="2" borderId="62" xfId="0" applyFont="1" applyFill="1" applyBorder="1" applyAlignment="1" applyProtection="1">
      <alignment vertical="center" wrapText="1"/>
      <protection locked="0"/>
    </xf>
    <xf numFmtId="0" fontId="5" fillId="2" borderId="60" xfId="0" applyFont="1" applyFill="1" applyBorder="1" applyAlignment="1" applyProtection="1">
      <alignment vertical="center" wrapText="1"/>
      <protection locked="0"/>
    </xf>
    <xf numFmtId="0" fontId="5" fillId="2" borderId="21" xfId="0" applyFont="1" applyFill="1" applyBorder="1" applyAlignment="1" applyProtection="1">
      <alignment vertical="center" wrapText="1"/>
      <protection locked="0"/>
    </xf>
    <xf numFmtId="0" fontId="5" fillId="2" borderId="44" xfId="0" applyFont="1" applyFill="1" applyBorder="1" applyProtection="1">
      <protection locked="0"/>
    </xf>
    <xf numFmtId="0" fontId="5" fillId="2" borderId="19" xfId="0" applyFont="1" applyFill="1" applyBorder="1" applyAlignment="1" applyProtection="1">
      <alignment vertical="center" wrapText="1"/>
      <protection locked="0"/>
    </xf>
    <xf numFmtId="0" fontId="5" fillId="2" borderId="112" xfId="0" applyFont="1" applyFill="1" applyBorder="1" applyAlignment="1" applyProtection="1">
      <alignment horizontal="left" vertical="center"/>
      <protection locked="0"/>
    </xf>
    <xf numFmtId="0" fontId="32" fillId="6" borderId="114" xfId="0" applyNumberFormat="1" applyFont="1" applyFill="1" applyBorder="1" applyAlignment="1" applyProtection="1">
      <alignment horizontal="left" vertical="center"/>
      <protection locked="0"/>
    </xf>
    <xf numFmtId="0" fontId="0" fillId="0" borderId="0" xfId="0"/>
    <xf numFmtId="0" fontId="0" fillId="0" borderId="44" xfId="0" applyBorder="1" applyProtection="1"/>
    <xf numFmtId="0" fontId="5" fillId="0" borderId="30" xfId="0" applyFont="1" applyBorder="1" applyAlignment="1" applyProtection="1">
      <alignment horizontal="center" vertical="center"/>
    </xf>
    <xf numFmtId="0" fontId="5" fillId="3" borderId="65" xfId="0" applyFont="1" applyFill="1" applyBorder="1" applyAlignment="1" applyProtection="1">
      <alignment horizontal="center" vertical="center"/>
      <protection locked="0"/>
    </xf>
    <xf numFmtId="0" fontId="5" fillId="0" borderId="106" xfId="0" applyFont="1" applyFill="1" applyBorder="1" applyAlignment="1" applyProtection="1">
      <alignment horizontal="left" vertical="center"/>
      <protection locked="0"/>
    </xf>
    <xf numFmtId="0" fontId="5" fillId="0" borderId="68" xfId="0" applyFont="1" applyFill="1" applyBorder="1" applyAlignment="1" applyProtection="1">
      <alignment horizontal="left" vertical="center"/>
      <protection locked="0"/>
    </xf>
    <xf numFmtId="0" fontId="5" fillId="0" borderId="69"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5" borderId="68" xfId="0" applyFont="1" applyFill="1" applyBorder="1" applyAlignment="1" applyProtection="1">
      <alignment horizontal="left" vertical="center"/>
      <protection locked="0"/>
    </xf>
    <xf numFmtId="1" fontId="5" fillId="5" borderId="68" xfId="0" applyNumberFormat="1" applyFont="1" applyFill="1" applyBorder="1" applyAlignment="1" applyProtection="1">
      <alignment horizontal="center" vertical="center"/>
    </xf>
    <xf numFmtId="1" fontId="5" fillId="5" borderId="69" xfId="0" applyNumberFormat="1" applyFont="1" applyFill="1" applyBorder="1" applyAlignment="1" applyProtection="1">
      <alignment horizontal="center" vertical="center"/>
    </xf>
    <xf numFmtId="0" fontId="5" fillId="3" borderId="0" xfId="0" applyFont="1" applyFill="1" applyBorder="1" applyAlignment="1" applyProtection="1">
      <alignment vertical="center" wrapText="1"/>
      <protection locked="0"/>
    </xf>
    <xf numFmtId="0" fontId="5" fillId="3" borderId="70" xfId="0" applyFont="1" applyFill="1" applyBorder="1" applyAlignment="1" applyProtection="1">
      <alignment horizontal="center" vertical="center"/>
      <protection locked="0"/>
    </xf>
    <xf numFmtId="0" fontId="5" fillId="3" borderId="23" xfId="0" applyFont="1" applyFill="1" applyBorder="1" applyAlignment="1" applyProtection="1">
      <alignment horizontal="center" vertical="center"/>
      <protection locked="0"/>
    </xf>
    <xf numFmtId="0" fontId="5" fillId="3" borderId="23" xfId="0" applyFont="1" applyFill="1" applyBorder="1" applyAlignment="1" applyProtection="1">
      <alignment vertical="center" wrapText="1"/>
      <protection locked="0"/>
    </xf>
    <xf numFmtId="0" fontId="5" fillId="5" borderId="69"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5" fillId="0" borderId="68" xfId="0" applyFont="1" applyBorder="1" applyAlignment="1" applyProtection="1">
      <alignment horizontal="center" vertical="center"/>
      <protection locked="0"/>
    </xf>
    <xf numFmtId="0" fontId="5" fillId="2" borderId="106" xfId="0" applyFont="1" applyFill="1" applyBorder="1" applyAlignment="1" applyProtection="1">
      <alignment horizontal="left" vertical="center"/>
      <protection locked="0"/>
    </xf>
    <xf numFmtId="0" fontId="5" fillId="2" borderId="107" xfId="0" applyFont="1" applyFill="1" applyBorder="1" applyProtection="1">
      <protection locked="0"/>
    </xf>
    <xf numFmtId="0" fontId="5" fillId="2" borderId="100" xfId="0" applyFont="1" applyFill="1" applyBorder="1" applyProtection="1">
      <protection locked="0"/>
    </xf>
    <xf numFmtId="0" fontId="5" fillId="0" borderId="69" xfId="0" applyFont="1" applyBorder="1" applyAlignment="1" applyProtection="1">
      <alignment horizontal="center" vertical="center"/>
      <protection locked="0"/>
    </xf>
    <xf numFmtId="0" fontId="5" fillId="2" borderId="109" xfId="0" applyFont="1" applyFill="1" applyBorder="1" applyAlignment="1" applyProtection="1">
      <alignment horizontal="left" vertical="center"/>
      <protection locked="0"/>
    </xf>
    <xf numFmtId="0" fontId="5" fillId="2" borderId="110" xfId="0" applyFont="1" applyFill="1" applyBorder="1" applyProtection="1">
      <protection locked="0"/>
    </xf>
    <xf numFmtId="0" fontId="5" fillId="2" borderId="105" xfId="0" applyFont="1" applyFill="1" applyBorder="1" applyProtection="1">
      <protection locked="0"/>
    </xf>
    <xf numFmtId="0" fontId="5" fillId="0" borderId="65" xfId="0" applyFont="1" applyBorder="1" applyAlignment="1" applyProtection="1">
      <alignment horizontal="center" vertical="center"/>
      <protection locked="0"/>
    </xf>
    <xf numFmtId="0" fontId="5" fillId="2" borderId="30" xfId="0" applyFont="1" applyFill="1" applyBorder="1" applyAlignment="1" applyProtection="1">
      <alignment horizontal="left" vertical="center"/>
      <protection locked="0"/>
    </xf>
    <xf numFmtId="0" fontId="5" fillId="2" borderId="32" xfId="0" applyFont="1" applyFill="1" applyBorder="1" applyProtection="1">
      <protection locked="0"/>
    </xf>
    <xf numFmtId="0" fontId="5" fillId="2" borderId="15" xfId="0" applyFont="1" applyFill="1" applyBorder="1" applyProtection="1">
      <protection locked="0"/>
    </xf>
    <xf numFmtId="0" fontId="5" fillId="2" borderId="113" xfId="0" applyFont="1" applyFill="1" applyBorder="1" applyProtection="1">
      <protection locked="0"/>
    </xf>
    <xf numFmtId="0" fontId="5" fillId="2" borderId="108" xfId="0" applyFont="1" applyFill="1" applyBorder="1" applyProtection="1">
      <protection locked="0"/>
    </xf>
    <xf numFmtId="0" fontId="5" fillId="2" borderId="44" xfId="0" applyFont="1" applyFill="1" applyBorder="1" applyAlignment="1" applyProtection="1">
      <alignment horizontal="left" vertical="center"/>
      <protection locked="0"/>
    </xf>
    <xf numFmtId="0" fontId="5" fillId="2" borderId="0" xfId="0" applyFont="1" applyFill="1" applyBorder="1" applyProtection="1">
      <protection locked="0"/>
    </xf>
    <xf numFmtId="0" fontId="5" fillId="2" borderId="48" xfId="0" applyFont="1" applyFill="1" applyBorder="1" applyProtection="1">
      <protection locked="0"/>
    </xf>
    <xf numFmtId="0" fontId="5" fillId="0" borderId="45" xfId="0" applyFont="1" applyBorder="1" applyAlignment="1" applyProtection="1">
      <alignment horizontal="center" vertical="center"/>
      <protection locked="0"/>
    </xf>
    <xf numFmtId="0" fontId="5" fillId="2" borderId="47" xfId="0" applyFont="1" applyFill="1" applyBorder="1" applyAlignment="1" applyProtection="1">
      <alignment horizontal="left" vertical="center"/>
      <protection locked="0"/>
    </xf>
    <xf numFmtId="0" fontId="5" fillId="2" borderId="21" xfId="0" applyFont="1" applyFill="1" applyBorder="1" applyProtection="1">
      <protection locked="0"/>
    </xf>
    <xf numFmtId="0" fontId="5" fillId="2" borderId="19" xfId="0" applyFont="1" applyFill="1" applyBorder="1" applyProtection="1">
      <protection locked="0"/>
    </xf>
    <xf numFmtId="0" fontId="5" fillId="0" borderId="28" xfId="0" applyFont="1" applyBorder="1" applyAlignment="1" applyProtection="1">
      <alignment horizontal="center" vertical="center"/>
      <protection locked="0"/>
    </xf>
    <xf numFmtId="0" fontId="5" fillId="2" borderId="46" xfId="0" applyFont="1" applyFill="1" applyBorder="1" applyAlignment="1" applyProtection="1">
      <alignment horizontal="left" vertical="center"/>
      <protection locked="0"/>
    </xf>
    <xf numFmtId="0" fontId="5" fillId="0" borderId="51" xfId="0" applyFont="1" applyBorder="1" applyAlignment="1" applyProtection="1">
      <alignment horizontal="center" vertical="center"/>
      <protection locked="0"/>
    </xf>
    <xf numFmtId="0" fontId="5" fillId="2" borderId="50" xfId="0" applyFont="1" applyFill="1" applyBorder="1" applyProtection="1">
      <protection locked="0"/>
    </xf>
    <xf numFmtId="0" fontId="5" fillId="2" borderId="49" xfId="0" applyFont="1" applyFill="1" applyBorder="1" applyProtection="1">
      <protection locked="0"/>
    </xf>
    <xf numFmtId="0" fontId="5" fillId="0" borderId="15" xfId="0" applyFont="1" applyBorder="1" applyAlignment="1" applyProtection="1">
      <alignment horizontal="center" vertical="center"/>
      <protection locked="0"/>
    </xf>
    <xf numFmtId="0" fontId="5" fillId="0" borderId="48"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2" borderId="30" xfId="0" applyFont="1" applyFill="1" applyBorder="1" applyProtection="1">
      <protection locked="0"/>
    </xf>
    <xf numFmtId="0" fontId="5" fillId="0" borderId="30" xfId="0" applyFont="1" applyFill="1" applyBorder="1" applyAlignment="1" applyProtection="1">
      <alignment horizontal="left" vertical="center"/>
      <protection locked="0"/>
    </xf>
    <xf numFmtId="0" fontId="5" fillId="0" borderId="109" xfId="0" applyFont="1" applyFill="1" applyBorder="1" applyAlignment="1" applyProtection="1">
      <alignment horizontal="left" vertical="center"/>
      <protection locked="0"/>
    </xf>
    <xf numFmtId="0" fontId="5" fillId="0" borderId="32" xfId="0" applyFont="1" applyBorder="1" applyAlignment="1" applyProtection="1">
      <alignment horizontal="center" vertical="center"/>
    </xf>
    <xf numFmtId="0" fontId="5" fillId="5" borderId="70" xfId="0" applyFont="1" applyFill="1" applyBorder="1" applyAlignment="1" applyProtection="1">
      <alignment horizontal="left" vertical="center"/>
      <protection locked="0"/>
    </xf>
    <xf numFmtId="0" fontId="5" fillId="5" borderId="70" xfId="0" applyFont="1" applyFill="1" applyBorder="1" applyAlignment="1" applyProtection="1">
      <alignment horizontal="center" vertical="center"/>
      <protection locked="0"/>
    </xf>
    <xf numFmtId="1" fontId="5" fillId="5" borderId="70" xfId="0" applyNumberFormat="1" applyFont="1" applyFill="1" applyBorder="1" applyAlignment="1" applyProtection="1">
      <alignment horizontal="center" vertical="center"/>
    </xf>
    <xf numFmtId="0" fontId="5" fillId="5" borderId="68" xfId="0" applyFont="1" applyFill="1" applyBorder="1" applyAlignment="1" applyProtection="1">
      <alignment horizontal="center" vertical="center"/>
      <protection locked="0"/>
    </xf>
    <xf numFmtId="0" fontId="5" fillId="5" borderId="68"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0" borderId="117" xfId="0" applyFont="1" applyFill="1" applyBorder="1" applyAlignment="1" applyProtection="1">
      <alignment horizontal="center" vertical="center"/>
    </xf>
    <xf numFmtId="0" fontId="5" fillId="0" borderId="15" xfId="0" applyFont="1" applyBorder="1" applyAlignment="1" applyProtection="1">
      <alignment horizontal="center" vertical="center"/>
    </xf>
    <xf numFmtId="0" fontId="5" fillId="3" borderId="32" xfId="0" applyFont="1" applyFill="1" applyBorder="1" applyAlignment="1" applyProtection="1">
      <alignment horizontal="center" vertical="center"/>
    </xf>
    <xf numFmtId="0" fontId="5" fillId="0" borderId="104" xfId="0" applyFont="1" applyBorder="1" applyAlignment="1" applyProtection="1">
      <alignment horizontal="center" vertical="center"/>
    </xf>
    <xf numFmtId="0" fontId="5" fillId="5" borderId="70" xfId="0" applyFont="1" applyFill="1" applyBorder="1" applyAlignment="1" applyProtection="1">
      <alignment horizontal="center" vertical="center"/>
    </xf>
    <xf numFmtId="0" fontId="5" fillId="5" borderId="68" xfId="0" applyFont="1" applyFill="1" applyBorder="1" applyAlignment="1" applyProtection="1">
      <alignment horizontal="center" vertical="center"/>
    </xf>
    <xf numFmtId="0" fontId="5" fillId="5" borderId="69" xfId="0" applyFont="1" applyFill="1" applyBorder="1" applyAlignment="1" applyProtection="1">
      <alignment horizontal="center" vertical="center"/>
    </xf>
    <xf numFmtId="0" fontId="5" fillId="0" borderId="65" xfId="0" applyFont="1" applyFill="1" applyBorder="1" applyAlignment="1" applyProtection="1">
      <alignment horizontal="left" vertical="center" wrapText="1"/>
      <protection locked="0"/>
    </xf>
    <xf numFmtId="0" fontId="5" fillId="0" borderId="43"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65" xfId="0" applyFont="1" applyFill="1" applyBorder="1" applyAlignment="1" applyProtection="1">
      <alignment horizontal="center" vertical="center"/>
      <protection locked="0"/>
    </xf>
    <xf numFmtId="1" fontId="5" fillId="0" borderId="65" xfId="0" applyNumberFormat="1" applyFont="1" applyFill="1" applyBorder="1" applyAlignment="1" applyProtection="1">
      <alignment horizontal="center" vertical="center"/>
    </xf>
    <xf numFmtId="0" fontId="5" fillId="0" borderId="120" xfId="0" applyFont="1" applyFill="1" applyBorder="1" applyAlignment="1" applyProtection="1">
      <alignment horizontal="center" vertical="center"/>
    </xf>
    <xf numFmtId="0" fontId="5" fillId="0" borderId="121" xfId="0" applyFont="1" applyFill="1" applyBorder="1" applyAlignment="1" applyProtection="1">
      <alignment horizontal="center" vertical="center" wrapText="1"/>
    </xf>
    <xf numFmtId="0" fontId="5" fillId="0" borderId="121" xfId="0" applyFont="1" applyFill="1" applyBorder="1" applyAlignment="1" applyProtection="1">
      <alignment horizontal="center" vertical="center"/>
    </xf>
    <xf numFmtId="0" fontId="28" fillId="0" borderId="122" xfId="0" applyFont="1" applyFill="1" applyBorder="1" applyAlignment="1" applyProtection="1">
      <alignment horizontal="center" vertical="center"/>
    </xf>
    <xf numFmtId="0" fontId="25" fillId="0" borderId="65" xfId="0" applyNumberFormat="1" applyFont="1" applyFill="1" applyBorder="1" applyAlignment="1" applyProtection="1">
      <alignment horizontal="center" vertical="center" wrapText="1"/>
    </xf>
    <xf numFmtId="9" fontId="5" fillId="0" borderId="65" xfId="0" applyNumberFormat="1" applyFont="1" applyFill="1" applyBorder="1" applyAlignment="1" applyProtection="1">
      <alignment horizontal="center" vertical="center" wrapText="1"/>
    </xf>
    <xf numFmtId="0" fontId="5" fillId="5" borderId="124" xfId="0" applyFont="1" applyFill="1" applyBorder="1" applyAlignment="1" applyProtection="1">
      <alignment horizontal="left" vertical="center" wrapText="1"/>
      <protection locked="0"/>
    </xf>
    <xf numFmtId="0" fontId="5" fillId="0" borderId="124" xfId="0" applyFont="1" applyFill="1" applyBorder="1" applyAlignment="1" applyProtection="1">
      <alignment horizontal="left" vertical="center" wrapText="1"/>
      <protection locked="0"/>
    </xf>
    <xf numFmtId="0" fontId="5" fillId="5" borderId="124" xfId="0" applyFont="1" applyFill="1" applyBorder="1" applyAlignment="1" applyProtection="1">
      <alignment horizontal="center" vertical="center"/>
    </xf>
    <xf numFmtId="1" fontId="5" fillId="5" borderId="124" xfId="0" applyNumberFormat="1" applyFont="1" applyFill="1" applyBorder="1" applyAlignment="1" applyProtection="1">
      <alignment horizontal="center" vertical="center"/>
    </xf>
    <xf numFmtId="0" fontId="5" fillId="5" borderId="124" xfId="0" applyFont="1" applyFill="1" applyBorder="1" applyAlignment="1" applyProtection="1">
      <alignment horizontal="center" vertical="center"/>
      <protection locked="0"/>
    </xf>
    <xf numFmtId="0" fontId="5" fillId="0" borderId="125" xfId="0" applyFont="1" applyFill="1" applyBorder="1" applyAlignment="1" applyProtection="1">
      <alignment horizontal="center" vertical="center"/>
    </xf>
    <xf numFmtId="0" fontId="5" fillId="0" borderId="126" xfId="0" applyFont="1" applyFill="1" applyBorder="1" applyAlignment="1" applyProtection="1">
      <alignment horizontal="center" vertical="center" wrapText="1"/>
    </xf>
    <xf numFmtId="0" fontId="5" fillId="0" borderId="126" xfId="0" applyFont="1" applyFill="1" applyBorder="1" applyAlignment="1" applyProtection="1">
      <alignment horizontal="center" vertical="center"/>
    </xf>
    <xf numFmtId="0" fontId="28" fillId="0" borderId="127" xfId="0" applyFont="1" applyFill="1" applyBorder="1" applyAlignment="1" applyProtection="1">
      <alignment horizontal="center" vertical="center"/>
    </xf>
    <xf numFmtId="0" fontId="25" fillId="0" borderId="124" xfId="0" applyNumberFormat="1" applyFont="1" applyFill="1" applyBorder="1" applyAlignment="1" applyProtection="1">
      <alignment horizontal="center" vertical="center" wrapText="1"/>
    </xf>
    <xf numFmtId="9" fontId="5" fillId="0" borderId="124" xfId="0" applyNumberFormat="1" applyFont="1" applyFill="1" applyBorder="1" applyAlignment="1" applyProtection="1">
      <alignment horizontal="center" vertical="center" wrapText="1"/>
    </xf>
    <xf numFmtId="0" fontId="1" fillId="0" borderId="0" xfId="0" applyFont="1"/>
    <xf numFmtId="0" fontId="1" fillId="0" borderId="0" xfId="0" applyFont="1" applyProtection="1"/>
    <xf numFmtId="0" fontId="1" fillId="0" borderId="0" xfId="0" applyFont="1" applyBorder="1" applyProtection="1"/>
    <xf numFmtId="0" fontId="8" fillId="2" borderId="0" xfId="0" applyFont="1" applyFill="1" applyBorder="1" applyAlignment="1">
      <alignment horizontal="center" vertical="top" wrapText="1"/>
    </xf>
    <xf numFmtId="0" fontId="20" fillId="2" borderId="0" xfId="0" applyFont="1" applyFill="1" applyBorder="1" applyAlignment="1">
      <alignment horizontal="center" vertical="center"/>
    </xf>
    <xf numFmtId="0" fontId="1" fillId="2" borderId="0" xfId="0" applyFont="1" applyFill="1" applyBorder="1" applyAlignment="1">
      <alignment horizontal="left" vertical="top" wrapText="1"/>
    </xf>
    <xf numFmtId="0" fontId="21"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20" fillId="2" borderId="0" xfId="0" applyFont="1" applyFill="1" applyBorder="1" applyAlignment="1">
      <alignment horizontal="center" wrapText="1"/>
    </xf>
    <xf numFmtId="0" fontId="5" fillId="0" borderId="20" xfId="0" applyFont="1" applyFill="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protection locked="0"/>
    </xf>
    <xf numFmtId="0" fontId="5" fillId="0" borderId="29"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left" vertical="center" wrapText="1"/>
      <protection locked="0"/>
    </xf>
    <xf numFmtId="0" fontId="5" fillId="2" borderId="55" xfId="0" applyFont="1" applyFill="1" applyBorder="1" applyAlignment="1" applyProtection="1">
      <alignment horizontal="left" vertical="center" wrapText="1"/>
      <protection locked="0"/>
    </xf>
    <xf numFmtId="0" fontId="5" fillId="2" borderId="42" xfId="0" applyFont="1" applyFill="1" applyBorder="1" applyAlignment="1" applyProtection="1">
      <alignment horizontal="left" vertical="center" wrapText="1"/>
      <protection locked="0"/>
    </xf>
    <xf numFmtId="0" fontId="5" fillId="2" borderId="61" xfId="0" applyFont="1" applyFill="1" applyBorder="1" applyAlignment="1" applyProtection="1">
      <alignment horizontal="left" vertical="center" wrapText="1"/>
      <protection locked="0"/>
    </xf>
    <xf numFmtId="0" fontId="5" fillId="2" borderId="62" xfId="0" applyFont="1" applyFill="1" applyBorder="1" applyAlignment="1" applyProtection="1">
      <alignment horizontal="left" vertical="center" wrapText="1"/>
      <protection locked="0"/>
    </xf>
    <xf numFmtId="0" fontId="5" fillId="2" borderId="60" xfId="0" applyFont="1" applyFill="1" applyBorder="1" applyAlignment="1" applyProtection="1">
      <alignment horizontal="left" vertical="center" wrapText="1"/>
      <protection locked="0"/>
    </xf>
    <xf numFmtId="0" fontId="5" fillId="2" borderId="52" xfId="0" applyFont="1" applyFill="1" applyBorder="1" applyAlignment="1" applyProtection="1">
      <alignment horizontal="left" vertical="center" wrapText="1"/>
      <protection locked="0"/>
    </xf>
    <xf numFmtId="0" fontId="5" fillId="2" borderId="54" xfId="0" applyFont="1" applyFill="1" applyBorder="1" applyAlignment="1" applyProtection="1">
      <alignment horizontal="left" vertical="center" wrapText="1"/>
      <protection locked="0"/>
    </xf>
    <xf numFmtId="0" fontId="5" fillId="2" borderId="41" xfId="0" applyFont="1" applyFill="1" applyBorder="1" applyAlignment="1" applyProtection="1">
      <alignment horizontal="left" vertical="center" wrapText="1"/>
      <protection locked="0"/>
    </xf>
    <xf numFmtId="0" fontId="4" fillId="3" borderId="44"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3" borderId="48" xfId="0" applyFont="1" applyFill="1" applyBorder="1" applyAlignment="1" applyProtection="1">
      <alignment horizontal="center" vertical="center"/>
      <protection locked="0"/>
    </xf>
    <xf numFmtId="1" fontId="5" fillId="0" borderId="28" xfId="0" applyNumberFormat="1" applyFont="1" applyFill="1" applyBorder="1" applyAlignment="1" applyProtection="1">
      <alignment horizontal="center" vertical="center"/>
      <protection locked="0"/>
    </xf>
    <xf numFmtId="1" fontId="5" fillId="0" borderId="43" xfId="0" applyNumberFormat="1" applyFont="1" applyFill="1" applyBorder="1" applyAlignment="1" applyProtection="1">
      <alignment horizontal="center" vertical="center"/>
      <protection locked="0"/>
    </xf>
    <xf numFmtId="0" fontId="5" fillId="2" borderId="57" xfId="0" applyFont="1" applyFill="1" applyBorder="1" applyAlignment="1" applyProtection="1">
      <alignment horizontal="left" vertical="center" wrapText="1"/>
      <protection locked="0"/>
    </xf>
    <xf numFmtId="0" fontId="5" fillId="2" borderId="58" xfId="0" applyFont="1" applyFill="1" applyBorder="1" applyAlignment="1" applyProtection="1">
      <alignment horizontal="left" vertical="center" wrapText="1"/>
      <protection locked="0"/>
    </xf>
    <xf numFmtId="0" fontId="5" fillId="2" borderId="59" xfId="0" applyFont="1" applyFill="1" applyBorder="1" applyAlignment="1" applyProtection="1">
      <alignment horizontal="left" vertical="center" wrapText="1"/>
      <protection locked="0"/>
    </xf>
    <xf numFmtId="0" fontId="4" fillId="3" borderId="30" xfId="0" applyFont="1" applyFill="1" applyBorder="1" applyAlignment="1" applyProtection="1">
      <alignment horizontal="center" vertical="center"/>
      <protection locked="0"/>
    </xf>
    <xf numFmtId="0" fontId="4" fillId="3" borderId="32"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9" fontId="5" fillId="0" borderId="86" xfId="0" applyNumberFormat="1" applyFont="1" applyFill="1" applyBorder="1" applyAlignment="1" applyProtection="1">
      <alignment horizontal="left" vertical="center" wrapText="1"/>
      <protection locked="0"/>
    </xf>
    <xf numFmtId="9" fontId="5" fillId="0" borderId="82" xfId="0" applyNumberFormat="1" applyFont="1" applyFill="1" applyBorder="1" applyAlignment="1" applyProtection="1">
      <alignment horizontal="left" vertical="center" wrapText="1"/>
      <protection locked="0"/>
    </xf>
    <xf numFmtId="9" fontId="5" fillId="0" borderId="87" xfId="0" applyNumberFormat="1" applyFont="1" applyFill="1" applyBorder="1" applyAlignment="1" applyProtection="1">
      <alignment horizontal="left" vertical="center" wrapText="1"/>
      <protection locked="0"/>
    </xf>
    <xf numFmtId="9" fontId="5" fillId="0" borderId="84" xfId="0" applyNumberFormat="1" applyFont="1" applyFill="1" applyBorder="1" applyAlignment="1" applyProtection="1">
      <alignment horizontal="left" vertical="center" wrapText="1"/>
      <protection locked="0"/>
    </xf>
    <xf numFmtId="0" fontId="4" fillId="3" borderId="111" xfId="0" applyFont="1" applyFill="1" applyBorder="1" applyAlignment="1" applyProtection="1">
      <alignment horizontal="center" vertical="center"/>
      <protection locked="0"/>
    </xf>
    <xf numFmtId="0" fontId="4" fillId="3" borderId="116" xfId="0" applyFont="1" applyFill="1" applyBorder="1" applyAlignment="1" applyProtection="1">
      <alignment horizontal="center" vertical="center"/>
      <protection locked="0"/>
    </xf>
    <xf numFmtId="0" fontId="4" fillId="3" borderId="115" xfId="0" applyFont="1" applyFill="1" applyBorder="1" applyAlignment="1" applyProtection="1">
      <alignment horizontal="center" vertical="center"/>
      <protection locked="0"/>
    </xf>
    <xf numFmtId="0" fontId="5" fillId="0" borderId="16" xfId="0" applyFont="1" applyFill="1" applyBorder="1" applyAlignment="1" applyProtection="1">
      <alignment horizontal="center" vertical="center" wrapText="1"/>
      <protection locked="0"/>
    </xf>
    <xf numFmtId="9" fontId="5" fillId="0" borderId="125" xfId="0" applyNumberFormat="1" applyFont="1" applyFill="1" applyBorder="1" applyAlignment="1" applyProtection="1">
      <alignment horizontal="left" vertical="center" wrapText="1"/>
      <protection locked="0"/>
    </xf>
    <xf numFmtId="9" fontId="5" fillId="0" borderId="128" xfId="0" applyNumberFormat="1" applyFont="1" applyFill="1" applyBorder="1" applyAlignment="1" applyProtection="1">
      <alignment horizontal="left" vertical="center" wrapText="1"/>
      <protection locked="0"/>
    </xf>
    <xf numFmtId="9" fontId="5" fillId="0" borderId="120" xfId="0" applyNumberFormat="1" applyFont="1" applyFill="1" applyBorder="1" applyAlignment="1" applyProtection="1">
      <alignment horizontal="left" vertical="center" wrapText="1"/>
      <protection locked="0"/>
    </xf>
    <xf numFmtId="9" fontId="5" fillId="0" borderId="123" xfId="0" applyNumberFormat="1" applyFont="1" applyFill="1" applyBorder="1" applyAlignment="1" applyProtection="1">
      <alignment horizontal="left" vertical="center" wrapText="1"/>
      <protection locked="0"/>
    </xf>
    <xf numFmtId="9" fontId="5" fillId="0" borderId="96" xfId="0" applyNumberFormat="1" applyFont="1" applyFill="1" applyBorder="1" applyAlignment="1" applyProtection="1">
      <alignment horizontal="left" vertical="center" wrapText="1"/>
      <protection locked="0"/>
    </xf>
    <xf numFmtId="9" fontId="5" fillId="0" borderId="99" xfId="0" applyNumberFormat="1" applyFont="1" applyFill="1" applyBorder="1" applyAlignment="1" applyProtection="1">
      <alignment horizontal="left" vertical="center" wrapText="1"/>
      <protection locked="0"/>
    </xf>
    <xf numFmtId="9" fontId="5" fillId="0" borderId="85" xfId="0" applyNumberFormat="1" applyFont="1" applyFill="1" applyBorder="1" applyAlignment="1" applyProtection="1">
      <alignment horizontal="left" vertical="center" wrapText="1"/>
      <protection locked="0"/>
    </xf>
    <xf numFmtId="9" fontId="5" fillId="0" borderId="80" xfId="0" applyNumberFormat="1" applyFont="1" applyFill="1" applyBorder="1" applyAlignment="1" applyProtection="1">
      <alignment horizontal="left" vertical="center" wrapText="1"/>
      <protection locked="0"/>
    </xf>
    <xf numFmtId="9" fontId="5" fillId="0" borderId="119" xfId="0" applyNumberFormat="1" applyFont="1" applyFill="1" applyBorder="1" applyAlignment="1" applyProtection="1">
      <alignment horizontal="left" vertical="center" wrapText="1"/>
      <protection locked="0"/>
    </xf>
    <xf numFmtId="9" fontId="5" fillId="0" borderId="118" xfId="0" applyNumberFormat="1" applyFont="1" applyFill="1" applyBorder="1" applyAlignment="1" applyProtection="1">
      <alignment horizontal="left" vertical="center" wrapText="1"/>
      <protection locked="0"/>
    </xf>
    <xf numFmtId="0" fontId="13" fillId="3" borderId="75" xfId="0" applyFont="1" applyFill="1" applyBorder="1" applyAlignment="1" applyProtection="1">
      <alignment horizontal="center" wrapText="1"/>
    </xf>
    <xf numFmtId="0" fontId="13" fillId="3" borderId="73" xfId="0" applyFont="1" applyFill="1" applyBorder="1" applyAlignment="1" applyProtection="1">
      <alignment horizontal="center" wrapText="1"/>
    </xf>
    <xf numFmtId="0" fontId="13" fillId="3" borderId="35" xfId="0" applyFont="1" applyFill="1" applyBorder="1" applyAlignment="1" applyProtection="1">
      <alignment horizontal="center"/>
    </xf>
    <xf numFmtId="0" fontId="13" fillId="3" borderId="46" xfId="0" applyFont="1" applyFill="1" applyBorder="1" applyAlignment="1" applyProtection="1">
      <alignment horizontal="center" vertical="center" wrapText="1"/>
    </xf>
    <xf numFmtId="0" fontId="13" fillId="3" borderId="49" xfId="0" applyFont="1" applyFill="1" applyBorder="1" applyAlignment="1" applyProtection="1">
      <alignment horizontal="center" vertical="center" wrapText="1"/>
    </xf>
    <xf numFmtId="0" fontId="1" fillId="3" borderId="72"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wrapText="1"/>
    </xf>
    <xf numFmtId="0" fontId="1" fillId="3" borderId="75" xfId="0" applyFont="1" applyFill="1" applyBorder="1" applyAlignment="1" applyProtection="1">
      <alignment horizontal="center" vertical="center" wrapText="1"/>
    </xf>
    <xf numFmtId="0" fontId="1" fillId="3" borderId="10" xfId="0" applyFont="1" applyFill="1" applyBorder="1" applyAlignment="1" applyProtection="1">
      <alignment horizontal="center" vertical="center" wrapText="1"/>
    </xf>
    <xf numFmtId="0" fontId="1" fillId="3" borderId="46" xfId="0" applyFont="1" applyFill="1" applyBorder="1" applyAlignment="1" applyProtection="1">
      <alignment horizontal="center" vertical="center" wrapText="1"/>
    </xf>
    <xf numFmtId="0" fontId="1" fillId="3" borderId="34" xfId="0" applyFont="1" applyFill="1" applyBorder="1" applyAlignment="1" applyProtection="1">
      <alignment horizontal="center" vertical="center" wrapText="1"/>
    </xf>
    <xf numFmtId="0" fontId="13" fillId="3" borderId="21" xfId="0" applyFont="1" applyFill="1" applyBorder="1" applyAlignment="1" applyProtection="1">
      <alignment horizontal="center" vertical="center" wrapText="1"/>
    </xf>
    <xf numFmtId="0" fontId="13" fillId="3" borderId="37" xfId="0" applyFont="1" applyFill="1" applyBorder="1" applyAlignment="1" applyProtection="1">
      <alignment horizontal="center" vertical="center" wrapText="1"/>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5" fillId="0" borderId="5"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27" xfId="0" applyFont="1" applyFill="1" applyBorder="1" applyAlignment="1" applyProtection="1">
      <alignment horizontal="center" vertical="center" wrapText="1"/>
      <protection locked="0"/>
    </xf>
    <xf numFmtId="0" fontId="5" fillId="0" borderId="7" xfId="0" applyFont="1" applyFill="1" applyBorder="1" applyAlignment="1" applyProtection="1">
      <alignment horizontal="center" vertical="center" wrapText="1"/>
      <protection locked="0"/>
    </xf>
    <xf numFmtId="0" fontId="5" fillId="0" borderId="23"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23"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23"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6" fillId="2" borderId="11" xfId="0" applyFont="1" applyFill="1" applyBorder="1" applyAlignment="1" applyProtection="1">
      <alignment horizontal="left" vertical="center" wrapText="1"/>
    </xf>
    <xf numFmtId="1" fontId="5" fillId="0" borderId="51" xfId="0" applyNumberFormat="1" applyFont="1" applyFill="1" applyBorder="1" applyAlignment="1" applyProtection="1">
      <alignment horizontal="center" vertical="center"/>
      <protection locked="0"/>
    </xf>
    <xf numFmtId="0" fontId="1" fillId="3" borderId="25" xfId="0" applyFont="1" applyFill="1" applyBorder="1" applyAlignment="1" applyProtection="1">
      <alignment horizontal="center" vertical="center"/>
    </xf>
    <xf numFmtId="0" fontId="1" fillId="3" borderId="21" xfId="0" applyFont="1" applyFill="1" applyBorder="1" applyAlignment="1" applyProtection="1">
      <alignment horizontal="center" vertical="center"/>
    </xf>
    <xf numFmtId="0" fontId="1" fillId="3" borderId="19" xfId="0" applyFont="1" applyFill="1" applyBorder="1" applyAlignment="1" applyProtection="1">
      <alignment horizontal="center" vertical="center"/>
    </xf>
    <xf numFmtId="0" fontId="4" fillId="3" borderId="22" xfId="0" applyFont="1" applyFill="1" applyBorder="1" applyAlignment="1" applyProtection="1">
      <alignment horizontal="center" vertical="center"/>
    </xf>
    <xf numFmtId="0" fontId="4" fillId="3" borderId="26" xfId="0" applyFont="1" applyFill="1" applyBorder="1" applyAlignment="1" applyProtection="1">
      <alignment horizontal="center" vertical="center"/>
    </xf>
    <xf numFmtId="0" fontId="4" fillId="3" borderId="18" xfId="0" applyFont="1" applyFill="1" applyBorder="1" applyAlignment="1" applyProtection="1">
      <alignment horizontal="center" vertical="center"/>
    </xf>
  </cellXfs>
  <cellStyles count="2">
    <cellStyle name="Normal" xfId="0" builtinId="0"/>
    <cellStyle name="Percent" xfId="1" builtinId="5"/>
  </cellStyles>
  <dxfs count="142">
    <dxf>
      <font>
        <b/>
        <i val="0"/>
        <color rgb="FFFF0000"/>
      </font>
    </dxf>
    <dxf>
      <fill>
        <patternFill>
          <bgColor rgb="FFFFFF99"/>
        </patternFill>
      </fill>
    </dxf>
    <dxf>
      <font>
        <b/>
        <i val="0"/>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auto="1"/>
      </font>
      <fill>
        <patternFill>
          <bgColor rgb="FFFFFF99"/>
        </patternFill>
      </fill>
    </dxf>
    <dxf>
      <font>
        <b/>
        <i val="0"/>
        <color rgb="FFFF0000"/>
      </font>
    </dxf>
    <dxf>
      <font>
        <b/>
        <i val="0"/>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0000"/>
        </patternFill>
      </fill>
    </dxf>
    <dxf>
      <fill>
        <patternFill>
          <bgColor rgb="FFFFFF99"/>
        </patternFill>
      </fill>
    </dxf>
    <dxf>
      <fill>
        <patternFill>
          <bgColor rgb="FFFFFF99"/>
        </patternFill>
      </fill>
    </dxf>
    <dxf>
      <fill>
        <patternFill>
          <bgColor rgb="FFFFFF99"/>
        </patternFill>
      </fill>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s>
  <tableStyles count="0" defaultTableStyle="TableStyleMedium9" defaultPivotStyle="PivotStyleLight16"/>
  <colors>
    <mruColors>
      <color rgb="FFCCFF99"/>
      <color rgb="FF279927"/>
      <color rgb="FFFFD85D"/>
      <color rgb="FFFFFF99"/>
      <color rgb="FF2CAE2C"/>
      <color rgb="FFFFD243"/>
      <color rgb="FF30BE30"/>
      <color rgb="FF33CC33"/>
      <color rgb="FFFFE38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cene3d>
              <a:camera prst="orthographicFront"/>
              <a:lightRig rig="threePt" dir="t"/>
            </a:scene3d>
            <a:sp3d prstMaterial="matte">
              <a:bevelT prst="coolSlant"/>
            </a:sp3d>
          </c:spPr>
          <c:dPt>
            <c:idx val="0"/>
            <c:bubble3D val="0"/>
            <c:spPr>
              <a:no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1-7DD9-413C-A899-EC1089D83B76}"/>
              </c:ext>
            </c:extLst>
          </c:dPt>
          <c:dPt>
            <c:idx val="1"/>
            <c:bubble3D val="0"/>
            <c:spPr>
              <a:solidFill>
                <a:srgbClr val="FF0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3-7DD9-413C-A899-EC1089D83B76}"/>
              </c:ext>
            </c:extLst>
          </c:dPt>
          <c:dPt>
            <c:idx val="2"/>
            <c:bubble3D val="0"/>
            <c:spPr>
              <a:solidFill>
                <a:srgbClr val="FFC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5-7DD9-413C-A899-EC1089D83B76}"/>
              </c:ext>
            </c:extLst>
          </c:dPt>
          <c:dPt>
            <c:idx val="3"/>
            <c:bubble3D val="0"/>
            <c:spPr>
              <a:solidFill>
                <a:srgbClr val="CCFF99"/>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7-7DD9-413C-A899-EC1089D83B76}"/>
              </c:ext>
            </c:extLst>
          </c:dPt>
          <c:dPt>
            <c:idx val="4"/>
            <c:bubble3D val="0"/>
            <c:spPr>
              <a:solidFill>
                <a:srgbClr val="008000"/>
              </a:solidFill>
              <a:ln>
                <a:noFill/>
              </a:ln>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9-7DD9-413C-A899-EC1089D83B76}"/>
              </c:ext>
            </c:extLst>
          </c:dPt>
          <c:val>
            <c:numLit>
              <c:formatCode>General</c:formatCode>
              <c:ptCount val="5"/>
              <c:pt idx="0">
                <c:v>180</c:v>
              </c:pt>
              <c:pt idx="1">
                <c:v>45</c:v>
              </c:pt>
              <c:pt idx="2">
                <c:v>45</c:v>
              </c:pt>
              <c:pt idx="3">
                <c:v>45</c:v>
              </c:pt>
              <c:pt idx="4">
                <c:v>45</c:v>
              </c:pt>
            </c:numLit>
          </c:val>
          <c:extLst xmlns:c16r2="http://schemas.microsoft.com/office/drawing/2015/06/chart">
            <c:ext xmlns:c16="http://schemas.microsoft.com/office/drawing/2014/chart" uri="{C3380CC4-5D6E-409C-BE32-E72D297353CC}">
              <c16:uniqueId val="{0000000A-7DD9-413C-A899-EC1089D83B76}"/>
            </c:ext>
          </c:extLst>
        </c:ser>
        <c:dLbls>
          <c:showLegendKey val="0"/>
          <c:showVal val="0"/>
          <c:showCatName val="0"/>
          <c:showSerName val="0"/>
          <c:showPercent val="0"/>
          <c:showBubbleSize val="0"/>
          <c:showLeaderLines val="0"/>
        </c:dLbls>
        <c:firstSliceAng val="90"/>
        <c:holeSize val="70"/>
      </c:doughnutChart>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11926472315"/>
          <c:y val="7.6625624694930464E-3"/>
          <c:w val="0.71862609834475599"/>
          <c:h val="0.99233743753050696"/>
        </c:manualLayout>
      </c:layout>
      <c:scatterChart>
        <c:scatterStyle val="lineMarker"/>
        <c:varyColors val="0"/>
        <c:ser>
          <c:idx val="0"/>
          <c:order val="0"/>
          <c:spPr>
            <a:ln cap="flat" cmpd="sng">
              <a:solidFill>
                <a:sysClr val="windowText" lastClr="000000"/>
              </a:solidFill>
              <a:headEnd type="none"/>
              <a:tailEnd type="none"/>
            </a:ln>
            <a:effectLst>
              <a:outerShdw blurRad="25400" dist="38100" dir="2400000" sx="95000" sy="95000" algn="l" rotWithShape="0">
                <a:prstClr val="black">
                  <a:alpha val="40000"/>
                </a:prstClr>
              </a:outerShdw>
            </a:effectLst>
          </c:spPr>
          <c:marker>
            <c:symbol val="none"/>
          </c:marker>
          <c:xVal>
            <c:numRef>
              <c:f>Motors!$O$112:$O$114</c:f>
              <c:numCache>
                <c:formatCode>0.000000</c:formatCode>
                <c:ptCount val="3"/>
                <c:pt idx="0">
                  <c:v>0</c:v>
                </c:pt>
                <c:pt idx="1">
                  <c:v>0.69090667637439118</c:v>
                </c:pt>
                <c:pt idx="2">
                  <c:v>0</c:v>
                </c:pt>
              </c:numCache>
            </c:numRef>
          </c:xVal>
          <c:yVal>
            <c:numRef>
              <c:f>Motors!$P$112:$P$114</c:f>
              <c:numCache>
                <c:formatCode>0.000000</c:formatCode>
                <c:ptCount val="3"/>
                <c:pt idx="0">
                  <c:v>0</c:v>
                </c:pt>
                <c:pt idx="1">
                  <c:v>0.7229439567084659</c:v>
                </c:pt>
                <c:pt idx="2">
                  <c:v>0</c:v>
                </c:pt>
              </c:numCache>
            </c:numRef>
          </c:yVal>
          <c:smooth val="0"/>
          <c:extLst xmlns:c16r2="http://schemas.microsoft.com/office/drawing/2015/06/chart">
            <c:ext xmlns:c16="http://schemas.microsoft.com/office/drawing/2014/chart" uri="{C3380CC4-5D6E-409C-BE32-E72D297353CC}">
              <c16:uniqueId val="{00000000-F60E-4108-88FB-43AB52108F94}"/>
            </c:ext>
          </c:extLst>
        </c:ser>
        <c:ser>
          <c:idx val="1"/>
          <c:order val="1"/>
          <c:marker>
            <c:symbol val="none"/>
          </c:marker>
          <c:xVal>
            <c:numRef>
              <c:f>Motors!$O$116:$O$118</c:f>
              <c:numCache>
                <c:formatCode>General</c:formatCode>
                <c:ptCount val="3"/>
                <c:pt idx="0">
                  <c:v>0</c:v>
                </c:pt>
                <c:pt idx="1">
                  <c:v>-0.30901699437494762</c:v>
                </c:pt>
                <c:pt idx="2">
                  <c:v>0</c:v>
                </c:pt>
              </c:numCache>
            </c:numRef>
          </c:xVal>
          <c:yVal>
            <c:numRef>
              <c:f>Motors!$P$116:$P$118</c:f>
              <c:numCache>
                <c:formatCode>General</c:formatCode>
                <c:ptCount val="3"/>
                <c:pt idx="0">
                  <c:v>0</c:v>
                </c:pt>
                <c:pt idx="1">
                  <c:v>0.95105651629515353</c:v>
                </c:pt>
                <c:pt idx="2">
                  <c:v>0</c:v>
                </c:pt>
              </c:numCache>
            </c:numRef>
          </c:yVal>
          <c:smooth val="0"/>
          <c:extLst xmlns:c16r2="http://schemas.microsoft.com/office/drawing/2015/06/chart">
            <c:ext xmlns:c16="http://schemas.microsoft.com/office/drawing/2014/chart" uri="{C3380CC4-5D6E-409C-BE32-E72D297353CC}">
              <c16:uniqueId val="{00000001-F60E-4108-88FB-43AB52108F94}"/>
            </c:ext>
          </c:extLst>
        </c:ser>
        <c:dLbls>
          <c:showLegendKey val="0"/>
          <c:showVal val="0"/>
          <c:showCatName val="0"/>
          <c:showSerName val="0"/>
          <c:showPercent val="0"/>
          <c:showBubbleSize val="0"/>
        </c:dLbls>
        <c:axId val="-578355184"/>
        <c:axId val="-578360080"/>
      </c:scatterChart>
      <c:valAx>
        <c:axId val="-578355184"/>
        <c:scaling>
          <c:orientation val="minMax"/>
          <c:max val="1.8"/>
          <c:min val="-1.8"/>
        </c:scaling>
        <c:delete val="1"/>
        <c:axPos val="b"/>
        <c:numFmt formatCode="0.000000" sourceLinked="1"/>
        <c:majorTickMark val="out"/>
        <c:minorTickMark val="in"/>
        <c:tickLblPos val="none"/>
        <c:crossAx val="-578360080"/>
        <c:crosses val="autoZero"/>
        <c:crossBetween val="midCat"/>
        <c:majorUnit val="0.5"/>
        <c:minorUnit val="0.1"/>
      </c:valAx>
      <c:valAx>
        <c:axId val="-578360080"/>
        <c:scaling>
          <c:orientation val="minMax"/>
          <c:max val="1.075"/>
          <c:min val="-1.075"/>
        </c:scaling>
        <c:delete val="1"/>
        <c:axPos val="l"/>
        <c:numFmt formatCode="0.000000" sourceLinked="1"/>
        <c:majorTickMark val="out"/>
        <c:minorTickMark val="none"/>
        <c:tickLblPos val="none"/>
        <c:crossAx val="-578355184"/>
        <c:crosses val="autoZero"/>
        <c:crossBetween val="midCat"/>
      </c:valAx>
      <c:spPr>
        <a:noFill/>
      </c:spPr>
    </c:plotArea>
    <c:plotVisOnly val="1"/>
    <c:dispBlanksAs val="gap"/>
    <c:showDLblsOverMax val="0"/>
  </c:chart>
  <c:spPr>
    <a:noFill/>
    <a:ln w="19050" cap="rnd">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104776</xdr:colOff>
      <xdr:row>71</xdr:row>
      <xdr:rowOff>19049</xdr:rowOff>
    </xdr:from>
    <xdr:to>
      <xdr:col>19</xdr:col>
      <xdr:colOff>133350</xdr:colOff>
      <xdr:row>80</xdr:row>
      <xdr:rowOff>76200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6" y="13096874"/>
          <a:ext cx="9782174" cy="1771651"/>
        </a:xfrm>
        <a:prstGeom prst="rect">
          <a:avLst/>
        </a:prstGeom>
        <a:noFill/>
        <a:ln>
          <a:noFill/>
        </a:ln>
      </xdr:spPr>
    </xdr:pic>
    <xdr:clientData/>
  </xdr:twoCellAnchor>
  <xdr:twoCellAnchor editAs="oneCell">
    <xdr:from>
      <xdr:col>3</xdr:col>
      <xdr:colOff>114298</xdr:colOff>
      <xdr:row>82</xdr:row>
      <xdr:rowOff>190499</xdr:rowOff>
    </xdr:from>
    <xdr:to>
      <xdr:col>19</xdr:col>
      <xdr:colOff>171449</xdr:colOff>
      <xdr:row>90</xdr:row>
      <xdr:rowOff>104774</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8" y="15363824"/>
          <a:ext cx="9810751" cy="1438275"/>
        </a:xfrm>
        <a:prstGeom prst="rect">
          <a:avLst/>
        </a:prstGeom>
        <a:noFill/>
        <a:ln>
          <a:noFill/>
        </a:ln>
      </xdr:spPr>
    </xdr:pic>
    <xdr:clientData/>
  </xdr:twoCellAnchor>
  <xdr:twoCellAnchor>
    <xdr:from>
      <xdr:col>5</xdr:col>
      <xdr:colOff>590550</xdr:colOff>
      <xdr:row>77</xdr:row>
      <xdr:rowOff>28575</xdr:rowOff>
    </xdr:from>
    <xdr:to>
      <xdr:col>6</xdr:col>
      <xdr:colOff>228600</xdr:colOff>
      <xdr:row>78</xdr:row>
      <xdr:rowOff>76200</xdr:rowOff>
    </xdr:to>
    <xdr:sp macro="" textlink="">
      <xdr:nvSpPr>
        <xdr:cNvPr id="5" name="Oval 4"/>
        <xdr:cNvSpPr/>
      </xdr:nvSpPr>
      <xdr:spPr>
        <a:xfrm>
          <a:off x="3219450" y="14249400"/>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390526</xdr:colOff>
      <xdr:row>78</xdr:row>
      <xdr:rowOff>85724</xdr:rowOff>
    </xdr:from>
    <xdr:to>
      <xdr:col>9</xdr:col>
      <xdr:colOff>28576</xdr:colOff>
      <xdr:row>79</xdr:row>
      <xdr:rowOff>133349</xdr:rowOff>
    </xdr:to>
    <xdr:sp macro="" textlink="">
      <xdr:nvSpPr>
        <xdr:cNvPr id="7" name="Oval 6"/>
        <xdr:cNvSpPr/>
      </xdr:nvSpPr>
      <xdr:spPr>
        <a:xfrm>
          <a:off x="4848226" y="14497049"/>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600073</xdr:colOff>
      <xdr:row>88</xdr:row>
      <xdr:rowOff>28574</xdr:rowOff>
    </xdr:from>
    <xdr:to>
      <xdr:col>4</xdr:col>
      <xdr:colOff>238125</xdr:colOff>
      <xdr:row>89</xdr:row>
      <xdr:rowOff>76199</xdr:rowOff>
    </xdr:to>
    <xdr:sp macro="" textlink="">
      <xdr:nvSpPr>
        <xdr:cNvPr id="8" name="Oval 7"/>
        <xdr:cNvSpPr/>
      </xdr:nvSpPr>
      <xdr:spPr>
        <a:xfrm>
          <a:off x="2009773" y="16344899"/>
          <a:ext cx="247652"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1057</xdr:colOff>
      <xdr:row>108</xdr:row>
      <xdr:rowOff>85726</xdr:rowOff>
    </xdr:from>
    <xdr:to>
      <xdr:col>13</xdr:col>
      <xdr:colOff>486832</xdr:colOff>
      <xdr:row>117</xdr:row>
      <xdr:rowOff>74083</xdr:rowOff>
    </xdr:to>
    <xdr:grpSp>
      <xdr:nvGrpSpPr>
        <xdr:cNvPr id="2" name="Group 1"/>
        <xdr:cNvGrpSpPr/>
      </xdr:nvGrpSpPr>
      <xdr:grpSpPr>
        <a:xfrm>
          <a:off x="10732557" y="13198476"/>
          <a:ext cx="4158192" cy="1766357"/>
          <a:chOff x="8255111" y="9727149"/>
          <a:chExt cx="3904913" cy="2263579"/>
        </a:xfrm>
      </xdr:grpSpPr>
      <xdr:grpSp>
        <xdr:nvGrpSpPr>
          <xdr:cNvPr id="3" name="Group 2"/>
          <xdr:cNvGrpSpPr/>
        </xdr:nvGrpSpPr>
        <xdr:grpSpPr>
          <a:xfrm>
            <a:off x="8255111" y="9747478"/>
            <a:ext cx="3904913" cy="2243250"/>
            <a:chOff x="8241504" y="9752919"/>
            <a:chExt cx="3953898" cy="2219087"/>
          </a:xfrm>
        </xdr:grpSpPr>
        <xdr:graphicFrame macro="">
          <xdr:nvGraphicFramePr>
            <xdr:cNvPr id="5" name="Chart 4"/>
            <xdr:cNvGraphicFramePr/>
          </xdr:nvGraphicFramePr>
          <xdr:xfrm>
            <a:off x="8241504" y="9752919"/>
            <a:ext cx="3953898" cy="221908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357511" y="9764825"/>
            <a:ext cx="3741922" cy="211550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Rectangle 3"/>
          <xdr:cNvSpPr/>
        </xdr:nvSpPr>
        <xdr:spPr>
          <a:xfrm>
            <a:off x="8984913" y="9727149"/>
            <a:ext cx="2483221" cy="1726853"/>
          </a:xfrm>
          <a:prstGeom prst="rect">
            <a:avLst/>
          </a:prstGeom>
          <a:noFill/>
          <a:ln w="254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000" b="1">
                <a:solidFill>
                  <a:sysClr val="windowText" lastClr="000000"/>
                </a:solidFill>
              </a:rPr>
              <a:t>                                         50%</a:t>
            </a:r>
          </a:p>
          <a:p>
            <a:pPr algn="l"/>
            <a:endParaRPr lang="en-US" sz="800" b="0">
              <a:solidFill>
                <a:sysClr val="windowText" lastClr="000000"/>
              </a:solidFill>
            </a:endParaRPr>
          </a:p>
          <a:p>
            <a:pPr algn="l"/>
            <a:endParaRPr lang="en-US" sz="800" b="0">
              <a:solidFill>
                <a:sysClr val="windowText" lastClr="000000"/>
              </a:solidFill>
            </a:endParaRPr>
          </a:p>
          <a:p>
            <a:pPr algn="l"/>
            <a:endParaRPr lang="en-US" sz="1100" b="0">
              <a:solidFill>
                <a:sysClr val="windowText" lastClr="000000"/>
              </a:solidFill>
            </a:endParaRPr>
          </a:p>
          <a:p>
            <a:pPr algn="l"/>
            <a:endParaRPr lang="en-US" sz="800" b="0">
              <a:solidFill>
                <a:sysClr val="windowText" lastClr="000000"/>
              </a:solidFill>
            </a:endParaRPr>
          </a:p>
          <a:p>
            <a:pPr algn="l"/>
            <a:endParaRPr lang="en-US" sz="1000" b="0">
              <a:solidFill>
                <a:sysClr val="windowText" lastClr="000000"/>
              </a:solidFill>
            </a:endParaRPr>
          </a:p>
          <a:p>
            <a:pPr algn="l"/>
            <a:r>
              <a:rPr lang="en-US" sz="1000" b="0">
                <a:solidFill>
                  <a:sysClr val="windowText" lastClr="000000"/>
                </a:solidFill>
              </a:rPr>
              <a:t>             </a:t>
            </a:r>
            <a:r>
              <a:rPr lang="en-US" sz="1000" b="1">
                <a:solidFill>
                  <a:sysClr val="windowText" lastClr="000000"/>
                </a:solidFill>
              </a:rPr>
              <a:t>0%</a:t>
            </a:r>
            <a:r>
              <a:rPr lang="en-US" sz="1000" b="0">
                <a:solidFill>
                  <a:sysClr val="windowText" lastClr="000000"/>
                </a:solidFill>
              </a:rPr>
              <a:t>                                                      </a:t>
            </a:r>
            <a:r>
              <a:rPr lang="en-US" sz="1000" b="1">
                <a:solidFill>
                  <a:sysClr val="windowText" lastClr="000000"/>
                </a:solidFill>
              </a:rPr>
              <a:t>100%</a:t>
            </a:r>
            <a:endParaRPr lang="en-US" sz="400" b="1">
              <a:solidFill>
                <a:sysClr val="windowText" lastClr="000000"/>
              </a:solidFill>
            </a:endParaRPr>
          </a:p>
          <a:p>
            <a:pPr algn="ctr"/>
            <a:r>
              <a:rPr lang="en-US" sz="1200" b="1">
                <a:solidFill>
                  <a:sysClr val="windowText" lastClr="000000"/>
                </a:solidFill>
              </a:rPr>
              <a:t>Asset Health Meter</a:t>
            </a:r>
          </a:p>
        </xdr:txBody>
      </xdr:sp>
    </xdr:grpSp>
    <xdr:clientData/>
  </xdr:twoCellAnchor>
  <xdr:twoCellAnchor>
    <xdr:from>
      <xdr:col>2</xdr:col>
      <xdr:colOff>1828800</xdr:colOff>
      <xdr:row>104</xdr:row>
      <xdr:rowOff>38101</xdr:rowOff>
    </xdr:from>
    <xdr:to>
      <xdr:col>7</xdr:col>
      <xdr:colOff>476249</xdr:colOff>
      <xdr:row>109</xdr:row>
      <xdr:rowOff>9525</xdr:rowOff>
    </xdr:to>
    <xdr:sp macro="" textlink="">
      <xdr:nvSpPr>
        <xdr:cNvPr id="7" name="TextBox 6"/>
        <xdr:cNvSpPr txBox="1"/>
      </xdr:nvSpPr>
      <xdr:spPr>
        <a:xfrm>
          <a:off x="5143500" y="11258551"/>
          <a:ext cx="3467099" cy="1019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Sum score = sum of scores from all submitted C.I's.</a:t>
          </a:r>
          <a:r>
            <a:rPr lang="en-US" sz="800"/>
            <a:t>                                        </a:t>
          </a:r>
          <a:r>
            <a:rPr lang="en-US" sz="800" b="0" i="0" u="none" strike="noStrike">
              <a:solidFill>
                <a:schemeClr val="dk1"/>
              </a:solidFill>
              <a:effectLst/>
              <a:latin typeface="+mn-lt"/>
              <a:ea typeface="+mn-ea"/>
              <a:cs typeface="+mn-cs"/>
            </a:rPr>
            <a:t>Overall Asset Health Index =  sum score / max score.    </a:t>
          </a:r>
          <a:r>
            <a:rPr lang="en-US" sz="800" b="1" i="0" u="none" strike="noStrike">
              <a:solidFill>
                <a:srgbClr val="FF0000"/>
              </a:solidFill>
              <a:effectLst/>
              <a:latin typeface="+mn-lt"/>
              <a:ea typeface="+mn-ea"/>
              <a:cs typeface="+mn-cs"/>
            </a:rPr>
            <a:t>&lt;25. </a:t>
          </a:r>
          <a:r>
            <a:rPr lang="en-US" sz="800" b="1" i="0" u="none" strike="noStrike">
              <a:solidFill>
                <a:srgbClr val="FFC000"/>
              </a:solidFill>
              <a:effectLst/>
              <a:latin typeface="+mn-lt"/>
              <a:ea typeface="+mn-ea"/>
              <a:cs typeface="+mn-cs"/>
            </a:rPr>
            <a:t>25-50.</a:t>
          </a:r>
          <a:r>
            <a:rPr lang="en-US" sz="800" b="1" i="0" u="none" strike="noStrike">
              <a:solidFill>
                <a:schemeClr val="dk1"/>
              </a:solidFill>
              <a:effectLst/>
              <a:latin typeface="+mn-lt"/>
              <a:ea typeface="+mn-ea"/>
              <a:cs typeface="+mn-cs"/>
            </a:rPr>
            <a:t> </a:t>
          </a:r>
          <a:r>
            <a:rPr lang="en-US" sz="800" b="1" i="0" u="none" strike="noStrike">
              <a:solidFill>
                <a:srgbClr val="92D050"/>
              </a:solidFill>
              <a:effectLst/>
              <a:latin typeface="+mn-lt"/>
              <a:ea typeface="+mn-ea"/>
              <a:cs typeface="+mn-cs"/>
            </a:rPr>
            <a:t>50-75.</a:t>
          </a:r>
          <a:r>
            <a:rPr lang="en-US" sz="800" b="1" i="0" u="none" strike="noStrike">
              <a:solidFill>
                <a:schemeClr val="dk1"/>
              </a:solidFill>
              <a:effectLst/>
              <a:latin typeface="+mn-lt"/>
              <a:ea typeface="+mn-ea"/>
              <a:cs typeface="+mn-cs"/>
            </a:rPr>
            <a:t> </a:t>
          </a:r>
          <a:r>
            <a:rPr lang="en-US" sz="800" b="1" i="0" u="none" strike="noStrike">
              <a:solidFill>
                <a:srgbClr val="008000"/>
              </a:solidFill>
              <a:effectLst/>
              <a:latin typeface="+mn-lt"/>
              <a:ea typeface="+mn-ea"/>
              <a:cs typeface="+mn-cs"/>
            </a:rPr>
            <a:t>&gt;75.</a:t>
          </a:r>
          <a:r>
            <a:rPr lang="en-US" sz="800">
              <a:solidFill>
                <a:srgbClr val="008000"/>
              </a:solidFill>
            </a:rPr>
            <a:t> </a:t>
          </a:r>
          <a:r>
            <a:rPr lang="en-US" sz="800" b="0" i="0" u="none" strike="noStrike">
              <a:solidFill>
                <a:schemeClr val="dk1"/>
              </a:solidFill>
              <a:effectLst/>
              <a:latin typeface="+mn-lt"/>
              <a:ea typeface="+mn-ea"/>
              <a:cs typeface="+mn-cs"/>
            </a:rPr>
            <a:t>Data availability = max score / max possible score</a:t>
          </a:r>
          <a:r>
            <a:rPr lang="en-US" sz="800" b="0" i="0" u="none" strike="noStrike">
              <a:solidFill>
                <a:srgbClr val="FF0000"/>
              </a:solidFill>
              <a:effectLst/>
              <a:latin typeface="+mn-lt"/>
              <a:ea typeface="+mn-ea"/>
              <a:cs typeface="+mn-cs"/>
            </a:rPr>
            <a:t>.   </a:t>
          </a:r>
          <a:r>
            <a:rPr lang="en-US" sz="800" b="1" i="0" u="none" strike="noStrike">
              <a:solidFill>
                <a:srgbClr val="FF0000"/>
              </a:solidFill>
              <a:effectLst/>
              <a:latin typeface="+mn-lt"/>
              <a:ea typeface="+mn-ea"/>
              <a:cs typeface="+mn-cs"/>
            </a:rPr>
            <a:t>&lt;60. </a:t>
          </a:r>
          <a:r>
            <a:rPr lang="en-US" sz="800" b="1" i="0" u="none" strike="noStrike">
              <a:solidFill>
                <a:srgbClr val="FFC000"/>
              </a:solidFill>
              <a:effectLst/>
              <a:latin typeface="+mn-lt"/>
              <a:ea typeface="+mn-ea"/>
              <a:cs typeface="+mn-cs"/>
            </a:rPr>
            <a:t>60-80.</a:t>
          </a:r>
          <a:r>
            <a:rPr lang="en-US" sz="800" b="1" i="0" u="none" strike="noStrike">
              <a:solidFill>
                <a:srgbClr val="92D050"/>
              </a:solidFill>
              <a:effectLst/>
              <a:latin typeface="+mn-lt"/>
              <a:ea typeface="+mn-ea"/>
              <a:cs typeface="+mn-cs"/>
            </a:rPr>
            <a:t> </a:t>
          </a:r>
          <a:r>
            <a:rPr lang="en-US" sz="800" b="1" i="0" u="none" strike="noStrike">
              <a:solidFill>
                <a:srgbClr val="008000"/>
              </a:solidFill>
              <a:effectLst/>
              <a:latin typeface="+mn-lt"/>
              <a:ea typeface="+mn-ea"/>
              <a:cs typeface="+mn-cs"/>
            </a:rPr>
            <a:t>&gt;80.</a:t>
          </a:r>
          <a:r>
            <a:rPr lang="en-US" sz="800"/>
            <a:t>                              </a:t>
          </a:r>
          <a:r>
            <a:rPr lang="en-US" sz="800" b="0" i="0" u="none" strike="noStrike">
              <a:solidFill>
                <a:schemeClr val="dk1"/>
              </a:solidFill>
              <a:effectLst/>
              <a:latin typeface="+mn-lt"/>
              <a:ea typeface="+mn-ea"/>
              <a:cs typeface="+mn-cs"/>
            </a:rPr>
            <a:t>When data availability falls below 75% = </a:t>
          </a:r>
          <a:r>
            <a:rPr lang="en-US" sz="800" b="1" i="0" u="none" strike="noStrike">
              <a:solidFill>
                <a:srgbClr val="FF0000"/>
              </a:solidFill>
              <a:effectLst/>
              <a:latin typeface="+mn-lt"/>
              <a:ea typeface="+mn-ea"/>
              <a:cs typeface="+mn-cs"/>
            </a:rPr>
            <a:t>Consider Collecting More Data</a:t>
          </a:r>
          <a:r>
            <a:rPr lang="en-US" sz="800"/>
            <a:t>                  </a:t>
          </a:r>
          <a:r>
            <a:rPr lang="en-US" sz="800" b="0" i="0" u="none" strike="noStrike">
              <a:solidFill>
                <a:schemeClr val="dk1"/>
              </a:solidFill>
              <a:effectLst/>
              <a:latin typeface="+mn-lt"/>
              <a:ea typeface="+mn-ea"/>
              <a:cs typeface="+mn-cs"/>
            </a:rPr>
            <a:t>When any condition indicator has a "0" score = </a:t>
          </a:r>
          <a:r>
            <a:rPr lang="en-US" sz="800" b="1" i="0" u="none" strike="noStrike">
              <a:solidFill>
                <a:srgbClr val="FF0000"/>
              </a:solidFill>
              <a:effectLst/>
              <a:latin typeface="+mn-lt"/>
              <a:ea typeface="+mn-ea"/>
              <a:cs typeface="+mn-cs"/>
            </a:rPr>
            <a:t>1 or more CI in Poor Health</a:t>
          </a:r>
          <a:r>
            <a:rPr lang="en-US" sz="800">
              <a:solidFill>
                <a:srgbClr val="FF0000"/>
              </a:solidFill>
            </a:rPr>
            <a:t> </a:t>
          </a:r>
          <a:r>
            <a:rPr lang="en-US" sz="800" b="0" i="0" u="none" strike="noStrike">
              <a:solidFill>
                <a:schemeClr val="dk1"/>
              </a:solidFill>
              <a:effectLst/>
              <a:latin typeface="+mn-lt"/>
              <a:ea typeface="+mn-ea"/>
              <a:cs typeface="+mn-cs"/>
            </a:rPr>
            <a:t>When the projected asset life loss is &gt;25% = </a:t>
          </a:r>
          <a:r>
            <a:rPr lang="en-US" sz="800" b="1" i="0" u="none" strike="noStrike">
              <a:solidFill>
                <a:srgbClr val="FF0000"/>
              </a:solidFill>
              <a:effectLst/>
              <a:latin typeface="+mn-lt"/>
              <a:ea typeface="+mn-ea"/>
              <a:cs typeface="+mn-cs"/>
            </a:rPr>
            <a:t>Estimated  &gt; 1/4 Asset Life Lost</a:t>
          </a:r>
          <a:r>
            <a:rPr lang="en-US" sz="800">
              <a:solidFill>
                <a:srgbClr val="FF0000"/>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40"/>
  <sheetViews>
    <sheetView workbookViewId="0">
      <selection activeCell="B29" sqref="B29"/>
    </sheetView>
  </sheetViews>
  <sheetFormatPr defaultRowHeight="15" x14ac:dyDescent="0.25"/>
  <cols>
    <col min="1" max="1" width="2.85546875" style="149" customWidth="1"/>
    <col min="2" max="16384" width="9.140625" style="149"/>
  </cols>
  <sheetData>
    <row r="1" spans="1:38" x14ac:dyDescent="0.25">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x14ac:dyDescent="0.25">
      <c r="A2" s="50"/>
      <c r="B2" s="38"/>
      <c r="C2" s="39"/>
      <c r="D2" s="39"/>
      <c r="E2" s="39"/>
      <c r="F2" s="39"/>
      <c r="G2" s="39"/>
      <c r="H2" s="39"/>
      <c r="I2" s="39"/>
      <c r="J2" s="39"/>
      <c r="K2" s="39"/>
      <c r="L2" s="39"/>
      <c r="M2" s="39"/>
      <c r="N2" s="39"/>
      <c r="O2" s="39"/>
      <c r="P2" s="39"/>
      <c r="Q2" s="39"/>
      <c r="R2" s="39"/>
      <c r="S2" s="39"/>
      <c r="T2" s="39"/>
      <c r="U2" s="39"/>
      <c r="V2" s="40"/>
      <c r="W2" s="50"/>
      <c r="X2" s="50"/>
      <c r="Y2" s="50"/>
      <c r="Z2" s="50"/>
      <c r="AA2" s="50"/>
      <c r="AB2" s="50"/>
      <c r="AC2" s="50"/>
      <c r="AD2" s="50"/>
      <c r="AE2" s="50"/>
      <c r="AF2" s="50"/>
      <c r="AG2" s="50"/>
      <c r="AH2" s="50"/>
      <c r="AI2" s="50"/>
      <c r="AJ2" s="50"/>
      <c r="AK2" s="50"/>
      <c r="AL2" s="50"/>
    </row>
    <row r="3" spans="1:38" ht="24.95" customHeight="1" x14ac:dyDescent="0.25">
      <c r="A3" s="50"/>
      <c r="B3" s="48"/>
      <c r="C3" s="387" t="s">
        <v>101</v>
      </c>
      <c r="D3" s="387"/>
      <c r="E3" s="387"/>
      <c r="F3" s="387"/>
      <c r="G3" s="387"/>
      <c r="H3" s="387"/>
      <c r="I3" s="387"/>
      <c r="J3" s="387"/>
      <c r="K3" s="387"/>
      <c r="L3" s="387"/>
      <c r="M3" s="387"/>
      <c r="N3" s="387"/>
      <c r="O3" s="387"/>
      <c r="P3" s="387"/>
      <c r="Q3" s="387"/>
      <c r="R3" s="387"/>
      <c r="S3" s="387"/>
      <c r="T3" s="387"/>
      <c r="U3" s="387"/>
      <c r="V3" s="49"/>
      <c r="W3" s="50"/>
      <c r="X3" s="50"/>
      <c r="Y3" s="50"/>
      <c r="Z3" s="50"/>
      <c r="AA3" s="50"/>
      <c r="AB3" s="50"/>
      <c r="AC3" s="50"/>
      <c r="AD3" s="50"/>
      <c r="AE3" s="50"/>
      <c r="AF3" s="50"/>
      <c r="AG3" s="50"/>
      <c r="AH3" s="50"/>
      <c r="AI3" s="50"/>
      <c r="AJ3" s="50"/>
      <c r="AK3" s="50"/>
      <c r="AL3" s="50"/>
    </row>
    <row r="4" spans="1:38" ht="15" customHeight="1" x14ac:dyDescent="0.25">
      <c r="A4" s="50"/>
      <c r="B4" s="48"/>
      <c r="C4" s="391" t="s">
        <v>100</v>
      </c>
      <c r="D4" s="391"/>
      <c r="E4" s="391"/>
      <c r="F4" s="391"/>
      <c r="G4" s="391"/>
      <c r="H4" s="391"/>
      <c r="I4" s="391"/>
      <c r="J4" s="391"/>
      <c r="K4" s="391"/>
      <c r="L4" s="391"/>
      <c r="M4" s="391"/>
      <c r="N4" s="391"/>
      <c r="O4" s="391"/>
      <c r="P4" s="391"/>
      <c r="Q4" s="391"/>
      <c r="R4" s="391"/>
      <c r="S4" s="391"/>
      <c r="T4" s="391"/>
      <c r="U4" s="391"/>
      <c r="V4" s="41"/>
      <c r="W4" s="46"/>
      <c r="X4" s="50"/>
      <c r="Y4" s="50"/>
      <c r="Z4" s="50"/>
      <c r="AA4" s="50"/>
      <c r="AB4" s="50"/>
      <c r="AC4" s="50"/>
      <c r="AD4" s="50"/>
      <c r="AE4" s="50"/>
      <c r="AF4" s="50"/>
      <c r="AG4" s="50"/>
      <c r="AH4" s="50"/>
      <c r="AI4" s="50"/>
      <c r="AJ4" s="50"/>
      <c r="AK4" s="50"/>
      <c r="AL4" s="50"/>
    </row>
    <row r="5" spans="1:38" x14ac:dyDescent="0.25">
      <c r="A5" s="50"/>
      <c r="B5" s="48"/>
      <c r="C5" s="391"/>
      <c r="D5" s="391"/>
      <c r="E5" s="391"/>
      <c r="F5" s="391"/>
      <c r="G5" s="391"/>
      <c r="H5" s="391"/>
      <c r="I5" s="391"/>
      <c r="J5" s="391"/>
      <c r="K5" s="391"/>
      <c r="L5" s="391"/>
      <c r="M5" s="391"/>
      <c r="N5" s="391"/>
      <c r="O5" s="391"/>
      <c r="P5" s="391"/>
      <c r="Q5" s="391"/>
      <c r="R5" s="391"/>
      <c r="S5" s="391"/>
      <c r="T5" s="391"/>
      <c r="U5" s="391"/>
      <c r="V5" s="41"/>
      <c r="W5" s="46"/>
      <c r="X5" s="50"/>
      <c r="Y5" s="50"/>
      <c r="Z5" s="50"/>
      <c r="AA5" s="50"/>
      <c r="AB5" s="50"/>
      <c r="AC5" s="50"/>
      <c r="AD5" s="50"/>
      <c r="AE5" s="50"/>
      <c r="AF5" s="50"/>
      <c r="AG5" s="50"/>
      <c r="AH5" s="50"/>
      <c r="AI5" s="50"/>
      <c r="AJ5" s="50"/>
      <c r="AK5" s="50"/>
      <c r="AL5" s="50"/>
    </row>
    <row r="6" spans="1:38" x14ac:dyDescent="0.25">
      <c r="A6" s="50"/>
      <c r="B6" s="48"/>
      <c r="C6" s="391"/>
      <c r="D6" s="391"/>
      <c r="E6" s="391"/>
      <c r="F6" s="391"/>
      <c r="G6" s="391"/>
      <c r="H6" s="391"/>
      <c r="I6" s="391"/>
      <c r="J6" s="391"/>
      <c r="K6" s="391"/>
      <c r="L6" s="391"/>
      <c r="M6" s="391"/>
      <c r="N6" s="391"/>
      <c r="O6" s="391"/>
      <c r="P6" s="391"/>
      <c r="Q6" s="391"/>
      <c r="R6" s="391"/>
      <c r="S6" s="391"/>
      <c r="T6" s="391"/>
      <c r="U6" s="391"/>
      <c r="V6" s="41"/>
      <c r="W6" s="46"/>
      <c r="X6" s="50"/>
      <c r="Y6" s="50"/>
      <c r="Z6" s="50"/>
      <c r="AA6" s="50"/>
      <c r="AB6" s="50"/>
      <c r="AC6" s="50"/>
      <c r="AD6" s="50"/>
      <c r="AE6" s="50"/>
      <c r="AF6" s="50"/>
      <c r="AG6" s="50"/>
      <c r="AH6" s="50"/>
      <c r="AI6" s="50"/>
      <c r="AJ6" s="50"/>
      <c r="AK6" s="50"/>
      <c r="AL6" s="50"/>
    </row>
    <row r="7" spans="1:38" ht="24.95" customHeight="1" x14ac:dyDescent="0.25">
      <c r="A7" s="50"/>
      <c r="B7" s="48"/>
      <c r="C7" s="388" t="s">
        <v>102</v>
      </c>
      <c r="D7" s="388"/>
      <c r="E7" s="388"/>
      <c r="F7" s="388"/>
      <c r="G7" s="388"/>
      <c r="H7" s="388"/>
      <c r="I7" s="388"/>
      <c r="J7" s="388"/>
      <c r="K7" s="388"/>
      <c r="L7" s="388"/>
      <c r="M7" s="388"/>
      <c r="N7" s="388"/>
      <c r="O7" s="388"/>
      <c r="P7" s="388"/>
      <c r="Q7" s="388"/>
      <c r="R7" s="388"/>
      <c r="S7" s="388"/>
      <c r="T7" s="388"/>
      <c r="U7" s="388"/>
      <c r="V7" s="41"/>
      <c r="W7" s="46"/>
      <c r="X7" s="50"/>
      <c r="Y7" s="50"/>
      <c r="Z7" s="50"/>
      <c r="AA7" s="50"/>
      <c r="AB7" s="50"/>
      <c r="AC7" s="50"/>
      <c r="AD7" s="50"/>
      <c r="AE7" s="50"/>
      <c r="AF7" s="50"/>
      <c r="AG7" s="50"/>
      <c r="AH7" s="50"/>
      <c r="AI7" s="50"/>
      <c r="AJ7" s="50"/>
      <c r="AK7" s="50"/>
      <c r="AL7" s="50"/>
    </row>
    <row r="8" spans="1:38" ht="15" customHeight="1" x14ac:dyDescent="0.25">
      <c r="A8" s="50"/>
      <c r="B8" s="48"/>
      <c r="C8" s="389" t="s">
        <v>103</v>
      </c>
      <c r="D8" s="389"/>
      <c r="E8" s="389"/>
      <c r="F8" s="389"/>
      <c r="G8" s="389"/>
      <c r="H8" s="389"/>
      <c r="I8" s="389"/>
      <c r="J8" s="389"/>
      <c r="K8" s="389"/>
      <c r="L8" s="389"/>
      <c r="M8" s="389"/>
      <c r="N8" s="389"/>
      <c r="O8" s="389"/>
      <c r="P8" s="389"/>
      <c r="Q8" s="389"/>
      <c r="R8" s="389"/>
      <c r="S8" s="389"/>
      <c r="T8" s="389"/>
      <c r="U8" s="389"/>
      <c r="V8" s="41"/>
      <c r="W8" s="46"/>
      <c r="X8" s="50"/>
      <c r="Y8" s="50"/>
      <c r="Z8" s="50"/>
      <c r="AA8" s="50"/>
      <c r="AB8" s="50"/>
      <c r="AC8" s="50"/>
      <c r="AD8" s="50"/>
      <c r="AE8" s="50"/>
      <c r="AF8" s="50"/>
      <c r="AG8" s="50"/>
      <c r="AH8" s="50"/>
      <c r="AI8" s="50"/>
      <c r="AJ8" s="50"/>
      <c r="AK8" s="50"/>
      <c r="AL8" s="50"/>
    </row>
    <row r="9" spans="1:38" x14ac:dyDescent="0.25">
      <c r="A9" s="50"/>
      <c r="B9" s="48"/>
      <c r="C9" s="389"/>
      <c r="D9" s="389"/>
      <c r="E9" s="389"/>
      <c r="F9" s="389"/>
      <c r="G9" s="389"/>
      <c r="H9" s="389"/>
      <c r="I9" s="389"/>
      <c r="J9" s="389"/>
      <c r="K9" s="389"/>
      <c r="L9" s="389"/>
      <c r="M9" s="389"/>
      <c r="N9" s="389"/>
      <c r="O9" s="389"/>
      <c r="P9" s="389"/>
      <c r="Q9" s="389"/>
      <c r="R9" s="389"/>
      <c r="S9" s="389"/>
      <c r="T9" s="389"/>
      <c r="U9" s="389"/>
      <c r="V9" s="49"/>
      <c r="W9" s="50"/>
      <c r="X9" s="50"/>
      <c r="Y9" s="50"/>
      <c r="Z9" s="50"/>
      <c r="AA9" s="50"/>
      <c r="AB9" s="50"/>
      <c r="AC9" s="50"/>
      <c r="AD9" s="50"/>
      <c r="AE9" s="50"/>
      <c r="AF9" s="50"/>
      <c r="AG9" s="50"/>
      <c r="AH9" s="50"/>
      <c r="AI9" s="50"/>
      <c r="AJ9" s="50"/>
      <c r="AK9" s="50"/>
      <c r="AL9" s="50"/>
    </row>
    <row r="10" spans="1:38" ht="9.9499999999999993" customHeight="1" x14ac:dyDescent="0.25">
      <c r="A10" s="50"/>
      <c r="B10" s="48"/>
      <c r="C10" s="42"/>
      <c r="D10" s="42"/>
      <c r="E10" s="42"/>
      <c r="F10" s="42"/>
      <c r="G10" s="42"/>
      <c r="H10" s="42"/>
      <c r="I10" s="42"/>
      <c r="J10" s="42"/>
      <c r="K10" s="42"/>
      <c r="L10" s="42"/>
      <c r="M10" s="42"/>
      <c r="N10" s="42"/>
      <c r="O10" s="42"/>
      <c r="P10" s="42"/>
      <c r="Q10" s="42"/>
      <c r="R10" s="42"/>
      <c r="S10" s="42"/>
      <c r="T10" s="42"/>
      <c r="U10" s="42"/>
      <c r="V10" s="49"/>
      <c r="W10" s="50"/>
      <c r="X10" s="50"/>
      <c r="Y10" s="50"/>
      <c r="Z10" s="50"/>
      <c r="AA10" s="50"/>
      <c r="AB10" s="50"/>
      <c r="AC10" s="50"/>
      <c r="AD10" s="50"/>
      <c r="AE10" s="50"/>
      <c r="AF10" s="50"/>
      <c r="AG10" s="50"/>
      <c r="AH10" s="50"/>
      <c r="AI10" s="50"/>
      <c r="AJ10" s="50"/>
      <c r="AK10" s="50"/>
      <c r="AL10" s="50"/>
    </row>
    <row r="11" spans="1:38" ht="15" customHeight="1" x14ac:dyDescent="0.25">
      <c r="A11" s="50"/>
      <c r="B11" s="48"/>
      <c r="C11" s="389" t="s">
        <v>104</v>
      </c>
      <c r="D11" s="389"/>
      <c r="E11" s="389"/>
      <c r="F11" s="389"/>
      <c r="G11" s="389"/>
      <c r="H11" s="389"/>
      <c r="I11" s="389"/>
      <c r="J11" s="389"/>
      <c r="K11" s="389"/>
      <c r="L11" s="389"/>
      <c r="M11" s="389"/>
      <c r="N11" s="389"/>
      <c r="O11" s="389"/>
      <c r="P11" s="389"/>
      <c r="Q11" s="389"/>
      <c r="R11" s="389"/>
      <c r="S11" s="389"/>
      <c r="T11" s="389"/>
      <c r="U11" s="389"/>
      <c r="V11" s="49"/>
      <c r="W11" s="50"/>
      <c r="X11" s="50"/>
      <c r="Y11" s="50"/>
      <c r="Z11" s="50"/>
      <c r="AA11" s="50"/>
      <c r="AB11" s="50"/>
      <c r="AC11" s="50"/>
      <c r="AD11" s="50"/>
      <c r="AE11" s="50"/>
      <c r="AF11" s="50"/>
      <c r="AG11" s="50"/>
      <c r="AH11" s="50"/>
      <c r="AI11" s="50"/>
      <c r="AJ11" s="50"/>
      <c r="AK11" s="50"/>
      <c r="AL11" s="50"/>
    </row>
    <row r="12" spans="1:38" x14ac:dyDescent="0.25">
      <c r="A12" s="50"/>
      <c r="B12" s="48"/>
      <c r="C12" s="389"/>
      <c r="D12" s="389"/>
      <c r="E12" s="389"/>
      <c r="F12" s="389"/>
      <c r="G12" s="389"/>
      <c r="H12" s="389"/>
      <c r="I12" s="389"/>
      <c r="J12" s="389"/>
      <c r="K12" s="389"/>
      <c r="L12" s="389"/>
      <c r="M12" s="389"/>
      <c r="N12" s="389"/>
      <c r="O12" s="389"/>
      <c r="P12" s="389"/>
      <c r="Q12" s="389"/>
      <c r="R12" s="389"/>
      <c r="S12" s="389"/>
      <c r="T12" s="389"/>
      <c r="U12" s="389"/>
      <c r="V12" s="49"/>
      <c r="W12" s="50"/>
      <c r="X12" s="50"/>
      <c r="Y12" s="50"/>
      <c r="Z12" s="50"/>
      <c r="AA12" s="50"/>
      <c r="AB12" s="50"/>
      <c r="AC12" s="50"/>
      <c r="AD12" s="50"/>
      <c r="AE12" s="50"/>
      <c r="AF12" s="50"/>
      <c r="AG12" s="50"/>
      <c r="AH12" s="50"/>
      <c r="AI12" s="50"/>
      <c r="AJ12" s="50"/>
      <c r="AK12" s="50"/>
      <c r="AL12" s="50"/>
    </row>
    <row r="13" spans="1:38" ht="9.9499999999999993" customHeight="1" x14ac:dyDescent="0.25">
      <c r="A13" s="50"/>
      <c r="B13" s="48"/>
      <c r="C13" s="42"/>
      <c r="D13" s="42"/>
      <c r="E13" s="42"/>
      <c r="F13" s="42"/>
      <c r="G13" s="42"/>
      <c r="H13" s="42"/>
      <c r="I13" s="42"/>
      <c r="J13" s="42"/>
      <c r="K13" s="42"/>
      <c r="L13" s="42"/>
      <c r="M13" s="42"/>
      <c r="N13" s="42"/>
      <c r="O13" s="42"/>
      <c r="P13" s="42"/>
      <c r="Q13" s="42"/>
      <c r="R13" s="42"/>
      <c r="S13" s="42"/>
      <c r="T13" s="42"/>
      <c r="U13" s="42"/>
      <c r="V13" s="49"/>
      <c r="W13" s="50"/>
      <c r="X13" s="50"/>
      <c r="Y13" s="50"/>
      <c r="Z13" s="50"/>
      <c r="AA13" s="50"/>
      <c r="AB13" s="50"/>
      <c r="AC13" s="50"/>
      <c r="AD13" s="50"/>
      <c r="AE13" s="50"/>
      <c r="AF13" s="50"/>
      <c r="AG13" s="50"/>
      <c r="AH13" s="50"/>
      <c r="AI13" s="50"/>
      <c r="AJ13" s="50"/>
      <c r="AK13" s="50"/>
      <c r="AL13" s="50"/>
    </row>
    <row r="14" spans="1:38" x14ac:dyDescent="0.25">
      <c r="A14" s="50"/>
      <c r="B14" s="48"/>
      <c r="C14" s="389" t="s">
        <v>125</v>
      </c>
      <c r="D14" s="389"/>
      <c r="E14" s="389"/>
      <c r="F14" s="389"/>
      <c r="G14" s="389"/>
      <c r="H14" s="389"/>
      <c r="I14" s="389"/>
      <c r="J14" s="389"/>
      <c r="K14" s="389"/>
      <c r="L14" s="389"/>
      <c r="M14" s="389"/>
      <c r="N14" s="389"/>
      <c r="O14" s="389"/>
      <c r="P14" s="389"/>
      <c r="Q14" s="389"/>
      <c r="R14" s="389"/>
      <c r="S14" s="389"/>
      <c r="T14" s="389"/>
      <c r="U14" s="389"/>
      <c r="V14" s="49"/>
      <c r="W14" s="50"/>
      <c r="X14" s="50"/>
      <c r="Y14" s="50"/>
      <c r="Z14" s="50"/>
      <c r="AA14" s="50"/>
      <c r="AB14" s="50"/>
      <c r="AC14" s="50"/>
      <c r="AD14" s="50"/>
      <c r="AE14" s="50"/>
      <c r="AF14" s="50"/>
      <c r="AG14" s="50"/>
      <c r="AH14" s="50"/>
      <c r="AI14" s="50"/>
      <c r="AJ14" s="50"/>
      <c r="AK14" s="50"/>
      <c r="AL14" s="50"/>
    </row>
    <row r="15" spans="1:38" x14ac:dyDescent="0.25">
      <c r="A15" s="50"/>
      <c r="B15" s="48"/>
      <c r="C15" s="389"/>
      <c r="D15" s="389"/>
      <c r="E15" s="389"/>
      <c r="F15" s="389"/>
      <c r="G15" s="389"/>
      <c r="H15" s="389"/>
      <c r="I15" s="389"/>
      <c r="J15" s="389"/>
      <c r="K15" s="389"/>
      <c r="L15" s="389"/>
      <c r="M15" s="389"/>
      <c r="N15" s="389"/>
      <c r="O15" s="389"/>
      <c r="P15" s="389"/>
      <c r="Q15" s="389"/>
      <c r="R15" s="389"/>
      <c r="S15" s="389"/>
      <c r="T15" s="389"/>
      <c r="U15" s="389"/>
      <c r="V15" s="49"/>
      <c r="W15" s="50"/>
      <c r="X15" s="50"/>
      <c r="Y15" s="50"/>
      <c r="Z15" s="50"/>
      <c r="AA15" s="50"/>
      <c r="AB15" s="50"/>
      <c r="AC15" s="50"/>
      <c r="AD15" s="50"/>
      <c r="AE15" s="50"/>
      <c r="AF15" s="50"/>
      <c r="AG15" s="50"/>
      <c r="AH15" s="50"/>
      <c r="AI15" s="50"/>
      <c r="AJ15" s="50"/>
      <c r="AK15" s="50"/>
      <c r="AL15" s="50"/>
    </row>
    <row r="16" spans="1:38" x14ac:dyDescent="0.25">
      <c r="A16" s="50"/>
      <c r="B16" s="48"/>
      <c r="C16" s="389"/>
      <c r="D16" s="389"/>
      <c r="E16" s="389"/>
      <c r="F16" s="389"/>
      <c r="G16" s="389"/>
      <c r="H16" s="389"/>
      <c r="I16" s="389"/>
      <c r="J16" s="389"/>
      <c r="K16" s="389"/>
      <c r="L16" s="389"/>
      <c r="M16" s="389"/>
      <c r="N16" s="389"/>
      <c r="O16" s="389"/>
      <c r="P16" s="389"/>
      <c r="Q16" s="389"/>
      <c r="R16" s="389"/>
      <c r="S16" s="389"/>
      <c r="T16" s="389"/>
      <c r="U16" s="389"/>
      <c r="V16" s="49"/>
      <c r="W16" s="50"/>
      <c r="X16" s="50"/>
      <c r="Y16" s="50"/>
      <c r="Z16" s="50"/>
      <c r="AA16" s="50"/>
      <c r="AB16" s="50"/>
      <c r="AC16" s="50"/>
      <c r="AD16" s="50"/>
      <c r="AE16" s="50"/>
      <c r="AF16" s="50"/>
      <c r="AG16" s="50"/>
      <c r="AH16" s="50"/>
      <c r="AI16" s="50"/>
      <c r="AJ16" s="50"/>
      <c r="AK16" s="50"/>
      <c r="AL16" s="50"/>
    </row>
    <row r="17" spans="1:38" x14ac:dyDescent="0.25">
      <c r="A17" s="50"/>
      <c r="B17" s="48"/>
      <c r="C17" s="389"/>
      <c r="D17" s="389"/>
      <c r="E17" s="389"/>
      <c r="F17" s="389"/>
      <c r="G17" s="389"/>
      <c r="H17" s="389"/>
      <c r="I17" s="389"/>
      <c r="J17" s="389"/>
      <c r="K17" s="389"/>
      <c r="L17" s="389"/>
      <c r="M17" s="389"/>
      <c r="N17" s="389"/>
      <c r="O17" s="389"/>
      <c r="P17" s="389"/>
      <c r="Q17" s="389"/>
      <c r="R17" s="389"/>
      <c r="S17" s="389"/>
      <c r="T17" s="389"/>
      <c r="U17" s="389"/>
      <c r="V17" s="49"/>
      <c r="W17" s="50"/>
      <c r="X17" s="50"/>
      <c r="Y17" s="50"/>
      <c r="Z17" s="50"/>
      <c r="AA17" s="50"/>
      <c r="AB17" s="50"/>
      <c r="AC17" s="50"/>
      <c r="AD17" s="50"/>
      <c r="AE17" s="50"/>
      <c r="AF17" s="50"/>
      <c r="AG17" s="50"/>
      <c r="AH17" s="50"/>
      <c r="AI17" s="50"/>
      <c r="AJ17" s="50"/>
      <c r="AK17" s="50"/>
      <c r="AL17" s="50"/>
    </row>
    <row r="18" spans="1:38" ht="9.9499999999999993" customHeight="1" x14ac:dyDescent="0.25">
      <c r="A18" s="50"/>
      <c r="B18" s="48"/>
      <c r="C18" s="30"/>
      <c r="D18" s="30"/>
      <c r="E18" s="30"/>
      <c r="F18" s="30"/>
      <c r="G18" s="30"/>
      <c r="H18" s="30"/>
      <c r="I18" s="30"/>
      <c r="J18" s="30"/>
      <c r="K18" s="30"/>
      <c r="L18" s="30"/>
      <c r="M18" s="30"/>
      <c r="N18" s="30"/>
      <c r="O18" s="30"/>
      <c r="P18" s="30"/>
      <c r="Q18" s="30"/>
      <c r="R18" s="30"/>
      <c r="S18" s="30"/>
      <c r="T18" s="30"/>
      <c r="U18" s="30"/>
      <c r="V18" s="49"/>
      <c r="W18" s="50"/>
      <c r="X18" s="50"/>
      <c r="Y18" s="50"/>
      <c r="Z18" s="50"/>
      <c r="AA18" s="50"/>
      <c r="AB18" s="50"/>
      <c r="AC18" s="50"/>
      <c r="AD18" s="50"/>
      <c r="AE18" s="50"/>
      <c r="AF18" s="50"/>
      <c r="AG18" s="50"/>
      <c r="AH18" s="50"/>
      <c r="AI18" s="50"/>
      <c r="AJ18" s="50"/>
      <c r="AK18" s="50"/>
      <c r="AL18" s="50"/>
    </row>
    <row r="19" spans="1:38" x14ac:dyDescent="0.25">
      <c r="A19" s="50"/>
      <c r="B19" s="48"/>
      <c r="C19" s="389" t="s">
        <v>176</v>
      </c>
      <c r="D19" s="389"/>
      <c r="E19" s="389"/>
      <c r="F19" s="389"/>
      <c r="G19" s="389"/>
      <c r="H19" s="389"/>
      <c r="I19" s="389"/>
      <c r="J19" s="389"/>
      <c r="K19" s="389"/>
      <c r="L19" s="389"/>
      <c r="M19" s="389"/>
      <c r="N19" s="389"/>
      <c r="O19" s="389"/>
      <c r="P19" s="389"/>
      <c r="Q19" s="389"/>
      <c r="R19" s="389"/>
      <c r="S19" s="389"/>
      <c r="T19" s="389"/>
      <c r="U19" s="389"/>
      <c r="V19" s="49"/>
      <c r="W19" s="50"/>
      <c r="X19" s="50"/>
      <c r="Y19" s="50"/>
      <c r="Z19" s="50"/>
      <c r="AA19" s="50"/>
      <c r="AB19" s="50"/>
      <c r="AC19" s="50"/>
      <c r="AD19" s="50"/>
      <c r="AE19" s="50"/>
      <c r="AF19" s="50"/>
      <c r="AG19" s="50"/>
      <c r="AH19" s="50"/>
      <c r="AI19" s="50"/>
      <c r="AJ19" s="50"/>
      <c r="AK19" s="50"/>
      <c r="AL19" s="50"/>
    </row>
    <row r="20" spans="1:38" ht="9.9499999999999993" customHeight="1" x14ac:dyDescent="0.25">
      <c r="A20" s="50"/>
      <c r="B20" s="48"/>
      <c r="C20" s="30"/>
      <c r="D20" s="30"/>
      <c r="E20" s="43"/>
      <c r="F20" s="43"/>
      <c r="G20" s="43"/>
      <c r="H20" s="43"/>
      <c r="I20" s="43"/>
      <c r="J20" s="43"/>
      <c r="K20" s="43"/>
      <c r="L20" s="43"/>
      <c r="M20" s="43"/>
      <c r="N20" s="43"/>
      <c r="O20" s="43"/>
      <c r="P20" s="43"/>
      <c r="Q20" s="43"/>
      <c r="R20" s="43"/>
      <c r="S20" s="43"/>
      <c r="T20" s="43"/>
      <c r="U20" s="43"/>
      <c r="V20" s="49"/>
      <c r="W20" s="50"/>
      <c r="X20" s="50"/>
      <c r="Y20" s="50"/>
      <c r="Z20" s="50"/>
      <c r="AA20" s="50"/>
      <c r="AB20" s="50"/>
      <c r="AC20" s="50"/>
      <c r="AD20" s="50"/>
      <c r="AE20" s="50"/>
      <c r="AF20" s="50"/>
      <c r="AG20" s="50"/>
      <c r="AH20" s="50"/>
      <c r="AI20" s="50"/>
      <c r="AJ20" s="50"/>
      <c r="AK20" s="50"/>
      <c r="AL20" s="50"/>
    </row>
    <row r="21" spans="1:38" x14ac:dyDescent="0.25">
      <c r="A21" s="50"/>
      <c r="B21" s="48"/>
      <c r="C21" s="30"/>
      <c r="D21" s="390" t="s">
        <v>128</v>
      </c>
      <c r="E21" s="390"/>
      <c r="F21" s="390"/>
      <c r="G21" s="390"/>
      <c r="H21" s="390"/>
      <c r="I21" s="390"/>
      <c r="J21" s="390"/>
      <c r="K21" s="390"/>
      <c r="L21" s="390"/>
      <c r="M21" s="390"/>
      <c r="N21" s="390"/>
      <c r="O21" s="390"/>
      <c r="P21" s="390"/>
      <c r="Q21" s="390"/>
      <c r="R21" s="390"/>
      <c r="S21" s="390"/>
      <c r="T21" s="390"/>
      <c r="U21" s="390"/>
      <c r="V21" s="49"/>
      <c r="W21" s="50"/>
      <c r="X21" s="50"/>
      <c r="Y21" s="50"/>
      <c r="Z21" s="50"/>
      <c r="AA21" s="50"/>
      <c r="AB21" s="50"/>
      <c r="AC21" s="50"/>
      <c r="AD21" s="50"/>
      <c r="AE21" s="50"/>
      <c r="AF21" s="50"/>
      <c r="AG21" s="50"/>
      <c r="AH21" s="50"/>
      <c r="AI21" s="50"/>
      <c r="AJ21" s="50"/>
      <c r="AK21" s="50"/>
      <c r="AL21" s="50"/>
    </row>
    <row r="22" spans="1:38" x14ac:dyDescent="0.25">
      <c r="A22" s="50"/>
      <c r="B22" s="48"/>
      <c r="C22" s="30"/>
      <c r="D22" s="390"/>
      <c r="E22" s="390"/>
      <c r="F22" s="390"/>
      <c r="G22" s="390"/>
      <c r="H22" s="390"/>
      <c r="I22" s="390"/>
      <c r="J22" s="390"/>
      <c r="K22" s="390"/>
      <c r="L22" s="390"/>
      <c r="M22" s="390"/>
      <c r="N22" s="390"/>
      <c r="O22" s="390"/>
      <c r="P22" s="390"/>
      <c r="Q22" s="390"/>
      <c r="R22" s="390"/>
      <c r="S22" s="390"/>
      <c r="T22" s="390"/>
      <c r="U22" s="390"/>
      <c r="V22" s="49"/>
      <c r="W22" s="50"/>
      <c r="X22" s="50"/>
      <c r="Y22" s="50"/>
      <c r="Z22" s="50"/>
      <c r="AA22" s="50"/>
      <c r="AB22" s="50"/>
      <c r="AC22" s="50"/>
      <c r="AD22" s="50"/>
      <c r="AE22" s="50"/>
      <c r="AF22" s="50"/>
      <c r="AG22" s="50"/>
      <c r="AH22" s="50"/>
      <c r="AI22" s="50"/>
      <c r="AJ22" s="50"/>
      <c r="AK22" s="50"/>
      <c r="AL22" s="50"/>
    </row>
    <row r="23" spans="1:38" ht="9.9499999999999993" customHeight="1" x14ac:dyDescent="0.25">
      <c r="A23" s="50"/>
      <c r="B23" s="48"/>
      <c r="C23" s="30"/>
      <c r="D23" s="30"/>
      <c r="E23" s="30"/>
      <c r="F23" s="30"/>
      <c r="G23" s="30"/>
      <c r="H23" s="30"/>
      <c r="I23" s="30"/>
      <c r="J23" s="30"/>
      <c r="K23" s="30"/>
      <c r="L23" s="30"/>
      <c r="M23" s="30"/>
      <c r="N23" s="30"/>
      <c r="O23" s="30"/>
      <c r="P23" s="30"/>
      <c r="Q23" s="30"/>
      <c r="R23" s="30"/>
      <c r="S23" s="30"/>
      <c r="T23" s="30"/>
      <c r="U23" s="30"/>
      <c r="V23" s="49"/>
      <c r="W23" s="50"/>
      <c r="X23" s="50"/>
      <c r="Y23" s="50"/>
      <c r="Z23" s="50"/>
      <c r="AA23" s="50"/>
      <c r="AB23" s="50"/>
      <c r="AC23" s="50"/>
      <c r="AD23" s="50"/>
      <c r="AE23" s="50"/>
      <c r="AF23" s="50"/>
      <c r="AG23" s="50"/>
      <c r="AH23" s="50"/>
      <c r="AI23" s="50"/>
      <c r="AJ23" s="50"/>
      <c r="AK23" s="50"/>
      <c r="AL23" s="50"/>
    </row>
    <row r="24" spans="1:38" ht="15" customHeight="1" x14ac:dyDescent="0.25">
      <c r="A24" s="50"/>
      <c r="B24" s="48"/>
      <c r="C24" s="30"/>
      <c r="D24" s="391" t="s">
        <v>126</v>
      </c>
      <c r="E24" s="391"/>
      <c r="F24" s="391"/>
      <c r="G24" s="391"/>
      <c r="H24" s="391"/>
      <c r="I24" s="391"/>
      <c r="J24" s="391"/>
      <c r="K24" s="391"/>
      <c r="L24" s="391"/>
      <c r="M24" s="391"/>
      <c r="N24" s="391"/>
      <c r="O24" s="391"/>
      <c r="P24" s="391"/>
      <c r="Q24" s="391"/>
      <c r="R24" s="391"/>
      <c r="S24" s="391"/>
      <c r="T24" s="391"/>
      <c r="U24" s="391"/>
      <c r="V24" s="49"/>
      <c r="W24" s="50"/>
      <c r="X24" s="50"/>
      <c r="Y24" s="50"/>
      <c r="Z24" s="50"/>
      <c r="AA24" s="50"/>
      <c r="AB24" s="50"/>
      <c r="AC24" s="50"/>
      <c r="AD24" s="50"/>
      <c r="AE24" s="50"/>
      <c r="AF24" s="50"/>
      <c r="AG24" s="50"/>
      <c r="AH24" s="50"/>
      <c r="AI24" s="50"/>
      <c r="AJ24" s="50"/>
      <c r="AK24" s="50"/>
      <c r="AL24" s="50"/>
    </row>
    <row r="25" spans="1:38" ht="15" customHeight="1" x14ac:dyDescent="0.25">
      <c r="A25" s="50"/>
      <c r="B25" s="48"/>
      <c r="C25" s="30"/>
      <c r="D25" s="391"/>
      <c r="E25" s="391"/>
      <c r="F25" s="391"/>
      <c r="G25" s="391"/>
      <c r="H25" s="391"/>
      <c r="I25" s="391"/>
      <c r="J25" s="391"/>
      <c r="K25" s="391"/>
      <c r="L25" s="391"/>
      <c r="M25" s="391"/>
      <c r="N25" s="391"/>
      <c r="O25" s="391"/>
      <c r="P25" s="391"/>
      <c r="Q25" s="391"/>
      <c r="R25" s="391"/>
      <c r="S25" s="391"/>
      <c r="T25" s="391"/>
      <c r="U25" s="391"/>
      <c r="V25" s="49"/>
      <c r="W25" s="50"/>
      <c r="X25" s="50"/>
      <c r="Y25" s="50"/>
      <c r="Z25" s="50"/>
      <c r="AA25" s="50"/>
      <c r="AB25" s="50"/>
      <c r="AC25" s="50"/>
      <c r="AD25" s="50"/>
      <c r="AE25" s="50"/>
      <c r="AF25" s="50"/>
      <c r="AG25" s="50"/>
      <c r="AH25" s="50"/>
      <c r="AI25" s="50"/>
      <c r="AJ25" s="50"/>
      <c r="AK25" s="50"/>
      <c r="AL25" s="50"/>
    </row>
    <row r="26" spans="1:38" ht="9.9499999999999993" customHeight="1" x14ac:dyDescent="0.25">
      <c r="A26" s="50"/>
      <c r="B26" s="48"/>
      <c r="C26" s="30"/>
      <c r="D26" s="44"/>
      <c r="E26" s="44"/>
      <c r="F26" s="44"/>
      <c r="G26" s="44"/>
      <c r="H26" s="44"/>
      <c r="I26" s="44"/>
      <c r="J26" s="44"/>
      <c r="K26" s="44"/>
      <c r="L26" s="44"/>
      <c r="M26" s="44"/>
      <c r="N26" s="44"/>
      <c r="O26" s="44"/>
      <c r="P26" s="44"/>
      <c r="Q26" s="44"/>
      <c r="R26" s="44"/>
      <c r="S26" s="44"/>
      <c r="T26" s="44"/>
      <c r="U26" s="44"/>
      <c r="V26" s="49"/>
      <c r="W26" s="50"/>
      <c r="X26" s="50"/>
      <c r="Y26" s="50"/>
      <c r="Z26" s="50"/>
      <c r="AA26" s="50"/>
      <c r="AB26" s="50"/>
      <c r="AC26" s="50"/>
      <c r="AD26" s="50"/>
      <c r="AE26" s="50"/>
      <c r="AF26" s="50"/>
      <c r="AG26" s="50"/>
      <c r="AH26" s="50"/>
      <c r="AI26" s="50"/>
      <c r="AJ26" s="50"/>
      <c r="AK26" s="50"/>
      <c r="AL26" s="50"/>
    </row>
    <row r="27" spans="1:38" x14ac:dyDescent="0.25">
      <c r="A27" s="50"/>
      <c r="B27" s="48"/>
      <c r="C27" s="389" t="s">
        <v>105</v>
      </c>
      <c r="D27" s="389"/>
      <c r="E27" s="389"/>
      <c r="F27" s="389"/>
      <c r="G27" s="389"/>
      <c r="H27" s="389"/>
      <c r="I27" s="389"/>
      <c r="J27" s="389"/>
      <c r="K27" s="389"/>
      <c r="L27" s="389"/>
      <c r="M27" s="389"/>
      <c r="N27" s="389"/>
      <c r="O27" s="389"/>
      <c r="P27" s="389"/>
      <c r="Q27" s="389"/>
      <c r="R27" s="389"/>
      <c r="S27" s="389"/>
      <c r="T27" s="389"/>
      <c r="U27" s="389"/>
      <c r="V27" s="49"/>
      <c r="W27" s="50"/>
      <c r="X27" s="50"/>
      <c r="Y27" s="50"/>
      <c r="Z27" s="50"/>
      <c r="AA27" s="50"/>
      <c r="AB27" s="50"/>
      <c r="AC27" s="50"/>
      <c r="AD27" s="50"/>
      <c r="AE27" s="50"/>
      <c r="AF27" s="50"/>
      <c r="AG27" s="50"/>
      <c r="AH27" s="50"/>
      <c r="AI27" s="50"/>
      <c r="AJ27" s="50"/>
      <c r="AK27" s="50"/>
      <c r="AL27" s="50"/>
    </row>
    <row r="28" spans="1:38" x14ac:dyDescent="0.25">
      <c r="A28" s="50"/>
      <c r="B28" s="48"/>
      <c r="C28" s="389"/>
      <c r="D28" s="389"/>
      <c r="E28" s="389"/>
      <c r="F28" s="389"/>
      <c r="G28" s="389"/>
      <c r="H28" s="389"/>
      <c r="I28" s="389"/>
      <c r="J28" s="389"/>
      <c r="K28" s="389"/>
      <c r="L28" s="389"/>
      <c r="M28" s="389"/>
      <c r="N28" s="389"/>
      <c r="O28" s="389"/>
      <c r="P28" s="389"/>
      <c r="Q28" s="389"/>
      <c r="R28" s="389"/>
      <c r="S28" s="389"/>
      <c r="T28" s="389"/>
      <c r="U28" s="389"/>
      <c r="V28" s="49"/>
      <c r="W28" s="50"/>
      <c r="X28" s="50"/>
      <c r="Y28" s="50"/>
      <c r="Z28" s="50"/>
      <c r="AA28" s="50"/>
      <c r="AB28" s="50"/>
      <c r="AC28" s="50"/>
      <c r="AD28" s="50"/>
      <c r="AE28" s="50"/>
      <c r="AF28" s="50"/>
      <c r="AG28" s="50"/>
      <c r="AH28" s="50"/>
      <c r="AI28" s="50"/>
      <c r="AJ28" s="50"/>
      <c r="AK28" s="50"/>
      <c r="AL28" s="50"/>
    </row>
    <row r="29" spans="1:38" x14ac:dyDescent="0.25">
      <c r="A29" s="50"/>
      <c r="B29" s="48"/>
      <c r="C29" s="30"/>
      <c r="D29" s="30"/>
      <c r="E29" s="30"/>
      <c r="F29" s="30"/>
      <c r="G29" s="30"/>
      <c r="H29" s="30"/>
      <c r="I29" s="30"/>
      <c r="J29" s="30"/>
      <c r="K29" s="30"/>
      <c r="L29" s="30"/>
      <c r="M29" s="30"/>
      <c r="N29" s="30"/>
      <c r="O29" s="30"/>
      <c r="P29" s="30"/>
      <c r="Q29" s="30"/>
      <c r="R29" s="30"/>
      <c r="S29" s="30"/>
      <c r="T29" s="30"/>
      <c r="U29" s="30"/>
      <c r="V29" s="49"/>
      <c r="W29" s="50"/>
      <c r="X29" s="50"/>
      <c r="Y29" s="50"/>
      <c r="Z29" s="50"/>
      <c r="AA29" s="50"/>
      <c r="AB29" s="50"/>
      <c r="AC29" s="50"/>
      <c r="AD29" s="50"/>
      <c r="AE29" s="50"/>
      <c r="AF29" s="50"/>
      <c r="AG29" s="50"/>
      <c r="AH29" s="50"/>
      <c r="AI29" s="50"/>
      <c r="AJ29" s="50"/>
      <c r="AK29" s="50"/>
      <c r="AL29" s="50"/>
    </row>
    <row r="30" spans="1:38" x14ac:dyDescent="0.25">
      <c r="A30" s="50"/>
      <c r="B30" s="48"/>
      <c r="C30" s="30"/>
      <c r="D30" s="37" t="s">
        <v>106</v>
      </c>
      <c r="E30" s="37" t="s">
        <v>107</v>
      </c>
      <c r="F30" s="37" t="s">
        <v>109</v>
      </c>
      <c r="G30" s="37" t="s">
        <v>108</v>
      </c>
      <c r="H30" s="37" t="s">
        <v>13</v>
      </c>
      <c r="I30" s="37" t="s">
        <v>20</v>
      </c>
      <c r="J30" s="30"/>
      <c r="K30" s="30"/>
      <c r="L30" s="30"/>
      <c r="M30" s="30"/>
      <c r="N30" s="30"/>
      <c r="O30" s="30"/>
      <c r="P30" s="30"/>
      <c r="Q30" s="30"/>
      <c r="R30" s="30"/>
      <c r="S30" s="30"/>
      <c r="T30" s="30"/>
      <c r="U30" s="30"/>
      <c r="V30" s="49"/>
      <c r="W30" s="50"/>
      <c r="X30" s="50"/>
      <c r="Y30" s="50"/>
      <c r="Z30" s="50"/>
      <c r="AA30" s="50"/>
      <c r="AB30" s="50"/>
      <c r="AC30" s="50"/>
      <c r="AD30" s="50"/>
      <c r="AE30" s="50"/>
      <c r="AF30" s="50"/>
      <c r="AG30" s="50"/>
      <c r="AH30" s="50"/>
      <c r="AI30" s="50"/>
      <c r="AJ30" s="50"/>
      <c r="AK30" s="50"/>
      <c r="AL30" s="50"/>
    </row>
    <row r="31" spans="1:38" x14ac:dyDescent="0.25">
      <c r="A31" s="50"/>
      <c r="B31" s="48"/>
      <c r="C31" s="30"/>
      <c r="D31" s="37" t="s">
        <v>110</v>
      </c>
      <c r="E31" s="37" t="s">
        <v>45</v>
      </c>
      <c r="F31" s="37" t="s">
        <v>83</v>
      </c>
      <c r="G31" s="37" t="s">
        <v>44</v>
      </c>
      <c r="H31" s="37" t="s">
        <v>43</v>
      </c>
      <c r="I31" s="37" t="s">
        <v>49</v>
      </c>
      <c r="J31" s="30"/>
      <c r="K31" s="30"/>
      <c r="L31" s="30"/>
      <c r="M31" s="30"/>
      <c r="N31" s="30"/>
      <c r="O31" s="30"/>
      <c r="P31" s="30"/>
      <c r="Q31" s="30"/>
      <c r="R31" s="30"/>
      <c r="S31" s="30"/>
      <c r="T31" s="30"/>
      <c r="U31" s="30"/>
      <c r="V31" s="49"/>
      <c r="W31" s="50"/>
      <c r="X31" s="50"/>
      <c r="Y31" s="50"/>
      <c r="Z31" s="50"/>
      <c r="AA31" s="50"/>
      <c r="AB31" s="50"/>
      <c r="AC31" s="50"/>
      <c r="AD31" s="50"/>
      <c r="AE31" s="50"/>
      <c r="AF31" s="50"/>
      <c r="AG31" s="50"/>
      <c r="AH31" s="50"/>
      <c r="AI31" s="50"/>
      <c r="AJ31" s="50"/>
      <c r="AK31" s="50"/>
      <c r="AL31" s="50"/>
    </row>
    <row r="32" spans="1:38" x14ac:dyDescent="0.25">
      <c r="A32" s="50"/>
      <c r="B32" s="48"/>
      <c r="C32" s="30"/>
      <c r="D32" s="30"/>
      <c r="E32" s="30"/>
      <c r="F32" s="30"/>
      <c r="G32" s="30"/>
      <c r="H32" s="30"/>
      <c r="I32" s="30"/>
      <c r="J32" s="30"/>
      <c r="K32" s="30"/>
      <c r="L32" s="30"/>
      <c r="M32" s="30"/>
      <c r="N32" s="30"/>
      <c r="O32" s="30"/>
      <c r="P32" s="30"/>
      <c r="Q32" s="30"/>
      <c r="R32" s="30"/>
      <c r="S32" s="30"/>
      <c r="T32" s="30"/>
      <c r="U32" s="30"/>
      <c r="V32" s="49"/>
      <c r="W32" s="50"/>
      <c r="X32" s="50"/>
      <c r="Y32" s="50"/>
      <c r="Z32" s="50"/>
      <c r="AA32" s="50"/>
      <c r="AB32" s="50"/>
      <c r="AC32" s="50"/>
      <c r="AD32" s="50"/>
      <c r="AE32" s="50"/>
      <c r="AF32" s="50"/>
      <c r="AG32" s="50"/>
      <c r="AH32" s="50"/>
      <c r="AI32" s="50"/>
      <c r="AJ32" s="50"/>
      <c r="AK32" s="50"/>
      <c r="AL32" s="50"/>
    </row>
    <row r="33" spans="1:38" ht="15" customHeight="1" x14ac:dyDescent="0.25">
      <c r="A33" s="50"/>
      <c r="B33" s="48"/>
      <c r="C33" s="389" t="s">
        <v>173</v>
      </c>
      <c r="D33" s="389"/>
      <c r="E33" s="389"/>
      <c r="F33" s="389"/>
      <c r="G33" s="389"/>
      <c r="H33" s="389"/>
      <c r="I33" s="389"/>
      <c r="J33" s="389"/>
      <c r="K33" s="389"/>
      <c r="L33" s="389"/>
      <c r="M33" s="389"/>
      <c r="N33" s="389"/>
      <c r="O33" s="389"/>
      <c r="P33" s="389"/>
      <c r="Q33" s="389"/>
      <c r="R33" s="389"/>
      <c r="S33" s="389"/>
      <c r="T33" s="389"/>
      <c r="U33" s="389"/>
      <c r="V33" s="49"/>
      <c r="W33" s="50"/>
      <c r="X33" s="50"/>
      <c r="Y33" s="50"/>
      <c r="Z33" s="50"/>
      <c r="AA33" s="50"/>
      <c r="AB33" s="50"/>
      <c r="AC33" s="50"/>
      <c r="AD33" s="50"/>
      <c r="AE33" s="50"/>
      <c r="AF33" s="50"/>
      <c r="AG33" s="50"/>
      <c r="AH33" s="50"/>
      <c r="AI33" s="50"/>
      <c r="AJ33" s="50"/>
      <c r="AK33" s="50"/>
      <c r="AL33" s="50"/>
    </row>
    <row r="34" spans="1:38" ht="9.9499999999999993" customHeight="1" x14ac:dyDescent="0.25">
      <c r="A34" s="50"/>
      <c r="B34" s="48"/>
      <c r="C34" s="30"/>
      <c r="D34" s="30"/>
      <c r="E34" s="30"/>
      <c r="F34" s="30"/>
      <c r="G34" s="30"/>
      <c r="H34" s="30"/>
      <c r="I34" s="30"/>
      <c r="J34" s="30"/>
      <c r="K34" s="30"/>
      <c r="L34" s="30"/>
      <c r="M34" s="30"/>
      <c r="N34" s="30"/>
      <c r="O34" s="30"/>
      <c r="P34" s="30"/>
      <c r="Q34" s="30"/>
      <c r="R34" s="30"/>
      <c r="S34" s="30"/>
      <c r="T34" s="30"/>
      <c r="U34" s="30"/>
      <c r="V34" s="49"/>
      <c r="W34" s="50"/>
      <c r="X34" s="50"/>
      <c r="Y34" s="50"/>
      <c r="Z34" s="50"/>
      <c r="AA34" s="50"/>
      <c r="AB34" s="50"/>
      <c r="AC34" s="50"/>
      <c r="AD34" s="50"/>
      <c r="AE34" s="50"/>
      <c r="AF34" s="50"/>
      <c r="AG34" s="50"/>
      <c r="AH34" s="50"/>
      <c r="AI34" s="50"/>
      <c r="AJ34" s="50"/>
      <c r="AK34" s="50"/>
      <c r="AL34" s="50"/>
    </row>
    <row r="35" spans="1:38" ht="15" customHeight="1" x14ac:dyDescent="0.25">
      <c r="A35" s="50"/>
      <c r="B35" s="48"/>
      <c r="C35" s="389" t="s">
        <v>174</v>
      </c>
      <c r="D35" s="389"/>
      <c r="E35" s="389"/>
      <c r="F35" s="389"/>
      <c r="G35" s="389"/>
      <c r="H35" s="389"/>
      <c r="I35" s="389"/>
      <c r="J35" s="389"/>
      <c r="K35" s="389"/>
      <c r="L35" s="389"/>
      <c r="M35" s="389"/>
      <c r="N35" s="389"/>
      <c r="O35" s="389"/>
      <c r="P35" s="389"/>
      <c r="Q35" s="389"/>
      <c r="R35" s="389"/>
      <c r="S35" s="389"/>
      <c r="T35" s="389"/>
      <c r="U35" s="389"/>
      <c r="V35" s="49"/>
      <c r="W35" s="50"/>
      <c r="X35" s="50"/>
      <c r="Y35" s="50"/>
      <c r="Z35" s="50"/>
      <c r="AA35" s="50"/>
      <c r="AB35" s="50"/>
      <c r="AC35" s="50"/>
      <c r="AD35" s="50"/>
      <c r="AE35" s="50"/>
      <c r="AF35" s="50"/>
      <c r="AG35" s="50"/>
      <c r="AH35" s="50"/>
      <c r="AI35" s="50"/>
      <c r="AJ35" s="50"/>
      <c r="AK35" s="50"/>
      <c r="AL35" s="50"/>
    </row>
    <row r="36" spans="1:38" x14ac:dyDescent="0.25">
      <c r="A36" s="50"/>
      <c r="B36" s="48"/>
      <c r="C36" s="30"/>
      <c r="D36" s="30"/>
      <c r="E36" s="30"/>
      <c r="F36" s="30"/>
      <c r="G36" s="30"/>
      <c r="H36" s="30"/>
      <c r="I36" s="30"/>
      <c r="J36" s="30"/>
      <c r="K36" s="30"/>
      <c r="L36" s="30"/>
      <c r="M36" s="30"/>
      <c r="N36" s="30"/>
      <c r="O36" s="30"/>
      <c r="P36" s="30"/>
      <c r="Q36" s="30"/>
      <c r="R36" s="30"/>
      <c r="S36" s="30"/>
      <c r="T36" s="30"/>
      <c r="U36" s="30"/>
      <c r="V36" s="49"/>
      <c r="W36" s="50"/>
      <c r="X36" s="50"/>
      <c r="Y36" s="50"/>
      <c r="Z36" s="50"/>
      <c r="AA36" s="50"/>
      <c r="AB36" s="50"/>
      <c r="AC36" s="50"/>
      <c r="AD36" s="50"/>
      <c r="AE36" s="50"/>
      <c r="AF36" s="50"/>
      <c r="AG36" s="50"/>
      <c r="AH36" s="50"/>
      <c r="AI36" s="50"/>
      <c r="AJ36" s="50"/>
      <c r="AK36" s="50"/>
      <c r="AL36" s="50"/>
    </row>
    <row r="37" spans="1:38" ht="24.95" customHeight="1" x14ac:dyDescent="0.25">
      <c r="A37" s="50"/>
      <c r="B37" s="48"/>
      <c r="C37" s="392" t="s">
        <v>12</v>
      </c>
      <c r="D37" s="392"/>
      <c r="E37" s="392"/>
      <c r="F37" s="392"/>
      <c r="G37" s="392"/>
      <c r="H37" s="392"/>
      <c r="I37" s="392"/>
      <c r="J37" s="392"/>
      <c r="K37" s="392"/>
      <c r="L37" s="392"/>
      <c r="M37" s="392"/>
      <c r="N37" s="392"/>
      <c r="O37" s="392"/>
      <c r="P37" s="392"/>
      <c r="Q37" s="392"/>
      <c r="R37" s="392"/>
      <c r="S37" s="392"/>
      <c r="T37" s="392"/>
      <c r="U37" s="392"/>
      <c r="V37" s="49"/>
      <c r="W37" s="50"/>
      <c r="X37" s="50"/>
      <c r="Y37" s="50"/>
      <c r="Z37" s="50"/>
      <c r="AA37" s="50"/>
      <c r="AB37" s="50"/>
      <c r="AC37" s="50"/>
      <c r="AD37" s="50"/>
      <c r="AE37" s="50"/>
      <c r="AF37" s="50"/>
      <c r="AG37" s="50"/>
      <c r="AH37" s="50"/>
      <c r="AI37" s="50"/>
      <c r="AJ37" s="50"/>
      <c r="AK37" s="50"/>
      <c r="AL37" s="50"/>
    </row>
    <row r="38" spans="1:38" x14ac:dyDescent="0.25">
      <c r="A38" s="50"/>
      <c r="B38" s="48"/>
      <c r="C38" s="30"/>
      <c r="D38" s="30"/>
      <c r="E38" s="30"/>
      <c r="F38" s="30"/>
      <c r="G38" s="30"/>
      <c r="H38" s="30"/>
      <c r="I38" s="30"/>
      <c r="J38" s="30"/>
      <c r="K38" s="30"/>
      <c r="L38" s="30"/>
      <c r="M38" s="30"/>
      <c r="N38" s="30"/>
      <c r="O38" s="30"/>
      <c r="P38" s="30"/>
      <c r="Q38" s="30"/>
      <c r="R38" s="30"/>
      <c r="S38" s="30"/>
      <c r="T38" s="30"/>
      <c r="U38" s="30"/>
      <c r="V38" s="49"/>
      <c r="W38" s="50"/>
      <c r="X38" s="50"/>
      <c r="Y38" s="50"/>
      <c r="Z38" s="50"/>
      <c r="AA38" s="50"/>
      <c r="AB38" s="50"/>
      <c r="AC38" s="50"/>
      <c r="AD38" s="50"/>
      <c r="AE38" s="50"/>
      <c r="AF38" s="50"/>
      <c r="AG38" s="50"/>
      <c r="AH38" s="50"/>
      <c r="AI38" s="50"/>
      <c r="AJ38" s="50"/>
      <c r="AK38" s="50"/>
      <c r="AL38" s="50"/>
    </row>
    <row r="39" spans="1:38" ht="15" customHeight="1" x14ac:dyDescent="0.25">
      <c r="A39" s="50"/>
      <c r="B39" s="48"/>
      <c r="C39" s="391" t="s">
        <v>111</v>
      </c>
      <c r="D39" s="391"/>
      <c r="E39" s="391"/>
      <c r="F39" s="391"/>
      <c r="G39" s="391"/>
      <c r="H39" s="391"/>
      <c r="I39" s="391"/>
      <c r="J39" s="391"/>
      <c r="K39" s="391"/>
      <c r="L39" s="391"/>
      <c r="M39" s="391"/>
      <c r="N39" s="391"/>
      <c r="O39" s="391"/>
      <c r="P39" s="391"/>
      <c r="Q39" s="391"/>
      <c r="R39" s="391"/>
      <c r="S39" s="391"/>
      <c r="T39" s="391"/>
      <c r="U39" s="391"/>
      <c r="V39" s="49"/>
      <c r="W39" s="50"/>
      <c r="X39" s="50"/>
      <c r="Y39" s="50"/>
      <c r="Z39" s="50"/>
      <c r="AA39" s="50"/>
      <c r="AB39" s="50"/>
      <c r="AC39" s="50"/>
      <c r="AD39" s="50"/>
      <c r="AE39" s="50"/>
      <c r="AF39" s="50"/>
      <c r="AG39" s="50"/>
      <c r="AH39" s="50"/>
      <c r="AI39" s="50"/>
      <c r="AJ39" s="50"/>
      <c r="AK39" s="50"/>
      <c r="AL39" s="50"/>
    </row>
    <row r="40" spans="1:38" ht="9.9499999999999993" customHeight="1" x14ac:dyDescent="0.25">
      <c r="A40" s="50"/>
      <c r="B40" s="48"/>
      <c r="C40" s="30"/>
      <c r="D40" s="30"/>
      <c r="E40" s="30"/>
      <c r="F40" s="30"/>
      <c r="G40" s="30"/>
      <c r="H40" s="30"/>
      <c r="I40" s="30"/>
      <c r="J40" s="30"/>
      <c r="K40" s="30"/>
      <c r="L40" s="30"/>
      <c r="M40" s="30"/>
      <c r="N40" s="30"/>
      <c r="O40" s="30"/>
      <c r="P40" s="30"/>
      <c r="Q40" s="30"/>
      <c r="R40" s="30"/>
      <c r="S40" s="30"/>
      <c r="T40" s="30"/>
      <c r="U40" s="30"/>
      <c r="V40" s="49"/>
      <c r="W40" s="50"/>
      <c r="X40" s="50"/>
      <c r="Y40" s="50"/>
      <c r="Z40" s="50"/>
      <c r="AA40" s="50"/>
      <c r="AB40" s="50"/>
      <c r="AC40" s="50"/>
      <c r="AD40" s="50"/>
      <c r="AE40" s="50"/>
      <c r="AF40" s="50"/>
      <c r="AG40" s="50"/>
      <c r="AH40" s="50"/>
      <c r="AI40" s="50"/>
      <c r="AJ40" s="50"/>
      <c r="AK40" s="50"/>
      <c r="AL40" s="50"/>
    </row>
    <row r="41" spans="1:38" ht="15" customHeight="1" x14ac:dyDescent="0.25">
      <c r="A41" s="50"/>
      <c r="B41" s="48"/>
      <c r="C41" s="389" t="s">
        <v>175</v>
      </c>
      <c r="D41" s="389"/>
      <c r="E41" s="389"/>
      <c r="F41" s="389"/>
      <c r="G41" s="389"/>
      <c r="H41" s="389"/>
      <c r="I41" s="389"/>
      <c r="J41" s="389"/>
      <c r="K41" s="389"/>
      <c r="L41" s="389"/>
      <c r="M41" s="389"/>
      <c r="N41" s="389"/>
      <c r="O41" s="389"/>
      <c r="P41" s="389"/>
      <c r="Q41" s="389"/>
      <c r="R41" s="389"/>
      <c r="S41" s="389"/>
      <c r="T41" s="389"/>
      <c r="U41" s="389"/>
      <c r="V41" s="49"/>
      <c r="W41" s="50"/>
      <c r="X41" s="50"/>
      <c r="Y41" s="50"/>
      <c r="Z41" s="50"/>
      <c r="AA41" s="50"/>
      <c r="AB41" s="50"/>
      <c r="AC41" s="50"/>
      <c r="AD41" s="50"/>
      <c r="AE41" s="50"/>
      <c r="AF41" s="50"/>
      <c r="AG41" s="50"/>
      <c r="AH41" s="50"/>
      <c r="AI41" s="50"/>
      <c r="AJ41" s="50"/>
      <c r="AK41" s="50"/>
      <c r="AL41" s="50"/>
    </row>
    <row r="42" spans="1:38" ht="15" customHeight="1" x14ac:dyDescent="0.25">
      <c r="A42" s="50"/>
      <c r="B42" s="48"/>
      <c r="C42" s="389"/>
      <c r="D42" s="389"/>
      <c r="E42" s="389"/>
      <c r="F42" s="389"/>
      <c r="G42" s="389"/>
      <c r="H42" s="389"/>
      <c r="I42" s="389"/>
      <c r="J42" s="389"/>
      <c r="K42" s="389"/>
      <c r="L42" s="389"/>
      <c r="M42" s="389"/>
      <c r="N42" s="389"/>
      <c r="O42" s="389"/>
      <c r="P42" s="389"/>
      <c r="Q42" s="389"/>
      <c r="R42" s="389"/>
      <c r="S42" s="389"/>
      <c r="T42" s="389"/>
      <c r="U42" s="389"/>
      <c r="V42" s="49"/>
      <c r="W42" s="50"/>
      <c r="X42" s="50"/>
      <c r="Y42" s="50"/>
      <c r="Z42" s="50"/>
      <c r="AA42" s="50"/>
      <c r="AB42" s="50"/>
      <c r="AC42" s="50"/>
      <c r="AD42" s="50"/>
      <c r="AE42" s="50"/>
      <c r="AF42" s="50"/>
      <c r="AG42" s="50"/>
      <c r="AH42" s="50"/>
      <c r="AI42" s="50"/>
      <c r="AJ42" s="50"/>
      <c r="AK42" s="50"/>
      <c r="AL42" s="50"/>
    </row>
    <row r="43" spans="1:38" ht="9.9499999999999993" customHeight="1" x14ac:dyDescent="0.25">
      <c r="A43" s="50"/>
      <c r="B43" s="48"/>
      <c r="C43" s="30"/>
      <c r="D43" s="30"/>
      <c r="E43" s="30"/>
      <c r="F43" s="30"/>
      <c r="G43" s="30"/>
      <c r="H43" s="30"/>
      <c r="I43" s="30"/>
      <c r="J43" s="30"/>
      <c r="K43" s="30"/>
      <c r="L43" s="30"/>
      <c r="M43" s="30"/>
      <c r="N43" s="30"/>
      <c r="O43" s="30"/>
      <c r="P43" s="30"/>
      <c r="Q43" s="30"/>
      <c r="R43" s="30"/>
      <c r="S43" s="30"/>
      <c r="T43" s="30"/>
      <c r="U43" s="30"/>
      <c r="V43" s="49"/>
      <c r="W43" s="50"/>
      <c r="X43" s="50"/>
      <c r="Y43" s="50"/>
      <c r="Z43" s="50"/>
      <c r="AA43" s="50"/>
      <c r="AB43" s="50"/>
      <c r="AC43" s="50"/>
      <c r="AD43" s="50"/>
      <c r="AE43" s="50"/>
      <c r="AF43" s="50"/>
      <c r="AG43" s="50"/>
      <c r="AH43" s="50"/>
      <c r="AI43" s="50"/>
      <c r="AJ43" s="50"/>
      <c r="AK43" s="50"/>
      <c r="AL43" s="50"/>
    </row>
    <row r="44" spans="1:38" ht="15" customHeight="1" x14ac:dyDescent="0.25">
      <c r="A44" s="50"/>
      <c r="B44" s="48"/>
      <c r="C44" s="389" t="s">
        <v>177</v>
      </c>
      <c r="D44" s="389"/>
      <c r="E44" s="389"/>
      <c r="F44" s="389"/>
      <c r="G44" s="389"/>
      <c r="H44" s="389"/>
      <c r="I44" s="389"/>
      <c r="J44" s="389"/>
      <c r="K44" s="389"/>
      <c r="L44" s="389"/>
      <c r="M44" s="389"/>
      <c r="N44" s="389"/>
      <c r="O44" s="389"/>
      <c r="P44" s="389"/>
      <c r="Q44" s="389"/>
      <c r="R44" s="389"/>
      <c r="S44" s="389"/>
      <c r="T44" s="389"/>
      <c r="U44" s="389"/>
      <c r="V44" s="49"/>
      <c r="W44" s="50"/>
      <c r="X44" s="50"/>
      <c r="Y44" s="50"/>
      <c r="Z44" s="50"/>
      <c r="AA44" s="50"/>
      <c r="AB44" s="50"/>
      <c r="AC44" s="50"/>
      <c r="AD44" s="50"/>
      <c r="AE44" s="50"/>
      <c r="AF44" s="50"/>
      <c r="AG44" s="50"/>
      <c r="AH44" s="50"/>
      <c r="AI44" s="50"/>
      <c r="AJ44" s="50"/>
      <c r="AK44" s="50"/>
      <c r="AL44" s="50"/>
    </row>
    <row r="45" spans="1:38" x14ac:dyDescent="0.25">
      <c r="A45" s="50"/>
      <c r="B45" s="48"/>
      <c r="C45" s="389"/>
      <c r="D45" s="389"/>
      <c r="E45" s="389"/>
      <c r="F45" s="389"/>
      <c r="G45" s="389"/>
      <c r="H45" s="389"/>
      <c r="I45" s="389"/>
      <c r="J45" s="389"/>
      <c r="K45" s="389"/>
      <c r="L45" s="389"/>
      <c r="M45" s="389"/>
      <c r="N45" s="389"/>
      <c r="O45" s="389"/>
      <c r="P45" s="389"/>
      <c r="Q45" s="389"/>
      <c r="R45" s="389"/>
      <c r="S45" s="389"/>
      <c r="T45" s="389"/>
      <c r="U45" s="389"/>
      <c r="V45" s="49"/>
      <c r="W45" s="50"/>
      <c r="X45" s="50"/>
      <c r="Y45" s="50"/>
      <c r="Z45" s="50"/>
      <c r="AA45" s="50"/>
      <c r="AB45" s="50"/>
      <c r="AC45" s="50"/>
      <c r="AD45" s="50"/>
      <c r="AE45" s="50"/>
      <c r="AF45" s="50"/>
      <c r="AG45" s="50"/>
      <c r="AH45" s="50"/>
      <c r="AI45" s="50"/>
      <c r="AJ45" s="50"/>
      <c r="AK45" s="50"/>
      <c r="AL45" s="50"/>
    </row>
    <row r="46" spans="1:38" ht="9.9499999999999993" customHeight="1" x14ac:dyDescent="0.25">
      <c r="A46" s="50"/>
      <c r="B46" s="48"/>
      <c r="C46" s="30"/>
      <c r="D46" s="30"/>
      <c r="E46" s="30"/>
      <c r="F46" s="30"/>
      <c r="G46" s="30"/>
      <c r="H46" s="30"/>
      <c r="I46" s="30"/>
      <c r="J46" s="30"/>
      <c r="K46" s="30"/>
      <c r="L46" s="30"/>
      <c r="M46" s="30"/>
      <c r="N46" s="30"/>
      <c r="O46" s="30"/>
      <c r="P46" s="30"/>
      <c r="Q46" s="30"/>
      <c r="R46" s="30"/>
      <c r="S46" s="30"/>
      <c r="T46" s="30"/>
      <c r="U46" s="30"/>
      <c r="V46" s="49"/>
      <c r="W46" s="50"/>
      <c r="X46" s="50"/>
      <c r="Y46" s="50"/>
      <c r="Z46" s="50"/>
      <c r="AA46" s="50"/>
      <c r="AB46" s="50"/>
      <c r="AC46" s="50"/>
      <c r="AD46" s="50"/>
      <c r="AE46" s="50"/>
      <c r="AF46" s="50"/>
      <c r="AG46" s="50"/>
      <c r="AH46" s="50"/>
      <c r="AI46" s="50"/>
      <c r="AJ46" s="50"/>
      <c r="AK46" s="50"/>
      <c r="AL46" s="50"/>
    </row>
    <row r="47" spans="1:38" ht="15" customHeight="1" x14ac:dyDescent="0.25">
      <c r="A47" s="50"/>
      <c r="B47" s="48"/>
      <c r="C47" s="389" t="s">
        <v>112</v>
      </c>
      <c r="D47" s="389"/>
      <c r="E47" s="389"/>
      <c r="F47" s="389"/>
      <c r="G47" s="389"/>
      <c r="H47" s="389"/>
      <c r="I47" s="389"/>
      <c r="J47" s="389"/>
      <c r="K47" s="389"/>
      <c r="L47" s="389"/>
      <c r="M47" s="389"/>
      <c r="N47" s="389"/>
      <c r="O47" s="389"/>
      <c r="P47" s="389"/>
      <c r="Q47" s="389"/>
      <c r="R47" s="389"/>
      <c r="S47" s="389"/>
      <c r="T47" s="389"/>
      <c r="U47" s="389"/>
      <c r="V47" s="49"/>
      <c r="W47" s="50"/>
      <c r="X47" s="50"/>
      <c r="Y47" s="50"/>
      <c r="Z47" s="50"/>
      <c r="AA47" s="50"/>
      <c r="AB47" s="50"/>
      <c r="AC47" s="50"/>
      <c r="AD47" s="50"/>
      <c r="AE47" s="50"/>
      <c r="AF47" s="50"/>
      <c r="AG47" s="50"/>
      <c r="AH47" s="50"/>
      <c r="AI47" s="50"/>
      <c r="AJ47" s="50"/>
      <c r="AK47" s="50"/>
      <c r="AL47" s="50"/>
    </row>
    <row r="48" spans="1:38" x14ac:dyDescent="0.25">
      <c r="A48" s="50"/>
      <c r="B48" s="48"/>
      <c r="C48" s="389"/>
      <c r="D48" s="389"/>
      <c r="E48" s="389"/>
      <c r="F48" s="389"/>
      <c r="G48" s="389"/>
      <c r="H48" s="389"/>
      <c r="I48" s="389"/>
      <c r="J48" s="389"/>
      <c r="K48" s="389"/>
      <c r="L48" s="389"/>
      <c r="M48" s="389"/>
      <c r="N48" s="389"/>
      <c r="O48" s="389"/>
      <c r="P48" s="389"/>
      <c r="Q48" s="389"/>
      <c r="R48" s="389"/>
      <c r="S48" s="389"/>
      <c r="T48" s="389"/>
      <c r="U48" s="389"/>
      <c r="V48" s="49"/>
      <c r="W48" s="50"/>
      <c r="X48" s="50"/>
      <c r="Y48" s="50"/>
      <c r="Z48" s="50"/>
      <c r="AA48" s="50"/>
      <c r="AB48" s="50"/>
      <c r="AC48" s="50"/>
      <c r="AD48" s="50"/>
      <c r="AE48" s="50"/>
      <c r="AF48" s="50"/>
      <c r="AG48" s="50"/>
      <c r="AH48" s="50"/>
      <c r="AI48" s="50"/>
      <c r="AJ48" s="50"/>
      <c r="AK48" s="50"/>
      <c r="AL48" s="50"/>
    </row>
    <row r="49" spans="1:38" x14ac:dyDescent="0.25">
      <c r="A49" s="50"/>
      <c r="B49" s="48"/>
      <c r="C49" s="389"/>
      <c r="D49" s="389"/>
      <c r="E49" s="389"/>
      <c r="F49" s="389"/>
      <c r="G49" s="389"/>
      <c r="H49" s="389"/>
      <c r="I49" s="389"/>
      <c r="J49" s="389"/>
      <c r="K49" s="389"/>
      <c r="L49" s="389"/>
      <c r="M49" s="389"/>
      <c r="N49" s="389"/>
      <c r="O49" s="389"/>
      <c r="P49" s="389"/>
      <c r="Q49" s="389"/>
      <c r="R49" s="389"/>
      <c r="S49" s="389"/>
      <c r="T49" s="389"/>
      <c r="U49" s="389"/>
      <c r="V49" s="49"/>
      <c r="W49" s="50"/>
      <c r="X49" s="50"/>
      <c r="Y49" s="50"/>
      <c r="Z49" s="50"/>
      <c r="AA49" s="50"/>
      <c r="AB49" s="50"/>
      <c r="AC49" s="50"/>
      <c r="AD49" s="50"/>
      <c r="AE49" s="50"/>
      <c r="AF49" s="50"/>
      <c r="AG49" s="50"/>
      <c r="AH49" s="50"/>
      <c r="AI49" s="50"/>
      <c r="AJ49" s="50"/>
      <c r="AK49" s="50"/>
      <c r="AL49" s="50"/>
    </row>
    <row r="50" spans="1:38" ht="9.9499999999999993" customHeight="1" x14ac:dyDescent="0.25">
      <c r="A50" s="50"/>
      <c r="B50" s="48"/>
      <c r="C50" s="30"/>
      <c r="D50" s="30"/>
      <c r="E50" s="30"/>
      <c r="F50" s="30"/>
      <c r="G50" s="30"/>
      <c r="H50" s="30"/>
      <c r="I50" s="30"/>
      <c r="J50" s="30"/>
      <c r="K50" s="30"/>
      <c r="L50" s="30"/>
      <c r="M50" s="30"/>
      <c r="N50" s="30"/>
      <c r="O50" s="30"/>
      <c r="P50" s="30"/>
      <c r="Q50" s="30"/>
      <c r="R50" s="30"/>
      <c r="S50" s="30"/>
      <c r="T50" s="30"/>
      <c r="U50" s="30"/>
      <c r="V50" s="49"/>
      <c r="W50" s="50"/>
      <c r="X50" s="50"/>
      <c r="Y50" s="50"/>
      <c r="Z50" s="50"/>
      <c r="AA50" s="50"/>
      <c r="AB50" s="50"/>
      <c r="AC50" s="50"/>
      <c r="AD50" s="50"/>
      <c r="AE50" s="50"/>
      <c r="AF50" s="50"/>
      <c r="AG50" s="50"/>
      <c r="AH50" s="50"/>
      <c r="AI50" s="50"/>
      <c r="AJ50" s="50"/>
      <c r="AK50" s="50"/>
      <c r="AL50" s="50"/>
    </row>
    <row r="51" spans="1:38" ht="15" customHeight="1" x14ac:dyDescent="0.25">
      <c r="A51" s="50"/>
      <c r="B51" s="48"/>
      <c r="C51" s="389" t="s">
        <v>113</v>
      </c>
      <c r="D51" s="389"/>
      <c r="E51" s="389"/>
      <c r="F51" s="389"/>
      <c r="G51" s="389"/>
      <c r="H51" s="389"/>
      <c r="I51" s="389"/>
      <c r="J51" s="389"/>
      <c r="K51" s="389"/>
      <c r="L51" s="389"/>
      <c r="M51" s="389"/>
      <c r="N51" s="389"/>
      <c r="O51" s="389"/>
      <c r="P51" s="389"/>
      <c r="Q51" s="389"/>
      <c r="R51" s="389"/>
      <c r="S51" s="389"/>
      <c r="T51" s="389"/>
      <c r="U51" s="389"/>
      <c r="V51" s="49"/>
      <c r="W51" s="50"/>
      <c r="X51" s="50"/>
      <c r="Y51" s="50"/>
      <c r="Z51" s="50"/>
      <c r="AA51" s="50"/>
      <c r="AB51" s="50"/>
      <c r="AC51" s="50"/>
      <c r="AD51" s="50"/>
      <c r="AE51" s="50"/>
      <c r="AF51" s="50"/>
      <c r="AG51" s="50"/>
      <c r="AH51" s="50"/>
      <c r="AI51" s="50"/>
      <c r="AJ51" s="50"/>
      <c r="AK51" s="50"/>
      <c r="AL51" s="50"/>
    </row>
    <row r="52" spans="1:38" x14ac:dyDescent="0.25">
      <c r="A52" s="50"/>
      <c r="B52" s="48"/>
      <c r="C52" s="389"/>
      <c r="D52" s="389"/>
      <c r="E52" s="389"/>
      <c r="F52" s="389"/>
      <c r="G52" s="389"/>
      <c r="H52" s="389"/>
      <c r="I52" s="389"/>
      <c r="J52" s="389"/>
      <c r="K52" s="389"/>
      <c r="L52" s="389"/>
      <c r="M52" s="389"/>
      <c r="N52" s="389"/>
      <c r="O52" s="389"/>
      <c r="P52" s="389"/>
      <c r="Q52" s="389"/>
      <c r="R52" s="389"/>
      <c r="S52" s="389"/>
      <c r="T52" s="389"/>
      <c r="U52" s="389"/>
      <c r="V52" s="49"/>
      <c r="W52" s="50"/>
      <c r="X52" s="50"/>
      <c r="Y52" s="50"/>
      <c r="Z52" s="50"/>
      <c r="AA52" s="50"/>
      <c r="AB52" s="50"/>
      <c r="AC52" s="50"/>
      <c r="AD52" s="50"/>
      <c r="AE52" s="50"/>
      <c r="AF52" s="50"/>
      <c r="AG52" s="50"/>
      <c r="AH52" s="50"/>
      <c r="AI52" s="50"/>
      <c r="AJ52" s="50"/>
      <c r="AK52" s="50"/>
      <c r="AL52" s="50"/>
    </row>
    <row r="53" spans="1:38" x14ac:dyDescent="0.25">
      <c r="A53" s="50"/>
      <c r="B53" s="48"/>
      <c r="C53" s="30"/>
      <c r="D53" s="30"/>
      <c r="E53" s="30"/>
      <c r="F53" s="30"/>
      <c r="G53" s="30"/>
      <c r="H53" s="30"/>
      <c r="I53" s="30"/>
      <c r="J53" s="30"/>
      <c r="K53" s="30"/>
      <c r="L53" s="30"/>
      <c r="M53" s="30"/>
      <c r="N53" s="30"/>
      <c r="O53" s="30"/>
      <c r="P53" s="30"/>
      <c r="Q53" s="30"/>
      <c r="R53" s="30"/>
      <c r="S53" s="30"/>
      <c r="T53" s="30"/>
      <c r="U53" s="30"/>
      <c r="V53" s="49"/>
      <c r="W53" s="50"/>
      <c r="X53" s="50"/>
      <c r="Y53" s="50"/>
      <c r="Z53" s="50"/>
      <c r="AA53" s="50"/>
      <c r="AB53" s="50"/>
      <c r="AC53" s="50"/>
      <c r="AD53" s="50"/>
      <c r="AE53" s="50"/>
      <c r="AF53" s="50"/>
      <c r="AG53" s="50"/>
      <c r="AH53" s="50"/>
      <c r="AI53" s="50"/>
      <c r="AJ53" s="50"/>
      <c r="AK53" s="50"/>
      <c r="AL53" s="50"/>
    </row>
    <row r="54" spans="1:38" ht="24.95" customHeight="1" x14ac:dyDescent="0.25">
      <c r="A54" s="50"/>
      <c r="B54" s="48"/>
      <c r="C54" s="392" t="s">
        <v>114</v>
      </c>
      <c r="D54" s="392"/>
      <c r="E54" s="392"/>
      <c r="F54" s="392"/>
      <c r="G54" s="392"/>
      <c r="H54" s="392"/>
      <c r="I54" s="392"/>
      <c r="J54" s="392"/>
      <c r="K54" s="392"/>
      <c r="L54" s="392"/>
      <c r="M54" s="392"/>
      <c r="N54" s="392"/>
      <c r="O54" s="392"/>
      <c r="P54" s="392"/>
      <c r="Q54" s="392"/>
      <c r="R54" s="392"/>
      <c r="S54" s="392"/>
      <c r="T54" s="392"/>
      <c r="U54" s="392"/>
      <c r="V54" s="49"/>
      <c r="W54" s="50"/>
      <c r="X54" s="50"/>
      <c r="Y54" s="50"/>
      <c r="Z54" s="50"/>
      <c r="AA54" s="50"/>
      <c r="AB54" s="50"/>
      <c r="AC54" s="50"/>
      <c r="AD54" s="50"/>
      <c r="AE54" s="50"/>
      <c r="AF54" s="50"/>
      <c r="AG54" s="50"/>
      <c r="AH54" s="50"/>
      <c r="AI54" s="50"/>
      <c r="AJ54" s="50"/>
      <c r="AK54" s="50"/>
      <c r="AL54" s="50"/>
    </row>
    <row r="55" spans="1:38" x14ac:dyDescent="0.25">
      <c r="A55" s="50"/>
      <c r="B55" s="48"/>
      <c r="C55" s="30"/>
      <c r="D55" s="30"/>
      <c r="E55" s="30"/>
      <c r="F55" s="30"/>
      <c r="G55" s="30"/>
      <c r="H55" s="30"/>
      <c r="I55" s="30"/>
      <c r="J55" s="30"/>
      <c r="K55" s="30"/>
      <c r="L55" s="30"/>
      <c r="M55" s="30"/>
      <c r="N55" s="30"/>
      <c r="O55" s="30"/>
      <c r="P55" s="30"/>
      <c r="Q55" s="30"/>
      <c r="R55" s="30"/>
      <c r="S55" s="30"/>
      <c r="T55" s="30"/>
      <c r="U55" s="30"/>
      <c r="V55" s="49"/>
      <c r="W55" s="50"/>
      <c r="X55" s="50"/>
      <c r="Y55" s="50"/>
      <c r="Z55" s="50"/>
      <c r="AA55" s="50"/>
      <c r="AB55" s="50"/>
      <c r="AC55" s="50"/>
      <c r="AD55" s="50"/>
      <c r="AE55" s="50"/>
      <c r="AF55" s="50"/>
      <c r="AG55" s="50"/>
      <c r="AH55" s="50"/>
      <c r="AI55" s="50"/>
      <c r="AJ55" s="50"/>
      <c r="AK55" s="50"/>
      <c r="AL55" s="50"/>
    </row>
    <row r="56" spans="1:38" ht="15" customHeight="1" x14ac:dyDescent="0.25">
      <c r="A56" s="50"/>
      <c r="B56" s="48"/>
      <c r="C56" s="391" t="s">
        <v>115</v>
      </c>
      <c r="D56" s="391"/>
      <c r="E56" s="391"/>
      <c r="F56" s="391"/>
      <c r="G56" s="391"/>
      <c r="H56" s="391"/>
      <c r="I56" s="391"/>
      <c r="J56" s="391"/>
      <c r="K56" s="391"/>
      <c r="L56" s="391"/>
      <c r="M56" s="391"/>
      <c r="N56" s="391"/>
      <c r="O56" s="391"/>
      <c r="P56" s="391"/>
      <c r="Q56" s="391"/>
      <c r="R56" s="391"/>
      <c r="S56" s="391"/>
      <c r="T56" s="391"/>
      <c r="U56" s="391"/>
      <c r="V56" s="49"/>
      <c r="W56" s="50"/>
      <c r="X56" s="50"/>
      <c r="Y56" s="50"/>
      <c r="Z56" s="50"/>
      <c r="AA56" s="50"/>
      <c r="AB56" s="50"/>
      <c r="AC56" s="50"/>
      <c r="AD56" s="50"/>
      <c r="AE56" s="50"/>
      <c r="AF56" s="50"/>
      <c r="AG56" s="50"/>
      <c r="AH56" s="50"/>
      <c r="AI56" s="50"/>
      <c r="AJ56" s="50"/>
      <c r="AK56" s="50"/>
      <c r="AL56" s="50"/>
    </row>
    <row r="57" spans="1:38" ht="9.9499999999999993" customHeight="1" x14ac:dyDescent="0.25">
      <c r="A57" s="50"/>
      <c r="B57" s="48"/>
      <c r="C57" s="30"/>
      <c r="D57" s="30"/>
      <c r="E57" s="30"/>
      <c r="F57" s="30"/>
      <c r="G57" s="30"/>
      <c r="H57" s="30"/>
      <c r="I57" s="30"/>
      <c r="J57" s="30"/>
      <c r="K57" s="30"/>
      <c r="L57" s="30"/>
      <c r="M57" s="30"/>
      <c r="N57" s="30"/>
      <c r="O57" s="30"/>
      <c r="P57" s="30"/>
      <c r="Q57" s="30"/>
      <c r="R57" s="30"/>
      <c r="S57" s="30"/>
      <c r="T57" s="30"/>
      <c r="U57" s="30"/>
      <c r="V57" s="49"/>
      <c r="W57" s="50"/>
      <c r="X57" s="50"/>
      <c r="Y57" s="50"/>
      <c r="Z57" s="50"/>
      <c r="AA57" s="50"/>
      <c r="AB57" s="50"/>
      <c r="AC57" s="50"/>
      <c r="AD57" s="50"/>
      <c r="AE57" s="50"/>
      <c r="AF57" s="50"/>
      <c r="AG57" s="50"/>
      <c r="AH57" s="50"/>
      <c r="AI57" s="50"/>
      <c r="AJ57" s="50"/>
      <c r="AK57" s="50"/>
      <c r="AL57" s="50"/>
    </row>
    <row r="58" spans="1:38" ht="15" customHeight="1" x14ac:dyDescent="0.25">
      <c r="A58" s="50"/>
      <c r="B58" s="48"/>
      <c r="C58" s="391" t="s">
        <v>116</v>
      </c>
      <c r="D58" s="391"/>
      <c r="E58" s="391"/>
      <c r="F58" s="391"/>
      <c r="G58" s="391"/>
      <c r="H58" s="391"/>
      <c r="I58" s="391"/>
      <c r="J58" s="391"/>
      <c r="K58" s="391"/>
      <c r="L58" s="391"/>
      <c r="M58" s="391"/>
      <c r="N58" s="391"/>
      <c r="O58" s="391"/>
      <c r="P58" s="391"/>
      <c r="Q58" s="391"/>
      <c r="R58" s="391"/>
      <c r="S58" s="391"/>
      <c r="T58" s="391"/>
      <c r="U58" s="391"/>
      <c r="V58" s="49"/>
      <c r="W58" s="50"/>
      <c r="X58" s="50"/>
      <c r="Y58" s="50"/>
      <c r="Z58" s="50"/>
      <c r="AA58" s="50"/>
      <c r="AB58" s="50"/>
      <c r="AC58" s="50"/>
      <c r="AD58" s="50"/>
      <c r="AE58" s="50"/>
      <c r="AF58" s="50"/>
      <c r="AG58" s="50"/>
      <c r="AH58" s="50"/>
      <c r="AI58" s="50"/>
      <c r="AJ58" s="50"/>
      <c r="AK58" s="50"/>
      <c r="AL58" s="50"/>
    </row>
    <row r="59" spans="1:38" x14ac:dyDescent="0.25">
      <c r="A59" s="50"/>
      <c r="B59" s="48"/>
      <c r="C59" s="391"/>
      <c r="D59" s="391"/>
      <c r="E59" s="391"/>
      <c r="F59" s="391"/>
      <c r="G59" s="391"/>
      <c r="H59" s="391"/>
      <c r="I59" s="391"/>
      <c r="J59" s="391"/>
      <c r="K59" s="391"/>
      <c r="L59" s="391"/>
      <c r="M59" s="391"/>
      <c r="N59" s="391"/>
      <c r="O59" s="391"/>
      <c r="P59" s="391"/>
      <c r="Q59" s="391"/>
      <c r="R59" s="391"/>
      <c r="S59" s="391"/>
      <c r="T59" s="391"/>
      <c r="U59" s="391"/>
      <c r="V59" s="49"/>
      <c r="W59" s="50"/>
      <c r="X59" s="50"/>
      <c r="Y59" s="50"/>
      <c r="Z59" s="50"/>
      <c r="AA59" s="50"/>
      <c r="AB59" s="50"/>
      <c r="AC59" s="50"/>
      <c r="AD59" s="50"/>
      <c r="AE59" s="50"/>
      <c r="AF59" s="50"/>
      <c r="AG59" s="50"/>
      <c r="AH59" s="50"/>
      <c r="AI59" s="50"/>
      <c r="AJ59" s="50"/>
      <c r="AK59" s="50"/>
      <c r="AL59" s="50"/>
    </row>
    <row r="60" spans="1:38" ht="9.9499999999999993" customHeight="1" x14ac:dyDescent="0.25">
      <c r="A60" s="50"/>
      <c r="B60" s="48"/>
      <c r="C60" s="30"/>
      <c r="D60" s="30"/>
      <c r="E60" s="30"/>
      <c r="F60" s="30"/>
      <c r="G60" s="30"/>
      <c r="H60" s="30"/>
      <c r="I60" s="30"/>
      <c r="J60" s="30"/>
      <c r="K60" s="30"/>
      <c r="L60" s="30"/>
      <c r="M60" s="30"/>
      <c r="N60" s="30"/>
      <c r="O60" s="30"/>
      <c r="P60" s="30"/>
      <c r="Q60" s="30"/>
      <c r="R60" s="30"/>
      <c r="S60" s="30"/>
      <c r="T60" s="30"/>
      <c r="U60" s="30"/>
      <c r="V60" s="49"/>
      <c r="W60" s="50"/>
      <c r="X60" s="50"/>
      <c r="Y60" s="50"/>
      <c r="Z60" s="50"/>
      <c r="AA60" s="50"/>
      <c r="AB60" s="50"/>
      <c r="AC60" s="50"/>
      <c r="AD60" s="50"/>
      <c r="AE60" s="50"/>
      <c r="AF60" s="50"/>
      <c r="AG60" s="50"/>
      <c r="AH60" s="50"/>
      <c r="AI60" s="50"/>
      <c r="AJ60" s="50"/>
      <c r="AK60" s="50"/>
      <c r="AL60" s="50"/>
    </row>
    <row r="61" spans="1:38" ht="15" customHeight="1" x14ac:dyDescent="0.25">
      <c r="A61" s="50"/>
      <c r="B61" s="48"/>
      <c r="C61" s="391" t="s">
        <v>117</v>
      </c>
      <c r="D61" s="391"/>
      <c r="E61" s="391"/>
      <c r="F61" s="391"/>
      <c r="G61" s="391"/>
      <c r="H61" s="391"/>
      <c r="I61" s="391"/>
      <c r="J61" s="391"/>
      <c r="K61" s="391"/>
      <c r="L61" s="391"/>
      <c r="M61" s="391"/>
      <c r="N61" s="391"/>
      <c r="O61" s="391"/>
      <c r="P61" s="391"/>
      <c r="Q61" s="391"/>
      <c r="R61" s="391"/>
      <c r="S61" s="391"/>
      <c r="T61" s="391"/>
      <c r="U61" s="391"/>
      <c r="V61" s="49"/>
      <c r="W61" s="50"/>
      <c r="X61" s="50"/>
      <c r="Y61" s="50"/>
      <c r="Z61" s="50"/>
      <c r="AA61" s="50"/>
      <c r="AB61" s="50"/>
      <c r="AC61" s="50"/>
      <c r="AD61" s="50"/>
      <c r="AE61" s="50"/>
      <c r="AF61" s="50"/>
      <c r="AG61" s="50"/>
      <c r="AH61" s="50"/>
      <c r="AI61" s="50"/>
      <c r="AJ61" s="50"/>
      <c r="AK61" s="50"/>
      <c r="AL61" s="50"/>
    </row>
    <row r="62" spans="1:38" x14ac:dyDescent="0.25">
      <c r="A62" s="50"/>
      <c r="B62" s="48"/>
      <c r="C62" s="391"/>
      <c r="D62" s="391"/>
      <c r="E62" s="391"/>
      <c r="F62" s="391"/>
      <c r="G62" s="391"/>
      <c r="H62" s="391"/>
      <c r="I62" s="391"/>
      <c r="J62" s="391"/>
      <c r="K62" s="391"/>
      <c r="L62" s="391"/>
      <c r="M62" s="391"/>
      <c r="N62" s="391"/>
      <c r="O62" s="391"/>
      <c r="P62" s="391"/>
      <c r="Q62" s="391"/>
      <c r="R62" s="391"/>
      <c r="S62" s="391"/>
      <c r="T62" s="391"/>
      <c r="U62" s="391"/>
      <c r="V62" s="49"/>
      <c r="W62" s="50"/>
      <c r="X62" s="50"/>
      <c r="Y62" s="50"/>
      <c r="Z62" s="50"/>
      <c r="AA62" s="50"/>
      <c r="AB62" s="50"/>
      <c r="AC62" s="50"/>
      <c r="AD62" s="50"/>
      <c r="AE62" s="50"/>
      <c r="AF62" s="50"/>
      <c r="AG62" s="50"/>
      <c r="AH62" s="50"/>
      <c r="AI62" s="50"/>
      <c r="AJ62" s="50"/>
      <c r="AK62" s="50"/>
      <c r="AL62" s="50"/>
    </row>
    <row r="63" spans="1:38" ht="9.9499999999999993" customHeight="1" x14ac:dyDescent="0.25">
      <c r="A63" s="50"/>
      <c r="B63" s="48"/>
      <c r="C63" s="30"/>
      <c r="D63" s="30"/>
      <c r="E63" s="30"/>
      <c r="F63" s="30"/>
      <c r="G63" s="30"/>
      <c r="H63" s="30"/>
      <c r="I63" s="30"/>
      <c r="J63" s="30"/>
      <c r="K63" s="30"/>
      <c r="L63" s="30"/>
      <c r="M63" s="30"/>
      <c r="N63" s="30"/>
      <c r="O63" s="30"/>
      <c r="P63" s="30"/>
      <c r="Q63" s="30"/>
      <c r="R63" s="30"/>
      <c r="S63" s="30"/>
      <c r="T63" s="30"/>
      <c r="U63" s="30"/>
      <c r="V63" s="49"/>
      <c r="W63" s="50"/>
      <c r="X63" s="50"/>
      <c r="Y63" s="50"/>
      <c r="Z63" s="50"/>
      <c r="AA63" s="50"/>
      <c r="AB63" s="50"/>
      <c r="AC63" s="50"/>
      <c r="AD63" s="50"/>
      <c r="AE63" s="50"/>
      <c r="AF63" s="50"/>
      <c r="AG63" s="50"/>
      <c r="AH63" s="50"/>
      <c r="AI63" s="50"/>
      <c r="AJ63" s="50"/>
      <c r="AK63" s="50"/>
      <c r="AL63" s="50"/>
    </row>
    <row r="64" spans="1:38" ht="15" customHeight="1" x14ac:dyDescent="0.25">
      <c r="A64" s="50"/>
      <c r="B64" s="48"/>
      <c r="C64" s="391" t="s">
        <v>118</v>
      </c>
      <c r="D64" s="391"/>
      <c r="E64" s="391"/>
      <c r="F64" s="391"/>
      <c r="G64" s="391"/>
      <c r="H64" s="391"/>
      <c r="I64" s="391"/>
      <c r="J64" s="391"/>
      <c r="K64" s="391"/>
      <c r="L64" s="391"/>
      <c r="M64" s="391"/>
      <c r="N64" s="391"/>
      <c r="O64" s="391"/>
      <c r="P64" s="391"/>
      <c r="Q64" s="391"/>
      <c r="R64" s="391"/>
      <c r="S64" s="391"/>
      <c r="T64" s="391"/>
      <c r="U64" s="391"/>
      <c r="V64" s="49"/>
      <c r="W64" s="50"/>
      <c r="X64" s="50"/>
      <c r="Y64" s="50"/>
      <c r="Z64" s="50"/>
      <c r="AA64" s="50"/>
      <c r="AB64" s="50"/>
      <c r="AC64" s="50"/>
      <c r="AD64" s="50"/>
      <c r="AE64" s="50"/>
      <c r="AF64" s="50"/>
      <c r="AG64" s="50"/>
      <c r="AH64" s="50"/>
      <c r="AI64" s="50"/>
      <c r="AJ64" s="50"/>
      <c r="AK64" s="50"/>
      <c r="AL64" s="50"/>
    </row>
    <row r="65" spans="1:38" x14ac:dyDescent="0.25">
      <c r="A65" s="50"/>
      <c r="B65" s="48"/>
      <c r="C65" s="391"/>
      <c r="D65" s="391"/>
      <c r="E65" s="391"/>
      <c r="F65" s="391"/>
      <c r="G65" s="391"/>
      <c r="H65" s="391"/>
      <c r="I65" s="391"/>
      <c r="J65" s="391"/>
      <c r="K65" s="391"/>
      <c r="L65" s="391"/>
      <c r="M65" s="391"/>
      <c r="N65" s="391"/>
      <c r="O65" s="391"/>
      <c r="P65" s="391"/>
      <c r="Q65" s="391"/>
      <c r="R65" s="391"/>
      <c r="S65" s="391"/>
      <c r="T65" s="391"/>
      <c r="U65" s="391"/>
      <c r="V65" s="49"/>
      <c r="W65" s="50"/>
      <c r="X65" s="50"/>
      <c r="Y65" s="50"/>
      <c r="Z65" s="50"/>
      <c r="AA65" s="50"/>
      <c r="AB65" s="50"/>
      <c r="AC65" s="50"/>
      <c r="AD65" s="50"/>
      <c r="AE65" s="50"/>
      <c r="AF65" s="50"/>
      <c r="AG65" s="50"/>
      <c r="AH65" s="50"/>
      <c r="AI65" s="50"/>
      <c r="AJ65" s="50"/>
      <c r="AK65" s="50"/>
      <c r="AL65" s="50"/>
    </row>
    <row r="66" spans="1:38" ht="9.9499999999999993" customHeight="1" x14ac:dyDescent="0.25">
      <c r="A66" s="50"/>
      <c r="B66" s="48"/>
      <c r="C66" s="30"/>
      <c r="D66" s="30"/>
      <c r="E66" s="30"/>
      <c r="F66" s="30"/>
      <c r="G66" s="30"/>
      <c r="H66" s="30"/>
      <c r="I66" s="30"/>
      <c r="J66" s="30"/>
      <c r="K66" s="30"/>
      <c r="L66" s="30"/>
      <c r="M66" s="30"/>
      <c r="N66" s="30"/>
      <c r="O66" s="30"/>
      <c r="P66" s="30"/>
      <c r="Q66" s="30"/>
      <c r="R66" s="30"/>
      <c r="S66" s="30"/>
      <c r="T66" s="30"/>
      <c r="U66" s="30"/>
      <c r="V66" s="49"/>
      <c r="W66" s="50"/>
      <c r="X66" s="50"/>
      <c r="Y66" s="50"/>
      <c r="Z66" s="50"/>
      <c r="AA66" s="50"/>
      <c r="AB66" s="50"/>
      <c r="AC66" s="50"/>
      <c r="AD66" s="50"/>
      <c r="AE66" s="50"/>
      <c r="AF66" s="50"/>
      <c r="AG66" s="50"/>
      <c r="AH66" s="50"/>
      <c r="AI66" s="50"/>
      <c r="AJ66" s="50"/>
      <c r="AK66" s="50"/>
      <c r="AL66" s="50"/>
    </row>
    <row r="67" spans="1:38" ht="15" customHeight="1" x14ac:dyDescent="0.25">
      <c r="A67" s="50"/>
      <c r="B67" s="48"/>
      <c r="C67" s="391" t="s">
        <v>119</v>
      </c>
      <c r="D67" s="391"/>
      <c r="E67" s="391"/>
      <c r="F67" s="391"/>
      <c r="G67" s="391"/>
      <c r="H67" s="391"/>
      <c r="I67" s="391"/>
      <c r="J67" s="391"/>
      <c r="K67" s="391"/>
      <c r="L67" s="391"/>
      <c r="M67" s="391"/>
      <c r="N67" s="391"/>
      <c r="O67" s="391"/>
      <c r="P67" s="391"/>
      <c r="Q67" s="391"/>
      <c r="R67" s="391"/>
      <c r="S67" s="391"/>
      <c r="T67" s="391"/>
      <c r="U67" s="391"/>
      <c r="V67" s="49"/>
      <c r="W67" s="50"/>
      <c r="X67" s="50"/>
      <c r="Y67" s="50"/>
      <c r="Z67" s="50"/>
      <c r="AA67" s="50"/>
      <c r="AB67" s="50"/>
      <c r="AC67" s="50"/>
      <c r="AD67" s="50"/>
      <c r="AE67" s="50"/>
      <c r="AF67" s="50"/>
      <c r="AG67" s="50"/>
      <c r="AH67" s="50"/>
      <c r="AI67" s="50"/>
      <c r="AJ67" s="50"/>
      <c r="AK67" s="50"/>
      <c r="AL67" s="50"/>
    </row>
    <row r="68" spans="1:38" ht="9.9499999999999993" customHeight="1" x14ac:dyDescent="0.25">
      <c r="A68" s="50"/>
      <c r="B68" s="48"/>
      <c r="C68" s="30"/>
      <c r="D68" s="30"/>
      <c r="E68" s="30"/>
      <c r="F68" s="30"/>
      <c r="G68" s="30"/>
      <c r="H68" s="30"/>
      <c r="I68" s="30"/>
      <c r="J68" s="30"/>
      <c r="K68" s="30"/>
      <c r="L68" s="30"/>
      <c r="M68" s="30"/>
      <c r="N68" s="30"/>
      <c r="O68" s="30"/>
      <c r="P68" s="30"/>
      <c r="Q68" s="30"/>
      <c r="R68" s="30"/>
      <c r="S68" s="30"/>
      <c r="T68" s="30"/>
      <c r="U68" s="30"/>
      <c r="V68" s="49"/>
      <c r="W68" s="50"/>
      <c r="X68" s="50"/>
      <c r="Y68" s="50"/>
      <c r="Z68" s="50"/>
      <c r="AA68" s="50"/>
      <c r="AB68" s="50"/>
      <c r="AC68" s="50"/>
      <c r="AD68" s="50"/>
      <c r="AE68" s="50"/>
      <c r="AF68" s="50"/>
      <c r="AG68" s="50"/>
      <c r="AH68" s="50"/>
      <c r="AI68" s="50"/>
      <c r="AJ68" s="50"/>
      <c r="AK68" s="50"/>
      <c r="AL68" s="50"/>
    </row>
    <row r="69" spans="1:38" ht="15" customHeight="1" x14ac:dyDescent="0.25">
      <c r="A69" s="50"/>
      <c r="B69" s="48"/>
      <c r="C69" s="30"/>
      <c r="D69" s="391" t="s">
        <v>120</v>
      </c>
      <c r="E69" s="391"/>
      <c r="F69" s="391"/>
      <c r="G69" s="391"/>
      <c r="H69" s="391"/>
      <c r="I69" s="391"/>
      <c r="J69" s="391"/>
      <c r="K69" s="391"/>
      <c r="L69" s="391"/>
      <c r="M69" s="391"/>
      <c r="N69" s="391"/>
      <c r="O69" s="391"/>
      <c r="P69" s="391"/>
      <c r="Q69" s="391"/>
      <c r="R69" s="391"/>
      <c r="S69" s="391"/>
      <c r="T69" s="391"/>
      <c r="U69" s="391"/>
      <c r="V69" s="49"/>
      <c r="W69" s="50"/>
      <c r="X69" s="50"/>
      <c r="Y69" s="50"/>
      <c r="Z69" s="50"/>
      <c r="AA69" s="50"/>
      <c r="AB69" s="50"/>
      <c r="AC69" s="50"/>
      <c r="AD69" s="50"/>
      <c r="AE69" s="50"/>
      <c r="AF69" s="50"/>
      <c r="AG69" s="50"/>
      <c r="AH69" s="50"/>
      <c r="AI69" s="50"/>
      <c r="AJ69" s="50"/>
      <c r="AK69" s="50"/>
      <c r="AL69" s="50"/>
    </row>
    <row r="70" spans="1:38" ht="15" customHeight="1" x14ac:dyDescent="0.25">
      <c r="A70" s="50"/>
      <c r="B70" s="48"/>
      <c r="C70" s="30"/>
      <c r="D70" s="391" t="s">
        <v>124</v>
      </c>
      <c r="E70" s="391"/>
      <c r="F70" s="391"/>
      <c r="G70" s="391"/>
      <c r="H70" s="391"/>
      <c r="I70" s="391"/>
      <c r="J70" s="391"/>
      <c r="K70" s="391"/>
      <c r="L70" s="391"/>
      <c r="M70" s="391"/>
      <c r="N70" s="391"/>
      <c r="O70" s="391"/>
      <c r="P70" s="391"/>
      <c r="Q70" s="391"/>
      <c r="R70" s="391"/>
      <c r="S70" s="391"/>
      <c r="T70" s="391"/>
      <c r="U70" s="391"/>
      <c r="V70" s="49"/>
      <c r="W70" s="50"/>
      <c r="X70" s="50"/>
      <c r="Y70" s="50"/>
      <c r="Z70" s="50"/>
      <c r="AA70" s="50"/>
      <c r="AB70" s="50"/>
      <c r="AC70" s="50"/>
      <c r="AD70" s="50"/>
      <c r="AE70" s="50"/>
      <c r="AF70" s="50"/>
      <c r="AG70" s="50"/>
      <c r="AH70" s="50"/>
      <c r="AI70" s="50"/>
      <c r="AJ70" s="50"/>
      <c r="AK70" s="50"/>
      <c r="AL70" s="50"/>
    </row>
    <row r="71" spans="1:38" x14ac:dyDescent="0.25">
      <c r="A71" s="50"/>
      <c r="B71" s="48"/>
      <c r="C71" s="30"/>
      <c r="D71" s="30"/>
      <c r="E71" s="30"/>
      <c r="F71" s="30"/>
      <c r="G71" s="30"/>
      <c r="H71" s="30"/>
      <c r="I71" s="30"/>
      <c r="J71" s="30"/>
      <c r="K71" s="30"/>
      <c r="L71" s="30"/>
      <c r="M71" s="30"/>
      <c r="N71" s="30"/>
      <c r="O71" s="30"/>
      <c r="P71" s="30"/>
      <c r="Q71" s="30"/>
      <c r="R71" s="30"/>
      <c r="S71" s="30"/>
      <c r="T71" s="30"/>
      <c r="U71" s="30"/>
      <c r="V71" s="49"/>
      <c r="W71" s="50"/>
      <c r="X71" s="50"/>
      <c r="Y71" s="50"/>
      <c r="Z71" s="50"/>
      <c r="AA71" s="50"/>
      <c r="AB71" s="50"/>
      <c r="AC71" s="50"/>
      <c r="AD71" s="50"/>
      <c r="AE71" s="50"/>
      <c r="AF71" s="50"/>
      <c r="AG71" s="50"/>
      <c r="AH71" s="50"/>
      <c r="AI71" s="50"/>
      <c r="AJ71" s="50"/>
      <c r="AK71" s="50"/>
      <c r="AL71" s="50"/>
    </row>
    <row r="72" spans="1:38" x14ac:dyDescent="0.25">
      <c r="A72" s="50"/>
      <c r="B72" s="48"/>
      <c r="C72" s="30"/>
      <c r="D72" s="30"/>
      <c r="E72" s="30"/>
      <c r="F72" s="30"/>
      <c r="G72" s="30"/>
      <c r="H72" s="30"/>
      <c r="I72" s="30"/>
      <c r="J72" s="30"/>
      <c r="K72" s="30"/>
      <c r="L72" s="30"/>
      <c r="M72" s="30"/>
      <c r="N72" s="30"/>
      <c r="O72" s="30"/>
      <c r="P72" s="30"/>
      <c r="Q72" s="30"/>
      <c r="R72" s="30"/>
      <c r="S72" s="30"/>
      <c r="T72" s="30"/>
      <c r="U72" s="30"/>
      <c r="V72" s="49"/>
      <c r="W72" s="50"/>
      <c r="X72" s="50"/>
      <c r="Y72" s="50"/>
      <c r="Z72" s="50"/>
      <c r="AA72" s="50"/>
      <c r="AB72" s="50"/>
      <c r="AC72" s="50"/>
      <c r="AD72" s="50"/>
      <c r="AE72" s="50"/>
      <c r="AF72" s="50"/>
      <c r="AG72" s="50"/>
      <c r="AH72" s="50"/>
      <c r="AI72" s="50"/>
      <c r="AJ72" s="50"/>
      <c r="AK72" s="50"/>
      <c r="AL72" s="50"/>
    </row>
    <row r="73" spans="1:38" x14ac:dyDescent="0.25">
      <c r="A73" s="50"/>
      <c r="B73" s="48"/>
      <c r="C73" s="30"/>
      <c r="D73" s="30"/>
      <c r="E73" s="30"/>
      <c r="F73" s="30"/>
      <c r="G73" s="30"/>
      <c r="H73" s="30"/>
      <c r="I73" s="30"/>
      <c r="J73" s="30"/>
      <c r="K73" s="30"/>
      <c r="L73" s="30"/>
      <c r="M73" s="30"/>
      <c r="N73" s="30"/>
      <c r="O73" s="30"/>
      <c r="P73" s="30"/>
      <c r="Q73" s="30"/>
      <c r="R73" s="30"/>
      <c r="S73" s="30"/>
      <c r="T73" s="30"/>
      <c r="U73" s="30"/>
      <c r="V73" s="49"/>
      <c r="W73" s="50"/>
      <c r="X73" s="50"/>
      <c r="Y73" s="50"/>
      <c r="Z73" s="50"/>
      <c r="AA73" s="50"/>
      <c r="AB73" s="50"/>
      <c r="AC73" s="50"/>
      <c r="AD73" s="50"/>
      <c r="AE73" s="50"/>
      <c r="AF73" s="50"/>
      <c r="AG73" s="50"/>
      <c r="AH73" s="50"/>
      <c r="AI73" s="50"/>
      <c r="AJ73" s="50"/>
      <c r="AK73" s="50"/>
      <c r="AL73" s="50"/>
    </row>
    <row r="74" spans="1:38" x14ac:dyDescent="0.25">
      <c r="A74" s="50"/>
      <c r="B74" s="48"/>
      <c r="C74" s="30"/>
      <c r="D74" s="30"/>
      <c r="E74" s="30"/>
      <c r="F74" s="30"/>
      <c r="G74" s="30"/>
      <c r="H74" s="30"/>
      <c r="I74" s="30"/>
      <c r="J74" s="30"/>
      <c r="K74" s="30"/>
      <c r="L74" s="30"/>
      <c r="M74" s="30"/>
      <c r="N74" s="30"/>
      <c r="O74" s="30"/>
      <c r="P74" s="30"/>
      <c r="Q74" s="30"/>
      <c r="R74" s="30"/>
      <c r="S74" s="30"/>
      <c r="T74" s="30"/>
      <c r="U74" s="30"/>
      <c r="V74" s="49"/>
      <c r="W74" s="50"/>
      <c r="X74" s="50"/>
      <c r="Y74" s="50"/>
      <c r="Z74" s="50"/>
      <c r="AA74" s="50"/>
      <c r="AB74" s="50"/>
      <c r="AC74" s="50"/>
      <c r="AD74" s="50"/>
      <c r="AE74" s="50"/>
      <c r="AF74" s="50"/>
      <c r="AG74" s="50"/>
      <c r="AH74" s="50"/>
      <c r="AI74" s="50"/>
      <c r="AJ74" s="50"/>
      <c r="AK74" s="50"/>
      <c r="AL74" s="50"/>
    </row>
    <row r="75" spans="1:38" x14ac:dyDescent="0.25">
      <c r="A75" s="50"/>
      <c r="B75" s="48"/>
      <c r="C75" s="30"/>
      <c r="D75" s="30"/>
      <c r="E75" s="30"/>
      <c r="F75" s="30"/>
      <c r="G75" s="30"/>
      <c r="H75" s="30"/>
      <c r="I75" s="30"/>
      <c r="J75" s="30"/>
      <c r="K75" s="30"/>
      <c r="L75" s="30"/>
      <c r="M75" s="30"/>
      <c r="N75" s="30"/>
      <c r="O75" s="30"/>
      <c r="P75" s="30"/>
      <c r="Q75" s="30"/>
      <c r="R75" s="30"/>
      <c r="S75" s="30"/>
      <c r="T75" s="30"/>
      <c r="U75" s="30"/>
      <c r="V75" s="49"/>
      <c r="W75" s="50"/>
      <c r="X75" s="50"/>
      <c r="Y75" s="50"/>
      <c r="Z75" s="50"/>
      <c r="AA75" s="50"/>
      <c r="AB75" s="50"/>
      <c r="AC75" s="50"/>
      <c r="AD75" s="50"/>
      <c r="AE75" s="50"/>
      <c r="AF75" s="50"/>
      <c r="AG75" s="50"/>
      <c r="AH75" s="50"/>
      <c r="AI75" s="50"/>
      <c r="AJ75" s="50"/>
      <c r="AK75" s="50"/>
      <c r="AL75" s="50"/>
    </row>
    <row r="76" spans="1:38" x14ac:dyDescent="0.25">
      <c r="A76" s="50"/>
      <c r="B76" s="48"/>
      <c r="C76" s="30"/>
      <c r="D76" s="30"/>
      <c r="E76" s="30"/>
      <c r="F76" s="30"/>
      <c r="G76" s="30"/>
      <c r="H76" s="30"/>
      <c r="I76" s="30"/>
      <c r="J76" s="30"/>
      <c r="K76" s="30"/>
      <c r="L76" s="30"/>
      <c r="M76" s="30"/>
      <c r="N76" s="30"/>
      <c r="O76" s="30"/>
      <c r="P76" s="30"/>
      <c r="Q76" s="30"/>
      <c r="R76" s="30"/>
      <c r="S76" s="30"/>
      <c r="T76" s="30"/>
      <c r="U76" s="30"/>
      <c r="V76" s="49"/>
      <c r="W76" s="50"/>
      <c r="X76" s="50"/>
      <c r="Y76" s="50"/>
      <c r="Z76" s="50"/>
      <c r="AA76" s="50"/>
      <c r="AB76" s="50"/>
      <c r="AC76" s="50"/>
      <c r="AD76" s="50"/>
      <c r="AE76" s="50"/>
      <c r="AF76" s="50"/>
      <c r="AG76" s="50"/>
      <c r="AH76" s="50"/>
      <c r="AI76" s="50"/>
      <c r="AJ76" s="50"/>
      <c r="AK76" s="50"/>
      <c r="AL76" s="50"/>
    </row>
    <row r="77" spans="1:38" x14ac:dyDescent="0.25">
      <c r="A77" s="50"/>
      <c r="B77" s="48"/>
      <c r="C77" s="30"/>
      <c r="D77" s="30"/>
      <c r="E77" s="30"/>
      <c r="F77" s="30"/>
      <c r="G77" s="30"/>
      <c r="H77" s="30"/>
      <c r="I77" s="30"/>
      <c r="J77" s="30"/>
      <c r="K77" s="30"/>
      <c r="L77" s="30"/>
      <c r="M77" s="30"/>
      <c r="N77" s="30"/>
      <c r="O77" s="30"/>
      <c r="P77" s="30"/>
      <c r="Q77" s="30"/>
      <c r="R77" s="30"/>
      <c r="S77" s="30"/>
      <c r="T77" s="30"/>
      <c r="U77" s="30"/>
      <c r="V77" s="49"/>
      <c r="W77" s="50"/>
      <c r="X77" s="50"/>
      <c r="Y77" s="50"/>
      <c r="Z77" s="50"/>
      <c r="AA77" s="50"/>
      <c r="AB77" s="50"/>
      <c r="AC77" s="50"/>
      <c r="AD77" s="50"/>
      <c r="AE77" s="50"/>
      <c r="AF77" s="50"/>
      <c r="AG77" s="50"/>
      <c r="AH77" s="50"/>
      <c r="AI77" s="50"/>
      <c r="AJ77" s="50"/>
      <c r="AK77" s="50"/>
      <c r="AL77" s="50"/>
    </row>
    <row r="78" spans="1:38" x14ac:dyDescent="0.25">
      <c r="A78" s="50"/>
      <c r="B78" s="48"/>
      <c r="C78" s="30"/>
      <c r="D78" s="30"/>
      <c r="E78" s="30"/>
      <c r="F78" s="30"/>
      <c r="G78" s="30"/>
      <c r="H78" s="30"/>
      <c r="I78" s="30"/>
      <c r="J78" s="30"/>
      <c r="K78" s="30"/>
      <c r="L78" s="30"/>
      <c r="M78" s="30"/>
      <c r="N78" s="30"/>
      <c r="O78" s="30"/>
      <c r="P78" s="30"/>
      <c r="Q78" s="30"/>
      <c r="R78" s="30"/>
      <c r="S78" s="30"/>
      <c r="T78" s="30"/>
      <c r="U78" s="30"/>
      <c r="V78" s="49"/>
      <c r="W78" s="50"/>
      <c r="X78" s="50"/>
      <c r="Y78" s="50"/>
      <c r="Z78" s="50"/>
      <c r="AA78" s="50"/>
      <c r="AB78" s="50"/>
      <c r="AC78" s="50"/>
      <c r="AD78" s="50"/>
      <c r="AE78" s="50"/>
      <c r="AF78" s="50"/>
      <c r="AG78" s="50"/>
      <c r="AH78" s="50"/>
      <c r="AI78" s="50"/>
      <c r="AJ78" s="50"/>
      <c r="AK78" s="50"/>
      <c r="AL78" s="50"/>
    </row>
    <row r="79" spans="1:38" x14ac:dyDescent="0.25">
      <c r="A79" s="50"/>
      <c r="B79" s="48"/>
      <c r="C79" s="30"/>
      <c r="D79" s="30"/>
      <c r="E79" s="30"/>
      <c r="F79" s="30"/>
      <c r="G79" s="30"/>
      <c r="H79" s="30"/>
      <c r="I79" s="30"/>
      <c r="J79" s="30"/>
      <c r="K79" s="30"/>
      <c r="L79" s="30"/>
      <c r="M79" s="30"/>
      <c r="N79" s="30"/>
      <c r="O79" s="30"/>
      <c r="P79" s="30"/>
      <c r="Q79" s="30"/>
      <c r="R79" s="30"/>
      <c r="S79" s="30"/>
      <c r="T79" s="30"/>
      <c r="U79" s="30"/>
      <c r="V79" s="49"/>
      <c r="W79" s="50"/>
      <c r="X79" s="50"/>
      <c r="Y79" s="50"/>
      <c r="Z79" s="50"/>
      <c r="AA79" s="50"/>
      <c r="AB79" s="50"/>
      <c r="AC79" s="50"/>
      <c r="AD79" s="50"/>
      <c r="AE79" s="50"/>
      <c r="AF79" s="50"/>
      <c r="AG79" s="50"/>
      <c r="AH79" s="50"/>
      <c r="AI79" s="50"/>
      <c r="AJ79" s="50"/>
      <c r="AK79" s="50"/>
      <c r="AL79" s="50"/>
    </row>
    <row r="80" spans="1:38" x14ac:dyDescent="0.25">
      <c r="A80" s="50"/>
      <c r="B80" s="48"/>
      <c r="C80" s="30"/>
      <c r="D80" s="30"/>
      <c r="E80" s="30"/>
      <c r="F80" s="30"/>
      <c r="G80" s="30"/>
      <c r="H80" s="30"/>
      <c r="I80" s="30"/>
      <c r="J80" s="30"/>
      <c r="K80" s="30"/>
      <c r="L80" s="30"/>
      <c r="M80" s="30"/>
      <c r="N80" s="30"/>
      <c r="O80" s="30"/>
      <c r="P80" s="30"/>
      <c r="Q80" s="30"/>
      <c r="R80" s="30"/>
      <c r="S80" s="30"/>
      <c r="T80" s="30"/>
      <c r="U80" s="30"/>
      <c r="V80" s="49"/>
      <c r="W80" s="50"/>
      <c r="X80" s="50"/>
      <c r="Y80" s="50"/>
      <c r="Z80" s="50"/>
      <c r="AA80" s="50"/>
      <c r="AB80" s="50"/>
      <c r="AC80" s="50"/>
      <c r="AD80" s="50"/>
      <c r="AE80" s="50"/>
      <c r="AF80" s="50"/>
      <c r="AG80" s="50"/>
      <c r="AH80" s="50"/>
      <c r="AI80" s="50"/>
      <c r="AJ80" s="50"/>
      <c r="AK80" s="50"/>
      <c r="AL80" s="50"/>
    </row>
    <row r="81" spans="1:38" x14ac:dyDescent="0.25">
      <c r="A81" s="50"/>
      <c r="B81" s="48"/>
      <c r="C81" s="30"/>
      <c r="D81" s="30"/>
      <c r="E81" s="30"/>
      <c r="F81" s="30"/>
      <c r="G81" s="30"/>
      <c r="H81" s="30"/>
      <c r="I81" s="30"/>
      <c r="J81" s="30"/>
      <c r="K81" s="30"/>
      <c r="L81" s="30"/>
      <c r="M81" s="30"/>
      <c r="N81" s="30"/>
      <c r="O81" s="30"/>
      <c r="P81" s="30"/>
      <c r="Q81" s="30"/>
      <c r="R81" s="30"/>
      <c r="S81" s="30"/>
      <c r="T81" s="30"/>
      <c r="U81" s="30"/>
      <c r="V81" s="49"/>
      <c r="W81" s="50"/>
      <c r="X81" s="50"/>
      <c r="Y81" s="50"/>
      <c r="Z81" s="50"/>
      <c r="AA81" s="50"/>
      <c r="AB81" s="50"/>
      <c r="AC81" s="50"/>
      <c r="AD81" s="50"/>
      <c r="AE81" s="50"/>
      <c r="AF81" s="50"/>
      <c r="AG81" s="50"/>
      <c r="AH81" s="50"/>
      <c r="AI81" s="50"/>
      <c r="AJ81" s="50"/>
      <c r="AK81" s="50"/>
      <c r="AL81" s="50"/>
    </row>
    <row r="82" spans="1:38" ht="15" customHeight="1" x14ac:dyDescent="0.25">
      <c r="A82" s="50"/>
      <c r="B82" s="48"/>
      <c r="C82" s="30"/>
      <c r="D82" s="391" t="s">
        <v>127</v>
      </c>
      <c r="E82" s="391"/>
      <c r="F82" s="391"/>
      <c r="G82" s="391"/>
      <c r="H82" s="391"/>
      <c r="I82" s="391"/>
      <c r="J82" s="391"/>
      <c r="K82" s="391"/>
      <c r="L82" s="391"/>
      <c r="M82" s="391"/>
      <c r="N82" s="391"/>
      <c r="O82" s="391"/>
      <c r="P82" s="391"/>
      <c r="Q82" s="391"/>
      <c r="R82" s="391"/>
      <c r="S82" s="391"/>
      <c r="T82" s="391"/>
      <c r="U82" s="391"/>
      <c r="V82" s="49"/>
      <c r="W82" s="50"/>
      <c r="X82" s="50"/>
      <c r="Y82" s="50"/>
      <c r="Z82" s="50"/>
      <c r="AA82" s="50"/>
      <c r="AB82" s="50"/>
      <c r="AC82" s="50"/>
      <c r="AD82" s="50"/>
      <c r="AE82" s="50"/>
      <c r="AF82" s="50"/>
      <c r="AG82" s="50"/>
      <c r="AH82" s="50"/>
      <c r="AI82" s="50"/>
      <c r="AJ82" s="50"/>
      <c r="AK82" s="50"/>
      <c r="AL82" s="50"/>
    </row>
    <row r="83" spans="1:38" x14ac:dyDescent="0.25">
      <c r="A83" s="50"/>
      <c r="B83" s="48"/>
      <c r="C83" s="30"/>
      <c r="D83" s="30"/>
      <c r="E83" s="30"/>
      <c r="F83" s="30"/>
      <c r="G83" s="30"/>
      <c r="H83" s="30"/>
      <c r="I83" s="30"/>
      <c r="J83" s="30"/>
      <c r="K83" s="30"/>
      <c r="L83" s="30"/>
      <c r="M83" s="30"/>
      <c r="N83" s="30"/>
      <c r="O83" s="30"/>
      <c r="P83" s="30"/>
      <c r="Q83" s="30"/>
      <c r="R83" s="30"/>
      <c r="S83" s="30"/>
      <c r="T83" s="30"/>
      <c r="U83" s="30"/>
      <c r="V83" s="49"/>
      <c r="W83" s="50"/>
      <c r="X83" s="50"/>
      <c r="Y83" s="50"/>
      <c r="Z83" s="50"/>
      <c r="AA83" s="50"/>
      <c r="AB83" s="50"/>
      <c r="AC83" s="50"/>
      <c r="AD83" s="50"/>
      <c r="AE83" s="50"/>
      <c r="AF83" s="50"/>
      <c r="AG83" s="50"/>
      <c r="AH83" s="50"/>
      <c r="AI83" s="50"/>
      <c r="AJ83" s="50"/>
      <c r="AK83" s="50"/>
      <c r="AL83" s="50"/>
    </row>
    <row r="84" spans="1:38" x14ac:dyDescent="0.25">
      <c r="A84" s="50"/>
      <c r="B84" s="48"/>
      <c r="C84" s="30"/>
      <c r="D84" s="30"/>
      <c r="E84" s="30"/>
      <c r="F84" s="30"/>
      <c r="G84" s="30"/>
      <c r="H84" s="30"/>
      <c r="I84" s="30"/>
      <c r="J84" s="30"/>
      <c r="K84" s="30"/>
      <c r="L84" s="30"/>
      <c r="M84" s="30"/>
      <c r="N84" s="30"/>
      <c r="O84" s="30"/>
      <c r="P84" s="30"/>
      <c r="Q84" s="30"/>
      <c r="R84" s="30"/>
      <c r="S84" s="30"/>
      <c r="T84" s="30"/>
      <c r="U84" s="30"/>
      <c r="V84" s="49"/>
      <c r="W84" s="50"/>
      <c r="X84" s="50"/>
      <c r="Y84" s="50"/>
      <c r="Z84" s="50"/>
      <c r="AA84" s="50"/>
      <c r="AB84" s="50"/>
      <c r="AC84" s="50"/>
      <c r="AD84" s="50"/>
      <c r="AE84" s="50"/>
      <c r="AF84" s="50"/>
      <c r="AG84" s="50"/>
      <c r="AH84" s="50"/>
      <c r="AI84" s="50"/>
      <c r="AJ84" s="50"/>
      <c r="AK84" s="50"/>
      <c r="AL84" s="50"/>
    </row>
    <row r="85" spans="1:38" x14ac:dyDescent="0.25">
      <c r="A85" s="50"/>
      <c r="B85" s="48"/>
      <c r="C85" s="30"/>
      <c r="D85" s="30"/>
      <c r="E85" s="30"/>
      <c r="F85" s="30"/>
      <c r="G85" s="30"/>
      <c r="H85" s="30"/>
      <c r="I85" s="30"/>
      <c r="J85" s="30"/>
      <c r="K85" s="30"/>
      <c r="L85" s="30"/>
      <c r="M85" s="30"/>
      <c r="N85" s="30"/>
      <c r="O85" s="30"/>
      <c r="P85" s="30"/>
      <c r="Q85" s="30"/>
      <c r="R85" s="30"/>
      <c r="S85" s="30"/>
      <c r="T85" s="30"/>
      <c r="U85" s="30"/>
      <c r="V85" s="49"/>
      <c r="W85" s="50"/>
      <c r="X85" s="50"/>
      <c r="Y85" s="50"/>
      <c r="Z85" s="50"/>
      <c r="AA85" s="50"/>
      <c r="AB85" s="50"/>
      <c r="AC85" s="50"/>
      <c r="AD85" s="50"/>
      <c r="AE85" s="50"/>
      <c r="AF85" s="50"/>
      <c r="AG85" s="50"/>
      <c r="AH85" s="50"/>
      <c r="AI85" s="50"/>
      <c r="AJ85" s="50"/>
      <c r="AK85" s="50"/>
      <c r="AL85" s="50"/>
    </row>
    <row r="86" spans="1:38" x14ac:dyDescent="0.25">
      <c r="A86" s="50"/>
      <c r="B86" s="48"/>
      <c r="C86" s="30"/>
      <c r="D86" s="30"/>
      <c r="E86" s="30"/>
      <c r="F86" s="30"/>
      <c r="G86" s="30"/>
      <c r="H86" s="30"/>
      <c r="I86" s="30"/>
      <c r="J86" s="30"/>
      <c r="K86" s="30"/>
      <c r="L86" s="30"/>
      <c r="M86" s="30"/>
      <c r="N86" s="30"/>
      <c r="O86" s="30"/>
      <c r="P86" s="30"/>
      <c r="Q86" s="30"/>
      <c r="R86" s="30"/>
      <c r="S86" s="30"/>
      <c r="T86" s="30"/>
      <c r="U86" s="30"/>
      <c r="V86" s="49"/>
      <c r="W86" s="50"/>
      <c r="X86" s="50"/>
      <c r="Y86" s="50"/>
      <c r="Z86" s="50"/>
      <c r="AA86" s="50"/>
      <c r="AB86" s="50"/>
      <c r="AC86" s="50"/>
      <c r="AD86" s="50"/>
      <c r="AE86" s="50"/>
      <c r="AF86" s="50"/>
      <c r="AG86" s="50"/>
      <c r="AH86" s="50"/>
      <c r="AI86" s="50"/>
      <c r="AJ86" s="50"/>
      <c r="AK86" s="50"/>
      <c r="AL86" s="50"/>
    </row>
    <row r="87" spans="1:38" x14ac:dyDescent="0.25">
      <c r="A87" s="50"/>
      <c r="B87" s="48"/>
      <c r="C87" s="30"/>
      <c r="D87" s="30"/>
      <c r="E87" s="30"/>
      <c r="F87" s="30"/>
      <c r="G87" s="30"/>
      <c r="H87" s="30"/>
      <c r="I87" s="30"/>
      <c r="J87" s="30"/>
      <c r="K87" s="30"/>
      <c r="L87" s="30"/>
      <c r="M87" s="30"/>
      <c r="N87" s="30"/>
      <c r="O87" s="30"/>
      <c r="P87" s="30"/>
      <c r="Q87" s="30"/>
      <c r="R87" s="30"/>
      <c r="S87" s="30"/>
      <c r="T87" s="30"/>
      <c r="U87" s="30"/>
      <c r="V87" s="49"/>
      <c r="W87" s="50"/>
      <c r="X87" s="50"/>
      <c r="Y87" s="50"/>
      <c r="Z87" s="50"/>
      <c r="AA87" s="50"/>
      <c r="AB87" s="50"/>
      <c r="AC87" s="50"/>
      <c r="AD87" s="50"/>
      <c r="AE87" s="50"/>
      <c r="AF87" s="50"/>
      <c r="AG87" s="50"/>
      <c r="AH87" s="50"/>
      <c r="AI87" s="50"/>
      <c r="AJ87" s="50"/>
      <c r="AK87" s="50"/>
      <c r="AL87" s="50"/>
    </row>
    <row r="88" spans="1:38" x14ac:dyDescent="0.25">
      <c r="A88" s="50"/>
      <c r="B88" s="48"/>
      <c r="C88" s="30"/>
      <c r="D88" s="30"/>
      <c r="E88" s="30"/>
      <c r="F88" s="30"/>
      <c r="G88" s="30"/>
      <c r="H88" s="30"/>
      <c r="I88" s="30"/>
      <c r="J88" s="30"/>
      <c r="K88" s="30"/>
      <c r="L88" s="30"/>
      <c r="M88" s="30"/>
      <c r="N88" s="30"/>
      <c r="O88" s="30"/>
      <c r="P88" s="30"/>
      <c r="Q88" s="30"/>
      <c r="R88" s="30"/>
      <c r="S88" s="30"/>
      <c r="T88" s="30"/>
      <c r="U88" s="30"/>
      <c r="V88" s="49"/>
      <c r="W88" s="50"/>
      <c r="X88" s="50"/>
      <c r="Y88" s="50"/>
      <c r="Z88" s="50"/>
      <c r="AA88" s="50"/>
      <c r="AB88" s="50"/>
      <c r="AC88" s="50"/>
      <c r="AD88" s="50"/>
      <c r="AE88" s="50"/>
      <c r="AF88" s="50"/>
      <c r="AG88" s="50"/>
      <c r="AH88" s="50"/>
      <c r="AI88" s="50"/>
      <c r="AJ88" s="50"/>
      <c r="AK88" s="50"/>
      <c r="AL88" s="50"/>
    </row>
    <row r="89" spans="1:38" x14ac:dyDescent="0.25">
      <c r="A89" s="50"/>
      <c r="B89" s="48"/>
      <c r="C89" s="30"/>
      <c r="D89" s="30"/>
      <c r="E89" s="30"/>
      <c r="F89" s="30"/>
      <c r="G89" s="30"/>
      <c r="H89" s="30"/>
      <c r="I89" s="30"/>
      <c r="J89" s="30"/>
      <c r="K89" s="30"/>
      <c r="L89" s="30"/>
      <c r="M89" s="30"/>
      <c r="N89" s="30"/>
      <c r="O89" s="30"/>
      <c r="P89" s="30"/>
      <c r="Q89" s="30"/>
      <c r="R89" s="30"/>
      <c r="S89" s="30"/>
      <c r="T89" s="30"/>
      <c r="U89" s="30"/>
      <c r="V89" s="49"/>
      <c r="W89" s="50"/>
      <c r="X89" s="50"/>
      <c r="Y89" s="50"/>
      <c r="Z89" s="50"/>
      <c r="AA89" s="50"/>
      <c r="AB89" s="50"/>
      <c r="AC89" s="50"/>
      <c r="AD89" s="50"/>
      <c r="AE89" s="50"/>
      <c r="AF89" s="50"/>
      <c r="AG89" s="50"/>
      <c r="AH89" s="50"/>
      <c r="AI89" s="50"/>
      <c r="AJ89" s="50"/>
      <c r="AK89" s="50"/>
      <c r="AL89" s="50"/>
    </row>
    <row r="90" spans="1:38" x14ac:dyDescent="0.25">
      <c r="A90" s="50"/>
      <c r="B90" s="48"/>
      <c r="C90" s="30"/>
      <c r="D90" s="30"/>
      <c r="E90" s="30"/>
      <c r="F90" s="30"/>
      <c r="G90" s="30"/>
      <c r="H90" s="30"/>
      <c r="I90" s="30"/>
      <c r="J90" s="30"/>
      <c r="K90" s="30"/>
      <c r="L90" s="30"/>
      <c r="M90" s="30"/>
      <c r="N90" s="30"/>
      <c r="O90" s="30"/>
      <c r="P90" s="30"/>
      <c r="Q90" s="30"/>
      <c r="R90" s="30"/>
      <c r="S90" s="30"/>
      <c r="T90" s="30"/>
      <c r="U90" s="30"/>
      <c r="V90" s="49"/>
      <c r="W90" s="50"/>
      <c r="X90" s="50"/>
      <c r="Y90" s="50"/>
      <c r="Z90" s="50"/>
      <c r="AA90" s="50"/>
      <c r="AB90" s="50"/>
      <c r="AC90" s="50"/>
      <c r="AD90" s="50"/>
      <c r="AE90" s="50"/>
      <c r="AF90" s="50"/>
      <c r="AG90" s="50"/>
      <c r="AH90" s="50"/>
      <c r="AI90" s="50"/>
      <c r="AJ90" s="50"/>
      <c r="AK90" s="50"/>
      <c r="AL90" s="50"/>
    </row>
    <row r="91" spans="1:38" x14ac:dyDescent="0.25">
      <c r="A91" s="50"/>
      <c r="B91" s="48"/>
      <c r="C91" s="30"/>
      <c r="D91" s="30"/>
      <c r="E91" s="30"/>
      <c r="F91" s="30"/>
      <c r="G91" s="30"/>
      <c r="H91" s="30"/>
      <c r="I91" s="30"/>
      <c r="J91" s="30"/>
      <c r="K91" s="30"/>
      <c r="L91" s="30"/>
      <c r="M91" s="30"/>
      <c r="N91" s="30"/>
      <c r="O91" s="30"/>
      <c r="P91" s="30"/>
      <c r="Q91" s="30"/>
      <c r="R91" s="30"/>
      <c r="S91" s="30"/>
      <c r="T91" s="30"/>
      <c r="U91" s="30"/>
      <c r="V91" s="49"/>
      <c r="W91" s="50"/>
      <c r="X91" s="50"/>
      <c r="Y91" s="50"/>
      <c r="Z91" s="50"/>
      <c r="AA91" s="50"/>
      <c r="AB91" s="50"/>
      <c r="AC91" s="50"/>
      <c r="AD91" s="50"/>
      <c r="AE91" s="50"/>
      <c r="AF91" s="50"/>
      <c r="AG91" s="50"/>
      <c r="AH91" s="50"/>
      <c r="AI91" s="50"/>
      <c r="AJ91" s="50"/>
      <c r="AK91" s="50"/>
      <c r="AL91" s="50"/>
    </row>
    <row r="92" spans="1:38" ht="15" customHeight="1" x14ac:dyDescent="0.25">
      <c r="A92" s="50"/>
      <c r="B92" s="48"/>
      <c r="C92" s="30"/>
      <c r="D92" s="391" t="s">
        <v>121</v>
      </c>
      <c r="E92" s="391"/>
      <c r="F92" s="391"/>
      <c r="G92" s="391"/>
      <c r="H92" s="391"/>
      <c r="I92" s="391"/>
      <c r="J92" s="391"/>
      <c r="K92" s="391"/>
      <c r="L92" s="391"/>
      <c r="M92" s="391"/>
      <c r="N92" s="391"/>
      <c r="O92" s="391"/>
      <c r="P92" s="391"/>
      <c r="Q92" s="391"/>
      <c r="R92" s="391"/>
      <c r="S92" s="391"/>
      <c r="T92" s="391"/>
      <c r="U92" s="391"/>
      <c r="V92" s="49"/>
      <c r="W92" s="50"/>
      <c r="X92" s="50"/>
      <c r="Y92" s="50"/>
      <c r="Z92" s="50"/>
      <c r="AA92" s="50"/>
      <c r="AB92" s="50"/>
      <c r="AC92" s="50"/>
      <c r="AD92" s="50"/>
      <c r="AE92" s="50"/>
      <c r="AF92" s="50"/>
      <c r="AG92" s="50"/>
      <c r="AH92" s="50"/>
      <c r="AI92" s="50"/>
      <c r="AJ92" s="50"/>
      <c r="AK92" s="50"/>
      <c r="AL92" s="50"/>
    </row>
    <row r="93" spans="1:38" ht="9.9499999999999993" customHeight="1" x14ac:dyDescent="0.25">
      <c r="A93" s="50"/>
      <c r="B93" s="48"/>
      <c r="C93" s="30"/>
      <c r="D93" s="30"/>
      <c r="E93" s="30"/>
      <c r="F93" s="30"/>
      <c r="G93" s="30"/>
      <c r="H93" s="30"/>
      <c r="I93" s="30"/>
      <c r="J93" s="30"/>
      <c r="K93" s="30"/>
      <c r="L93" s="30"/>
      <c r="M93" s="30"/>
      <c r="N93" s="30"/>
      <c r="O93" s="30"/>
      <c r="P93" s="30"/>
      <c r="Q93" s="30"/>
      <c r="R93" s="30"/>
      <c r="S93" s="30"/>
      <c r="T93" s="30"/>
      <c r="U93" s="30"/>
      <c r="V93" s="49"/>
      <c r="W93" s="50"/>
      <c r="X93" s="50"/>
      <c r="Y93" s="50"/>
      <c r="Z93" s="50"/>
      <c r="AA93" s="50"/>
      <c r="AB93" s="50"/>
      <c r="AC93" s="50"/>
      <c r="AD93" s="50"/>
      <c r="AE93" s="50"/>
      <c r="AF93" s="50"/>
      <c r="AG93" s="50"/>
      <c r="AH93" s="50"/>
      <c r="AI93" s="50"/>
      <c r="AJ93" s="50"/>
      <c r="AK93" s="50"/>
      <c r="AL93" s="50"/>
    </row>
    <row r="94" spans="1:38" ht="15" customHeight="1" x14ac:dyDescent="0.25">
      <c r="A94" s="50"/>
      <c r="B94" s="48"/>
      <c r="C94" s="391" t="s">
        <v>122</v>
      </c>
      <c r="D94" s="391"/>
      <c r="E94" s="391"/>
      <c r="F94" s="391"/>
      <c r="G94" s="391"/>
      <c r="H94" s="391"/>
      <c r="I94" s="391"/>
      <c r="J94" s="391"/>
      <c r="K94" s="391"/>
      <c r="L94" s="391"/>
      <c r="M94" s="391"/>
      <c r="N94" s="391"/>
      <c r="O94" s="391"/>
      <c r="P94" s="391"/>
      <c r="Q94" s="391"/>
      <c r="R94" s="391"/>
      <c r="S94" s="391"/>
      <c r="T94" s="391"/>
      <c r="U94" s="391"/>
      <c r="V94" s="49"/>
      <c r="W94" s="50"/>
      <c r="X94" s="50"/>
      <c r="Y94" s="50"/>
      <c r="Z94" s="50"/>
      <c r="AA94" s="50"/>
      <c r="AB94" s="50"/>
      <c r="AC94" s="50"/>
      <c r="AD94" s="50"/>
      <c r="AE94" s="50"/>
      <c r="AF94" s="50"/>
      <c r="AG94" s="50"/>
      <c r="AH94" s="50"/>
      <c r="AI94" s="50"/>
      <c r="AJ94" s="50"/>
      <c r="AK94" s="50"/>
      <c r="AL94" s="50"/>
    </row>
    <row r="95" spans="1:38" ht="9.9499999999999993" customHeight="1" x14ac:dyDescent="0.25">
      <c r="A95" s="50"/>
      <c r="B95" s="48"/>
      <c r="C95" s="30"/>
      <c r="D95" s="30"/>
      <c r="E95" s="30"/>
      <c r="F95" s="30"/>
      <c r="G95" s="30"/>
      <c r="H95" s="30"/>
      <c r="I95" s="30"/>
      <c r="J95" s="30"/>
      <c r="K95" s="30"/>
      <c r="L95" s="30"/>
      <c r="M95" s="30"/>
      <c r="N95" s="30"/>
      <c r="O95" s="30"/>
      <c r="P95" s="30"/>
      <c r="Q95" s="30"/>
      <c r="R95" s="30"/>
      <c r="S95" s="30"/>
      <c r="T95" s="30"/>
      <c r="U95" s="30"/>
      <c r="V95" s="49"/>
      <c r="W95" s="50"/>
      <c r="X95" s="50"/>
      <c r="Y95" s="50"/>
      <c r="Z95" s="50"/>
      <c r="AA95" s="50"/>
      <c r="AB95" s="50"/>
      <c r="AC95" s="50"/>
      <c r="AD95" s="50"/>
      <c r="AE95" s="50"/>
      <c r="AF95" s="50"/>
      <c r="AG95" s="50"/>
      <c r="AH95" s="50"/>
      <c r="AI95" s="50"/>
      <c r="AJ95" s="50"/>
      <c r="AK95" s="50"/>
      <c r="AL95" s="50"/>
    </row>
    <row r="96" spans="1:38" ht="15" customHeight="1" x14ac:dyDescent="0.25">
      <c r="A96" s="50"/>
      <c r="B96" s="48"/>
      <c r="C96" s="391" t="s">
        <v>130</v>
      </c>
      <c r="D96" s="391"/>
      <c r="E96" s="391"/>
      <c r="F96" s="391"/>
      <c r="G96" s="391"/>
      <c r="H96" s="391"/>
      <c r="I96" s="391"/>
      <c r="J96" s="391"/>
      <c r="K96" s="391"/>
      <c r="L96" s="391"/>
      <c r="M96" s="391"/>
      <c r="N96" s="391"/>
      <c r="O96" s="391"/>
      <c r="P96" s="391"/>
      <c r="Q96" s="391"/>
      <c r="R96" s="391"/>
      <c r="S96" s="391"/>
      <c r="T96" s="391"/>
      <c r="U96" s="391"/>
      <c r="V96" s="49"/>
      <c r="W96" s="50"/>
      <c r="X96" s="50"/>
      <c r="Y96" s="50"/>
      <c r="Z96" s="50"/>
      <c r="AA96" s="50"/>
      <c r="AB96" s="50"/>
      <c r="AC96" s="50"/>
      <c r="AD96" s="50"/>
      <c r="AE96" s="50"/>
      <c r="AF96" s="50"/>
      <c r="AG96" s="50"/>
      <c r="AH96" s="50"/>
      <c r="AI96" s="50"/>
      <c r="AJ96" s="50"/>
      <c r="AK96" s="50"/>
      <c r="AL96" s="50"/>
    </row>
    <row r="97" spans="1:38" x14ac:dyDescent="0.25">
      <c r="A97" s="50"/>
      <c r="B97" s="48"/>
      <c r="C97" s="391"/>
      <c r="D97" s="391"/>
      <c r="E97" s="391"/>
      <c r="F97" s="391"/>
      <c r="G97" s="391"/>
      <c r="H97" s="391"/>
      <c r="I97" s="391"/>
      <c r="J97" s="391"/>
      <c r="K97" s="391"/>
      <c r="L97" s="391"/>
      <c r="M97" s="391"/>
      <c r="N97" s="391"/>
      <c r="O97" s="391"/>
      <c r="P97" s="391"/>
      <c r="Q97" s="391"/>
      <c r="R97" s="391"/>
      <c r="S97" s="391"/>
      <c r="T97" s="391"/>
      <c r="U97" s="391"/>
      <c r="V97" s="49"/>
      <c r="W97" s="50"/>
      <c r="X97" s="50"/>
      <c r="Y97" s="50"/>
      <c r="Z97" s="50"/>
      <c r="AA97" s="50"/>
      <c r="AB97" s="50"/>
      <c r="AC97" s="50"/>
      <c r="AD97" s="50"/>
      <c r="AE97" s="50"/>
      <c r="AF97" s="50"/>
      <c r="AG97" s="50"/>
      <c r="AH97" s="50"/>
      <c r="AI97" s="50"/>
      <c r="AJ97" s="50"/>
      <c r="AK97" s="50"/>
      <c r="AL97" s="50"/>
    </row>
    <row r="98" spans="1:38" x14ac:dyDescent="0.25">
      <c r="A98" s="50"/>
      <c r="B98" s="48"/>
      <c r="C98" s="391"/>
      <c r="D98" s="391"/>
      <c r="E98" s="391"/>
      <c r="F98" s="391"/>
      <c r="G98" s="391"/>
      <c r="H98" s="391"/>
      <c r="I98" s="391"/>
      <c r="J98" s="391"/>
      <c r="K98" s="391"/>
      <c r="L98" s="391"/>
      <c r="M98" s="391"/>
      <c r="N98" s="391"/>
      <c r="O98" s="391"/>
      <c r="P98" s="391"/>
      <c r="Q98" s="391"/>
      <c r="R98" s="391"/>
      <c r="S98" s="391"/>
      <c r="T98" s="391"/>
      <c r="U98" s="391"/>
      <c r="V98" s="49"/>
      <c r="W98" s="50"/>
      <c r="X98" s="50"/>
      <c r="Y98" s="50"/>
      <c r="Z98" s="50"/>
      <c r="AA98" s="50"/>
      <c r="AB98" s="50"/>
      <c r="AC98" s="50"/>
      <c r="AD98" s="50"/>
      <c r="AE98" s="50"/>
      <c r="AF98" s="50"/>
      <c r="AG98" s="50"/>
      <c r="AH98" s="50"/>
      <c r="AI98" s="50"/>
      <c r="AJ98" s="50"/>
      <c r="AK98" s="50"/>
      <c r="AL98" s="50"/>
    </row>
    <row r="99" spans="1:38" ht="9.9499999999999993" customHeight="1" x14ac:dyDescent="0.25">
      <c r="A99" s="50"/>
      <c r="B99" s="48"/>
      <c r="C99" s="30"/>
      <c r="D99" s="30"/>
      <c r="E99" s="30"/>
      <c r="F99" s="30"/>
      <c r="G99" s="30"/>
      <c r="H99" s="30"/>
      <c r="I99" s="30"/>
      <c r="J99" s="30"/>
      <c r="K99" s="30"/>
      <c r="L99" s="30"/>
      <c r="M99" s="30"/>
      <c r="N99" s="30"/>
      <c r="O99" s="30"/>
      <c r="P99" s="30"/>
      <c r="Q99" s="30"/>
      <c r="R99" s="30"/>
      <c r="S99" s="30"/>
      <c r="T99" s="30"/>
      <c r="U99" s="30"/>
      <c r="V99" s="49"/>
      <c r="W99" s="50"/>
      <c r="X99" s="50"/>
      <c r="Y99" s="50"/>
      <c r="Z99" s="50"/>
      <c r="AA99" s="50"/>
      <c r="AB99" s="50"/>
      <c r="AC99" s="50"/>
      <c r="AD99" s="50"/>
      <c r="AE99" s="50"/>
      <c r="AF99" s="50"/>
      <c r="AG99" s="50"/>
      <c r="AH99" s="50"/>
      <c r="AI99" s="50"/>
      <c r="AJ99" s="50"/>
      <c r="AK99" s="50"/>
      <c r="AL99" s="50"/>
    </row>
    <row r="100" spans="1:38" ht="15" customHeight="1" x14ac:dyDescent="0.25">
      <c r="A100" s="50"/>
      <c r="B100" s="48"/>
      <c r="C100" s="391" t="s">
        <v>178</v>
      </c>
      <c r="D100" s="391"/>
      <c r="E100" s="391"/>
      <c r="F100" s="391"/>
      <c r="G100" s="391"/>
      <c r="H100" s="391"/>
      <c r="I100" s="391"/>
      <c r="J100" s="391"/>
      <c r="K100" s="391"/>
      <c r="L100" s="391"/>
      <c r="M100" s="391"/>
      <c r="N100" s="391"/>
      <c r="O100" s="391"/>
      <c r="P100" s="391"/>
      <c r="Q100" s="391"/>
      <c r="R100" s="391"/>
      <c r="S100" s="391"/>
      <c r="T100" s="391"/>
      <c r="U100" s="391"/>
      <c r="V100" s="49"/>
      <c r="W100" s="50"/>
      <c r="X100" s="50"/>
      <c r="Y100" s="50"/>
      <c r="Z100" s="50"/>
      <c r="AA100" s="50"/>
      <c r="AB100" s="50"/>
      <c r="AC100" s="50"/>
      <c r="AD100" s="50"/>
      <c r="AE100" s="50"/>
      <c r="AF100" s="50"/>
      <c r="AG100" s="50"/>
      <c r="AH100" s="50"/>
      <c r="AI100" s="50"/>
      <c r="AJ100" s="50"/>
      <c r="AK100" s="50"/>
      <c r="AL100" s="50"/>
    </row>
    <row r="101" spans="1:38" ht="9.9499999999999993" customHeight="1" x14ac:dyDescent="0.25">
      <c r="A101" s="50"/>
      <c r="B101" s="48"/>
      <c r="C101" s="30"/>
      <c r="D101" s="30"/>
      <c r="E101" s="30"/>
      <c r="F101" s="30"/>
      <c r="G101" s="30"/>
      <c r="H101" s="30"/>
      <c r="I101" s="30"/>
      <c r="J101" s="30"/>
      <c r="K101" s="30"/>
      <c r="L101" s="30"/>
      <c r="M101" s="30"/>
      <c r="N101" s="30"/>
      <c r="O101" s="30"/>
      <c r="P101" s="30"/>
      <c r="Q101" s="30"/>
      <c r="R101" s="30"/>
      <c r="S101" s="30"/>
      <c r="T101" s="30"/>
      <c r="U101" s="30"/>
      <c r="V101" s="49"/>
      <c r="W101" s="50"/>
      <c r="X101" s="50"/>
      <c r="Y101" s="50"/>
      <c r="Z101" s="50"/>
      <c r="AA101" s="50"/>
      <c r="AB101" s="50"/>
      <c r="AC101" s="50"/>
      <c r="AD101" s="50"/>
      <c r="AE101" s="50"/>
      <c r="AF101" s="50"/>
      <c r="AG101" s="50"/>
      <c r="AH101" s="50"/>
      <c r="AI101" s="50"/>
      <c r="AJ101" s="50"/>
      <c r="AK101" s="50"/>
      <c r="AL101" s="50"/>
    </row>
    <row r="102" spans="1:38" ht="15" customHeight="1" x14ac:dyDescent="0.25">
      <c r="A102" s="50"/>
      <c r="B102" s="48"/>
      <c r="C102" s="391" t="s">
        <v>123</v>
      </c>
      <c r="D102" s="391"/>
      <c r="E102" s="391"/>
      <c r="F102" s="391"/>
      <c r="G102" s="391"/>
      <c r="H102" s="391"/>
      <c r="I102" s="391"/>
      <c r="J102" s="391"/>
      <c r="K102" s="391"/>
      <c r="L102" s="391"/>
      <c r="M102" s="391"/>
      <c r="N102" s="391"/>
      <c r="O102" s="391"/>
      <c r="P102" s="391"/>
      <c r="Q102" s="391"/>
      <c r="R102" s="391"/>
      <c r="S102" s="391"/>
      <c r="T102" s="391"/>
      <c r="U102" s="391"/>
      <c r="V102" s="49"/>
      <c r="W102" s="50"/>
      <c r="X102" s="50"/>
      <c r="Y102" s="50"/>
      <c r="Z102" s="50"/>
      <c r="AA102" s="50"/>
      <c r="AB102" s="50"/>
      <c r="AC102" s="50"/>
      <c r="AD102" s="50"/>
      <c r="AE102" s="50"/>
      <c r="AF102" s="50"/>
      <c r="AG102" s="50"/>
      <c r="AH102" s="50"/>
      <c r="AI102" s="50"/>
      <c r="AJ102" s="50"/>
      <c r="AK102" s="50"/>
      <c r="AL102" s="50"/>
    </row>
    <row r="103" spans="1:38" x14ac:dyDescent="0.25">
      <c r="A103" s="50"/>
      <c r="B103" s="48"/>
      <c r="C103" s="30"/>
      <c r="D103" s="30"/>
      <c r="E103" s="30"/>
      <c r="F103" s="30"/>
      <c r="G103" s="30"/>
      <c r="H103" s="30"/>
      <c r="I103" s="30"/>
      <c r="J103" s="30"/>
      <c r="K103" s="30"/>
      <c r="L103" s="30"/>
      <c r="M103" s="30"/>
      <c r="N103" s="30"/>
      <c r="O103" s="30"/>
      <c r="P103" s="30"/>
      <c r="Q103" s="30"/>
      <c r="R103" s="30"/>
      <c r="S103" s="30"/>
      <c r="T103" s="30"/>
      <c r="U103" s="30"/>
      <c r="V103" s="49"/>
      <c r="W103" s="50"/>
      <c r="X103" s="50"/>
      <c r="Y103" s="50"/>
      <c r="Z103" s="50"/>
      <c r="AA103" s="50"/>
      <c r="AB103" s="50"/>
      <c r="AC103" s="50"/>
      <c r="AD103" s="50"/>
      <c r="AE103" s="50"/>
      <c r="AF103" s="50"/>
      <c r="AG103" s="50"/>
      <c r="AH103" s="50"/>
      <c r="AI103" s="50"/>
      <c r="AJ103" s="50"/>
      <c r="AK103" s="50"/>
      <c r="AL103" s="50"/>
    </row>
    <row r="104" spans="1:38" x14ac:dyDescent="0.25">
      <c r="A104" s="50"/>
      <c r="B104" s="48"/>
      <c r="C104" s="30"/>
      <c r="D104" s="30"/>
      <c r="E104" s="30"/>
      <c r="F104" s="30"/>
      <c r="G104" s="30"/>
      <c r="H104" s="30"/>
      <c r="I104" s="30"/>
      <c r="J104" s="30"/>
      <c r="K104" s="30"/>
      <c r="L104" s="30"/>
      <c r="M104" s="30"/>
      <c r="N104" s="30"/>
      <c r="O104" s="30"/>
      <c r="P104" s="30"/>
      <c r="Q104" s="30"/>
      <c r="R104" s="30"/>
      <c r="S104" s="30"/>
      <c r="T104" s="30"/>
      <c r="U104" s="30"/>
      <c r="V104" s="49"/>
      <c r="W104" s="50"/>
      <c r="X104" s="50"/>
      <c r="Y104" s="50"/>
      <c r="Z104" s="50"/>
      <c r="AA104" s="50"/>
      <c r="AB104" s="50"/>
      <c r="AC104" s="50"/>
      <c r="AD104" s="50"/>
      <c r="AE104" s="50"/>
      <c r="AF104" s="50"/>
      <c r="AG104" s="50"/>
      <c r="AH104" s="50"/>
      <c r="AI104" s="50"/>
      <c r="AJ104" s="50"/>
      <c r="AK104" s="50"/>
      <c r="AL104" s="50"/>
    </row>
    <row r="105" spans="1:38" x14ac:dyDescent="0.25">
      <c r="A105" s="50"/>
      <c r="B105" s="45"/>
      <c r="C105" s="31"/>
      <c r="D105" s="31"/>
      <c r="E105" s="31"/>
      <c r="F105" s="31"/>
      <c r="G105" s="31"/>
      <c r="H105" s="31"/>
      <c r="I105" s="31"/>
      <c r="J105" s="31"/>
      <c r="K105" s="31"/>
      <c r="L105" s="31"/>
      <c r="M105" s="31"/>
      <c r="N105" s="31"/>
      <c r="O105" s="31"/>
      <c r="P105" s="31"/>
      <c r="Q105" s="31"/>
      <c r="R105" s="31"/>
      <c r="S105" s="31"/>
      <c r="T105" s="31"/>
      <c r="U105" s="31"/>
      <c r="V105" s="9"/>
      <c r="W105" s="50"/>
      <c r="X105" s="50"/>
      <c r="Y105" s="50"/>
      <c r="Z105" s="50"/>
      <c r="AA105" s="50"/>
      <c r="AB105" s="50"/>
      <c r="AC105" s="50"/>
      <c r="AD105" s="50"/>
      <c r="AE105" s="50"/>
      <c r="AF105" s="50"/>
      <c r="AG105" s="50"/>
      <c r="AH105" s="50"/>
      <c r="AI105" s="50"/>
      <c r="AJ105" s="50"/>
      <c r="AK105" s="50"/>
      <c r="AL105" s="50"/>
    </row>
    <row r="106" spans="1:38"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row>
    <row r="107" spans="1:38"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row>
    <row r="108" spans="1:38"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row>
    <row r="109" spans="1:38"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row>
    <row r="110" spans="1:38"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row>
    <row r="111" spans="1:38"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row>
    <row r="112" spans="1:38"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row>
    <row r="113" spans="1:38"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row>
    <row r="114" spans="1:38"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row>
    <row r="115" spans="1:38"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row>
    <row r="116" spans="1:38"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row>
    <row r="117" spans="1:38"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row>
    <row r="118" spans="1:38"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row>
    <row r="119" spans="1:38"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row>
    <row r="120" spans="1:38"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row>
    <row r="121" spans="1:38"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row>
    <row r="122" spans="1:38"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row>
    <row r="123" spans="1:38"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row>
    <row r="124" spans="1:38"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row>
    <row r="125" spans="1:38"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row>
    <row r="126" spans="1:38"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row>
    <row r="127" spans="1:38"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row>
    <row r="128" spans="1:38"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row>
    <row r="129" spans="1:38"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row>
    <row r="130" spans="1:38"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row>
    <row r="131" spans="1:38"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row>
    <row r="132" spans="1:38"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row>
    <row r="133" spans="1:38"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row>
    <row r="134" spans="1:38"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row>
    <row r="135" spans="1:38"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row>
    <row r="136" spans="1:38"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row>
    <row r="137" spans="1:38"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row>
    <row r="138" spans="1:38"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row>
    <row r="139" spans="1:38"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row>
    <row r="140" spans="1:38"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row>
  </sheetData>
  <mergeCells count="32">
    <mergeCell ref="C100:U100"/>
    <mergeCell ref="C102:U102"/>
    <mergeCell ref="D69:U69"/>
    <mergeCell ref="D70:U70"/>
    <mergeCell ref="D82:U82"/>
    <mergeCell ref="D92:U92"/>
    <mergeCell ref="C94:U94"/>
    <mergeCell ref="C96:U98"/>
    <mergeCell ref="C33:U33"/>
    <mergeCell ref="C35:U35"/>
    <mergeCell ref="C67:U67"/>
    <mergeCell ref="C37:U37"/>
    <mergeCell ref="C39:U39"/>
    <mergeCell ref="C44:U45"/>
    <mergeCell ref="C47:U49"/>
    <mergeCell ref="C51:U52"/>
    <mergeCell ref="C54:U54"/>
    <mergeCell ref="C56:U56"/>
    <mergeCell ref="C58:U59"/>
    <mergeCell ref="C61:U62"/>
    <mergeCell ref="C64:U65"/>
    <mergeCell ref="C41:U42"/>
    <mergeCell ref="C19:U19"/>
    <mergeCell ref="D21:U22"/>
    <mergeCell ref="C4:U6"/>
    <mergeCell ref="C27:U28"/>
    <mergeCell ref="D24:U25"/>
    <mergeCell ref="C3:U3"/>
    <mergeCell ref="C7:U7"/>
    <mergeCell ref="C8:U9"/>
    <mergeCell ref="C11:U12"/>
    <mergeCell ref="C14:U17"/>
  </mergeCells>
  <pageMargins left="0.7" right="0.7" top="0.75" bottom="0.75" header="0.3" footer="0.3"/>
  <pageSetup scale="63"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878"/>
  <sheetViews>
    <sheetView tabSelected="1" zoomScale="90" zoomScaleNormal="90" workbookViewId="0">
      <selection activeCell="A2" sqref="A2:D4"/>
    </sheetView>
  </sheetViews>
  <sheetFormatPr defaultRowHeight="15" x14ac:dyDescent="0.25"/>
  <cols>
    <col min="1" max="1" width="20.28515625" style="29" customWidth="1"/>
    <col min="2" max="2" width="29.42578125" style="29" bestFit="1" customWidth="1"/>
    <col min="3" max="3" width="33" style="29" customWidth="1"/>
    <col min="4" max="4" width="22.42578125" style="29" customWidth="1"/>
    <col min="5" max="6" width="15.7109375" style="29" customWidth="1"/>
    <col min="7" max="7" width="14.42578125" style="35" hidden="1" customWidth="1"/>
    <col min="8" max="8" width="13.5703125" style="29" customWidth="1"/>
    <col min="9" max="12" width="10.7109375" style="29" customWidth="1"/>
    <col min="13" max="13" width="22.7109375" style="29" customWidth="1"/>
    <col min="14" max="14" width="12.7109375" style="29" customWidth="1"/>
    <col min="15" max="15" width="11.5703125" style="29" customWidth="1"/>
    <col min="16" max="16" width="35.7109375" style="51" customWidth="1"/>
    <col min="17" max="20" width="9.140625" style="29" hidden="1" customWidth="1"/>
    <col min="21" max="21" width="8.7109375" style="29" hidden="1" customWidth="1"/>
    <col min="22" max="22" width="11.140625" style="29" hidden="1" customWidth="1"/>
    <col min="23" max="23" width="9.7109375" style="29" hidden="1" customWidth="1"/>
    <col min="24" max="25" width="8.7109375" style="29" hidden="1" customWidth="1"/>
    <col min="26" max="28" width="9.140625" style="29" hidden="1" customWidth="1"/>
    <col min="29" max="29" width="10.140625" style="29" hidden="1" customWidth="1"/>
    <col min="30" max="31" width="9.140625" style="29" hidden="1" customWidth="1"/>
    <col min="32" max="32" width="15.140625" style="29" bestFit="1" customWidth="1"/>
    <col min="33" max="35" width="9.140625" style="29"/>
    <col min="36" max="36" width="10" style="29" customWidth="1"/>
    <col min="37" max="16384" width="9.140625" style="29"/>
  </cols>
  <sheetData>
    <row r="1" spans="1:36" s="299" customFormat="1" x14ac:dyDescent="0.25"/>
    <row r="2" spans="1:36" s="299" customFormat="1" x14ac:dyDescent="0.25">
      <c r="A2" s="384" t="s">
        <v>397</v>
      </c>
      <c r="B2" s="299" t="s">
        <v>414</v>
      </c>
      <c r="C2" s="384" t="s">
        <v>398</v>
      </c>
      <c r="D2" s="299" t="s">
        <v>415</v>
      </c>
      <c r="E2" s="384" t="s">
        <v>403</v>
      </c>
      <c r="F2" s="299">
        <v>7</v>
      </c>
    </row>
    <row r="3" spans="1:36" s="299" customFormat="1" x14ac:dyDescent="0.25">
      <c r="A3" s="385" t="s">
        <v>399</v>
      </c>
      <c r="C3" s="384" t="s">
        <v>400</v>
      </c>
      <c r="E3" s="386" t="s">
        <v>406</v>
      </c>
      <c r="F3" s="299" t="s">
        <v>408</v>
      </c>
      <c r="H3" s="386" t="s">
        <v>410</v>
      </c>
      <c r="I3" s="202" t="s">
        <v>407</v>
      </c>
    </row>
    <row r="4" spans="1:36" s="299" customFormat="1" x14ac:dyDescent="0.25">
      <c r="A4" s="384" t="s">
        <v>401</v>
      </c>
      <c r="B4" s="238" t="s">
        <v>405</v>
      </c>
      <c r="C4" s="386" t="s">
        <v>402</v>
      </c>
      <c r="D4" s="238" t="s">
        <v>404</v>
      </c>
    </row>
    <row r="5" spans="1:36" ht="15" customHeight="1" x14ac:dyDescent="0.25">
      <c r="A5" s="238"/>
      <c r="B5" s="447" t="s">
        <v>136</v>
      </c>
      <c r="C5" s="447"/>
      <c r="D5" s="447" t="s">
        <v>137</v>
      </c>
      <c r="E5" s="448" t="s">
        <v>138</v>
      </c>
      <c r="F5" s="448" t="s">
        <v>143</v>
      </c>
      <c r="G5" s="448"/>
      <c r="H5" s="448"/>
      <c r="I5" s="133"/>
      <c r="J5" s="133"/>
      <c r="K5" s="148"/>
      <c r="L5" s="148"/>
      <c r="M5" s="133"/>
      <c r="N5" s="133"/>
      <c r="O5" s="133"/>
      <c r="P5" s="148"/>
      <c r="Q5" s="156"/>
      <c r="R5" s="156"/>
      <c r="S5" s="156"/>
      <c r="T5" s="156"/>
      <c r="U5" s="156"/>
      <c r="V5" s="156"/>
      <c r="W5" s="156"/>
      <c r="X5" s="156"/>
      <c r="Y5" s="156"/>
      <c r="Z5" s="156"/>
      <c r="AA5" s="156"/>
      <c r="AB5" s="156"/>
      <c r="AC5" s="156"/>
      <c r="AD5" s="156"/>
      <c r="AE5" s="156"/>
      <c r="AF5" s="156"/>
    </row>
    <row r="6" spans="1:36" ht="15" customHeight="1" x14ac:dyDescent="0.25">
      <c r="A6" s="238"/>
      <c r="B6" s="447"/>
      <c r="C6" s="447"/>
      <c r="D6" s="447"/>
      <c r="E6" s="448"/>
      <c r="F6" s="448"/>
      <c r="G6" s="448"/>
      <c r="H6" s="448"/>
      <c r="I6" s="133"/>
      <c r="J6" s="133"/>
      <c r="K6" s="148"/>
      <c r="L6" s="148"/>
      <c r="M6" s="133"/>
      <c r="N6" s="133"/>
      <c r="O6" s="133"/>
      <c r="P6" s="148"/>
      <c r="Q6" s="156"/>
      <c r="R6" s="156"/>
      <c r="S6" s="156"/>
      <c r="T6" s="156"/>
      <c r="U6" s="156"/>
      <c r="V6" s="156"/>
      <c r="W6" s="156"/>
      <c r="X6" s="156"/>
      <c r="Y6" s="156"/>
      <c r="Z6" s="156"/>
      <c r="AA6" s="156"/>
      <c r="AB6" s="156"/>
      <c r="AC6" s="156"/>
      <c r="AD6" s="156"/>
      <c r="AE6" s="156"/>
      <c r="AF6" s="156"/>
    </row>
    <row r="7" spans="1:36" x14ac:dyDescent="0.25">
      <c r="A7" s="238"/>
      <c r="B7" s="447"/>
      <c r="C7" s="447"/>
      <c r="D7" s="447"/>
      <c r="E7" s="448"/>
      <c r="F7" s="448"/>
      <c r="G7" s="448"/>
      <c r="H7" s="448"/>
      <c r="I7" s="133"/>
      <c r="J7" s="133"/>
      <c r="K7" s="148"/>
      <c r="L7" s="148"/>
      <c r="M7" s="133"/>
      <c r="N7" s="133"/>
      <c r="O7" s="133"/>
      <c r="P7" s="148"/>
      <c r="Q7" s="156"/>
      <c r="R7" s="156"/>
      <c r="S7" s="156"/>
      <c r="T7" s="156"/>
      <c r="U7" s="156"/>
      <c r="V7" s="156"/>
      <c r="W7" s="156"/>
      <c r="X7" s="156"/>
      <c r="Y7" s="156"/>
      <c r="Z7" s="156"/>
      <c r="AA7" s="156"/>
      <c r="AB7" s="156"/>
      <c r="AC7" s="156"/>
      <c r="AD7" s="156"/>
      <c r="AE7" s="156"/>
      <c r="AF7" s="156"/>
    </row>
    <row r="8" spans="1:36" ht="201" customHeight="1" thickBot="1" x14ac:dyDescent="0.3">
      <c r="A8" s="202"/>
      <c r="B8" s="447"/>
      <c r="C8" s="447"/>
      <c r="D8" s="447"/>
      <c r="E8" s="448"/>
      <c r="F8" s="448"/>
      <c r="G8" s="448"/>
      <c r="H8" s="448"/>
      <c r="I8" s="133"/>
      <c r="J8" s="133"/>
      <c r="K8" s="133" t="s">
        <v>139</v>
      </c>
      <c r="L8" s="133"/>
      <c r="M8" s="133" t="s">
        <v>140</v>
      </c>
      <c r="N8" s="133" t="s">
        <v>141</v>
      </c>
      <c r="O8" s="447" t="s">
        <v>142</v>
      </c>
      <c r="P8" s="447"/>
      <c r="Q8" s="156"/>
      <c r="R8" s="156"/>
      <c r="S8" s="156"/>
      <c r="T8" s="156"/>
      <c r="U8" s="156"/>
      <c r="V8" s="156"/>
      <c r="W8" s="156"/>
      <c r="X8" s="156"/>
      <c r="Y8" s="156"/>
      <c r="Z8" s="156"/>
      <c r="AA8" s="156"/>
      <c r="AB8" s="156"/>
      <c r="AC8" s="156"/>
      <c r="AD8" s="156"/>
      <c r="AE8" s="156"/>
      <c r="AF8" s="156"/>
    </row>
    <row r="9" spans="1:36" ht="21" customHeight="1" thickBot="1" x14ac:dyDescent="0.35">
      <c r="A9" s="151" t="s">
        <v>409</v>
      </c>
      <c r="B9" s="152">
        <v>41905.604166666664</v>
      </c>
      <c r="C9" s="153" t="s">
        <v>85</v>
      </c>
      <c r="D9" s="131" t="s">
        <v>395</v>
      </c>
      <c r="E9" s="134"/>
      <c r="F9" s="135"/>
      <c r="G9" s="135"/>
      <c r="H9" s="154" t="s">
        <v>131</v>
      </c>
      <c r="I9" s="155" t="s">
        <v>396</v>
      </c>
      <c r="J9" s="134"/>
      <c r="K9" s="154" t="s">
        <v>90</v>
      </c>
      <c r="L9" s="129">
        <v>38384</v>
      </c>
      <c r="M9" s="154" t="s">
        <v>76</v>
      </c>
      <c r="N9" s="155">
        <v>40</v>
      </c>
      <c r="O9" s="130">
        <v>40</v>
      </c>
      <c r="P9" s="58" t="s">
        <v>146</v>
      </c>
      <c r="Q9" s="66" t="s">
        <v>147</v>
      </c>
      <c r="R9" s="60" t="s">
        <v>148</v>
      </c>
      <c r="S9" s="60" t="s">
        <v>149</v>
      </c>
      <c r="T9" s="59" t="s">
        <v>147</v>
      </c>
      <c r="U9" s="59" t="s">
        <v>150</v>
      </c>
      <c r="V9" s="59" t="s">
        <v>151</v>
      </c>
      <c r="W9" s="60" t="s">
        <v>152</v>
      </c>
      <c r="X9" s="61"/>
      <c r="Y9" s="61"/>
      <c r="Z9" s="61"/>
      <c r="AA9" s="61"/>
      <c r="AB9" s="436" t="s">
        <v>153</v>
      </c>
      <c r="AC9" s="436"/>
      <c r="AD9" s="436"/>
      <c r="AE9" s="62"/>
      <c r="AF9" s="156"/>
    </row>
    <row r="10" spans="1:36" ht="15" customHeight="1" x14ac:dyDescent="0.25">
      <c r="A10" s="99" t="s">
        <v>179</v>
      </c>
      <c r="B10" s="104"/>
      <c r="C10" s="104"/>
      <c r="D10" s="69" t="s">
        <v>1</v>
      </c>
      <c r="E10" s="70"/>
      <c r="F10" s="69" t="s">
        <v>11</v>
      </c>
      <c r="G10" s="69"/>
      <c r="H10" s="101"/>
      <c r="I10" s="102"/>
      <c r="J10" s="89" t="s">
        <v>170</v>
      </c>
      <c r="K10" s="102"/>
      <c r="L10" s="105"/>
      <c r="M10" s="104"/>
      <c r="N10" s="439" t="s">
        <v>145</v>
      </c>
      <c r="O10" s="441" t="s">
        <v>132</v>
      </c>
      <c r="P10" s="442"/>
      <c r="Q10" s="122">
        <f>SUM(Q13:Q103)</f>
        <v>297.11538461538464</v>
      </c>
      <c r="R10" s="118">
        <v>0.6</v>
      </c>
      <c r="S10" s="118">
        <v>0.3</v>
      </c>
      <c r="T10" s="118">
        <f>SUM(T13:T103)</f>
        <v>399.99999999999989</v>
      </c>
      <c r="U10" s="118">
        <v>4</v>
      </c>
      <c r="V10" s="118">
        <v>100</v>
      </c>
      <c r="W10" s="119">
        <v>8</v>
      </c>
      <c r="X10" s="434" t="s">
        <v>154</v>
      </c>
      <c r="Y10" s="435"/>
      <c r="Z10" s="118">
        <f>SUM(Z13:Z103)</f>
        <v>25</v>
      </c>
      <c r="AA10" s="118">
        <f>SUM(AA13:AA103)</f>
        <v>17</v>
      </c>
      <c r="AB10" s="279">
        <f>COUNTIF(AB13:AB103,1)</f>
        <v>0</v>
      </c>
      <c r="AC10" s="120">
        <f>AC13</f>
        <v>0</v>
      </c>
      <c r="AD10" s="280">
        <f>COUNTIF(AD13:AD103,1)</f>
        <v>0</v>
      </c>
      <c r="AE10" s="121"/>
      <c r="AF10" s="156"/>
    </row>
    <row r="11" spans="1:36" ht="62.25" customHeight="1" x14ac:dyDescent="0.25">
      <c r="A11" s="157" t="s">
        <v>5</v>
      </c>
      <c r="B11" s="158" t="s">
        <v>169</v>
      </c>
      <c r="C11" s="158" t="s">
        <v>0</v>
      </c>
      <c r="D11" s="283" t="s">
        <v>18</v>
      </c>
      <c r="E11" s="283" t="s">
        <v>17</v>
      </c>
      <c r="F11" s="283" t="s">
        <v>168</v>
      </c>
      <c r="G11" s="283"/>
      <c r="H11" s="126" t="s">
        <v>15</v>
      </c>
      <c r="I11" s="127" t="s">
        <v>14</v>
      </c>
      <c r="J11" s="127" t="s">
        <v>4</v>
      </c>
      <c r="K11" s="127" t="s">
        <v>13</v>
      </c>
      <c r="L11" s="128" t="s">
        <v>20</v>
      </c>
      <c r="M11" s="283" t="s">
        <v>144</v>
      </c>
      <c r="N11" s="440"/>
      <c r="O11" s="443"/>
      <c r="P11" s="444"/>
      <c r="Q11" s="100" t="s">
        <v>155</v>
      </c>
      <c r="R11" s="103" t="s">
        <v>156</v>
      </c>
      <c r="S11" s="103" t="s">
        <v>157</v>
      </c>
      <c r="T11" s="103" t="s">
        <v>158</v>
      </c>
      <c r="U11" s="103" t="s">
        <v>159</v>
      </c>
      <c r="V11" s="103" t="s">
        <v>160</v>
      </c>
      <c r="W11" s="282" t="s">
        <v>161</v>
      </c>
      <c r="X11" s="281" t="s">
        <v>162</v>
      </c>
      <c r="Y11" s="282" t="s">
        <v>163</v>
      </c>
      <c r="Z11" s="437" t="s">
        <v>164</v>
      </c>
      <c r="AA11" s="438"/>
      <c r="AB11" s="103" t="s">
        <v>165</v>
      </c>
      <c r="AC11" s="103" t="s">
        <v>166</v>
      </c>
      <c r="AD11" s="282" t="s">
        <v>167</v>
      </c>
      <c r="AE11" s="98" t="s">
        <v>135</v>
      </c>
      <c r="AF11" s="271"/>
    </row>
    <row r="12" spans="1:36" s="33" customFormat="1" ht="60" hidden="1" x14ac:dyDescent="0.25">
      <c r="A12" s="159" t="s">
        <v>96</v>
      </c>
      <c r="B12" s="161" t="s">
        <v>92</v>
      </c>
      <c r="C12" s="161" t="s">
        <v>93</v>
      </c>
      <c r="D12" s="160" t="s">
        <v>94</v>
      </c>
      <c r="E12" s="160" t="s">
        <v>134</v>
      </c>
      <c r="F12" s="160" t="s">
        <v>95</v>
      </c>
      <c r="G12" s="161" t="s">
        <v>97</v>
      </c>
      <c r="H12" s="274"/>
      <c r="I12" s="275"/>
      <c r="J12" s="275"/>
      <c r="K12" s="275"/>
      <c r="L12" s="276"/>
      <c r="M12" s="239"/>
      <c r="N12" s="226"/>
      <c r="O12" s="445" t="s">
        <v>133</v>
      </c>
      <c r="P12" s="446"/>
      <c r="Q12" s="254"/>
      <c r="R12" s="277"/>
      <c r="S12" s="277"/>
      <c r="T12" s="277"/>
      <c r="U12" s="277"/>
      <c r="V12" s="277"/>
      <c r="W12" s="278"/>
      <c r="X12" s="277"/>
      <c r="Y12" s="277"/>
      <c r="Z12" s="256"/>
      <c r="AA12" s="278"/>
      <c r="AB12" s="277"/>
      <c r="AC12" s="277"/>
      <c r="AD12" s="278"/>
      <c r="AE12" s="162"/>
      <c r="AF12" s="34"/>
    </row>
    <row r="13" spans="1:36" ht="15" customHeight="1" x14ac:dyDescent="0.25">
      <c r="A13" s="395" t="s">
        <v>3</v>
      </c>
      <c r="B13" s="306" t="s">
        <v>181</v>
      </c>
      <c r="C13" s="306" t="s">
        <v>182</v>
      </c>
      <c r="D13" s="71">
        <v>3</v>
      </c>
      <c r="E13" s="267">
        <v>2</v>
      </c>
      <c r="F13" s="269">
        <f>IF(E13="","",IF(E13=4,0,IF(E13=3,1,IF(E13=2,2,IF(E13=1,3,IF(E13=0,4,IF))))))</f>
        <v>2</v>
      </c>
      <c r="G13" s="71"/>
      <c r="H13" s="84" t="str">
        <f>IF(F13="","",IF(F13="-","",IF(F13&gt;=4,"Excellent","")))</f>
        <v/>
      </c>
      <c r="I13" s="74" t="str">
        <f>IF(F13&lt;=2,"",IF(F13&lt;4,"Acceptable",""))</f>
        <v/>
      </c>
      <c r="J13" s="75" t="str">
        <f>IF(F13&lt;=1,"",IF(F13&lt;3,"Unusual",""))</f>
        <v>Unusual</v>
      </c>
      <c r="K13" s="75" t="str">
        <f>IF(F13&lt;1,"",IF(F13&lt;2,"Abnormal",""))</f>
        <v/>
      </c>
      <c r="L13" s="123" t="str">
        <f>IF(F13="","",IF(F13&lt;1,"Poor",""))</f>
        <v/>
      </c>
      <c r="M13" s="72" t="str">
        <f>IF(D13&lt;W$10,"N/A",IF(D13&gt;=W$10,IF(K13="Abnormal","Asset Health Risk",IF(L13="Poor","Significant Asset Health Risk","N/A"))))</f>
        <v>N/A</v>
      </c>
      <c r="N13" s="73">
        <f>IF(D13="","Enter FM #",IF(Y13="error","Remove CF #",IF(D13=0,"N/A",IF(Y13="Enter CF #",Y13,IF(Y13="Error",Y13,IF(F13&gt;=4,1,IF(F13&gt;=3,0.75,IF(F13&gt;=2,0.5,IF(F13&gt;=1,0.25,IF(F13&lt;1,0,"No data"))))))))))</f>
        <v>0.5</v>
      </c>
      <c r="O13" s="430" t="s">
        <v>412</v>
      </c>
      <c r="P13" s="431"/>
      <c r="Q13" s="64">
        <f>IF(F13="","-",IF(V13="-","-",IF(V13=0,0,V13*F13)))</f>
        <v>5.7692307692307692</v>
      </c>
      <c r="R13" s="63">
        <f>IF(S13=0,1,IF(F13="",1,IF(F13&lt;1,(D13*R$10),IF(F13&lt;2,(D13*S$10),1))))</f>
        <v>1</v>
      </c>
      <c r="S13" s="63">
        <f>IF(D13&gt;=W$10,1,0)</f>
        <v>0</v>
      </c>
      <c r="T13" s="63">
        <f>IF(U13="-","-",R13*U13)</f>
        <v>11.538461538461538</v>
      </c>
      <c r="U13" s="63">
        <f>IF(V13="-","-",U$10*V13)</f>
        <v>11.538461538461538</v>
      </c>
      <c r="V13" s="63">
        <f t="shared" ref="V13:V44" si="0">IF(W13="-","-",IF(W13=0,0,(W13/SUM(W$13:W$103)*V$10)))</f>
        <v>2.8846153846153846</v>
      </c>
      <c r="W13" s="136">
        <f>IF(D13="","-",IF(F13="","-",IF(D13=0,0,IF(D13=1,1,IF(D13=2,2,IF(D13=3,3,IF(D13=4,4,IF(D13=5,5,IF(D13=6,7,IF(D13=7,10,IF(D13=8,15,IF(D13=9,20,IF(D13=10,30)))))))))))))</f>
        <v>3</v>
      </c>
      <c r="X13" s="63">
        <f>IF(F13="",0,1)</f>
        <v>1</v>
      </c>
      <c r="Y13" s="63">
        <f>IF(F13="","Enter CF #",IF(AND(D13=0,X13=1),"Error",0))</f>
        <v>0</v>
      </c>
      <c r="Z13" s="137">
        <f t="shared" ref="Z13:Z22" si="1">IF(D13="",0,IF(D13&gt;0,1,0))</f>
        <v>1</v>
      </c>
      <c r="AA13" s="136">
        <f t="shared" ref="AA13:AA22" si="2">IF(D13="",0,IF(D13=0,0,IF(D13&gt;0,IF(F13="",0,1))))</f>
        <v>1</v>
      </c>
      <c r="AB13" s="63">
        <f>IF(M13="Significant Asset Health Risk",1,0)</f>
        <v>0</v>
      </c>
      <c r="AC13" s="229">
        <f>IF(L105&lt;=O9,1,0)</f>
        <v>0</v>
      </c>
      <c r="AD13" s="136">
        <f>IF(N13&lt;=0.25,1,0)</f>
        <v>0</v>
      </c>
      <c r="AE13" s="138">
        <v>3</v>
      </c>
      <c r="AJ13" s="27"/>
    </row>
    <row r="14" spans="1:36" ht="15" customHeight="1" x14ac:dyDescent="0.25">
      <c r="A14" s="393"/>
      <c r="B14" s="304" t="s">
        <v>183</v>
      </c>
      <c r="C14" s="163" t="s">
        <v>182</v>
      </c>
      <c r="D14" s="94">
        <v>3</v>
      </c>
      <c r="E14" s="94">
        <v>1</v>
      </c>
      <c r="F14" s="81">
        <f>IF(E14="","",IF(E14=4,0,IF(E14=3,1,IF(E14=2,2,IF(E14=1,3,IF(E14=0,4,IF))))))</f>
        <v>3</v>
      </c>
      <c r="G14" s="94"/>
      <c r="H14" s="85" t="str">
        <f t="shared" ref="H14:H77" si="3">IF(F14="","",IF(F14="-","",IF(F14&gt;=4,"Excellent","")))</f>
        <v/>
      </c>
      <c r="I14" s="77" t="str">
        <f t="shared" ref="I14:I77" si="4">IF(F14&lt;=2,"",IF(F14&lt;4,"Acceptable",""))</f>
        <v>Acceptable</v>
      </c>
      <c r="J14" s="76" t="str">
        <f t="shared" ref="J14:J77" si="5">IF(F14&lt;=1,"",IF(F14&lt;3,"Unusual",""))</f>
        <v/>
      </c>
      <c r="K14" s="76" t="str">
        <f t="shared" ref="K14:K77" si="6">IF(F14&lt;1,"",IF(F14&lt;2,"Abnormal",""))</f>
        <v/>
      </c>
      <c r="L14" s="124" t="str">
        <f t="shared" ref="L14:L77" si="7">IF(F14="","",IF(F14&lt;1,"Poor",""))</f>
        <v/>
      </c>
      <c r="M14" s="87" t="str">
        <f t="shared" ref="M14:M77" si="8">IF(D14&lt;W$10,"N/A",IF(D14&gt;=W$10,IF(K14="Abnormal","Asset Health Risk",IF(L14="Poor","Significant Asset Health Risk","N/A"))))</f>
        <v>N/A</v>
      </c>
      <c r="N14" s="107">
        <f t="shared" ref="N14:N76" si="9">IF(D14="","Enter FM #",IF(Y14="error","Remove CF #",IF(D14=0,"N/A",IF(Y14="Enter CF #",Y14,IF(Y14="Error",Y14,IF(F14&gt;=4,1,IF(F14&gt;=3,0.75,IF(F14&gt;=2,0.5,IF(F14&gt;=1,0.25,IF(F14&lt;1,0,"No data"))))))))))</f>
        <v>0.75</v>
      </c>
      <c r="O14" s="416" t="s">
        <v>413</v>
      </c>
      <c r="P14" s="417"/>
      <c r="Q14" s="65">
        <f t="shared" ref="Q14:Q77" si="10">IF(F14="","-",IF(V14="-","-",IF(V14=0,0,V14*F14)))</f>
        <v>8.6538461538461533</v>
      </c>
      <c r="R14" s="235">
        <f t="shared" ref="R14:R77" si="11">IF(S14=0,1,IF(F14="",1,IF(F14&lt;1,(D14*R$10),IF(F14&lt;2,(D14*S$10),1))))</f>
        <v>1</v>
      </c>
      <c r="S14" s="235">
        <f t="shared" ref="S14:S77" si="12">IF(D14&gt;=W$10,1,0)</f>
        <v>0</v>
      </c>
      <c r="T14" s="235">
        <f t="shared" ref="T14:T77" si="13">IF(U14="-","-",R14*U14)</f>
        <v>11.538461538461538</v>
      </c>
      <c r="U14" s="235">
        <f t="shared" ref="U14:U77" si="14">IF(V14="-","-",U$10*V14)</f>
        <v>11.538461538461538</v>
      </c>
      <c r="V14" s="235">
        <f t="shared" si="0"/>
        <v>2.8846153846153846</v>
      </c>
      <c r="W14" s="139">
        <f t="shared" ref="W14:W76" si="15">IF(D14="","-",IF(F14="","-",IF(D14=0,0,IF(D14=1,1,IF(D14=2,2,IF(D14=3,3,IF(D14=4,4,IF(D14=5,5,IF(D14=6,7,IF(D14=7,10,IF(D14=8,15,IF(D14=9,20,IF(D14=10,30)))))))))))))</f>
        <v>3</v>
      </c>
      <c r="X14" s="235">
        <f t="shared" ref="X14:X77" si="16">IF(F14="",0,1)</f>
        <v>1</v>
      </c>
      <c r="Y14" s="235">
        <f t="shared" ref="Y14:Y77" si="17">IF(F14="","Enter CF #",IF(AND(D14=0,X14=1),"Error",0))</f>
        <v>0</v>
      </c>
      <c r="Z14" s="140">
        <f t="shared" si="1"/>
        <v>1</v>
      </c>
      <c r="AA14" s="139">
        <f t="shared" si="2"/>
        <v>1</v>
      </c>
      <c r="AB14" s="235">
        <f t="shared" ref="AB14:AB77" si="18">IF(M14="Significant Asset Health Risk",1,0)</f>
        <v>0</v>
      </c>
      <c r="AC14" s="141"/>
      <c r="AD14" s="139">
        <f t="shared" ref="AD14:AD77" si="19">IF(N14&lt;=0.25,1,0)</f>
        <v>0</v>
      </c>
      <c r="AE14" s="250">
        <v>3</v>
      </c>
      <c r="AJ14" s="27"/>
    </row>
    <row r="15" spans="1:36" ht="15" hidden="1" customHeight="1" x14ac:dyDescent="0.25">
      <c r="A15" s="284"/>
      <c r="B15" s="304"/>
      <c r="C15" s="163"/>
      <c r="D15" s="94">
        <v>0</v>
      </c>
      <c r="E15" s="94"/>
      <c r="F15" s="81" t="str">
        <f>IF(E15="","",IF(E15=4,0,IF(E15=3,1,IF(E15=2,2,IF(E15=1,3,IF(E15=0,4,IF))))))</f>
        <v/>
      </c>
      <c r="G15" s="94"/>
      <c r="H15" s="85" t="str">
        <f t="shared" si="3"/>
        <v/>
      </c>
      <c r="I15" s="77" t="str">
        <f t="shared" si="4"/>
        <v/>
      </c>
      <c r="J15" s="76" t="str">
        <f t="shared" si="5"/>
        <v/>
      </c>
      <c r="K15" s="76" t="str">
        <f t="shared" si="6"/>
        <v/>
      </c>
      <c r="L15" s="124" t="str">
        <f t="shared" si="7"/>
        <v/>
      </c>
      <c r="M15" s="87" t="str">
        <f t="shared" si="8"/>
        <v>N/A</v>
      </c>
      <c r="N15" s="107" t="str">
        <f t="shared" si="9"/>
        <v>N/A</v>
      </c>
      <c r="O15" s="416"/>
      <c r="P15" s="417"/>
      <c r="Q15" s="65" t="str">
        <f t="shared" si="10"/>
        <v>-</v>
      </c>
      <c r="R15" s="235">
        <f t="shared" si="11"/>
        <v>1</v>
      </c>
      <c r="S15" s="235">
        <f t="shared" si="12"/>
        <v>0</v>
      </c>
      <c r="T15" s="235" t="str">
        <f t="shared" si="13"/>
        <v>-</v>
      </c>
      <c r="U15" s="235" t="str">
        <f t="shared" si="14"/>
        <v>-</v>
      </c>
      <c r="V15" s="235" t="str">
        <f t="shared" si="0"/>
        <v>-</v>
      </c>
      <c r="W15" s="139" t="str">
        <f t="shared" si="15"/>
        <v>-</v>
      </c>
      <c r="X15" s="235">
        <f t="shared" si="16"/>
        <v>0</v>
      </c>
      <c r="Y15" s="235" t="str">
        <f t="shared" si="17"/>
        <v>Enter CF #</v>
      </c>
      <c r="Z15" s="140">
        <f t="shared" si="1"/>
        <v>0</v>
      </c>
      <c r="AA15" s="139">
        <f t="shared" si="2"/>
        <v>0</v>
      </c>
      <c r="AB15" s="235">
        <f t="shared" si="18"/>
        <v>0</v>
      </c>
      <c r="AC15" s="141"/>
      <c r="AD15" s="139">
        <f t="shared" si="19"/>
        <v>0</v>
      </c>
      <c r="AE15" s="250">
        <v>0</v>
      </c>
      <c r="AJ15" s="27"/>
    </row>
    <row r="16" spans="1:36" ht="15" hidden="1" customHeight="1" x14ac:dyDescent="0.25">
      <c r="A16" s="284"/>
      <c r="B16" s="82"/>
      <c r="C16" s="82"/>
      <c r="D16" s="94">
        <v>0</v>
      </c>
      <c r="E16" s="94"/>
      <c r="F16" s="81" t="str">
        <f>IF(E16="","",IF(E16=4,0,IF(E16=3,1,IF(E16=2,2,IF(E16=1,3,IF(E16=0,4,IF))))))</f>
        <v/>
      </c>
      <c r="G16" s="94"/>
      <c r="H16" s="85" t="str">
        <f t="shared" si="3"/>
        <v/>
      </c>
      <c r="I16" s="77" t="str">
        <f t="shared" si="4"/>
        <v/>
      </c>
      <c r="J16" s="76" t="str">
        <f t="shared" si="5"/>
        <v/>
      </c>
      <c r="K16" s="76" t="str">
        <f t="shared" si="6"/>
        <v/>
      </c>
      <c r="L16" s="124" t="str">
        <f t="shared" si="7"/>
        <v/>
      </c>
      <c r="M16" s="87" t="str">
        <f t="shared" si="8"/>
        <v>N/A</v>
      </c>
      <c r="N16" s="107" t="str">
        <f t="shared" si="9"/>
        <v>N/A</v>
      </c>
      <c r="O16" s="416"/>
      <c r="P16" s="417"/>
      <c r="Q16" s="65" t="str">
        <f t="shared" si="10"/>
        <v>-</v>
      </c>
      <c r="R16" s="235">
        <f t="shared" si="11"/>
        <v>1</v>
      </c>
      <c r="S16" s="235">
        <f t="shared" si="12"/>
        <v>0</v>
      </c>
      <c r="T16" s="235" t="str">
        <f t="shared" si="13"/>
        <v>-</v>
      </c>
      <c r="U16" s="235" t="str">
        <f t="shared" si="14"/>
        <v>-</v>
      </c>
      <c r="V16" s="235" t="str">
        <f t="shared" si="0"/>
        <v>-</v>
      </c>
      <c r="W16" s="139" t="str">
        <f t="shared" si="15"/>
        <v>-</v>
      </c>
      <c r="X16" s="235">
        <f t="shared" si="16"/>
        <v>0</v>
      </c>
      <c r="Y16" s="235" t="str">
        <f t="shared" si="17"/>
        <v>Enter CF #</v>
      </c>
      <c r="Z16" s="140">
        <f t="shared" si="1"/>
        <v>0</v>
      </c>
      <c r="AA16" s="139">
        <f t="shared" si="2"/>
        <v>0</v>
      </c>
      <c r="AB16" s="235">
        <f t="shared" si="18"/>
        <v>0</v>
      </c>
      <c r="AC16" s="141"/>
      <c r="AD16" s="139">
        <f t="shared" si="19"/>
        <v>0</v>
      </c>
      <c r="AE16" s="250">
        <v>0</v>
      </c>
      <c r="AJ16" s="27"/>
    </row>
    <row r="17" spans="1:36" ht="15" hidden="1" customHeight="1" x14ac:dyDescent="0.25">
      <c r="A17" s="285"/>
      <c r="B17" s="83"/>
      <c r="C17" s="83"/>
      <c r="D17" s="95">
        <v>0</v>
      </c>
      <c r="E17" s="268"/>
      <c r="F17" s="270" t="str">
        <f>IF(E17="","",IF(E17=4,0,IF(E17=3,1,IF(E17=2,2,IF(E17=1,3,IF(E17=0,4,IF))))))</f>
        <v/>
      </c>
      <c r="G17" s="95"/>
      <c r="H17" s="86" t="str">
        <f t="shared" si="3"/>
        <v/>
      </c>
      <c r="I17" s="79" t="str">
        <f t="shared" si="4"/>
        <v/>
      </c>
      <c r="J17" s="78" t="str">
        <f t="shared" si="5"/>
        <v/>
      </c>
      <c r="K17" s="78" t="str">
        <f t="shared" si="6"/>
        <v/>
      </c>
      <c r="L17" s="125" t="str">
        <f t="shared" si="7"/>
        <v/>
      </c>
      <c r="M17" s="88" t="str">
        <f t="shared" si="8"/>
        <v>N/A</v>
      </c>
      <c r="N17" s="106" t="str">
        <f t="shared" si="9"/>
        <v>N/A</v>
      </c>
      <c r="O17" s="418"/>
      <c r="P17" s="419"/>
      <c r="Q17" s="80" t="str">
        <f t="shared" si="10"/>
        <v>-</v>
      </c>
      <c r="R17" s="97">
        <f t="shared" si="11"/>
        <v>1</v>
      </c>
      <c r="S17" s="97">
        <f t="shared" si="12"/>
        <v>0</v>
      </c>
      <c r="T17" s="97" t="str">
        <f t="shared" si="13"/>
        <v>-</v>
      </c>
      <c r="U17" s="97" t="str">
        <f t="shared" si="14"/>
        <v>-</v>
      </c>
      <c r="V17" s="97" t="str">
        <f t="shared" si="0"/>
        <v>-</v>
      </c>
      <c r="W17" s="142" t="str">
        <f t="shared" si="15"/>
        <v>-</v>
      </c>
      <c r="X17" s="97">
        <f t="shared" si="16"/>
        <v>0</v>
      </c>
      <c r="Y17" s="97" t="str">
        <f t="shared" si="17"/>
        <v>Enter CF #</v>
      </c>
      <c r="Z17" s="143">
        <f t="shared" si="1"/>
        <v>0</v>
      </c>
      <c r="AA17" s="142">
        <f t="shared" si="2"/>
        <v>0</v>
      </c>
      <c r="AB17" s="97">
        <f t="shared" si="18"/>
        <v>0</v>
      </c>
      <c r="AC17" s="144"/>
      <c r="AD17" s="142">
        <f t="shared" si="19"/>
        <v>0</v>
      </c>
      <c r="AE17" s="252">
        <v>0</v>
      </c>
      <c r="AJ17" s="27"/>
    </row>
    <row r="18" spans="1:36" ht="15" customHeight="1" x14ac:dyDescent="0.25">
      <c r="A18" s="395" t="s">
        <v>2</v>
      </c>
      <c r="B18" s="306" t="s">
        <v>184</v>
      </c>
      <c r="C18" s="306" t="s">
        <v>185</v>
      </c>
      <c r="D18" s="71">
        <v>5</v>
      </c>
      <c r="E18" s="267">
        <v>3</v>
      </c>
      <c r="F18" s="269">
        <f>IF(E18=1,0,IF(E18=2,2,IF(E18=3,3,IF(E18=4,4,IF(E18="","","")))))</f>
        <v>3</v>
      </c>
      <c r="G18" s="71"/>
      <c r="H18" s="84" t="str">
        <f t="shared" si="3"/>
        <v/>
      </c>
      <c r="I18" s="74" t="str">
        <f t="shared" si="4"/>
        <v>Acceptable</v>
      </c>
      <c r="J18" s="75" t="str">
        <f t="shared" si="5"/>
        <v/>
      </c>
      <c r="K18" s="75" t="str">
        <f t="shared" si="6"/>
        <v/>
      </c>
      <c r="L18" s="123" t="str">
        <f t="shared" si="7"/>
        <v/>
      </c>
      <c r="M18" s="72" t="str">
        <f t="shared" si="8"/>
        <v>N/A</v>
      </c>
      <c r="N18" s="73">
        <f t="shared" si="9"/>
        <v>0.75</v>
      </c>
      <c r="O18" s="430"/>
      <c r="P18" s="431"/>
      <c r="Q18" s="64">
        <f t="shared" si="10"/>
        <v>14.423076923076925</v>
      </c>
      <c r="R18" s="63">
        <f t="shared" si="11"/>
        <v>1</v>
      </c>
      <c r="S18" s="63">
        <f t="shared" si="12"/>
        <v>0</v>
      </c>
      <c r="T18" s="63">
        <f t="shared" si="13"/>
        <v>19.230769230769234</v>
      </c>
      <c r="U18" s="63">
        <f t="shared" si="14"/>
        <v>19.230769230769234</v>
      </c>
      <c r="V18" s="63">
        <f t="shared" si="0"/>
        <v>4.8076923076923084</v>
      </c>
      <c r="W18" s="136">
        <f t="shared" si="15"/>
        <v>5</v>
      </c>
      <c r="X18" s="63">
        <f t="shared" si="16"/>
        <v>1</v>
      </c>
      <c r="Y18" s="63">
        <f t="shared" si="17"/>
        <v>0</v>
      </c>
      <c r="Z18" s="137">
        <f t="shared" si="1"/>
        <v>1</v>
      </c>
      <c r="AA18" s="136">
        <f t="shared" si="2"/>
        <v>1</v>
      </c>
      <c r="AB18" s="63">
        <f t="shared" si="18"/>
        <v>0</v>
      </c>
      <c r="AC18" s="257"/>
      <c r="AD18" s="136">
        <f t="shared" si="19"/>
        <v>0</v>
      </c>
      <c r="AE18" s="138">
        <v>5</v>
      </c>
      <c r="AG18" s="26"/>
    </row>
    <row r="19" spans="1:36" ht="15" customHeight="1" x14ac:dyDescent="0.25">
      <c r="A19" s="393"/>
      <c r="B19" s="304" t="s">
        <v>186</v>
      </c>
      <c r="C19" s="304" t="s">
        <v>185</v>
      </c>
      <c r="D19" s="94">
        <v>5</v>
      </c>
      <c r="E19" s="94">
        <v>3</v>
      </c>
      <c r="F19" s="81">
        <f t="shared" ref="F19:F22" si="20">IF(E19=1,0,IF(E19=2,2,IF(E19=3,3,IF(E19=4,4,IF(E19="","","")))))</f>
        <v>3</v>
      </c>
      <c r="G19" s="94"/>
      <c r="H19" s="85" t="str">
        <f t="shared" si="3"/>
        <v/>
      </c>
      <c r="I19" s="77" t="str">
        <f t="shared" si="4"/>
        <v>Acceptable</v>
      </c>
      <c r="J19" s="76" t="str">
        <f t="shared" si="5"/>
        <v/>
      </c>
      <c r="K19" s="76" t="str">
        <f t="shared" si="6"/>
        <v/>
      </c>
      <c r="L19" s="124" t="str">
        <f t="shared" si="7"/>
        <v/>
      </c>
      <c r="M19" s="87" t="str">
        <f t="shared" si="8"/>
        <v>N/A</v>
      </c>
      <c r="N19" s="107">
        <f t="shared" si="9"/>
        <v>0.75</v>
      </c>
      <c r="O19" s="416"/>
      <c r="P19" s="417"/>
      <c r="Q19" s="65">
        <f t="shared" si="10"/>
        <v>14.423076923076925</v>
      </c>
      <c r="R19" s="235">
        <f t="shared" si="11"/>
        <v>1</v>
      </c>
      <c r="S19" s="235">
        <f t="shared" si="12"/>
        <v>0</v>
      </c>
      <c r="T19" s="235">
        <f t="shared" si="13"/>
        <v>19.230769230769234</v>
      </c>
      <c r="U19" s="235">
        <f t="shared" si="14"/>
        <v>19.230769230769234</v>
      </c>
      <c r="V19" s="235">
        <f t="shared" si="0"/>
        <v>4.8076923076923084</v>
      </c>
      <c r="W19" s="139">
        <f t="shared" si="15"/>
        <v>5</v>
      </c>
      <c r="X19" s="235">
        <f t="shared" si="16"/>
        <v>1</v>
      </c>
      <c r="Y19" s="235">
        <f t="shared" si="17"/>
        <v>0</v>
      </c>
      <c r="Z19" s="140">
        <f t="shared" si="1"/>
        <v>1</v>
      </c>
      <c r="AA19" s="139">
        <f t="shared" si="2"/>
        <v>1</v>
      </c>
      <c r="AB19" s="235">
        <f t="shared" si="18"/>
        <v>0</v>
      </c>
      <c r="AC19" s="141"/>
      <c r="AD19" s="139">
        <f t="shared" si="19"/>
        <v>0</v>
      </c>
      <c r="AE19" s="250">
        <v>5</v>
      </c>
      <c r="AG19" s="26"/>
    </row>
    <row r="20" spans="1:36" ht="15" hidden="1" customHeight="1" x14ac:dyDescent="0.25">
      <c r="A20" s="284"/>
      <c r="B20" s="304"/>
      <c r="C20" s="304"/>
      <c r="D20" s="94">
        <v>0</v>
      </c>
      <c r="E20" s="94"/>
      <c r="F20" s="81" t="str">
        <f t="shared" si="20"/>
        <v/>
      </c>
      <c r="G20" s="94"/>
      <c r="H20" s="85" t="str">
        <f t="shared" si="3"/>
        <v/>
      </c>
      <c r="I20" s="77" t="str">
        <f t="shared" si="4"/>
        <v/>
      </c>
      <c r="J20" s="76" t="str">
        <f t="shared" si="5"/>
        <v/>
      </c>
      <c r="K20" s="76" t="str">
        <f t="shared" si="6"/>
        <v/>
      </c>
      <c r="L20" s="124" t="str">
        <f t="shared" si="7"/>
        <v/>
      </c>
      <c r="M20" s="87" t="str">
        <f t="shared" si="8"/>
        <v>N/A</v>
      </c>
      <c r="N20" s="107" t="str">
        <f t="shared" si="9"/>
        <v>N/A</v>
      </c>
      <c r="O20" s="416"/>
      <c r="P20" s="417"/>
      <c r="Q20" s="65" t="str">
        <f t="shared" si="10"/>
        <v>-</v>
      </c>
      <c r="R20" s="235">
        <f t="shared" si="11"/>
        <v>1</v>
      </c>
      <c r="S20" s="235">
        <f t="shared" si="12"/>
        <v>0</v>
      </c>
      <c r="T20" s="235" t="str">
        <f t="shared" si="13"/>
        <v>-</v>
      </c>
      <c r="U20" s="235" t="str">
        <f t="shared" si="14"/>
        <v>-</v>
      </c>
      <c r="V20" s="235" t="str">
        <f t="shared" si="0"/>
        <v>-</v>
      </c>
      <c r="W20" s="139" t="str">
        <f t="shared" si="15"/>
        <v>-</v>
      </c>
      <c r="X20" s="235">
        <f t="shared" si="16"/>
        <v>0</v>
      </c>
      <c r="Y20" s="235" t="str">
        <f t="shared" si="17"/>
        <v>Enter CF #</v>
      </c>
      <c r="Z20" s="140">
        <f t="shared" si="1"/>
        <v>0</v>
      </c>
      <c r="AA20" s="139">
        <f t="shared" si="2"/>
        <v>0</v>
      </c>
      <c r="AB20" s="235">
        <f t="shared" si="18"/>
        <v>0</v>
      </c>
      <c r="AC20" s="141"/>
      <c r="AD20" s="139">
        <f t="shared" si="19"/>
        <v>0</v>
      </c>
      <c r="AE20" s="250">
        <v>0</v>
      </c>
      <c r="AG20" s="26"/>
    </row>
    <row r="21" spans="1:36" ht="15" hidden="1" customHeight="1" x14ac:dyDescent="0.25">
      <c r="A21" s="284"/>
      <c r="B21" s="304"/>
      <c r="C21" s="304"/>
      <c r="D21" s="94">
        <v>0</v>
      </c>
      <c r="E21" s="94"/>
      <c r="F21" s="81" t="str">
        <f t="shared" si="20"/>
        <v/>
      </c>
      <c r="G21" s="94"/>
      <c r="H21" s="85" t="str">
        <f t="shared" si="3"/>
        <v/>
      </c>
      <c r="I21" s="77" t="str">
        <f t="shared" si="4"/>
        <v/>
      </c>
      <c r="J21" s="76" t="str">
        <f t="shared" si="5"/>
        <v/>
      </c>
      <c r="K21" s="76" t="str">
        <f t="shared" si="6"/>
        <v/>
      </c>
      <c r="L21" s="124" t="str">
        <f t="shared" si="7"/>
        <v/>
      </c>
      <c r="M21" s="87" t="str">
        <f t="shared" si="8"/>
        <v>N/A</v>
      </c>
      <c r="N21" s="107" t="str">
        <f t="shared" si="9"/>
        <v>N/A</v>
      </c>
      <c r="O21" s="416"/>
      <c r="P21" s="417"/>
      <c r="Q21" s="65" t="str">
        <f t="shared" si="10"/>
        <v>-</v>
      </c>
      <c r="R21" s="235">
        <f t="shared" si="11"/>
        <v>1</v>
      </c>
      <c r="S21" s="235">
        <f t="shared" si="12"/>
        <v>0</v>
      </c>
      <c r="T21" s="235" t="str">
        <f t="shared" si="13"/>
        <v>-</v>
      </c>
      <c r="U21" s="235" t="str">
        <f t="shared" si="14"/>
        <v>-</v>
      </c>
      <c r="V21" s="235" t="str">
        <f t="shared" si="0"/>
        <v>-</v>
      </c>
      <c r="W21" s="139" t="str">
        <f t="shared" si="15"/>
        <v>-</v>
      </c>
      <c r="X21" s="235">
        <f t="shared" si="16"/>
        <v>0</v>
      </c>
      <c r="Y21" s="235" t="str">
        <f t="shared" si="17"/>
        <v>Enter CF #</v>
      </c>
      <c r="Z21" s="140">
        <f t="shared" si="1"/>
        <v>0</v>
      </c>
      <c r="AA21" s="139">
        <f t="shared" si="2"/>
        <v>0</v>
      </c>
      <c r="AB21" s="235">
        <f t="shared" si="18"/>
        <v>0</v>
      </c>
      <c r="AC21" s="141"/>
      <c r="AD21" s="139">
        <f t="shared" si="19"/>
        <v>0</v>
      </c>
      <c r="AE21" s="250">
        <v>0</v>
      </c>
      <c r="AG21" s="26"/>
    </row>
    <row r="22" spans="1:36" ht="15" hidden="1" customHeight="1" x14ac:dyDescent="0.25">
      <c r="A22" s="285"/>
      <c r="B22" s="83"/>
      <c r="C22" s="83"/>
      <c r="D22" s="95">
        <v>0</v>
      </c>
      <c r="E22" s="268"/>
      <c r="F22" s="270" t="str">
        <f t="shared" si="20"/>
        <v/>
      </c>
      <c r="G22" s="95"/>
      <c r="H22" s="86" t="str">
        <f t="shared" si="3"/>
        <v/>
      </c>
      <c r="I22" s="79" t="str">
        <f t="shared" si="4"/>
        <v/>
      </c>
      <c r="J22" s="78" t="str">
        <f t="shared" si="5"/>
        <v/>
      </c>
      <c r="K22" s="78" t="str">
        <f t="shared" si="6"/>
        <v/>
      </c>
      <c r="L22" s="125" t="str">
        <f t="shared" si="7"/>
        <v/>
      </c>
      <c r="M22" s="88" t="str">
        <f t="shared" si="8"/>
        <v>N/A</v>
      </c>
      <c r="N22" s="106" t="str">
        <f t="shared" si="9"/>
        <v>N/A</v>
      </c>
      <c r="O22" s="418"/>
      <c r="P22" s="419"/>
      <c r="Q22" s="80" t="str">
        <f t="shared" si="10"/>
        <v>-</v>
      </c>
      <c r="R22" s="97">
        <f t="shared" si="11"/>
        <v>1</v>
      </c>
      <c r="S22" s="97">
        <f t="shared" si="12"/>
        <v>0</v>
      </c>
      <c r="T22" s="97" t="str">
        <f t="shared" si="13"/>
        <v>-</v>
      </c>
      <c r="U22" s="97" t="str">
        <f t="shared" si="14"/>
        <v>-</v>
      </c>
      <c r="V22" s="97" t="str">
        <f t="shared" si="0"/>
        <v>-</v>
      </c>
      <c r="W22" s="142" t="str">
        <f t="shared" si="15"/>
        <v>-</v>
      </c>
      <c r="X22" s="97">
        <f t="shared" si="16"/>
        <v>0</v>
      </c>
      <c r="Y22" s="97" t="str">
        <f t="shared" si="17"/>
        <v>Enter CF #</v>
      </c>
      <c r="Z22" s="143">
        <f t="shared" si="1"/>
        <v>0</v>
      </c>
      <c r="AA22" s="142">
        <f t="shared" si="2"/>
        <v>0</v>
      </c>
      <c r="AB22" s="97">
        <f t="shared" si="18"/>
        <v>0</v>
      </c>
      <c r="AC22" s="144"/>
      <c r="AD22" s="142">
        <f t="shared" si="19"/>
        <v>0</v>
      </c>
      <c r="AE22" s="252">
        <v>0</v>
      </c>
      <c r="AF22" s="28"/>
    </row>
    <row r="23" spans="1:36" ht="15" customHeight="1" x14ac:dyDescent="0.25">
      <c r="A23" s="395" t="s">
        <v>6</v>
      </c>
      <c r="B23" s="349" t="s">
        <v>187</v>
      </c>
      <c r="C23" s="306" t="s">
        <v>188</v>
      </c>
      <c r="D23" s="359">
        <f>IF(A151="","",A151)</f>
        <v>7</v>
      </c>
      <c r="E23" s="351" t="s">
        <v>10</v>
      </c>
      <c r="F23" s="359">
        <f>IF(B151="","",B151)</f>
        <v>3</v>
      </c>
      <c r="G23" s="350" t="s">
        <v>394</v>
      </c>
      <c r="H23" s="84" t="str">
        <f t="shared" si="3"/>
        <v/>
      </c>
      <c r="I23" s="74" t="str">
        <f t="shared" si="4"/>
        <v>Acceptable</v>
      </c>
      <c r="J23" s="75" t="str">
        <f t="shared" si="5"/>
        <v/>
      </c>
      <c r="K23" s="75" t="str">
        <f t="shared" si="6"/>
        <v/>
      </c>
      <c r="L23" s="123" t="str">
        <f t="shared" si="7"/>
        <v/>
      </c>
      <c r="M23" s="72" t="str">
        <f t="shared" si="8"/>
        <v>N/A</v>
      </c>
      <c r="N23" s="73">
        <f t="shared" si="9"/>
        <v>0.75</v>
      </c>
      <c r="O23" s="433"/>
      <c r="P23" s="431"/>
      <c r="Q23" s="64">
        <f t="shared" si="10"/>
        <v>28.84615384615385</v>
      </c>
      <c r="R23" s="63">
        <f t="shared" si="11"/>
        <v>1</v>
      </c>
      <c r="S23" s="63">
        <f t="shared" si="12"/>
        <v>0</v>
      </c>
      <c r="T23" s="63">
        <f t="shared" si="13"/>
        <v>38.461538461538467</v>
      </c>
      <c r="U23" s="63">
        <f t="shared" si="14"/>
        <v>38.461538461538467</v>
      </c>
      <c r="V23" s="63">
        <f t="shared" si="0"/>
        <v>9.6153846153846168</v>
      </c>
      <c r="W23" s="136">
        <f t="shared" si="15"/>
        <v>10</v>
      </c>
      <c r="X23" s="63">
        <f t="shared" si="16"/>
        <v>1</v>
      </c>
      <c r="Y23" s="63">
        <f t="shared" si="17"/>
        <v>0</v>
      </c>
      <c r="Z23" s="137">
        <f>IF(D23="",0,IF(D23&gt;0,1,0))</f>
        <v>1</v>
      </c>
      <c r="AA23" s="136">
        <f>IF(D23="",0,IF(D23=0,0,IF(D23&gt;0,IF(F23="",0,1))))</f>
        <v>1</v>
      </c>
      <c r="AB23" s="63">
        <f t="shared" si="18"/>
        <v>0</v>
      </c>
      <c r="AC23" s="257"/>
      <c r="AD23" s="136">
        <f t="shared" si="19"/>
        <v>0</v>
      </c>
      <c r="AE23" s="138">
        <v>7</v>
      </c>
    </row>
    <row r="24" spans="1:36" ht="15" customHeight="1" x14ac:dyDescent="0.25">
      <c r="A24" s="393"/>
      <c r="B24" s="307" t="s">
        <v>189</v>
      </c>
      <c r="C24" s="304" t="s">
        <v>188</v>
      </c>
      <c r="D24" s="360">
        <f>IF(A171="","",A171)</f>
        <v>7</v>
      </c>
      <c r="E24" s="308" t="s">
        <v>10</v>
      </c>
      <c r="F24" s="360">
        <f>IF(B171="","",B171)</f>
        <v>3</v>
      </c>
      <c r="G24" s="352" t="s">
        <v>394</v>
      </c>
      <c r="H24" s="85" t="str">
        <f t="shared" si="3"/>
        <v/>
      </c>
      <c r="I24" s="77" t="str">
        <f t="shared" si="4"/>
        <v>Acceptable</v>
      </c>
      <c r="J24" s="76" t="str">
        <f t="shared" si="5"/>
        <v/>
      </c>
      <c r="K24" s="76" t="str">
        <f t="shared" si="6"/>
        <v/>
      </c>
      <c r="L24" s="124" t="str">
        <f t="shared" si="7"/>
        <v/>
      </c>
      <c r="M24" s="87" t="str">
        <f t="shared" si="8"/>
        <v>N/A</v>
      </c>
      <c r="N24" s="107">
        <f t="shared" si="9"/>
        <v>0.75</v>
      </c>
      <c r="O24" s="432"/>
      <c r="P24" s="417"/>
      <c r="Q24" s="65">
        <f t="shared" si="10"/>
        <v>28.84615384615385</v>
      </c>
      <c r="R24" s="235">
        <f t="shared" si="11"/>
        <v>1</v>
      </c>
      <c r="S24" s="235">
        <f t="shared" si="12"/>
        <v>0</v>
      </c>
      <c r="T24" s="235">
        <f t="shared" si="13"/>
        <v>38.461538461538467</v>
      </c>
      <c r="U24" s="235">
        <f t="shared" si="14"/>
        <v>38.461538461538467</v>
      </c>
      <c r="V24" s="235">
        <f t="shared" si="0"/>
        <v>9.6153846153846168</v>
      </c>
      <c r="W24" s="139">
        <f t="shared" si="15"/>
        <v>10</v>
      </c>
      <c r="X24" s="235">
        <f t="shared" si="16"/>
        <v>1</v>
      </c>
      <c r="Y24" s="235">
        <f t="shared" si="17"/>
        <v>0</v>
      </c>
      <c r="Z24" s="140">
        <f t="shared" ref="Z24:Z87" si="21">IF(D24="",0,IF(D24&gt;0,1,0))</f>
        <v>1</v>
      </c>
      <c r="AA24" s="139">
        <f t="shared" ref="AA24:AA87" si="22">IF(D24="",0,IF(D24=0,0,IF(D24&gt;0,IF(F24="",0,1))))</f>
        <v>1</v>
      </c>
      <c r="AB24" s="235">
        <f t="shared" si="18"/>
        <v>0</v>
      </c>
      <c r="AC24" s="141"/>
      <c r="AD24" s="139">
        <f t="shared" si="19"/>
        <v>0</v>
      </c>
      <c r="AE24" s="250">
        <v>7</v>
      </c>
    </row>
    <row r="25" spans="1:36" ht="15" customHeight="1" x14ac:dyDescent="0.25">
      <c r="A25" s="393"/>
      <c r="B25" s="307" t="s">
        <v>190</v>
      </c>
      <c r="C25" s="304" t="s">
        <v>191</v>
      </c>
      <c r="D25" s="360">
        <f>IF(A191="","",A191)</f>
        <v>7</v>
      </c>
      <c r="E25" s="308" t="s">
        <v>10</v>
      </c>
      <c r="F25" s="360">
        <f>IF(B191="","",B191)</f>
        <v>3</v>
      </c>
      <c r="G25" s="352" t="s">
        <v>394</v>
      </c>
      <c r="H25" s="85" t="str">
        <f t="shared" si="3"/>
        <v/>
      </c>
      <c r="I25" s="77" t="str">
        <f t="shared" si="4"/>
        <v>Acceptable</v>
      </c>
      <c r="J25" s="76" t="str">
        <f t="shared" si="5"/>
        <v/>
      </c>
      <c r="K25" s="76" t="str">
        <f t="shared" si="6"/>
        <v/>
      </c>
      <c r="L25" s="124" t="str">
        <f t="shared" si="7"/>
        <v/>
      </c>
      <c r="M25" s="87" t="str">
        <f t="shared" si="8"/>
        <v>N/A</v>
      </c>
      <c r="N25" s="107">
        <f t="shared" si="9"/>
        <v>0.75</v>
      </c>
      <c r="O25" s="432"/>
      <c r="P25" s="417"/>
      <c r="Q25" s="65">
        <f t="shared" si="10"/>
        <v>28.84615384615385</v>
      </c>
      <c r="R25" s="235">
        <f t="shared" si="11"/>
        <v>1</v>
      </c>
      <c r="S25" s="235">
        <f t="shared" si="12"/>
        <v>0</v>
      </c>
      <c r="T25" s="235">
        <f t="shared" si="13"/>
        <v>38.461538461538467</v>
      </c>
      <c r="U25" s="235">
        <f t="shared" si="14"/>
        <v>38.461538461538467</v>
      </c>
      <c r="V25" s="235">
        <f t="shared" si="0"/>
        <v>9.6153846153846168</v>
      </c>
      <c r="W25" s="139">
        <f t="shared" si="15"/>
        <v>10</v>
      </c>
      <c r="X25" s="235">
        <f t="shared" si="16"/>
        <v>1</v>
      </c>
      <c r="Y25" s="235">
        <f t="shared" si="17"/>
        <v>0</v>
      </c>
      <c r="Z25" s="140">
        <f t="shared" si="21"/>
        <v>1</v>
      </c>
      <c r="AA25" s="139">
        <f t="shared" si="22"/>
        <v>1</v>
      </c>
      <c r="AB25" s="235">
        <f t="shared" si="18"/>
        <v>0</v>
      </c>
      <c r="AC25" s="141"/>
      <c r="AD25" s="139">
        <f t="shared" si="19"/>
        <v>0</v>
      </c>
      <c r="AE25" s="250">
        <v>7</v>
      </c>
    </row>
    <row r="26" spans="1:36" ht="15" customHeight="1" x14ac:dyDescent="0.25">
      <c r="A26" s="393"/>
      <c r="B26" s="307" t="s">
        <v>192</v>
      </c>
      <c r="C26" s="304" t="s">
        <v>193</v>
      </c>
      <c r="D26" s="360">
        <f>IF(A207="","",A207)</f>
        <v>8</v>
      </c>
      <c r="E26" s="308" t="s">
        <v>10</v>
      </c>
      <c r="F26" s="360" t="str">
        <f>IF(B207="","",B207)</f>
        <v/>
      </c>
      <c r="G26" s="352" t="s">
        <v>394</v>
      </c>
      <c r="H26" s="85" t="str">
        <f t="shared" si="3"/>
        <v/>
      </c>
      <c r="I26" s="77" t="str">
        <f t="shared" si="4"/>
        <v/>
      </c>
      <c r="J26" s="76" t="str">
        <f t="shared" si="5"/>
        <v/>
      </c>
      <c r="K26" s="76" t="str">
        <f t="shared" si="6"/>
        <v/>
      </c>
      <c r="L26" s="124" t="str">
        <f t="shared" si="7"/>
        <v/>
      </c>
      <c r="M26" s="87" t="str">
        <f t="shared" si="8"/>
        <v>N/A</v>
      </c>
      <c r="N26" s="107" t="str">
        <f t="shared" si="9"/>
        <v>Enter CF #</v>
      </c>
      <c r="O26" s="416"/>
      <c r="P26" s="417"/>
      <c r="Q26" s="65" t="str">
        <f t="shared" si="10"/>
        <v>-</v>
      </c>
      <c r="R26" s="235">
        <f t="shared" si="11"/>
        <v>1</v>
      </c>
      <c r="S26" s="235">
        <f t="shared" si="12"/>
        <v>1</v>
      </c>
      <c r="T26" s="235" t="str">
        <f t="shared" si="13"/>
        <v>-</v>
      </c>
      <c r="U26" s="235" t="str">
        <f t="shared" si="14"/>
        <v>-</v>
      </c>
      <c r="V26" s="235" t="str">
        <f t="shared" si="0"/>
        <v>-</v>
      </c>
      <c r="W26" s="139" t="str">
        <f t="shared" si="15"/>
        <v>-</v>
      </c>
      <c r="X26" s="235">
        <f t="shared" si="16"/>
        <v>0</v>
      </c>
      <c r="Y26" s="235" t="str">
        <f t="shared" si="17"/>
        <v>Enter CF #</v>
      </c>
      <c r="Z26" s="140">
        <f t="shared" si="21"/>
        <v>1</v>
      </c>
      <c r="AA26" s="139">
        <f t="shared" si="22"/>
        <v>0</v>
      </c>
      <c r="AB26" s="235">
        <f t="shared" si="18"/>
        <v>0</v>
      </c>
      <c r="AC26" s="141"/>
      <c r="AD26" s="139">
        <f t="shared" si="19"/>
        <v>0</v>
      </c>
      <c r="AE26" s="250">
        <v>8</v>
      </c>
    </row>
    <row r="27" spans="1:36" ht="15" customHeight="1" x14ac:dyDescent="0.25">
      <c r="A27" s="393"/>
      <c r="B27" s="307" t="s">
        <v>194</v>
      </c>
      <c r="C27" s="304" t="s">
        <v>195</v>
      </c>
      <c r="D27" s="360">
        <f>IF(A220="","",A220)</f>
        <v>8</v>
      </c>
      <c r="E27" s="308" t="s">
        <v>10</v>
      </c>
      <c r="F27" s="360" t="str">
        <f>IF(B220="","",B220)</f>
        <v/>
      </c>
      <c r="G27" s="352" t="s">
        <v>394</v>
      </c>
      <c r="H27" s="85" t="str">
        <f t="shared" si="3"/>
        <v/>
      </c>
      <c r="I27" s="77" t="str">
        <f t="shared" si="4"/>
        <v/>
      </c>
      <c r="J27" s="76" t="str">
        <f t="shared" si="5"/>
        <v/>
      </c>
      <c r="K27" s="76" t="str">
        <f t="shared" si="6"/>
        <v/>
      </c>
      <c r="L27" s="124" t="str">
        <f t="shared" si="7"/>
        <v/>
      </c>
      <c r="M27" s="87" t="str">
        <f t="shared" si="8"/>
        <v>N/A</v>
      </c>
      <c r="N27" s="107" t="str">
        <f t="shared" si="9"/>
        <v>Enter CF #</v>
      </c>
      <c r="O27" s="416"/>
      <c r="P27" s="417"/>
      <c r="Q27" s="65" t="str">
        <f t="shared" si="10"/>
        <v>-</v>
      </c>
      <c r="R27" s="235">
        <f t="shared" si="11"/>
        <v>1</v>
      </c>
      <c r="S27" s="235">
        <f t="shared" si="12"/>
        <v>1</v>
      </c>
      <c r="T27" s="235" t="str">
        <f t="shared" si="13"/>
        <v>-</v>
      </c>
      <c r="U27" s="235" t="str">
        <f t="shared" si="14"/>
        <v>-</v>
      </c>
      <c r="V27" s="235" t="str">
        <f t="shared" si="0"/>
        <v>-</v>
      </c>
      <c r="W27" s="139" t="str">
        <f t="shared" si="15"/>
        <v>-</v>
      </c>
      <c r="X27" s="235">
        <f t="shared" si="16"/>
        <v>0</v>
      </c>
      <c r="Y27" s="235" t="str">
        <f t="shared" si="17"/>
        <v>Enter CF #</v>
      </c>
      <c r="Z27" s="140">
        <f t="shared" si="21"/>
        <v>1</v>
      </c>
      <c r="AA27" s="139">
        <f t="shared" si="22"/>
        <v>0</v>
      </c>
      <c r="AB27" s="235">
        <f t="shared" si="18"/>
        <v>0</v>
      </c>
      <c r="AC27" s="141"/>
      <c r="AD27" s="139">
        <f t="shared" si="19"/>
        <v>0</v>
      </c>
      <c r="AE27" s="250">
        <v>8</v>
      </c>
    </row>
    <row r="28" spans="1:36" ht="15" hidden="1" customHeight="1" x14ac:dyDescent="0.25">
      <c r="A28" s="284"/>
      <c r="B28" s="304"/>
      <c r="C28" s="304"/>
      <c r="D28" s="94">
        <v>0</v>
      </c>
      <c r="E28" s="92" t="s">
        <v>10</v>
      </c>
      <c r="F28" s="94"/>
      <c r="G28" s="94"/>
      <c r="H28" s="85" t="str">
        <f t="shared" si="3"/>
        <v/>
      </c>
      <c r="I28" s="77" t="str">
        <f t="shared" si="4"/>
        <v/>
      </c>
      <c r="J28" s="76" t="str">
        <f t="shared" si="5"/>
        <v/>
      </c>
      <c r="K28" s="76" t="str">
        <f t="shared" si="6"/>
        <v/>
      </c>
      <c r="L28" s="124" t="str">
        <f t="shared" si="7"/>
        <v/>
      </c>
      <c r="M28" s="87" t="str">
        <f t="shared" si="8"/>
        <v>N/A</v>
      </c>
      <c r="N28" s="107" t="str">
        <f t="shared" si="9"/>
        <v>N/A</v>
      </c>
      <c r="O28" s="416"/>
      <c r="P28" s="417"/>
      <c r="Q28" s="65" t="str">
        <f t="shared" si="10"/>
        <v>-</v>
      </c>
      <c r="R28" s="235">
        <f t="shared" si="11"/>
        <v>1</v>
      </c>
      <c r="S28" s="235">
        <f t="shared" si="12"/>
        <v>0</v>
      </c>
      <c r="T28" s="235" t="str">
        <f t="shared" si="13"/>
        <v>-</v>
      </c>
      <c r="U28" s="235" t="str">
        <f t="shared" si="14"/>
        <v>-</v>
      </c>
      <c r="V28" s="235" t="str">
        <f t="shared" si="0"/>
        <v>-</v>
      </c>
      <c r="W28" s="139" t="str">
        <f t="shared" si="15"/>
        <v>-</v>
      </c>
      <c r="X28" s="235">
        <f t="shared" si="16"/>
        <v>0</v>
      </c>
      <c r="Y28" s="235" t="str">
        <f t="shared" si="17"/>
        <v>Enter CF #</v>
      </c>
      <c r="Z28" s="140">
        <f t="shared" si="21"/>
        <v>0</v>
      </c>
      <c r="AA28" s="139">
        <f t="shared" si="22"/>
        <v>0</v>
      </c>
      <c r="AB28" s="235">
        <f t="shared" si="18"/>
        <v>0</v>
      </c>
      <c r="AC28" s="141"/>
      <c r="AD28" s="139">
        <f t="shared" si="19"/>
        <v>0</v>
      </c>
      <c r="AE28" s="250">
        <v>0</v>
      </c>
    </row>
    <row r="29" spans="1:36" ht="15" hidden="1" customHeight="1" x14ac:dyDescent="0.25">
      <c r="A29" s="284"/>
      <c r="B29" s="304"/>
      <c r="C29" s="304"/>
      <c r="D29" s="94">
        <v>0</v>
      </c>
      <c r="E29" s="92" t="s">
        <v>10</v>
      </c>
      <c r="F29" s="94"/>
      <c r="G29" s="94"/>
      <c r="H29" s="85" t="str">
        <f t="shared" si="3"/>
        <v/>
      </c>
      <c r="I29" s="77" t="str">
        <f t="shared" si="4"/>
        <v/>
      </c>
      <c r="J29" s="76" t="str">
        <f t="shared" si="5"/>
        <v/>
      </c>
      <c r="K29" s="76" t="str">
        <f t="shared" si="6"/>
        <v/>
      </c>
      <c r="L29" s="124" t="str">
        <f t="shared" si="7"/>
        <v/>
      </c>
      <c r="M29" s="87" t="str">
        <f t="shared" si="8"/>
        <v>N/A</v>
      </c>
      <c r="N29" s="107" t="str">
        <f t="shared" si="9"/>
        <v>N/A</v>
      </c>
      <c r="O29" s="416"/>
      <c r="P29" s="417"/>
      <c r="Q29" s="65" t="str">
        <f t="shared" si="10"/>
        <v>-</v>
      </c>
      <c r="R29" s="235">
        <f t="shared" si="11"/>
        <v>1</v>
      </c>
      <c r="S29" s="235">
        <f t="shared" si="12"/>
        <v>0</v>
      </c>
      <c r="T29" s="235" t="str">
        <f t="shared" si="13"/>
        <v>-</v>
      </c>
      <c r="U29" s="235" t="str">
        <f t="shared" si="14"/>
        <v>-</v>
      </c>
      <c r="V29" s="235" t="str">
        <f t="shared" si="0"/>
        <v>-</v>
      </c>
      <c r="W29" s="139" t="str">
        <f t="shared" si="15"/>
        <v>-</v>
      </c>
      <c r="X29" s="235">
        <f t="shared" si="16"/>
        <v>0</v>
      </c>
      <c r="Y29" s="235" t="str">
        <f t="shared" si="17"/>
        <v>Enter CF #</v>
      </c>
      <c r="Z29" s="140">
        <f t="shared" si="21"/>
        <v>0</v>
      </c>
      <c r="AA29" s="139">
        <f t="shared" si="22"/>
        <v>0</v>
      </c>
      <c r="AB29" s="235">
        <f t="shared" si="18"/>
        <v>0</v>
      </c>
      <c r="AC29" s="141"/>
      <c r="AD29" s="139">
        <f t="shared" si="19"/>
        <v>0</v>
      </c>
      <c r="AE29" s="250">
        <v>0</v>
      </c>
    </row>
    <row r="30" spans="1:36" ht="15" hidden="1" customHeight="1" x14ac:dyDescent="0.25">
      <c r="A30" s="284"/>
      <c r="B30" s="304"/>
      <c r="C30" s="304"/>
      <c r="D30" s="94">
        <v>0</v>
      </c>
      <c r="E30" s="92" t="s">
        <v>10</v>
      </c>
      <c r="F30" s="94"/>
      <c r="G30" s="94"/>
      <c r="H30" s="85" t="str">
        <f t="shared" si="3"/>
        <v/>
      </c>
      <c r="I30" s="77" t="str">
        <f t="shared" si="4"/>
        <v/>
      </c>
      <c r="J30" s="76" t="str">
        <f t="shared" si="5"/>
        <v/>
      </c>
      <c r="K30" s="76" t="str">
        <f t="shared" si="6"/>
        <v/>
      </c>
      <c r="L30" s="124" t="str">
        <f t="shared" si="7"/>
        <v/>
      </c>
      <c r="M30" s="87" t="str">
        <f t="shared" si="8"/>
        <v>N/A</v>
      </c>
      <c r="N30" s="107" t="str">
        <f t="shared" si="9"/>
        <v>N/A</v>
      </c>
      <c r="O30" s="416"/>
      <c r="P30" s="417"/>
      <c r="Q30" s="65" t="str">
        <f t="shared" si="10"/>
        <v>-</v>
      </c>
      <c r="R30" s="235">
        <f t="shared" si="11"/>
        <v>1</v>
      </c>
      <c r="S30" s="235">
        <f t="shared" si="12"/>
        <v>0</v>
      </c>
      <c r="T30" s="235" t="str">
        <f t="shared" si="13"/>
        <v>-</v>
      </c>
      <c r="U30" s="235" t="str">
        <f t="shared" si="14"/>
        <v>-</v>
      </c>
      <c r="V30" s="235" t="str">
        <f t="shared" si="0"/>
        <v>-</v>
      </c>
      <c r="W30" s="139" t="str">
        <f t="shared" si="15"/>
        <v>-</v>
      </c>
      <c r="X30" s="235">
        <f t="shared" si="16"/>
        <v>0</v>
      </c>
      <c r="Y30" s="235" t="str">
        <f t="shared" si="17"/>
        <v>Enter CF #</v>
      </c>
      <c r="Z30" s="140">
        <f t="shared" si="21"/>
        <v>0</v>
      </c>
      <c r="AA30" s="139">
        <f t="shared" si="22"/>
        <v>0</v>
      </c>
      <c r="AB30" s="235">
        <f t="shared" si="18"/>
        <v>0</v>
      </c>
      <c r="AC30" s="141"/>
      <c r="AD30" s="139">
        <f t="shared" si="19"/>
        <v>0</v>
      </c>
      <c r="AE30" s="250">
        <v>0</v>
      </c>
    </row>
    <row r="31" spans="1:36" ht="15" hidden="1" customHeight="1" x14ac:dyDescent="0.25">
      <c r="A31" s="284"/>
      <c r="B31" s="304"/>
      <c r="C31" s="304"/>
      <c r="D31" s="94">
        <v>0</v>
      </c>
      <c r="E31" s="92" t="s">
        <v>10</v>
      </c>
      <c r="F31" s="94"/>
      <c r="G31" s="94"/>
      <c r="H31" s="85" t="str">
        <f t="shared" si="3"/>
        <v/>
      </c>
      <c r="I31" s="77" t="str">
        <f t="shared" si="4"/>
        <v/>
      </c>
      <c r="J31" s="76" t="str">
        <f t="shared" si="5"/>
        <v/>
      </c>
      <c r="K31" s="76" t="str">
        <f t="shared" si="6"/>
        <v/>
      </c>
      <c r="L31" s="124" t="str">
        <f t="shared" si="7"/>
        <v/>
      </c>
      <c r="M31" s="87" t="str">
        <f t="shared" si="8"/>
        <v>N/A</v>
      </c>
      <c r="N31" s="107" t="str">
        <f t="shared" si="9"/>
        <v>N/A</v>
      </c>
      <c r="O31" s="416"/>
      <c r="P31" s="417"/>
      <c r="Q31" s="65" t="str">
        <f t="shared" si="10"/>
        <v>-</v>
      </c>
      <c r="R31" s="235">
        <f t="shared" si="11"/>
        <v>1</v>
      </c>
      <c r="S31" s="235">
        <f t="shared" si="12"/>
        <v>0</v>
      </c>
      <c r="T31" s="235" t="str">
        <f t="shared" si="13"/>
        <v>-</v>
      </c>
      <c r="U31" s="235" t="str">
        <f t="shared" si="14"/>
        <v>-</v>
      </c>
      <c r="V31" s="235" t="str">
        <f t="shared" si="0"/>
        <v>-</v>
      </c>
      <c r="W31" s="139" t="str">
        <f t="shared" si="15"/>
        <v>-</v>
      </c>
      <c r="X31" s="235">
        <f t="shared" si="16"/>
        <v>0</v>
      </c>
      <c r="Y31" s="235" t="str">
        <f t="shared" si="17"/>
        <v>Enter CF #</v>
      </c>
      <c r="Z31" s="140">
        <f t="shared" si="21"/>
        <v>0</v>
      </c>
      <c r="AA31" s="139">
        <f t="shared" si="22"/>
        <v>0</v>
      </c>
      <c r="AB31" s="235">
        <f t="shared" si="18"/>
        <v>0</v>
      </c>
      <c r="AC31" s="141"/>
      <c r="AD31" s="139">
        <f t="shared" si="19"/>
        <v>0</v>
      </c>
      <c r="AE31" s="250">
        <v>0</v>
      </c>
    </row>
    <row r="32" spans="1:36" ht="15" hidden="1" customHeight="1" x14ac:dyDescent="0.25">
      <c r="A32" s="284"/>
      <c r="B32" s="304"/>
      <c r="C32" s="304"/>
      <c r="D32" s="94">
        <v>0</v>
      </c>
      <c r="E32" s="92" t="s">
        <v>10</v>
      </c>
      <c r="F32" s="94"/>
      <c r="G32" s="94"/>
      <c r="H32" s="85" t="str">
        <f t="shared" si="3"/>
        <v/>
      </c>
      <c r="I32" s="77" t="str">
        <f t="shared" si="4"/>
        <v/>
      </c>
      <c r="J32" s="76" t="str">
        <f t="shared" si="5"/>
        <v/>
      </c>
      <c r="K32" s="76" t="str">
        <f t="shared" si="6"/>
        <v/>
      </c>
      <c r="L32" s="124" t="str">
        <f t="shared" si="7"/>
        <v/>
      </c>
      <c r="M32" s="87" t="str">
        <f t="shared" si="8"/>
        <v>N/A</v>
      </c>
      <c r="N32" s="107" t="str">
        <f t="shared" si="9"/>
        <v>N/A</v>
      </c>
      <c r="O32" s="416"/>
      <c r="P32" s="417"/>
      <c r="Q32" s="65" t="str">
        <f t="shared" si="10"/>
        <v>-</v>
      </c>
      <c r="R32" s="235">
        <f t="shared" si="11"/>
        <v>1</v>
      </c>
      <c r="S32" s="235">
        <f t="shared" si="12"/>
        <v>0</v>
      </c>
      <c r="T32" s="235" t="str">
        <f t="shared" si="13"/>
        <v>-</v>
      </c>
      <c r="U32" s="235" t="str">
        <f t="shared" si="14"/>
        <v>-</v>
      </c>
      <c r="V32" s="235" t="str">
        <f t="shared" si="0"/>
        <v>-</v>
      </c>
      <c r="W32" s="139" t="str">
        <f t="shared" si="15"/>
        <v>-</v>
      </c>
      <c r="X32" s="235">
        <f t="shared" si="16"/>
        <v>0</v>
      </c>
      <c r="Y32" s="235" t="str">
        <f t="shared" si="17"/>
        <v>Enter CF #</v>
      </c>
      <c r="Z32" s="140">
        <f t="shared" si="21"/>
        <v>0</v>
      </c>
      <c r="AA32" s="139">
        <f t="shared" si="22"/>
        <v>0</v>
      </c>
      <c r="AB32" s="235">
        <f t="shared" si="18"/>
        <v>0</v>
      </c>
      <c r="AC32" s="141"/>
      <c r="AD32" s="139">
        <f t="shared" si="19"/>
        <v>0</v>
      </c>
      <c r="AE32" s="250">
        <v>0</v>
      </c>
    </row>
    <row r="33" spans="1:31" s="47" customFormat="1" ht="15" hidden="1" customHeight="1" x14ac:dyDescent="0.25">
      <c r="A33" s="284"/>
      <c r="B33" s="304"/>
      <c r="C33" s="304"/>
      <c r="D33" s="94">
        <v>0</v>
      </c>
      <c r="E33" s="92" t="s">
        <v>10</v>
      </c>
      <c r="F33" s="94"/>
      <c r="G33" s="94"/>
      <c r="H33" s="85" t="str">
        <f t="shared" si="3"/>
        <v/>
      </c>
      <c r="I33" s="77" t="str">
        <f t="shared" si="4"/>
        <v/>
      </c>
      <c r="J33" s="76" t="str">
        <f t="shared" si="5"/>
        <v/>
      </c>
      <c r="K33" s="76" t="str">
        <f t="shared" si="6"/>
        <v/>
      </c>
      <c r="L33" s="124" t="str">
        <f t="shared" si="7"/>
        <v/>
      </c>
      <c r="M33" s="87" t="str">
        <f t="shared" si="8"/>
        <v>N/A</v>
      </c>
      <c r="N33" s="107" t="str">
        <f t="shared" si="9"/>
        <v>N/A</v>
      </c>
      <c r="O33" s="416"/>
      <c r="P33" s="417"/>
      <c r="Q33" s="65" t="str">
        <f t="shared" si="10"/>
        <v>-</v>
      </c>
      <c r="R33" s="235">
        <f t="shared" si="11"/>
        <v>1</v>
      </c>
      <c r="S33" s="235">
        <f t="shared" si="12"/>
        <v>0</v>
      </c>
      <c r="T33" s="235" t="str">
        <f t="shared" si="13"/>
        <v>-</v>
      </c>
      <c r="U33" s="235" t="str">
        <f t="shared" si="14"/>
        <v>-</v>
      </c>
      <c r="V33" s="235" t="str">
        <f t="shared" si="0"/>
        <v>-</v>
      </c>
      <c r="W33" s="139" t="str">
        <f t="shared" si="15"/>
        <v>-</v>
      </c>
      <c r="X33" s="235">
        <f t="shared" si="16"/>
        <v>0</v>
      </c>
      <c r="Y33" s="235" t="str">
        <f t="shared" si="17"/>
        <v>Enter CF #</v>
      </c>
      <c r="Z33" s="140">
        <f t="shared" si="21"/>
        <v>0</v>
      </c>
      <c r="AA33" s="139">
        <f t="shared" si="22"/>
        <v>0</v>
      </c>
      <c r="AB33" s="235">
        <f t="shared" si="18"/>
        <v>0</v>
      </c>
      <c r="AC33" s="141"/>
      <c r="AD33" s="139">
        <f t="shared" si="19"/>
        <v>0</v>
      </c>
      <c r="AE33" s="250">
        <v>0</v>
      </c>
    </row>
    <row r="34" spans="1:31" s="47" customFormat="1" ht="15" hidden="1" customHeight="1" x14ac:dyDescent="0.25">
      <c r="A34" s="284"/>
      <c r="B34" s="304"/>
      <c r="C34" s="304"/>
      <c r="D34" s="94">
        <v>0</v>
      </c>
      <c r="E34" s="92" t="s">
        <v>10</v>
      </c>
      <c r="F34" s="94"/>
      <c r="G34" s="94"/>
      <c r="H34" s="85" t="str">
        <f t="shared" si="3"/>
        <v/>
      </c>
      <c r="I34" s="77" t="str">
        <f t="shared" si="4"/>
        <v/>
      </c>
      <c r="J34" s="76" t="str">
        <f t="shared" si="5"/>
        <v/>
      </c>
      <c r="K34" s="76" t="str">
        <f t="shared" si="6"/>
        <v/>
      </c>
      <c r="L34" s="124" t="str">
        <f t="shared" si="7"/>
        <v/>
      </c>
      <c r="M34" s="87" t="str">
        <f t="shared" si="8"/>
        <v>N/A</v>
      </c>
      <c r="N34" s="107" t="str">
        <f t="shared" si="9"/>
        <v>N/A</v>
      </c>
      <c r="O34" s="416"/>
      <c r="P34" s="417"/>
      <c r="Q34" s="65" t="str">
        <f t="shared" si="10"/>
        <v>-</v>
      </c>
      <c r="R34" s="235">
        <f t="shared" si="11"/>
        <v>1</v>
      </c>
      <c r="S34" s="235">
        <f t="shared" si="12"/>
        <v>0</v>
      </c>
      <c r="T34" s="235" t="str">
        <f t="shared" si="13"/>
        <v>-</v>
      </c>
      <c r="U34" s="235" t="str">
        <f t="shared" si="14"/>
        <v>-</v>
      </c>
      <c r="V34" s="235" t="str">
        <f t="shared" si="0"/>
        <v>-</v>
      </c>
      <c r="W34" s="139" t="str">
        <f t="shared" si="15"/>
        <v>-</v>
      </c>
      <c r="X34" s="235">
        <f t="shared" si="16"/>
        <v>0</v>
      </c>
      <c r="Y34" s="235" t="str">
        <f t="shared" si="17"/>
        <v>Enter CF #</v>
      </c>
      <c r="Z34" s="140">
        <f t="shared" si="21"/>
        <v>0</v>
      </c>
      <c r="AA34" s="139">
        <f t="shared" si="22"/>
        <v>0</v>
      </c>
      <c r="AB34" s="235">
        <f t="shared" si="18"/>
        <v>0</v>
      </c>
      <c r="AC34" s="141"/>
      <c r="AD34" s="139">
        <f t="shared" si="19"/>
        <v>0</v>
      </c>
      <c r="AE34" s="250">
        <v>0</v>
      </c>
    </row>
    <row r="35" spans="1:31" s="47" customFormat="1" ht="15" hidden="1" customHeight="1" x14ac:dyDescent="0.25">
      <c r="A35" s="284"/>
      <c r="B35" s="304"/>
      <c r="C35" s="304"/>
      <c r="D35" s="94">
        <v>0</v>
      </c>
      <c r="E35" s="92" t="s">
        <v>10</v>
      </c>
      <c r="F35" s="94"/>
      <c r="G35" s="94"/>
      <c r="H35" s="85" t="str">
        <f t="shared" si="3"/>
        <v/>
      </c>
      <c r="I35" s="77" t="str">
        <f t="shared" si="4"/>
        <v/>
      </c>
      <c r="J35" s="76" t="str">
        <f t="shared" si="5"/>
        <v/>
      </c>
      <c r="K35" s="76" t="str">
        <f t="shared" si="6"/>
        <v/>
      </c>
      <c r="L35" s="124" t="str">
        <f t="shared" si="7"/>
        <v/>
      </c>
      <c r="M35" s="87" t="str">
        <f t="shared" si="8"/>
        <v>N/A</v>
      </c>
      <c r="N35" s="107" t="str">
        <f t="shared" si="9"/>
        <v>N/A</v>
      </c>
      <c r="O35" s="416"/>
      <c r="P35" s="417"/>
      <c r="Q35" s="65" t="str">
        <f t="shared" si="10"/>
        <v>-</v>
      </c>
      <c r="R35" s="235">
        <f t="shared" si="11"/>
        <v>1</v>
      </c>
      <c r="S35" s="235">
        <f t="shared" si="12"/>
        <v>0</v>
      </c>
      <c r="T35" s="235" t="str">
        <f t="shared" si="13"/>
        <v>-</v>
      </c>
      <c r="U35" s="235" t="str">
        <f t="shared" si="14"/>
        <v>-</v>
      </c>
      <c r="V35" s="235" t="str">
        <f t="shared" si="0"/>
        <v>-</v>
      </c>
      <c r="W35" s="139" t="str">
        <f t="shared" si="15"/>
        <v>-</v>
      </c>
      <c r="X35" s="235">
        <f t="shared" si="16"/>
        <v>0</v>
      </c>
      <c r="Y35" s="235" t="str">
        <f t="shared" si="17"/>
        <v>Enter CF #</v>
      </c>
      <c r="Z35" s="140">
        <f t="shared" si="21"/>
        <v>0</v>
      </c>
      <c r="AA35" s="139">
        <f t="shared" si="22"/>
        <v>0</v>
      </c>
      <c r="AB35" s="235">
        <f t="shared" si="18"/>
        <v>0</v>
      </c>
      <c r="AC35" s="141"/>
      <c r="AD35" s="139">
        <f t="shared" si="19"/>
        <v>0</v>
      </c>
      <c r="AE35" s="250">
        <v>0</v>
      </c>
    </row>
    <row r="36" spans="1:31" s="47" customFormat="1" ht="15" hidden="1" customHeight="1" x14ac:dyDescent="0.25">
      <c r="A36" s="284"/>
      <c r="B36" s="304"/>
      <c r="C36" s="304"/>
      <c r="D36" s="94">
        <v>0</v>
      </c>
      <c r="E36" s="92" t="s">
        <v>10</v>
      </c>
      <c r="F36" s="94"/>
      <c r="G36" s="94"/>
      <c r="H36" s="85" t="str">
        <f t="shared" si="3"/>
        <v/>
      </c>
      <c r="I36" s="77" t="str">
        <f t="shared" si="4"/>
        <v/>
      </c>
      <c r="J36" s="76" t="str">
        <f t="shared" si="5"/>
        <v/>
      </c>
      <c r="K36" s="76" t="str">
        <f t="shared" si="6"/>
        <v/>
      </c>
      <c r="L36" s="124" t="str">
        <f t="shared" si="7"/>
        <v/>
      </c>
      <c r="M36" s="87" t="str">
        <f t="shared" si="8"/>
        <v>N/A</v>
      </c>
      <c r="N36" s="107" t="str">
        <f t="shared" si="9"/>
        <v>N/A</v>
      </c>
      <c r="O36" s="416"/>
      <c r="P36" s="417"/>
      <c r="Q36" s="65" t="str">
        <f t="shared" si="10"/>
        <v>-</v>
      </c>
      <c r="R36" s="235">
        <f t="shared" si="11"/>
        <v>1</v>
      </c>
      <c r="S36" s="235">
        <f t="shared" si="12"/>
        <v>0</v>
      </c>
      <c r="T36" s="235" t="str">
        <f t="shared" si="13"/>
        <v>-</v>
      </c>
      <c r="U36" s="235" t="str">
        <f t="shared" si="14"/>
        <v>-</v>
      </c>
      <c r="V36" s="235" t="str">
        <f t="shared" si="0"/>
        <v>-</v>
      </c>
      <c r="W36" s="139" t="str">
        <f t="shared" si="15"/>
        <v>-</v>
      </c>
      <c r="X36" s="235">
        <f t="shared" si="16"/>
        <v>0</v>
      </c>
      <c r="Y36" s="235" t="str">
        <f t="shared" si="17"/>
        <v>Enter CF #</v>
      </c>
      <c r="Z36" s="140">
        <f t="shared" si="21"/>
        <v>0</v>
      </c>
      <c r="AA36" s="139">
        <f t="shared" si="22"/>
        <v>0</v>
      </c>
      <c r="AB36" s="235">
        <f t="shared" si="18"/>
        <v>0</v>
      </c>
      <c r="AC36" s="141"/>
      <c r="AD36" s="139">
        <f t="shared" si="19"/>
        <v>0</v>
      </c>
      <c r="AE36" s="250">
        <v>0</v>
      </c>
    </row>
    <row r="37" spans="1:31" s="47" customFormat="1" ht="15" hidden="1" customHeight="1" x14ac:dyDescent="0.25">
      <c r="A37" s="284"/>
      <c r="B37" s="304"/>
      <c r="C37" s="304"/>
      <c r="D37" s="94">
        <v>0</v>
      </c>
      <c r="E37" s="92" t="s">
        <v>10</v>
      </c>
      <c r="F37" s="94"/>
      <c r="G37" s="94"/>
      <c r="H37" s="85" t="str">
        <f t="shared" si="3"/>
        <v/>
      </c>
      <c r="I37" s="77" t="str">
        <f t="shared" si="4"/>
        <v/>
      </c>
      <c r="J37" s="76" t="str">
        <f t="shared" si="5"/>
        <v/>
      </c>
      <c r="K37" s="76" t="str">
        <f t="shared" si="6"/>
        <v/>
      </c>
      <c r="L37" s="124" t="str">
        <f t="shared" si="7"/>
        <v/>
      </c>
      <c r="M37" s="87" t="str">
        <f t="shared" si="8"/>
        <v>N/A</v>
      </c>
      <c r="N37" s="107" t="str">
        <f t="shared" si="9"/>
        <v>N/A</v>
      </c>
      <c r="O37" s="416"/>
      <c r="P37" s="417"/>
      <c r="Q37" s="65" t="str">
        <f t="shared" si="10"/>
        <v>-</v>
      </c>
      <c r="R37" s="235">
        <f t="shared" si="11"/>
        <v>1</v>
      </c>
      <c r="S37" s="235">
        <f t="shared" si="12"/>
        <v>0</v>
      </c>
      <c r="T37" s="235" t="str">
        <f t="shared" si="13"/>
        <v>-</v>
      </c>
      <c r="U37" s="235" t="str">
        <f t="shared" si="14"/>
        <v>-</v>
      </c>
      <c r="V37" s="235" t="str">
        <f t="shared" si="0"/>
        <v>-</v>
      </c>
      <c r="W37" s="139" t="str">
        <f t="shared" si="15"/>
        <v>-</v>
      </c>
      <c r="X37" s="235">
        <f t="shared" si="16"/>
        <v>0</v>
      </c>
      <c r="Y37" s="235" t="str">
        <f t="shared" si="17"/>
        <v>Enter CF #</v>
      </c>
      <c r="Z37" s="140">
        <f t="shared" si="21"/>
        <v>0</v>
      </c>
      <c r="AA37" s="139">
        <f t="shared" si="22"/>
        <v>0</v>
      </c>
      <c r="AB37" s="235">
        <f t="shared" si="18"/>
        <v>0</v>
      </c>
      <c r="AC37" s="141"/>
      <c r="AD37" s="139">
        <f t="shared" si="19"/>
        <v>0</v>
      </c>
      <c r="AE37" s="250">
        <v>0</v>
      </c>
    </row>
    <row r="38" spans="1:31" s="47" customFormat="1" ht="15" hidden="1" customHeight="1" x14ac:dyDescent="0.25">
      <c r="A38" s="284"/>
      <c r="B38" s="304"/>
      <c r="C38" s="304"/>
      <c r="D38" s="94">
        <v>0</v>
      </c>
      <c r="E38" s="92" t="s">
        <v>10</v>
      </c>
      <c r="F38" s="94"/>
      <c r="G38" s="94"/>
      <c r="H38" s="85" t="str">
        <f t="shared" si="3"/>
        <v/>
      </c>
      <c r="I38" s="77" t="str">
        <f t="shared" si="4"/>
        <v/>
      </c>
      <c r="J38" s="76" t="str">
        <f t="shared" si="5"/>
        <v/>
      </c>
      <c r="K38" s="76" t="str">
        <f t="shared" si="6"/>
        <v/>
      </c>
      <c r="L38" s="124" t="str">
        <f t="shared" si="7"/>
        <v/>
      </c>
      <c r="M38" s="87" t="str">
        <f t="shared" si="8"/>
        <v>N/A</v>
      </c>
      <c r="N38" s="107" t="str">
        <f t="shared" si="9"/>
        <v>N/A</v>
      </c>
      <c r="O38" s="416"/>
      <c r="P38" s="417"/>
      <c r="Q38" s="65" t="str">
        <f t="shared" si="10"/>
        <v>-</v>
      </c>
      <c r="R38" s="235">
        <f t="shared" si="11"/>
        <v>1</v>
      </c>
      <c r="S38" s="235">
        <f t="shared" si="12"/>
        <v>0</v>
      </c>
      <c r="T38" s="235" t="str">
        <f t="shared" si="13"/>
        <v>-</v>
      </c>
      <c r="U38" s="235" t="str">
        <f t="shared" si="14"/>
        <v>-</v>
      </c>
      <c r="V38" s="235" t="str">
        <f t="shared" si="0"/>
        <v>-</v>
      </c>
      <c r="W38" s="139" t="str">
        <f t="shared" si="15"/>
        <v>-</v>
      </c>
      <c r="X38" s="235">
        <f t="shared" si="16"/>
        <v>0</v>
      </c>
      <c r="Y38" s="235" t="str">
        <f t="shared" si="17"/>
        <v>Enter CF #</v>
      </c>
      <c r="Z38" s="140">
        <f t="shared" si="21"/>
        <v>0</v>
      </c>
      <c r="AA38" s="139">
        <f t="shared" si="22"/>
        <v>0</v>
      </c>
      <c r="AB38" s="235">
        <f t="shared" si="18"/>
        <v>0</v>
      </c>
      <c r="AC38" s="141"/>
      <c r="AD38" s="139">
        <f t="shared" si="19"/>
        <v>0</v>
      </c>
      <c r="AE38" s="250">
        <v>0</v>
      </c>
    </row>
    <row r="39" spans="1:31" s="47" customFormat="1" ht="15" hidden="1" customHeight="1" x14ac:dyDescent="0.25">
      <c r="A39" s="284"/>
      <c r="B39" s="304"/>
      <c r="C39" s="304"/>
      <c r="D39" s="94">
        <v>0</v>
      </c>
      <c r="E39" s="92" t="s">
        <v>10</v>
      </c>
      <c r="F39" s="94"/>
      <c r="G39" s="94"/>
      <c r="H39" s="85" t="str">
        <f t="shared" si="3"/>
        <v/>
      </c>
      <c r="I39" s="77" t="str">
        <f t="shared" si="4"/>
        <v/>
      </c>
      <c r="J39" s="76" t="str">
        <f t="shared" si="5"/>
        <v/>
      </c>
      <c r="K39" s="76" t="str">
        <f t="shared" si="6"/>
        <v/>
      </c>
      <c r="L39" s="124" t="str">
        <f t="shared" si="7"/>
        <v/>
      </c>
      <c r="M39" s="87" t="str">
        <f t="shared" si="8"/>
        <v>N/A</v>
      </c>
      <c r="N39" s="107" t="str">
        <f t="shared" si="9"/>
        <v>N/A</v>
      </c>
      <c r="O39" s="416"/>
      <c r="P39" s="417"/>
      <c r="Q39" s="65" t="str">
        <f t="shared" si="10"/>
        <v>-</v>
      </c>
      <c r="R39" s="235">
        <f t="shared" si="11"/>
        <v>1</v>
      </c>
      <c r="S39" s="235">
        <f t="shared" si="12"/>
        <v>0</v>
      </c>
      <c r="T39" s="235" t="str">
        <f t="shared" si="13"/>
        <v>-</v>
      </c>
      <c r="U39" s="235" t="str">
        <f t="shared" si="14"/>
        <v>-</v>
      </c>
      <c r="V39" s="235" t="str">
        <f t="shared" si="0"/>
        <v>-</v>
      </c>
      <c r="W39" s="139" t="str">
        <f t="shared" si="15"/>
        <v>-</v>
      </c>
      <c r="X39" s="235">
        <f t="shared" si="16"/>
        <v>0</v>
      </c>
      <c r="Y39" s="235" t="str">
        <f t="shared" si="17"/>
        <v>Enter CF #</v>
      </c>
      <c r="Z39" s="140">
        <f t="shared" si="21"/>
        <v>0</v>
      </c>
      <c r="AA39" s="139">
        <f t="shared" si="22"/>
        <v>0</v>
      </c>
      <c r="AB39" s="235">
        <f t="shared" si="18"/>
        <v>0</v>
      </c>
      <c r="AC39" s="141"/>
      <c r="AD39" s="139">
        <f t="shared" si="19"/>
        <v>0</v>
      </c>
      <c r="AE39" s="250">
        <v>0</v>
      </c>
    </row>
    <row r="40" spans="1:31" s="47" customFormat="1" ht="15" hidden="1" customHeight="1" x14ac:dyDescent="0.25">
      <c r="A40" s="284"/>
      <c r="B40" s="304"/>
      <c r="C40" s="304"/>
      <c r="D40" s="94">
        <v>0</v>
      </c>
      <c r="E40" s="81" t="s">
        <v>10</v>
      </c>
      <c r="F40" s="94"/>
      <c r="G40" s="94"/>
      <c r="H40" s="85" t="str">
        <f t="shared" si="3"/>
        <v/>
      </c>
      <c r="I40" s="77" t="str">
        <f t="shared" si="4"/>
        <v/>
      </c>
      <c r="J40" s="76" t="str">
        <f t="shared" si="5"/>
        <v/>
      </c>
      <c r="K40" s="76" t="str">
        <f t="shared" si="6"/>
        <v/>
      </c>
      <c r="L40" s="124" t="str">
        <f t="shared" si="7"/>
        <v/>
      </c>
      <c r="M40" s="87" t="str">
        <f t="shared" si="8"/>
        <v>N/A</v>
      </c>
      <c r="N40" s="107" t="str">
        <f t="shared" si="9"/>
        <v>N/A</v>
      </c>
      <c r="O40" s="416"/>
      <c r="P40" s="417"/>
      <c r="Q40" s="65" t="str">
        <f t="shared" si="10"/>
        <v>-</v>
      </c>
      <c r="R40" s="235">
        <f t="shared" si="11"/>
        <v>1</v>
      </c>
      <c r="S40" s="235">
        <f t="shared" si="12"/>
        <v>0</v>
      </c>
      <c r="T40" s="235" t="str">
        <f t="shared" si="13"/>
        <v>-</v>
      </c>
      <c r="U40" s="235" t="str">
        <f t="shared" si="14"/>
        <v>-</v>
      </c>
      <c r="V40" s="235" t="str">
        <f t="shared" si="0"/>
        <v>-</v>
      </c>
      <c r="W40" s="139" t="str">
        <f t="shared" si="15"/>
        <v>-</v>
      </c>
      <c r="X40" s="235">
        <f t="shared" si="16"/>
        <v>0</v>
      </c>
      <c r="Y40" s="235" t="str">
        <f t="shared" si="17"/>
        <v>Enter CF #</v>
      </c>
      <c r="Z40" s="140">
        <f t="shared" si="21"/>
        <v>0</v>
      </c>
      <c r="AA40" s="139">
        <f t="shared" si="22"/>
        <v>0</v>
      </c>
      <c r="AB40" s="235">
        <f t="shared" si="18"/>
        <v>0</v>
      </c>
      <c r="AC40" s="141"/>
      <c r="AD40" s="139">
        <f t="shared" si="19"/>
        <v>0</v>
      </c>
      <c r="AE40" s="250">
        <v>0</v>
      </c>
    </row>
    <row r="41" spans="1:31" s="47" customFormat="1" ht="15" hidden="1" customHeight="1" x14ac:dyDescent="0.25">
      <c r="A41" s="284"/>
      <c r="B41" s="304"/>
      <c r="C41" s="304"/>
      <c r="D41" s="94">
        <v>0</v>
      </c>
      <c r="E41" s="81" t="s">
        <v>10</v>
      </c>
      <c r="F41" s="94"/>
      <c r="G41" s="94"/>
      <c r="H41" s="85" t="str">
        <f t="shared" si="3"/>
        <v/>
      </c>
      <c r="I41" s="77" t="str">
        <f t="shared" si="4"/>
        <v/>
      </c>
      <c r="J41" s="76" t="str">
        <f t="shared" si="5"/>
        <v/>
      </c>
      <c r="K41" s="76" t="str">
        <f t="shared" si="6"/>
        <v/>
      </c>
      <c r="L41" s="124" t="str">
        <f t="shared" si="7"/>
        <v/>
      </c>
      <c r="M41" s="87" t="str">
        <f t="shared" si="8"/>
        <v>N/A</v>
      </c>
      <c r="N41" s="107" t="str">
        <f t="shared" si="9"/>
        <v>N/A</v>
      </c>
      <c r="O41" s="416"/>
      <c r="P41" s="417"/>
      <c r="Q41" s="65" t="str">
        <f t="shared" si="10"/>
        <v>-</v>
      </c>
      <c r="R41" s="235">
        <f t="shared" si="11"/>
        <v>1</v>
      </c>
      <c r="S41" s="235">
        <f t="shared" si="12"/>
        <v>0</v>
      </c>
      <c r="T41" s="235" t="str">
        <f t="shared" si="13"/>
        <v>-</v>
      </c>
      <c r="U41" s="235" t="str">
        <f t="shared" si="14"/>
        <v>-</v>
      </c>
      <c r="V41" s="235" t="str">
        <f t="shared" si="0"/>
        <v>-</v>
      </c>
      <c r="W41" s="139" t="str">
        <f t="shared" si="15"/>
        <v>-</v>
      </c>
      <c r="X41" s="235">
        <f t="shared" si="16"/>
        <v>0</v>
      </c>
      <c r="Y41" s="235" t="str">
        <f t="shared" si="17"/>
        <v>Enter CF #</v>
      </c>
      <c r="Z41" s="140">
        <f t="shared" si="21"/>
        <v>0</v>
      </c>
      <c r="AA41" s="139">
        <f t="shared" si="22"/>
        <v>0</v>
      </c>
      <c r="AB41" s="235">
        <f t="shared" si="18"/>
        <v>0</v>
      </c>
      <c r="AC41" s="141"/>
      <c r="AD41" s="139">
        <f t="shared" si="19"/>
        <v>0</v>
      </c>
      <c r="AE41" s="250">
        <v>0</v>
      </c>
    </row>
    <row r="42" spans="1:31" s="47" customFormat="1" ht="15" hidden="1" customHeight="1" x14ac:dyDescent="0.25">
      <c r="A42" s="284"/>
      <c r="B42" s="304"/>
      <c r="C42" s="304"/>
      <c r="D42" s="94">
        <v>0</v>
      </c>
      <c r="E42" s="92" t="s">
        <v>10</v>
      </c>
      <c r="F42" s="94"/>
      <c r="G42" s="94"/>
      <c r="H42" s="85" t="str">
        <f t="shared" si="3"/>
        <v/>
      </c>
      <c r="I42" s="77" t="str">
        <f t="shared" si="4"/>
        <v/>
      </c>
      <c r="J42" s="76" t="str">
        <f t="shared" si="5"/>
        <v/>
      </c>
      <c r="K42" s="76" t="str">
        <f t="shared" si="6"/>
        <v/>
      </c>
      <c r="L42" s="124" t="str">
        <f t="shared" si="7"/>
        <v/>
      </c>
      <c r="M42" s="87" t="str">
        <f t="shared" si="8"/>
        <v>N/A</v>
      </c>
      <c r="N42" s="107" t="str">
        <f t="shared" si="9"/>
        <v>N/A</v>
      </c>
      <c r="O42" s="416"/>
      <c r="P42" s="417"/>
      <c r="Q42" s="65" t="str">
        <f t="shared" si="10"/>
        <v>-</v>
      </c>
      <c r="R42" s="235">
        <f t="shared" si="11"/>
        <v>1</v>
      </c>
      <c r="S42" s="235">
        <f t="shared" si="12"/>
        <v>0</v>
      </c>
      <c r="T42" s="235" t="str">
        <f t="shared" si="13"/>
        <v>-</v>
      </c>
      <c r="U42" s="235" t="str">
        <f t="shared" si="14"/>
        <v>-</v>
      </c>
      <c r="V42" s="235" t="str">
        <f t="shared" si="0"/>
        <v>-</v>
      </c>
      <c r="W42" s="139" t="str">
        <f t="shared" si="15"/>
        <v>-</v>
      </c>
      <c r="X42" s="235">
        <f t="shared" si="16"/>
        <v>0</v>
      </c>
      <c r="Y42" s="235" t="str">
        <f t="shared" si="17"/>
        <v>Enter CF #</v>
      </c>
      <c r="Z42" s="140">
        <f t="shared" si="21"/>
        <v>0</v>
      </c>
      <c r="AA42" s="139">
        <f t="shared" si="22"/>
        <v>0</v>
      </c>
      <c r="AB42" s="235">
        <f t="shared" si="18"/>
        <v>0</v>
      </c>
      <c r="AC42" s="141"/>
      <c r="AD42" s="139">
        <f t="shared" si="19"/>
        <v>0</v>
      </c>
      <c r="AE42" s="250">
        <v>0</v>
      </c>
    </row>
    <row r="43" spans="1:31" ht="15" hidden="1" customHeight="1" x14ac:dyDescent="0.25">
      <c r="A43" s="285"/>
      <c r="B43" s="305"/>
      <c r="C43" s="305"/>
      <c r="D43" s="95">
        <v>0</v>
      </c>
      <c r="E43" s="93" t="s">
        <v>10</v>
      </c>
      <c r="F43" s="95"/>
      <c r="G43" s="95"/>
      <c r="H43" s="86" t="str">
        <f t="shared" si="3"/>
        <v/>
      </c>
      <c r="I43" s="79" t="str">
        <f t="shared" si="4"/>
        <v/>
      </c>
      <c r="J43" s="78" t="str">
        <f t="shared" si="5"/>
        <v/>
      </c>
      <c r="K43" s="78" t="str">
        <f t="shared" si="6"/>
        <v/>
      </c>
      <c r="L43" s="125" t="str">
        <f t="shared" si="7"/>
        <v/>
      </c>
      <c r="M43" s="88" t="str">
        <f t="shared" si="8"/>
        <v>N/A</v>
      </c>
      <c r="N43" s="106" t="str">
        <f t="shared" si="9"/>
        <v>N/A</v>
      </c>
      <c r="O43" s="418"/>
      <c r="P43" s="419"/>
      <c r="Q43" s="80" t="str">
        <f t="shared" si="10"/>
        <v>-</v>
      </c>
      <c r="R43" s="97">
        <f t="shared" si="11"/>
        <v>1</v>
      </c>
      <c r="S43" s="97">
        <f t="shared" si="12"/>
        <v>0</v>
      </c>
      <c r="T43" s="97" t="str">
        <f t="shared" si="13"/>
        <v>-</v>
      </c>
      <c r="U43" s="97" t="str">
        <f t="shared" si="14"/>
        <v>-</v>
      </c>
      <c r="V43" s="97" t="str">
        <f t="shared" si="0"/>
        <v>-</v>
      </c>
      <c r="W43" s="142" t="str">
        <f t="shared" si="15"/>
        <v>-</v>
      </c>
      <c r="X43" s="97">
        <f t="shared" si="16"/>
        <v>0</v>
      </c>
      <c r="Y43" s="97" t="str">
        <f t="shared" si="17"/>
        <v>Enter CF #</v>
      </c>
      <c r="Z43" s="143">
        <f t="shared" si="21"/>
        <v>0</v>
      </c>
      <c r="AA43" s="142">
        <f t="shared" si="22"/>
        <v>0</v>
      </c>
      <c r="AB43" s="97">
        <f t="shared" si="18"/>
        <v>0</v>
      </c>
      <c r="AC43" s="144"/>
      <c r="AD43" s="142">
        <f t="shared" si="19"/>
        <v>0</v>
      </c>
      <c r="AE43" s="252">
        <v>0</v>
      </c>
    </row>
    <row r="44" spans="1:31" ht="15" customHeight="1" x14ac:dyDescent="0.25">
      <c r="A44" s="449" t="s">
        <v>7</v>
      </c>
      <c r="B44" s="306" t="s">
        <v>196</v>
      </c>
      <c r="C44" s="68" t="s">
        <v>197</v>
      </c>
      <c r="D44" s="71">
        <v>4</v>
      </c>
      <c r="E44" s="132" t="s">
        <v>10</v>
      </c>
      <c r="F44" s="71">
        <v>3</v>
      </c>
      <c r="G44" s="71"/>
      <c r="H44" s="84" t="str">
        <f t="shared" si="3"/>
        <v/>
      </c>
      <c r="I44" s="74" t="str">
        <f t="shared" si="4"/>
        <v>Acceptable</v>
      </c>
      <c r="J44" s="75" t="str">
        <f t="shared" si="5"/>
        <v/>
      </c>
      <c r="K44" s="75" t="str">
        <f t="shared" si="6"/>
        <v/>
      </c>
      <c r="L44" s="123" t="str">
        <f t="shared" si="7"/>
        <v/>
      </c>
      <c r="M44" s="72" t="str">
        <f t="shared" si="8"/>
        <v>N/A</v>
      </c>
      <c r="N44" s="73">
        <f t="shared" si="9"/>
        <v>0.75</v>
      </c>
      <c r="O44" s="433" t="s">
        <v>411</v>
      </c>
      <c r="P44" s="431"/>
      <c r="Q44" s="64">
        <f t="shared" si="10"/>
        <v>11.538461538461538</v>
      </c>
      <c r="R44" s="63">
        <f t="shared" si="11"/>
        <v>1</v>
      </c>
      <c r="S44" s="63">
        <f t="shared" si="12"/>
        <v>0</v>
      </c>
      <c r="T44" s="63">
        <f t="shared" si="13"/>
        <v>15.384615384615385</v>
      </c>
      <c r="U44" s="63">
        <f t="shared" si="14"/>
        <v>15.384615384615385</v>
      </c>
      <c r="V44" s="63">
        <f t="shared" si="0"/>
        <v>3.8461538461538463</v>
      </c>
      <c r="W44" s="136">
        <f t="shared" si="15"/>
        <v>4</v>
      </c>
      <c r="X44" s="63">
        <f t="shared" si="16"/>
        <v>1</v>
      </c>
      <c r="Y44" s="63">
        <f t="shared" si="17"/>
        <v>0</v>
      </c>
      <c r="Z44" s="137">
        <f t="shared" si="21"/>
        <v>1</v>
      </c>
      <c r="AA44" s="136">
        <f t="shared" si="22"/>
        <v>1</v>
      </c>
      <c r="AB44" s="63">
        <f t="shared" si="18"/>
        <v>0</v>
      </c>
      <c r="AC44" s="257"/>
      <c r="AD44" s="136">
        <f t="shared" si="19"/>
        <v>0</v>
      </c>
      <c r="AE44" s="138">
        <v>4</v>
      </c>
    </row>
    <row r="45" spans="1:31" x14ac:dyDescent="0.25">
      <c r="A45" s="450"/>
      <c r="B45" s="304" t="s">
        <v>198</v>
      </c>
      <c r="C45" s="82" t="s">
        <v>197</v>
      </c>
      <c r="D45" s="94">
        <v>4</v>
      </c>
      <c r="E45" s="92" t="s">
        <v>10</v>
      </c>
      <c r="F45" s="94">
        <v>3</v>
      </c>
      <c r="G45" s="94"/>
      <c r="H45" s="85" t="str">
        <f t="shared" si="3"/>
        <v/>
      </c>
      <c r="I45" s="77" t="str">
        <f t="shared" si="4"/>
        <v>Acceptable</v>
      </c>
      <c r="J45" s="76" t="str">
        <f t="shared" si="5"/>
        <v/>
      </c>
      <c r="K45" s="76" t="str">
        <f t="shared" si="6"/>
        <v/>
      </c>
      <c r="L45" s="124" t="str">
        <f t="shared" si="7"/>
        <v/>
      </c>
      <c r="M45" s="87" t="str">
        <f t="shared" si="8"/>
        <v>N/A</v>
      </c>
      <c r="N45" s="107">
        <f t="shared" si="9"/>
        <v>0.75</v>
      </c>
      <c r="O45" s="432" t="s">
        <v>411</v>
      </c>
      <c r="P45" s="417"/>
      <c r="Q45" s="65">
        <f t="shared" si="10"/>
        <v>11.538461538461538</v>
      </c>
      <c r="R45" s="235">
        <f t="shared" si="11"/>
        <v>1</v>
      </c>
      <c r="S45" s="235">
        <f t="shared" si="12"/>
        <v>0</v>
      </c>
      <c r="T45" s="235">
        <f t="shared" si="13"/>
        <v>15.384615384615385</v>
      </c>
      <c r="U45" s="235">
        <f t="shared" si="14"/>
        <v>15.384615384615385</v>
      </c>
      <c r="V45" s="235">
        <f t="shared" ref="V45:V76" si="23">IF(W45="-","-",IF(W45=0,0,(W45/SUM(W$13:W$103)*V$10)))</f>
        <v>3.8461538461538463</v>
      </c>
      <c r="W45" s="139">
        <f t="shared" si="15"/>
        <v>4</v>
      </c>
      <c r="X45" s="235">
        <f t="shared" si="16"/>
        <v>1</v>
      </c>
      <c r="Y45" s="235">
        <f t="shared" si="17"/>
        <v>0</v>
      </c>
      <c r="Z45" s="140">
        <f t="shared" si="21"/>
        <v>1</v>
      </c>
      <c r="AA45" s="139">
        <f t="shared" si="22"/>
        <v>1</v>
      </c>
      <c r="AB45" s="235">
        <f t="shared" si="18"/>
        <v>0</v>
      </c>
      <c r="AC45" s="141"/>
      <c r="AD45" s="139">
        <f t="shared" si="19"/>
        <v>0</v>
      </c>
      <c r="AE45" s="250">
        <v>4</v>
      </c>
    </row>
    <row r="46" spans="1:31" ht="15" customHeight="1" x14ac:dyDescent="0.25">
      <c r="A46" s="451"/>
      <c r="B46" s="304" t="s">
        <v>199</v>
      </c>
      <c r="C46" s="272" t="s">
        <v>200</v>
      </c>
      <c r="D46" s="94">
        <v>4</v>
      </c>
      <c r="E46" s="92" t="s">
        <v>10</v>
      </c>
      <c r="F46" s="94"/>
      <c r="G46" s="94"/>
      <c r="H46" s="85" t="str">
        <f t="shared" si="3"/>
        <v/>
      </c>
      <c r="I46" s="77" t="str">
        <f t="shared" si="4"/>
        <v/>
      </c>
      <c r="J46" s="76" t="str">
        <f t="shared" si="5"/>
        <v/>
      </c>
      <c r="K46" s="76" t="str">
        <f t="shared" si="6"/>
        <v/>
      </c>
      <c r="L46" s="124" t="str">
        <f t="shared" si="7"/>
        <v/>
      </c>
      <c r="M46" s="87" t="str">
        <f t="shared" si="8"/>
        <v>N/A</v>
      </c>
      <c r="N46" s="107" t="str">
        <f t="shared" si="9"/>
        <v>Enter CF #</v>
      </c>
      <c r="O46" s="432"/>
      <c r="P46" s="417"/>
      <c r="Q46" s="65" t="str">
        <f t="shared" si="10"/>
        <v>-</v>
      </c>
      <c r="R46" s="235">
        <f t="shared" si="11"/>
        <v>1</v>
      </c>
      <c r="S46" s="235">
        <f t="shared" si="12"/>
        <v>0</v>
      </c>
      <c r="T46" s="235" t="str">
        <f t="shared" si="13"/>
        <v>-</v>
      </c>
      <c r="U46" s="235" t="str">
        <f t="shared" si="14"/>
        <v>-</v>
      </c>
      <c r="V46" s="235" t="str">
        <f t="shared" si="23"/>
        <v>-</v>
      </c>
      <c r="W46" s="139" t="str">
        <f t="shared" si="15"/>
        <v>-</v>
      </c>
      <c r="X46" s="235">
        <f t="shared" si="16"/>
        <v>0</v>
      </c>
      <c r="Y46" s="235" t="str">
        <f t="shared" si="17"/>
        <v>Enter CF #</v>
      </c>
      <c r="Z46" s="140">
        <f t="shared" si="21"/>
        <v>1</v>
      </c>
      <c r="AA46" s="139">
        <f t="shared" si="22"/>
        <v>0</v>
      </c>
      <c r="AB46" s="235">
        <f t="shared" si="18"/>
        <v>0</v>
      </c>
      <c r="AC46" s="141"/>
      <c r="AD46" s="139">
        <f t="shared" si="19"/>
        <v>0</v>
      </c>
      <c r="AE46" s="250">
        <v>4</v>
      </c>
    </row>
    <row r="47" spans="1:31" ht="15" customHeight="1" x14ac:dyDescent="0.25">
      <c r="A47" s="451"/>
      <c r="B47" s="304" t="s">
        <v>201</v>
      </c>
      <c r="C47" s="273" t="s">
        <v>202</v>
      </c>
      <c r="D47" s="94">
        <v>3</v>
      </c>
      <c r="E47" s="92" t="s">
        <v>10</v>
      </c>
      <c r="F47" s="94"/>
      <c r="G47" s="94"/>
      <c r="H47" s="85" t="str">
        <f t="shared" si="3"/>
        <v/>
      </c>
      <c r="I47" s="77" t="str">
        <f t="shared" si="4"/>
        <v/>
      </c>
      <c r="J47" s="76" t="str">
        <f t="shared" si="5"/>
        <v/>
      </c>
      <c r="K47" s="76" t="str">
        <f t="shared" si="6"/>
        <v/>
      </c>
      <c r="L47" s="124" t="str">
        <f t="shared" si="7"/>
        <v/>
      </c>
      <c r="M47" s="87" t="str">
        <f t="shared" si="8"/>
        <v>N/A</v>
      </c>
      <c r="N47" s="107" t="str">
        <f t="shared" si="9"/>
        <v>Enter CF #</v>
      </c>
      <c r="O47" s="416"/>
      <c r="P47" s="417"/>
      <c r="Q47" s="65" t="str">
        <f t="shared" si="10"/>
        <v>-</v>
      </c>
      <c r="R47" s="235">
        <f t="shared" si="11"/>
        <v>1</v>
      </c>
      <c r="S47" s="235">
        <f t="shared" si="12"/>
        <v>0</v>
      </c>
      <c r="T47" s="235" t="str">
        <f t="shared" si="13"/>
        <v>-</v>
      </c>
      <c r="U47" s="235" t="str">
        <f t="shared" si="14"/>
        <v>-</v>
      </c>
      <c r="V47" s="235" t="str">
        <f t="shared" si="23"/>
        <v>-</v>
      </c>
      <c r="W47" s="139" t="str">
        <f t="shared" si="15"/>
        <v>-</v>
      </c>
      <c r="X47" s="235">
        <f t="shared" si="16"/>
        <v>0</v>
      </c>
      <c r="Y47" s="235" t="str">
        <f t="shared" si="17"/>
        <v>Enter CF #</v>
      </c>
      <c r="Z47" s="140">
        <f t="shared" si="21"/>
        <v>1</v>
      </c>
      <c r="AA47" s="139">
        <f t="shared" si="22"/>
        <v>0</v>
      </c>
      <c r="AB47" s="235">
        <f t="shared" si="18"/>
        <v>0</v>
      </c>
      <c r="AC47" s="141"/>
      <c r="AD47" s="139">
        <f t="shared" si="19"/>
        <v>0</v>
      </c>
      <c r="AE47" s="250">
        <v>3</v>
      </c>
    </row>
    <row r="48" spans="1:31" ht="15" customHeight="1" x14ac:dyDescent="0.25">
      <c r="A48" s="451"/>
      <c r="B48" s="304" t="s">
        <v>203</v>
      </c>
      <c r="C48" s="82" t="s">
        <v>204</v>
      </c>
      <c r="D48" s="94">
        <v>0</v>
      </c>
      <c r="E48" s="92" t="s">
        <v>10</v>
      </c>
      <c r="F48" s="94"/>
      <c r="G48" s="94"/>
      <c r="H48" s="85" t="str">
        <f t="shared" si="3"/>
        <v/>
      </c>
      <c r="I48" s="77" t="str">
        <f t="shared" si="4"/>
        <v/>
      </c>
      <c r="J48" s="76" t="str">
        <f t="shared" si="5"/>
        <v/>
      </c>
      <c r="K48" s="76" t="str">
        <f t="shared" si="6"/>
        <v/>
      </c>
      <c r="L48" s="124" t="str">
        <f t="shared" si="7"/>
        <v/>
      </c>
      <c r="M48" s="87" t="str">
        <f t="shared" si="8"/>
        <v>N/A</v>
      </c>
      <c r="N48" s="107" t="str">
        <f t="shared" si="9"/>
        <v>N/A</v>
      </c>
      <c r="O48" s="416"/>
      <c r="P48" s="417"/>
      <c r="Q48" s="65" t="str">
        <f t="shared" si="10"/>
        <v>-</v>
      </c>
      <c r="R48" s="235">
        <f t="shared" si="11"/>
        <v>1</v>
      </c>
      <c r="S48" s="235">
        <f t="shared" si="12"/>
        <v>0</v>
      </c>
      <c r="T48" s="235" t="str">
        <f t="shared" si="13"/>
        <v>-</v>
      </c>
      <c r="U48" s="235" t="str">
        <f t="shared" si="14"/>
        <v>-</v>
      </c>
      <c r="V48" s="235" t="str">
        <f t="shared" si="23"/>
        <v>-</v>
      </c>
      <c r="W48" s="139" t="str">
        <f t="shared" si="15"/>
        <v>-</v>
      </c>
      <c r="X48" s="235">
        <f t="shared" si="16"/>
        <v>0</v>
      </c>
      <c r="Y48" s="235" t="str">
        <f t="shared" si="17"/>
        <v>Enter CF #</v>
      </c>
      <c r="Z48" s="140">
        <f t="shared" si="21"/>
        <v>0</v>
      </c>
      <c r="AA48" s="139">
        <f t="shared" si="22"/>
        <v>0</v>
      </c>
      <c r="AB48" s="235">
        <f t="shared" si="18"/>
        <v>0</v>
      </c>
      <c r="AC48" s="141"/>
      <c r="AD48" s="139">
        <f t="shared" si="19"/>
        <v>0</v>
      </c>
      <c r="AE48" s="250">
        <v>0</v>
      </c>
    </row>
    <row r="49" spans="1:31" ht="15" customHeight="1" x14ac:dyDescent="0.25">
      <c r="A49" s="451"/>
      <c r="B49" s="82" t="s">
        <v>205</v>
      </c>
      <c r="C49" s="82" t="s">
        <v>206</v>
      </c>
      <c r="D49" s="94">
        <v>8</v>
      </c>
      <c r="E49" s="92" t="s">
        <v>10</v>
      </c>
      <c r="F49" s="94">
        <v>3</v>
      </c>
      <c r="G49" s="94"/>
      <c r="H49" s="85" t="str">
        <f t="shared" si="3"/>
        <v/>
      </c>
      <c r="I49" s="77" t="str">
        <f t="shared" si="4"/>
        <v>Acceptable</v>
      </c>
      <c r="J49" s="76" t="str">
        <f t="shared" si="5"/>
        <v/>
      </c>
      <c r="K49" s="76" t="str">
        <f t="shared" si="6"/>
        <v/>
      </c>
      <c r="L49" s="124" t="str">
        <f t="shared" si="7"/>
        <v/>
      </c>
      <c r="M49" s="87" t="str">
        <f t="shared" si="8"/>
        <v>N/A</v>
      </c>
      <c r="N49" s="107">
        <f t="shared" si="9"/>
        <v>0.75</v>
      </c>
      <c r="O49" s="432" t="s">
        <v>411</v>
      </c>
      <c r="P49" s="417"/>
      <c r="Q49" s="65">
        <f t="shared" si="10"/>
        <v>43.269230769230766</v>
      </c>
      <c r="R49" s="235">
        <f t="shared" si="11"/>
        <v>1</v>
      </c>
      <c r="S49" s="235">
        <f t="shared" si="12"/>
        <v>1</v>
      </c>
      <c r="T49" s="235">
        <f t="shared" si="13"/>
        <v>57.692307692307686</v>
      </c>
      <c r="U49" s="235">
        <f t="shared" si="14"/>
        <v>57.692307692307686</v>
      </c>
      <c r="V49" s="235">
        <f t="shared" si="23"/>
        <v>14.423076923076922</v>
      </c>
      <c r="W49" s="139">
        <f t="shared" si="15"/>
        <v>15</v>
      </c>
      <c r="X49" s="235">
        <f t="shared" si="16"/>
        <v>1</v>
      </c>
      <c r="Y49" s="235">
        <f t="shared" si="17"/>
        <v>0</v>
      </c>
      <c r="Z49" s="140">
        <f t="shared" si="21"/>
        <v>1</v>
      </c>
      <c r="AA49" s="139">
        <f t="shared" si="22"/>
        <v>1</v>
      </c>
      <c r="AB49" s="235">
        <f t="shared" si="18"/>
        <v>0</v>
      </c>
      <c r="AC49" s="141"/>
      <c r="AD49" s="139">
        <f t="shared" si="19"/>
        <v>0</v>
      </c>
      <c r="AE49" s="250">
        <v>8</v>
      </c>
    </row>
    <row r="50" spans="1:31" ht="15" customHeight="1" x14ac:dyDescent="0.25">
      <c r="A50" s="451"/>
      <c r="B50" s="82" t="s">
        <v>207</v>
      </c>
      <c r="C50" s="82" t="s">
        <v>208</v>
      </c>
      <c r="D50" s="94">
        <v>0</v>
      </c>
      <c r="E50" s="92" t="s">
        <v>10</v>
      </c>
      <c r="F50" s="94"/>
      <c r="G50" s="94"/>
      <c r="H50" s="85" t="str">
        <f t="shared" si="3"/>
        <v/>
      </c>
      <c r="I50" s="77" t="str">
        <f t="shared" si="4"/>
        <v/>
      </c>
      <c r="J50" s="76" t="str">
        <f t="shared" si="5"/>
        <v/>
      </c>
      <c r="K50" s="76" t="str">
        <f t="shared" si="6"/>
        <v/>
      </c>
      <c r="L50" s="124" t="str">
        <f t="shared" si="7"/>
        <v/>
      </c>
      <c r="M50" s="87" t="str">
        <f t="shared" si="8"/>
        <v>N/A</v>
      </c>
      <c r="N50" s="107" t="str">
        <f t="shared" si="9"/>
        <v>N/A</v>
      </c>
      <c r="O50" s="416"/>
      <c r="P50" s="417"/>
      <c r="Q50" s="65" t="str">
        <f t="shared" si="10"/>
        <v>-</v>
      </c>
      <c r="R50" s="235">
        <f t="shared" si="11"/>
        <v>1</v>
      </c>
      <c r="S50" s="235">
        <f t="shared" si="12"/>
        <v>0</v>
      </c>
      <c r="T50" s="235" t="str">
        <f t="shared" si="13"/>
        <v>-</v>
      </c>
      <c r="U50" s="235" t="str">
        <f t="shared" si="14"/>
        <v>-</v>
      </c>
      <c r="V50" s="235" t="str">
        <f t="shared" si="23"/>
        <v>-</v>
      </c>
      <c r="W50" s="139" t="str">
        <f t="shared" si="15"/>
        <v>-</v>
      </c>
      <c r="X50" s="235">
        <f t="shared" si="16"/>
        <v>0</v>
      </c>
      <c r="Y50" s="235" t="str">
        <f t="shared" si="17"/>
        <v>Enter CF #</v>
      </c>
      <c r="Z50" s="140">
        <f t="shared" si="21"/>
        <v>0</v>
      </c>
      <c r="AA50" s="139">
        <f t="shared" si="22"/>
        <v>0</v>
      </c>
      <c r="AB50" s="235">
        <f t="shared" si="18"/>
        <v>0</v>
      </c>
      <c r="AC50" s="141"/>
      <c r="AD50" s="139">
        <f t="shared" si="19"/>
        <v>0</v>
      </c>
      <c r="AE50" s="250">
        <v>0</v>
      </c>
    </row>
    <row r="51" spans="1:31" ht="15" customHeight="1" x14ac:dyDescent="0.25">
      <c r="A51" s="451"/>
      <c r="B51" s="82" t="s">
        <v>209</v>
      </c>
      <c r="C51" s="82" t="s">
        <v>210</v>
      </c>
      <c r="D51" s="94">
        <v>1</v>
      </c>
      <c r="E51" s="92" t="s">
        <v>10</v>
      </c>
      <c r="F51" s="94"/>
      <c r="G51" s="94"/>
      <c r="H51" s="85" t="str">
        <f t="shared" si="3"/>
        <v/>
      </c>
      <c r="I51" s="77" t="str">
        <f t="shared" si="4"/>
        <v/>
      </c>
      <c r="J51" s="76" t="str">
        <f t="shared" si="5"/>
        <v/>
      </c>
      <c r="K51" s="76" t="str">
        <f t="shared" si="6"/>
        <v/>
      </c>
      <c r="L51" s="124" t="str">
        <f t="shared" si="7"/>
        <v/>
      </c>
      <c r="M51" s="87" t="str">
        <f t="shared" si="8"/>
        <v>N/A</v>
      </c>
      <c r="N51" s="107" t="str">
        <f t="shared" si="9"/>
        <v>Enter CF #</v>
      </c>
      <c r="O51" s="416"/>
      <c r="P51" s="417"/>
      <c r="Q51" s="65" t="str">
        <f t="shared" si="10"/>
        <v>-</v>
      </c>
      <c r="R51" s="235">
        <f t="shared" si="11"/>
        <v>1</v>
      </c>
      <c r="S51" s="235">
        <f t="shared" si="12"/>
        <v>0</v>
      </c>
      <c r="T51" s="235" t="str">
        <f t="shared" si="13"/>
        <v>-</v>
      </c>
      <c r="U51" s="235" t="str">
        <f t="shared" si="14"/>
        <v>-</v>
      </c>
      <c r="V51" s="235" t="str">
        <f t="shared" si="23"/>
        <v>-</v>
      </c>
      <c r="W51" s="139" t="str">
        <f t="shared" si="15"/>
        <v>-</v>
      </c>
      <c r="X51" s="235">
        <f t="shared" si="16"/>
        <v>0</v>
      </c>
      <c r="Y51" s="235" t="str">
        <f t="shared" si="17"/>
        <v>Enter CF #</v>
      </c>
      <c r="Z51" s="140">
        <f t="shared" si="21"/>
        <v>1</v>
      </c>
      <c r="AA51" s="139">
        <f t="shared" si="22"/>
        <v>0</v>
      </c>
      <c r="AB51" s="235">
        <f t="shared" si="18"/>
        <v>0</v>
      </c>
      <c r="AC51" s="141"/>
      <c r="AD51" s="139">
        <f t="shared" si="19"/>
        <v>0</v>
      </c>
      <c r="AE51" s="250">
        <v>1</v>
      </c>
    </row>
    <row r="52" spans="1:31" ht="15" customHeight="1" x14ac:dyDescent="0.25">
      <c r="A52" s="451"/>
      <c r="B52" s="353" t="s">
        <v>211</v>
      </c>
      <c r="C52" s="82" t="s">
        <v>212</v>
      </c>
      <c r="D52" s="360">
        <f>IF(A235="","",A235)</f>
        <v>4</v>
      </c>
      <c r="E52" s="308" t="s">
        <v>10</v>
      </c>
      <c r="F52" s="360">
        <f>IF(B235="","",B235)</f>
        <v>3</v>
      </c>
      <c r="G52" s="352" t="s">
        <v>394</v>
      </c>
      <c r="H52" s="85" t="str">
        <f t="shared" si="3"/>
        <v/>
      </c>
      <c r="I52" s="77" t="str">
        <f t="shared" si="4"/>
        <v>Acceptable</v>
      </c>
      <c r="J52" s="76" t="str">
        <f t="shared" si="5"/>
        <v/>
      </c>
      <c r="K52" s="76" t="str">
        <f t="shared" si="6"/>
        <v/>
      </c>
      <c r="L52" s="124" t="str">
        <f t="shared" si="7"/>
        <v/>
      </c>
      <c r="M52" s="87" t="str">
        <f t="shared" si="8"/>
        <v>N/A</v>
      </c>
      <c r="N52" s="107">
        <f t="shared" si="9"/>
        <v>0.75</v>
      </c>
      <c r="O52" s="416"/>
      <c r="P52" s="417"/>
      <c r="Q52" s="65">
        <f t="shared" si="10"/>
        <v>11.538461538461538</v>
      </c>
      <c r="R52" s="235">
        <f t="shared" si="11"/>
        <v>1</v>
      </c>
      <c r="S52" s="235">
        <f t="shared" si="12"/>
        <v>0</v>
      </c>
      <c r="T52" s="235">
        <f t="shared" si="13"/>
        <v>15.384615384615385</v>
      </c>
      <c r="U52" s="235">
        <f t="shared" si="14"/>
        <v>15.384615384615385</v>
      </c>
      <c r="V52" s="235">
        <f t="shared" si="23"/>
        <v>3.8461538461538463</v>
      </c>
      <c r="W52" s="139">
        <f t="shared" si="15"/>
        <v>4</v>
      </c>
      <c r="X52" s="235">
        <f t="shared" si="16"/>
        <v>1</v>
      </c>
      <c r="Y52" s="235">
        <f t="shared" si="17"/>
        <v>0</v>
      </c>
      <c r="Z52" s="140">
        <f t="shared" si="21"/>
        <v>1</v>
      </c>
      <c r="AA52" s="139">
        <f t="shared" si="22"/>
        <v>1</v>
      </c>
      <c r="AB52" s="235">
        <f t="shared" si="18"/>
        <v>0</v>
      </c>
      <c r="AC52" s="141"/>
      <c r="AD52" s="139">
        <f t="shared" si="19"/>
        <v>0</v>
      </c>
      <c r="AE52" s="250">
        <v>4</v>
      </c>
    </row>
    <row r="53" spans="1:31" ht="15" customHeight="1" x14ac:dyDescent="0.25">
      <c r="A53" s="451"/>
      <c r="B53" s="353" t="s">
        <v>213</v>
      </c>
      <c r="C53" s="82" t="s">
        <v>214</v>
      </c>
      <c r="D53" s="360">
        <f>IF(A242="","",A242)</f>
        <v>6</v>
      </c>
      <c r="E53" s="308" t="s">
        <v>10</v>
      </c>
      <c r="F53" s="360" t="str">
        <f>IF(B242="","",B242)</f>
        <v/>
      </c>
      <c r="G53" s="352" t="s">
        <v>394</v>
      </c>
      <c r="H53" s="85" t="str">
        <f t="shared" si="3"/>
        <v/>
      </c>
      <c r="I53" s="77" t="str">
        <f t="shared" si="4"/>
        <v/>
      </c>
      <c r="J53" s="76" t="str">
        <f t="shared" si="5"/>
        <v/>
      </c>
      <c r="K53" s="76" t="str">
        <f t="shared" si="6"/>
        <v/>
      </c>
      <c r="L53" s="124" t="str">
        <f t="shared" si="7"/>
        <v/>
      </c>
      <c r="M53" s="87" t="str">
        <f t="shared" si="8"/>
        <v>N/A</v>
      </c>
      <c r="N53" s="107" t="str">
        <f t="shared" si="9"/>
        <v>Enter CF #</v>
      </c>
      <c r="O53" s="416"/>
      <c r="P53" s="417"/>
      <c r="Q53" s="65" t="str">
        <f t="shared" si="10"/>
        <v>-</v>
      </c>
      <c r="R53" s="235">
        <f t="shared" si="11"/>
        <v>1</v>
      </c>
      <c r="S53" s="235">
        <f t="shared" si="12"/>
        <v>0</v>
      </c>
      <c r="T53" s="235" t="str">
        <f t="shared" si="13"/>
        <v>-</v>
      </c>
      <c r="U53" s="235" t="str">
        <f t="shared" si="14"/>
        <v>-</v>
      </c>
      <c r="V53" s="235" t="str">
        <f t="shared" si="23"/>
        <v>-</v>
      </c>
      <c r="W53" s="139" t="str">
        <f t="shared" si="15"/>
        <v>-</v>
      </c>
      <c r="X53" s="235">
        <f t="shared" si="16"/>
        <v>0</v>
      </c>
      <c r="Y53" s="235" t="str">
        <f t="shared" si="17"/>
        <v>Enter CF #</v>
      </c>
      <c r="Z53" s="140">
        <f t="shared" si="21"/>
        <v>1</v>
      </c>
      <c r="AA53" s="139">
        <f t="shared" si="22"/>
        <v>0</v>
      </c>
      <c r="AB53" s="235">
        <f t="shared" si="18"/>
        <v>0</v>
      </c>
      <c r="AC53" s="141"/>
      <c r="AD53" s="139">
        <f t="shared" si="19"/>
        <v>0</v>
      </c>
      <c r="AE53" s="250">
        <v>6</v>
      </c>
    </row>
    <row r="54" spans="1:31" ht="15" customHeight="1" x14ac:dyDescent="0.25">
      <c r="A54" s="451"/>
      <c r="B54" s="353" t="s">
        <v>215</v>
      </c>
      <c r="C54" s="82" t="s">
        <v>216</v>
      </c>
      <c r="D54" s="360">
        <f>IF(A255="","",A255)</f>
        <v>3</v>
      </c>
      <c r="E54" s="308" t="s">
        <v>10</v>
      </c>
      <c r="F54" s="360">
        <f>IF(B255="","",B255)</f>
        <v>3</v>
      </c>
      <c r="G54" s="352" t="s">
        <v>394</v>
      </c>
      <c r="H54" s="85" t="str">
        <f t="shared" si="3"/>
        <v/>
      </c>
      <c r="I54" s="77" t="str">
        <f t="shared" si="4"/>
        <v>Acceptable</v>
      </c>
      <c r="J54" s="76" t="str">
        <f t="shared" si="5"/>
        <v/>
      </c>
      <c r="K54" s="76" t="str">
        <f t="shared" si="6"/>
        <v/>
      </c>
      <c r="L54" s="124" t="str">
        <f t="shared" si="7"/>
        <v/>
      </c>
      <c r="M54" s="87" t="str">
        <f t="shared" si="8"/>
        <v>N/A</v>
      </c>
      <c r="N54" s="107">
        <f t="shared" si="9"/>
        <v>0.75</v>
      </c>
      <c r="O54" s="416"/>
      <c r="P54" s="417"/>
      <c r="Q54" s="65">
        <f t="shared" si="10"/>
        <v>8.6538461538461533</v>
      </c>
      <c r="R54" s="235">
        <f t="shared" si="11"/>
        <v>1</v>
      </c>
      <c r="S54" s="235">
        <f t="shared" si="12"/>
        <v>0</v>
      </c>
      <c r="T54" s="235">
        <f t="shared" si="13"/>
        <v>11.538461538461538</v>
      </c>
      <c r="U54" s="235">
        <f t="shared" si="14"/>
        <v>11.538461538461538</v>
      </c>
      <c r="V54" s="235">
        <f t="shared" si="23"/>
        <v>2.8846153846153846</v>
      </c>
      <c r="W54" s="139">
        <f t="shared" si="15"/>
        <v>3</v>
      </c>
      <c r="X54" s="235">
        <f t="shared" si="16"/>
        <v>1</v>
      </c>
      <c r="Y54" s="235">
        <f t="shared" si="17"/>
        <v>0</v>
      </c>
      <c r="Z54" s="140">
        <f t="shared" si="21"/>
        <v>1</v>
      </c>
      <c r="AA54" s="139">
        <f t="shared" si="22"/>
        <v>1</v>
      </c>
      <c r="AB54" s="235">
        <f t="shared" si="18"/>
        <v>0</v>
      </c>
      <c r="AC54" s="141"/>
      <c r="AD54" s="139">
        <f t="shared" si="19"/>
        <v>0</v>
      </c>
      <c r="AE54" s="250">
        <v>3</v>
      </c>
    </row>
    <row r="55" spans="1:31" ht="15" customHeight="1" x14ac:dyDescent="0.25">
      <c r="A55" s="451"/>
      <c r="B55" s="353" t="s">
        <v>217</v>
      </c>
      <c r="C55" s="82" t="s">
        <v>218</v>
      </c>
      <c r="D55" s="360">
        <f>IF(A264="","",A264)</f>
        <v>2</v>
      </c>
      <c r="E55" s="308" t="s">
        <v>10</v>
      </c>
      <c r="F55" s="360">
        <f>IF(B264="","",B264)</f>
        <v>3</v>
      </c>
      <c r="G55" s="352" t="s">
        <v>394</v>
      </c>
      <c r="H55" s="85" t="str">
        <f t="shared" si="3"/>
        <v/>
      </c>
      <c r="I55" s="77" t="str">
        <f t="shared" si="4"/>
        <v>Acceptable</v>
      </c>
      <c r="J55" s="76" t="str">
        <f t="shared" si="5"/>
        <v/>
      </c>
      <c r="K55" s="76" t="str">
        <f t="shared" si="6"/>
        <v/>
      </c>
      <c r="L55" s="124" t="str">
        <f t="shared" si="7"/>
        <v/>
      </c>
      <c r="M55" s="87" t="str">
        <f t="shared" si="8"/>
        <v>N/A</v>
      </c>
      <c r="N55" s="107">
        <f t="shared" si="9"/>
        <v>0.75</v>
      </c>
      <c r="O55" s="416"/>
      <c r="P55" s="417"/>
      <c r="Q55" s="65">
        <f t="shared" si="10"/>
        <v>5.7692307692307692</v>
      </c>
      <c r="R55" s="235">
        <f t="shared" si="11"/>
        <v>1</v>
      </c>
      <c r="S55" s="235">
        <f t="shared" si="12"/>
        <v>0</v>
      </c>
      <c r="T55" s="235">
        <f t="shared" si="13"/>
        <v>7.6923076923076925</v>
      </c>
      <c r="U55" s="235">
        <f t="shared" si="14"/>
        <v>7.6923076923076925</v>
      </c>
      <c r="V55" s="235">
        <f t="shared" si="23"/>
        <v>1.9230769230769231</v>
      </c>
      <c r="W55" s="139">
        <f t="shared" si="15"/>
        <v>2</v>
      </c>
      <c r="X55" s="235">
        <f t="shared" si="16"/>
        <v>1</v>
      </c>
      <c r="Y55" s="235">
        <f t="shared" si="17"/>
        <v>0</v>
      </c>
      <c r="Z55" s="140">
        <f t="shared" si="21"/>
        <v>1</v>
      </c>
      <c r="AA55" s="139">
        <f t="shared" si="22"/>
        <v>1</v>
      </c>
      <c r="AB55" s="235">
        <f t="shared" si="18"/>
        <v>0</v>
      </c>
      <c r="AC55" s="141"/>
      <c r="AD55" s="139">
        <f t="shared" si="19"/>
        <v>0</v>
      </c>
      <c r="AE55" s="250">
        <v>2</v>
      </c>
    </row>
    <row r="56" spans="1:31" ht="15" customHeight="1" x14ac:dyDescent="0.25">
      <c r="A56" s="451"/>
      <c r="B56" s="353" t="s">
        <v>219</v>
      </c>
      <c r="C56" s="82" t="s">
        <v>220</v>
      </c>
      <c r="D56" s="360">
        <f>IF(A269="","",A269)</f>
        <v>0</v>
      </c>
      <c r="E56" s="308" t="s">
        <v>10</v>
      </c>
      <c r="F56" s="360" t="str">
        <f>IF(B269="","",B269)</f>
        <v/>
      </c>
      <c r="G56" s="352" t="s">
        <v>394</v>
      </c>
      <c r="H56" s="85" t="str">
        <f t="shared" si="3"/>
        <v/>
      </c>
      <c r="I56" s="77" t="str">
        <f t="shared" si="4"/>
        <v/>
      </c>
      <c r="J56" s="76" t="str">
        <f t="shared" si="5"/>
        <v/>
      </c>
      <c r="K56" s="76" t="str">
        <f t="shared" si="6"/>
        <v/>
      </c>
      <c r="L56" s="124" t="str">
        <f t="shared" si="7"/>
        <v/>
      </c>
      <c r="M56" s="87" t="str">
        <f t="shared" si="8"/>
        <v>N/A</v>
      </c>
      <c r="N56" s="107" t="str">
        <f t="shared" si="9"/>
        <v>N/A</v>
      </c>
      <c r="O56" s="416"/>
      <c r="P56" s="417"/>
      <c r="Q56" s="65" t="str">
        <f t="shared" si="10"/>
        <v>-</v>
      </c>
      <c r="R56" s="235">
        <f t="shared" si="11"/>
        <v>1</v>
      </c>
      <c r="S56" s="235">
        <f t="shared" si="12"/>
        <v>0</v>
      </c>
      <c r="T56" s="235" t="str">
        <f t="shared" si="13"/>
        <v>-</v>
      </c>
      <c r="U56" s="235" t="str">
        <f t="shared" si="14"/>
        <v>-</v>
      </c>
      <c r="V56" s="235" t="str">
        <f t="shared" si="23"/>
        <v>-</v>
      </c>
      <c r="W56" s="139" t="str">
        <f t="shared" si="15"/>
        <v>-</v>
      </c>
      <c r="X56" s="235">
        <f t="shared" si="16"/>
        <v>0</v>
      </c>
      <c r="Y56" s="235" t="str">
        <f t="shared" si="17"/>
        <v>Enter CF #</v>
      </c>
      <c r="Z56" s="140">
        <f t="shared" si="21"/>
        <v>0</v>
      </c>
      <c r="AA56" s="139">
        <f t="shared" si="22"/>
        <v>0</v>
      </c>
      <c r="AB56" s="235">
        <f t="shared" si="18"/>
        <v>0</v>
      </c>
      <c r="AC56" s="141"/>
      <c r="AD56" s="139">
        <f t="shared" si="19"/>
        <v>0</v>
      </c>
      <c r="AE56" s="250">
        <v>0</v>
      </c>
    </row>
    <row r="57" spans="1:31" ht="15" customHeight="1" x14ac:dyDescent="0.25">
      <c r="A57" s="452"/>
      <c r="B57" s="354" t="s">
        <v>221</v>
      </c>
      <c r="C57" s="83" t="s">
        <v>188</v>
      </c>
      <c r="D57" s="361">
        <f>IF(A281="","",A281)</f>
        <v>4</v>
      </c>
      <c r="E57" s="309" t="s">
        <v>10</v>
      </c>
      <c r="F57" s="361">
        <f>IF(B281="","",B281)</f>
        <v>3</v>
      </c>
      <c r="G57" s="314" t="s">
        <v>394</v>
      </c>
      <c r="H57" s="86" t="str">
        <f t="shared" si="3"/>
        <v/>
      </c>
      <c r="I57" s="79" t="str">
        <f t="shared" si="4"/>
        <v>Acceptable</v>
      </c>
      <c r="J57" s="78" t="str">
        <f t="shared" si="5"/>
        <v/>
      </c>
      <c r="K57" s="78" t="str">
        <f t="shared" si="6"/>
        <v/>
      </c>
      <c r="L57" s="125" t="str">
        <f t="shared" si="7"/>
        <v/>
      </c>
      <c r="M57" s="88" t="str">
        <f t="shared" si="8"/>
        <v>N/A</v>
      </c>
      <c r="N57" s="106">
        <f t="shared" si="9"/>
        <v>0.75</v>
      </c>
      <c r="O57" s="418"/>
      <c r="P57" s="419"/>
      <c r="Q57" s="80">
        <f t="shared" si="10"/>
        <v>11.538461538461538</v>
      </c>
      <c r="R57" s="97">
        <f t="shared" si="11"/>
        <v>1</v>
      </c>
      <c r="S57" s="97">
        <f t="shared" si="12"/>
        <v>0</v>
      </c>
      <c r="T57" s="97">
        <f t="shared" si="13"/>
        <v>15.384615384615385</v>
      </c>
      <c r="U57" s="97">
        <f t="shared" si="14"/>
        <v>15.384615384615385</v>
      </c>
      <c r="V57" s="97">
        <f t="shared" si="23"/>
        <v>3.8461538461538463</v>
      </c>
      <c r="W57" s="142">
        <f t="shared" si="15"/>
        <v>4</v>
      </c>
      <c r="X57" s="97">
        <f t="shared" si="16"/>
        <v>1</v>
      </c>
      <c r="Y57" s="97">
        <f t="shared" si="17"/>
        <v>0</v>
      </c>
      <c r="Z57" s="143">
        <f t="shared" si="21"/>
        <v>1</v>
      </c>
      <c r="AA57" s="142">
        <f t="shared" si="22"/>
        <v>1</v>
      </c>
      <c r="AB57" s="97">
        <f t="shared" si="18"/>
        <v>0</v>
      </c>
      <c r="AC57" s="144"/>
      <c r="AD57" s="142">
        <f t="shared" si="19"/>
        <v>0</v>
      </c>
      <c r="AE57" s="252">
        <v>4</v>
      </c>
    </row>
    <row r="58" spans="1:31" ht="15" customHeight="1" x14ac:dyDescent="0.25">
      <c r="A58" s="395" t="s">
        <v>8</v>
      </c>
      <c r="B58" s="164" t="s">
        <v>222</v>
      </c>
      <c r="C58" s="164" t="s">
        <v>223</v>
      </c>
      <c r="D58" s="71">
        <v>0</v>
      </c>
      <c r="E58" s="132" t="s">
        <v>10</v>
      </c>
      <c r="F58" s="71"/>
      <c r="G58" s="71"/>
      <c r="H58" s="84" t="str">
        <f t="shared" si="3"/>
        <v/>
      </c>
      <c r="I58" s="74" t="str">
        <f t="shared" si="4"/>
        <v/>
      </c>
      <c r="J58" s="75" t="str">
        <f t="shared" si="5"/>
        <v/>
      </c>
      <c r="K58" s="75" t="str">
        <f t="shared" si="6"/>
        <v/>
      </c>
      <c r="L58" s="123" t="str">
        <f t="shared" si="7"/>
        <v/>
      </c>
      <c r="M58" s="72" t="str">
        <f t="shared" si="8"/>
        <v>N/A</v>
      </c>
      <c r="N58" s="73" t="str">
        <f t="shared" si="9"/>
        <v>N/A</v>
      </c>
      <c r="O58" s="430"/>
      <c r="P58" s="431"/>
      <c r="Q58" s="64" t="str">
        <f t="shared" si="10"/>
        <v>-</v>
      </c>
      <c r="R58" s="63">
        <f t="shared" si="11"/>
        <v>1</v>
      </c>
      <c r="S58" s="63">
        <f t="shared" si="12"/>
        <v>0</v>
      </c>
      <c r="T58" s="63" t="str">
        <f t="shared" si="13"/>
        <v>-</v>
      </c>
      <c r="U58" s="63" t="str">
        <f t="shared" si="14"/>
        <v>-</v>
      </c>
      <c r="V58" s="63" t="str">
        <f t="shared" si="23"/>
        <v>-</v>
      </c>
      <c r="W58" s="136" t="str">
        <f t="shared" si="15"/>
        <v>-</v>
      </c>
      <c r="X58" s="63">
        <f t="shared" si="16"/>
        <v>0</v>
      </c>
      <c r="Y58" s="63" t="str">
        <f t="shared" si="17"/>
        <v>Enter CF #</v>
      </c>
      <c r="Z58" s="137">
        <f t="shared" si="21"/>
        <v>0</v>
      </c>
      <c r="AA58" s="136">
        <f t="shared" si="22"/>
        <v>0</v>
      </c>
      <c r="AB58" s="63">
        <f t="shared" si="18"/>
        <v>0</v>
      </c>
      <c r="AC58" s="257"/>
      <c r="AD58" s="136">
        <f t="shared" si="19"/>
        <v>0</v>
      </c>
      <c r="AE58" s="138">
        <v>0</v>
      </c>
    </row>
    <row r="59" spans="1:31" ht="15" customHeight="1" x14ac:dyDescent="0.25">
      <c r="A59" s="393"/>
      <c r="B59" s="82" t="s">
        <v>224</v>
      </c>
      <c r="C59" s="82" t="s">
        <v>223</v>
      </c>
      <c r="D59" s="94">
        <v>0</v>
      </c>
      <c r="E59" s="92" t="s">
        <v>10</v>
      </c>
      <c r="F59" s="94"/>
      <c r="G59" s="94"/>
      <c r="H59" s="85" t="str">
        <f t="shared" si="3"/>
        <v/>
      </c>
      <c r="I59" s="77" t="str">
        <f t="shared" si="4"/>
        <v/>
      </c>
      <c r="J59" s="76" t="str">
        <f t="shared" si="5"/>
        <v/>
      </c>
      <c r="K59" s="76" t="str">
        <f t="shared" si="6"/>
        <v/>
      </c>
      <c r="L59" s="124" t="str">
        <f t="shared" si="7"/>
        <v/>
      </c>
      <c r="M59" s="87" t="str">
        <f t="shared" si="8"/>
        <v>N/A</v>
      </c>
      <c r="N59" s="107" t="str">
        <f t="shared" si="9"/>
        <v>N/A</v>
      </c>
      <c r="O59" s="416"/>
      <c r="P59" s="417"/>
      <c r="Q59" s="65" t="str">
        <f t="shared" si="10"/>
        <v>-</v>
      </c>
      <c r="R59" s="235">
        <f t="shared" si="11"/>
        <v>1</v>
      </c>
      <c r="S59" s="235">
        <f t="shared" si="12"/>
        <v>0</v>
      </c>
      <c r="T59" s="235" t="str">
        <f t="shared" si="13"/>
        <v>-</v>
      </c>
      <c r="U59" s="235" t="str">
        <f t="shared" si="14"/>
        <v>-</v>
      </c>
      <c r="V59" s="235" t="str">
        <f t="shared" si="23"/>
        <v>-</v>
      </c>
      <c r="W59" s="139" t="str">
        <f t="shared" si="15"/>
        <v>-</v>
      </c>
      <c r="X59" s="235">
        <f t="shared" si="16"/>
        <v>0</v>
      </c>
      <c r="Y59" s="235" t="str">
        <f t="shared" si="17"/>
        <v>Enter CF #</v>
      </c>
      <c r="Z59" s="140">
        <f t="shared" si="21"/>
        <v>0</v>
      </c>
      <c r="AA59" s="139">
        <f t="shared" si="22"/>
        <v>0</v>
      </c>
      <c r="AB59" s="235">
        <f t="shared" si="18"/>
        <v>0</v>
      </c>
      <c r="AC59" s="141"/>
      <c r="AD59" s="139">
        <f t="shared" si="19"/>
        <v>0</v>
      </c>
      <c r="AE59" s="250">
        <v>0</v>
      </c>
    </row>
    <row r="60" spans="1:31" ht="15" customHeight="1" x14ac:dyDescent="0.25">
      <c r="A60" s="393"/>
      <c r="B60" s="82" t="s">
        <v>225</v>
      </c>
      <c r="C60" s="82" t="s">
        <v>226</v>
      </c>
      <c r="D60" s="94">
        <v>0</v>
      </c>
      <c r="E60" s="92" t="s">
        <v>10</v>
      </c>
      <c r="F60" s="94"/>
      <c r="G60" s="94"/>
      <c r="H60" s="85" t="str">
        <f t="shared" si="3"/>
        <v/>
      </c>
      <c r="I60" s="77" t="str">
        <f t="shared" si="4"/>
        <v/>
      </c>
      <c r="J60" s="76" t="str">
        <f t="shared" si="5"/>
        <v/>
      </c>
      <c r="K60" s="76" t="str">
        <f t="shared" si="6"/>
        <v/>
      </c>
      <c r="L60" s="124" t="str">
        <f t="shared" si="7"/>
        <v/>
      </c>
      <c r="M60" s="87" t="str">
        <f t="shared" si="8"/>
        <v>N/A</v>
      </c>
      <c r="N60" s="107" t="str">
        <f t="shared" si="9"/>
        <v>N/A</v>
      </c>
      <c r="O60" s="416"/>
      <c r="P60" s="417"/>
      <c r="Q60" s="65" t="str">
        <f t="shared" si="10"/>
        <v>-</v>
      </c>
      <c r="R60" s="235">
        <f t="shared" si="11"/>
        <v>1</v>
      </c>
      <c r="S60" s="235">
        <f t="shared" si="12"/>
        <v>0</v>
      </c>
      <c r="T60" s="235" t="str">
        <f t="shared" si="13"/>
        <v>-</v>
      </c>
      <c r="U60" s="235" t="str">
        <f t="shared" si="14"/>
        <v>-</v>
      </c>
      <c r="V60" s="235" t="str">
        <f t="shared" si="23"/>
        <v>-</v>
      </c>
      <c r="W60" s="139" t="str">
        <f t="shared" si="15"/>
        <v>-</v>
      </c>
      <c r="X60" s="235">
        <f t="shared" si="16"/>
        <v>0</v>
      </c>
      <c r="Y60" s="235" t="str">
        <f t="shared" si="17"/>
        <v>Enter CF #</v>
      </c>
      <c r="Z60" s="140">
        <f t="shared" si="21"/>
        <v>0</v>
      </c>
      <c r="AA60" s="139">
        <f t="shared" si="22"/>
        <v>0</v>
      </c>
      <c r="AB60" s="235">
        <f t="shared" si="18"/>
        <v>0</v>
      </c>
      <c r="AC60" s="141"/>
      <c r="AD60" s="139">
        <f t="shared" si="19"/>
        <v>0</v>
      </c>
      <c r="AE60" s="250">
        <v>0</v>
      </c>
    </row>
    <row r="61" spans="1:31" ht="15" customHeight="1" x14ac:dyDescent="0.25">
      <c r="A61" s="393"/>
      <c r="B61" s="82" t="s">
        <v>227</v>
      </c>
      <c r="C61" s="82" t="s">
        <v>228</v>
      </c>
      <c r="D61" s="94">
        <v>0</v>
      </c>
      <c r="E61" s="92" t="s">
        <v>10</v>
      </c>
      <c r="F61" s="94"/>
      <c r="G61" s="94"/>
      <c r="H61" s="85" t="str">
        <f t="shared" si="3"/>
        <v/>
      </c>
      <c r="I61" s="77" t="str">
        <f t="shared" si="4"/>
        <v/>
      </c>
      <c r="J61" s="76" t="str">
        <f t="shared" si="5"/>
        <v/>
      </c>
      <c r="K61" s="76" t="str">
        <f t="shared" si="6"/>
        <v/>
      </c>
      <c r="L61" s="124" t="str">
        <f t="shared" si="7"/>
        <v/>
      </c>
      <c r="M61" s="87" t="str">
        <f t="shared" si="8"/>
        <v>N/A</v>
      </c>
      <c r="N61" s="107" t="str">
        <f t="shared" si="9"/>
        <v>N/A</v>
      </c>
      <c r="O61" s="416"/>
      <c r="P61" s="417"/>
      <c r="Q61" s="65" t="str">
        <f t="shared" si="10"/>
        <v>-</v>
      </c>
      <c r="R61" s="235">
        <f t="shared" si="11"/>
        <v>1</v>
      </c>
      <c r="S61" s="235">
        <f t="shared" si="12"/>
        <v>0</v>
      </c>
      <c r="T61" s="235" t="str">
        <f t="shared" si="13"/>
        <v>-</v>
      </c>
      <c r="U61" s="235" t="str">
        <f t="shared" si="14"/>
        <v>-</v>
      </c>
      <c r="V61" s="235" t="str">
        <f t="shared" si="23"/>
        <v>-</v>
      </c>
      <c r="W61" s="139" t="str">
        <f t="shared" si="15"/>
        <v>-</v>
      </c>
      <c r="X61" s="235">
        <f t="shared" si="16"/>
        <v>0</v>
      </c>
      <c r="Y61" s="235" t="str">
        <f t="shared" si="17"/>
        <v>Enter CF #</v>
      </c>
      <c r="Z61" s="140">
        <f t="shared" si="21"/>
        <v>0</v>
      </c>
      <c r="AA61" s="139">
        <f t="shared" si="22"/>
        <v>0</v>
      </c>
      <c r="AB61" s="235">
        <f t="shared" si="18"/>
        <v>0</v>
      </c>
      <c r="AC61" s="141"/>
      <c r="AD61" s="139">
        <f t="shared" si="19"/>
        <v>0</v>
      </c>
      <c r="AE61" s="250">
        <v>0</v>
      </c>
    </row>
    <row r="62" spans="1:31" ht="15" customHeight="1" x14ac:dyDescent="0.25">
      <c r="A62" s="393"/>
      <c r="B62" s="82" t="s">
        <v>229</v>
      </c>
      <c r="C62" s="82" t="s">
        <v>230</v>
      </c>
      <c r="D62" s="94">
        <v>0</v>
      </c>
      <c r="E62" s="92" t="s">
        <v>10</v>
      </c>
      <c r="F62" s="94"/>
      <c r="G62" s="94"/>
      <c r="H62" s="85" t="str">
        <f t="shared" si="3"/>
        <v/>
      </c>
      <c r="I62" s="77" t="str">
        <f t="shared" si="4"/>
        <v/>
      </c>
      <c r="J62" s="76" t="str">
        <f t="shared" si="5"/>
        <v/>
      </c>
      <c r="K62" s="76" t="str">
        <f t="shared" si="6"/>
        <v/>
      </c>
      <c r="L62" s="124" t="str">
        <f t="shared" si="7"/>
        <v/>
      </c>
      <c r="M62" s="87" t="str">
        <f t="shared" si="8"/>
        <v>N/A</v>
      </c>
      <c r="N62" s="107" t="str">
        <f t="shared" si="9"/>
        <v>N/A</v>
      </c>
      <c r="O62" s="416"/>
      <c r="P62" s="417"/>
      <c r="Q62" s="65" t="str">
        <f t="shared" si="10"/>
        <v>-</v>
      </c>
      <c r="R62" s="235">
        <f t="shared" si="11"/>
        <v>1</v>
      </c>
      <c r="S62" s="235">
        <f t="shared" si="12"/>
        <v>0</v>
      </c>
      <c r="T62" s="235" t="str">
        <f t="shared" si="13"/>
        <v>-</v>
      </c>
      <c r="U62" s="235" t="str">
        <f t="shared" si="14"/>
        <v>-</v>
      </c>
      <c r="V62" s="235" t="str">
        <f t="shared" si="23"/>
        <v>-</v>
      </c>
      <c r="W62" s="139" t="str">
        <f t="shared" si="15"/>
        <v>-</v>
      </c>
      <c r="X62" s="235">
        <f t="shared" si="16"/>
        <v>0</v>
      </c>
      <c r="Y62" s="235" t="str">
        <f t="shared" si="17"/>
        <v>Enter CF #</v>
      </c>
      <c r="Z62" s="140">
        <f t="shared" si="21"/>
        <v>0</v>
      </c>
      <c r="AA62" s="139">
        <f t="shared" si="22"/>
        <v>0</v>
      </c>
      <c r="AB62" s="235">
        <f t="shared" si="18"/>
        <v>0</v>
      </c>
      <c r="AC62" s="141"/>
      <c r="AD62" s="139">
        <f t="shared" si="19"/>
        <v>0</v>
      </c>
      <c r="AE62" s="250">
        <v>0</v>
      </c>
    </row>
    <row r="63" spans="1:31" ht="15" hidden="1" customHeight="1" x14ac:dyDescent="0.25">
      <c r="A63" s="284"/>
      <c r="B63" s="82"/>
      <c r="C63" s="82"/>
      <c r="D63" s="94">
        <v>0</v>
      </c>
      <c r="E63" s="92" t="s">
        <v>10</v>
      </c>
      <c r="F63" s="94"/>
      <c r="G63" s="94"/>
      <c r="H63" s="85" t="str">
        <f t="shared" si="3"/>
        <v/>
      </c>
      <c r="I63" s="77" t="str">
        <f t="shared" si="4"/>
        <v/>
      </c>
      <c r="J63" s="76" t="str">
        <f t="shared" si="5"/>
        <v/>
      </c>
      <c r="K63" s="76" t="str">
        <f t="shared" si="6"/>
        <v/>
      </c>
      <c r="L63" s="124" t="str">
        <f t="shared" si="7"/>
        <v/>
      </c>
      <c r="M63" s="87" t="str">
        <f t="shared" si="8"/>
        <v>N/A</v>
      </c>
      <c r="N63" s="107" t="str">
        <f t="shared" si="9"/>
        <v>N/A</v>
      </c>
      <c r="O63" s="416"/>
      <c r="P63" s="417"/>
      <c r="Q63" s="65" t="str">
        <f t="shared" si="10"/>
        <v>-</v>
      </c>
      <c r="R63" s="235">
        <f t="shared" si="11"/>
        <v>1</v>
      </c>
      <c r="S63" s="235">
        <f t="shared" si="12"/>
        <v>0</v>
      </c>
      <c r="T63" s="235" t="str">
        <f t="shared" si="13"/>
        <v>-</v>
      </c>
      <c r="U63" s="235" t="str">
        <f t="shared" si="14"/>
        <v>-</v>
      </c>
      <c r="V63" s="235" t="str">
        <f t="shared" si="23"/>
        <v>-</v>
      </c>
      <c r="W63" s="139" t="str">
        <f t="shared" si="15"/>
        <v>-</v>
      </c>
      <c r="X63" s="235">
        <f t="shared" si="16"/>
        <v>0</v>
      </c>
      <c r="Y63" s="235" t="str">
        <f t="shared" si="17"/>
        <v>Enter CF #</v>
      </c>
      <c r="Z63" s="140">
        <f t="shared" si="21"/>
        <v>0</v>
      </c>
      <c r="AA63" s="139">
        <f t="shared" si="22"/>
        <v>0</v>
      </c>
      <c r="AB63" s="235">
        <f t="shared" si="18"/>
        <v>0</v>
      </c>
      <c r="AC63" s="141"/>
      <c r="AD63" s="139">
        <f t="shared" si="19"/>
        <v>0</v>
      </c>
      <c r="AE63" s="250">
        <v>0</v>
      </c>
    </row>
    <row r="64" spans="1:31" ht="15" hidden="1" customHeight="1" x14ac:dyDescent="0.25">
      <c r="A64" s="285"/>
      <c r="B64" s="83"/>
      <c r="C64" s="83"/>
      <c r="D64" s="95">
        <v>0</v>
      </c>
      <c r="E64" s="93" t="s">
        <v>10</v>
      </c>
      <c r="F64" s="95"/>
      <c r="G64" s="95"/>
      <c r="H64" s="86" t="str">
        <f t="shared" si="3"/>
        <v/>
      </c>
      <c r="I64" s="79" t="str">
        <f t="shared" si="4"/>
        <v/>
      </c>
      <c r="J64" s="78" t="str">
        <f t="shared" si="5"/>
        <v/>
      </c>
      <c r="K64" s="78" t="str">
        <f t="shared" si="6"/>
        <v/>
      </c>
      <c r="L64" s="125" t="str">
        <f t="shared" si="7"/>
        <v/>
      </c>
      <c r="M64" s="88" t="str">
        <f t="shared" si="8"/>
        <v>N/A</v>
      </c>
      <c r="N64" s="106" t="str">
        <f t="shared" si="9"/>
        <v>N/A</v>
      </c>
      <c r="O64" s="418"/>
      <c r="P64" s="419"/>
      <c r="Q64" s="80" t="str">
        <f t="shared" si="10"/>
        <v>-</v>
      </c>
      <c r="R64" s="97">
        <f t="shared" si="11"/>
        <v>1</v>
      </c>
      <c r="S64" s="97">
        <f t="shared" si="12"/>
        <v>0</v>
      </c>
      <c r="T64" s="97" t="str">
        <f t="shared" si="13"/>
        <v>-</v>
      </c>
      <c r="U64" s="97" t="str">
        <f t="shared" si="14"/>
        <v>-</v>
      </c>
      <c r="V64" s="97" t="str">
        <f t="shared" si="23"/>
        <v>-</v>
      </c>
      <c r="W64" s="142" t="str">
        <f t="shared" si="15"/>
        <v>-</v>
      </c>
      <c r="X64" s="97">
        <f t="shared" si="16"/>
        <v>0</v>
      </c>
      <c r="Y64" s="97" t="str">
        <f t="shared" si="17"/>
        <v>Enter CF #</v>
      </c>
      <c r="Z64" s="143">
        <f t="shared" si="21"/>
        <v>0</v>
      </c>
      <c r="AA64" s="142">
        <f t="shared" si="22"/>
        <v>0</v>
      </c>
      <c r="AB64" s="97">
        <f t="shared" si="18"/>
        <v>0</v>
      </c>
      <c r="AC64" s="144"/>
      <c r="AD64" s="142">
        <f t="shared" si="19"/>
        <v>0</v>
      </c>
      <c r="AE64" s="252">
        <v>0</v>
      </c>
    </row>
    <row r="65" spans="1:31" ht="15" hidden="1" customHeight="1" x14ac:dyDescent="0.25">
      <c r="A65" s="395" t="s">
        <v>180</v>
      </c>
      <c r="B65" s="306"/>
      <c r="C65" s="306"/>
      <c r="D65" s="71">
        <v>0</v>
      </c>
      <c r="E65" s="132" t="s">
        <v>10</v>
      </c>
      <c r="F65" s="71"/>
      <c r="G65" s="71"/>
      <c r="H65" s="84" t="str">
        <f t="shared" si="3"/>
        <v/>
      </c>
      <c r="I65" s="74" t="str">
        <f t="shared" si="4"/>
        <v/>
      </c>
      <c r="J65" s="75" t="str">
        <f t="shared" si="5"/>
        <v/>
      </c>
      <c r="K65" s="75" t="str">
        <f t="shared" si="6"/>
        <v/>
      </c>
      <c r="L65" s="123" t="str">
        <f t="shared" si="7"/>
        <v/>
      </c>
      <c r="M65" s="72" t="str">
        <f t="shared" si="8"/>
        <v>N/A</v>
      </c>
      <c r="N65" s="73" t="str">
        <f t="shared" si="9"/>
        <v>N/A</v>
      </c>
      <c r="O65" s="430"/>
      <c r="P65" s="431"/>
      <c r="Q65" s="64" t="str">
        <f t="shared" si="10"/>
        <v>-</v>
      </c>
      <c r="R65" s="63">
        <f t="shared" si="11"/>
        <v>1</v>
      </c>
      <c r="S65" s="63">
        <f t="shared" si="12"/>
        <v>0</v>
      </c>
      <c r="T65" s="63" t="str">
        <f t="shared" si="13"/>
        <v>-</v>
      </c>
      <c r="U65" s="63" t="str">
        <f t="shared" si="14"/>
        <v>-</v>
      </c>
      <c r="V65" s="63" t="str">
        <f t="shared" si="23"/>
        <v>-</v>
      </c>
      <c r="W65" s="136" t="str">
        <f t="shared" si="15"/>
        <v>-</v>
      </c>
      <c r="X65" s="63">
        <f t="shared" si="16"/>
        <v>0</v>
      </c>
      <c r="Y65" s="63" t="str">
        <f t="shared" si="17"/>
        <v>Enter CF #</v>
      </c>
      <c r="Z65" s="137">
        <f t="shared" si="21"/>
        <v>0</v>
      </c>
      <c r="AA65" s="136">
        <f t="shared" si="22"/>
        <v>0</v>
      </c>
      <c r="AB65" s="63">
        <f t="shared" si="18"/>
        <v>0</v>
      </c>
      <c r="AC65" s="257"/>
      <c r="AD65" s="136">
        <f t="shared" si="19"/>
        <v>0</v>
      </c>
      <c r="AE65" s="138">
        <v>0</v>
      </c>
    </row>
    <row r="66" spans="1:31" ht="15" hidden="1" customHeight="1" x14ac:dyDescent="0.25">
      <c r="A66" s="393"/>
      <c r="B66" s="304"/>
      <c r="C66" s="304"/>
      <c r="D66" s="94">
        <v>0</v>
      </c>
      <c r="E66" s="92" t="s">
        <v>10</v>
      </c>
      <c r="F66" s="94"/>
      <c r="G66" s="94"/>
      <c r="H66" s="85" t="str">
        <f t="shared" si="3"/>
        <v/>
      </c>
      <c r="I66" s="77" t="str">
        <f t="shared" si="4"/>
        <v/>
      </c>
      <c r="J66" s="76" t="str">
        <f t="shared" si="5"/>
        <v/>
      </c>
      <c r="K66" s="76" t="str">
        <f t="shared" si="6"/>
        <v/>
      </c>
      <c r="L66" s="124" t="str">
        <f t="shared" si="7"/>
        <v/>
      </c>
      <c r="M66" s="87" t="str">
        <f t="shared" si="8"/>
        <v>N/A</v>
      </c>
      <c r="N66" s="107" t="str">
        <f t="shared" si="9"/>
        <v>N/A</v>
      </c>
      <c r="O66" s="416"/>
      <c r="P66" s="417"/>
      <c r="Q66" s="65" t="str">
        <f t="shared" si="10"/>
        <v>-</v>
      </c>
      <c r="R66" s="235">
        <f t="shared" si="11"/>
        <v>1</v>
      </c>
      <c r="S66" s="235">
        <f t="shared" si="12"/>
        <v>0</v>
      </c>
      <c r="T66" s="235" t="str">
        <f t="shared" si="13"/>
        <v>-</v>
      </c>
      <c r="U66" s="235" t="str">
        <f t="shared" si="14"/>
        <v>-</v>
      </c>
      <c r="V66" s="235" t="str">
        <f t="shared" si="23"/>
        <v>-</v>
      </c>
      <c r="W66" s="139" t="str">
        <f t="shared" si="15"/>
        <v>-</v>
      </c>
      <c r="X66" s="235">
        <f t="shared" si="16"/>
        <v>0</v>
      </c>
      <c r="Y66" s="235" t="str">
        <f t="shared" si="17"/>
        <v>Enter CF #</v>
      </c>
      <c r="Z66" s="140">
        <f t="shared" si="21"/>
        <v>0</v>
      </c>
      <c r="AA66" s="139">
        <f t="shared" si="22"/>
        <v>0</v>
      </c>
      <c r="AB66" s="235">
        <f t="shared" si="18"/>
        <v>0</v>
      </c>
      <c r="AC66" s="141"/>
      <c r="AD66" s="139">
        <f t="shared" si="19"/>
        <v>0</v>
      </c>
      <c r="AE66" s="250">
        <v>0</v>
      </c>
    </row>
    <row r="67" spans="1:31" ht="15" hidden="1" customHeight="1" x14ac:dyDescent="0.25">
      <c r="A67" s="393"/>
      <c r="B67" s="304"/>
      <c r="C67" s="304"/>
      <c r="D67" s="94">
        <v>0</v>
      </c>
      <c r="E67" s="92" t="s">
        <v>10</v>
      </c>
      <c r="F67" s="94"/>
      <c r="G67" s="94"/>
      <c r="H67" s="85" t="str">
        <f t="shared" si="3"/>
        <v/>
      </c>
      <c r="I67" s="77" t="str">
        <f t="shared" si="4"/>
        <v/>
      </c>
      <c r="J67" s="76" t="str">
        <f t="shared" si="5"/>
        <v/>
      </c>
      <c r="K67" s="76" t="str">
        <f t="shared" si="6"/>
        <v/>
      </c>
      <c r="L67" s="124" t="str">
        <f t="shared" si="7"/>
        <v/>
      </c>
      <c r="M67" s="87" t="str">
        <f t="shared" si="8"/>
        <v>N/A</v>
      </c>
      <c r="N67" s="107" t="str">
        <f t="shared" si="9"/>
        <v>N/A</v>
      </c>
      <c r="O67" s="416"/>
      <c r="P67" s="417"/>
      <c r="Q67" s="65" t="str">
        <f t="shared" si="10"/>
        <v>-</v>
      </c>
      <c r="R67" s="235">
        <f t="shared" si="11"/>
        <v>1</v>
      </c>
      <c r="S67" s="235">
        <f t="shared" si="12"/>
        <v>0</v>
      </c>
      <c r="T67" s="235" t="str">
        <f t="shared" si="13"/>
        <v>-</v>
      </c>
      <c r="U67" s="235" t="str">
        <f t="shared" si="14"/>
        <v>-</v>
      </c>
      <c r="V67" s="235" t="str">
        <f t="shared" si="23"/>
        <v>-</v>
      </c>
      <c r="W67" s="139" t="str">
        <f t="shared" si="15"/>
        <v>-</v>
      </c>
      <c r="X67" s="235">
        <f t="shared" si="16"/>
        <v>0</v>
      </c>
      <c r="Y67" s="235" t="str">
        <f t="shared" si="17"/>
        <v>Enter CF #</v>
      </c>
      <c r="Z67" s="140">
        <f t="shared" si="21"/>
        <v>0</v>
      </c>
      <c r="AA67" s="139">
        <f t="shared" si="22"/>
        <v>0</v>
      </c>
      <c r="AB67" s="235">
        <f t="shared" si="18"/>
        <v>0</v>
      </c>
      <c r="AC67" s="141"/>
      <c r="AD67" s="139">
        <f t="shared" si="19"/>
        <v>0</v>
      </c>
      <c r="AE67" s="250">
        <v>0</v>
      </c>
    </row>
    <row r="68" spans="1:31" ht="15" hidden="1" customHeight="1" x14ac:dyDescent="0.25">
      <c r="A68" s="393"/>
      <c r="B68" s="304"/>
      <c r="C68" s="304"/>
      <c r="D68" s="94">
        <v>0</v>
      </c>
      <c r="E68" s="92" t="s">
        <v>10</v>
      </c>
      <c r="F68" s="94"/>
      <c r="G68" s="94"/>
      <c r="H68" s="85" t="str">
        <f t="shared" si="3"/>
        <v/>
      </c>
      <c r="I68" s="77" t="str">
        <f t="shared" si="4"/>
        <v/>
      </c>
      <c r="J68" s="76" t="str">
        <f t="shared" si="5"/>
        <v/>
      </c>
      <c r="K68" s="76" t="str">
        <f t="shared" si="6"/>
        <v/>
      </c>
      <c r="L68" s="124" t="str">
        <f t="shared" si="7"/>
        <v/>
      </c>
      <c r="M68" s="87" t="str">
        <f t="shared" si="8"/>
        <v>N/A</v>
      </c>
      <c r="N68" s="107" t="str">
        <f t="shared" si="9"/>
        <v>N/A</v>
      </c>
      <c r="O68" s="416"/>
      <c r="P68" s="417"/>
      <c r="Q68" s="65" t="str">
        <f t="shared" si="10"/>
        <v>-</v>
      </c>
      <c r="R68" s="235">
        <f t="shared" si="11"/>
        <v>1</v>
      </c>
      <c r="S68" s="235">
        <f t="shared" si="12"/>
        <v>0</v>
      </c>
      <c r="T68" s="235" t="str">
        <f t="shared" si="13"/>
        <v>-</v>
      </c>
      <c r="U68" s="235" t="str">
        <f t="shared" si="14"/>
        <v>-</v>
      </c>
      <c r="V68" s="235" t="str">
        <f t="shared" si="23"/>
        <v>-</v>
      </c>
      <c r="W68" s="139" t="str">
        <f t="shared" si="15"/>
        <v>-</v>
      </c>
      <c r="X68" s="235">
        <f t="shared" si="16"/>
        <v>0</v>
      </c>
      <c r="Y68" s="235" t="str">
        <f t="shared" si="17"/>
        <v>Enter CF #</v>
      </c>
      <c r="Z68" s="140">
        <f t="shared" si="21"/>
        <v>0</v>
      </c>
      <c r="AA68" s="139">
        <f t="shared" si="22"/>
        <v>0</v>
      </c>
      <c r="AB68" s="235">
        <f t="shared" si="18"/>
        <v>0</v>
      </c>
      <c r="AC68" s="141"/>
      <c r="AD68" s="139">
        <f t="shared" si="19"/>
        <v>0</v>
      </c>
      <c r="AE68" s="250">
        <v>0</v>
      </c>
    </row>
    <row r="69" spans="1:31" ht="15" hidden="1" customHeight="1" x14ac:dyDescent="0.25">
      <c r="A69" s="393"/>
      <c r="B69" s="304"/>
      <c r="C69" s="304"/>
      <c r="D69" s="94">
        <v>0</v>
      </c>
      <c r="E69" s="92" t="s">
        <v>10</v>
      </c>
      <c r="F69" s="94"/>
      <c r="G69" s="94"/>
      <c r="H69" s="85" t="str">
        <f t="shared" si="3"/>
        <v/>
      </c>
      <c r="I69" s="77" t="str">
        <f t="shared" si="4"/>
        <v/>
      </c>
      <c r="J69" s="76" t="str">
        <f t="shared" si="5"/>
        <v/>
      </c>
      <c r="K69" s="76" t="str">
        <f t="shared" si="6"/>
        <v/>
      </c>
      <c r="L69" s="124" t="str">
        <f t="shared" si="7"/>
        <v/>
      </c>
      <c r="M69" s="87" t="str">
        <f t="shared" si="8"/>
        <v>N/A</v>
      </c>
      <c r="N69" s="107" t="str">
        <f t="shared" si="9"/>
        <v>N/A</v>
      </c>
      <c r="O69" s="416"/>
      <c r="P69" s="417"/>
      <c r="Q69" s="65" t="str">
        <f t="shared" si="10"/>
        <v>-</v>
      </c>
      <c r="R69" s="235">
        <f t="shared" si="11"/>
        <v>1</v>
      </c>
      <c r="S69" s="235">
        <f t="shared" si="12"/>
        <v>0</v>
      </c>
      <c r="T69" s="235" t="str">
        <f t="shared" si="13"/>
        <v>-</v>
      </c>
      <c r="U69" s="235" t="str">
        <f t="shared" si="14"/>
        <v>-</v>
      </c>
      <c r="V69" s="235" t="str">
        <f t="shared" si="23"/>
        <v>-</v>
      </c>
      <c r="W69" s="139" t="str">
        <f t="shared" si="15"/>
        <v>-</v>
      </c>
      <c r="X69" s="235">
        <f t="shared" si="16"/>
        <v>0</v>
      </c>
      <c r="Y69" s="235" t="str">
        <f t="shared" si="17"/>
        <v>Enter CF #</v>
      </c>
      <c r="Z69" s="140">
        <f t="shared" si="21"/>
        <v>0</v>
      </c>
      <c r="AA69" s="139">
        <f t="shared" si="22"/>
        <v>0</v>
      </c>
      <c r="AB69" s="235">
        <f t="shared" si="18"/>
        <v>0</v>
      </c>
      <c r="AC69" s="141"/>
      <c r="AD69" s="139">
        <f t="shared" si="19"/>
        <v>0</v>
      </c>
      <c r="AE69" s="250">
        <v>0</v>
      </c>
    </row>
    <row r="70" spans="1:31" ht="15" hidden="1" customHeight="1" x14ac:dyDescent="0.25">
      <c r="A70" s="423"/>
      <c r="B70" s="305"/>
      <c r="C70" s="305"/>
      <c r="D70" s="95">
        <v>0</v>
      </c>
      <c r="E70" s="93" t="s">
        <v>10</v>
      </c>
      <c r="F70" s="95"/>
      <c r="G70" s="95"/>
      <c r="H70" s="86" t="str">
        <f t="shared" si="3"/>
        <v/>
      </c>
      <c r="I70" s="79" t="str">
        <f t="shared" si="4"/>
        <v/>
      </c>
      <c r="J70" s="78" t="str">
        <f t="shared" si="5"/>
        <v/>
      </c>
      <c r="K70" s="78" t="str">
        <f t="shared" si="6"/>
        <v/>
      </c>
      <c r="L70" s="125" t="str">
        <f t="shared" si="7"/>
        <v/>
      </c>
      <c r="M70" s="88" t="str">
        <f t="shared" si="8"/>
        <v>N/A</v>
      </c>
      <c r="N70" s="106" t="str">
        <f t="shared" si="9"/>
        <v>N/A</v>
      </c>
      <c r="O70" s="418"/>
      <c r="P70" s="419"/>
      <c r="Q70" s="80" t="str">
        <f t="shared" si="10"/>
        <v>-</v>
      </c>
      <c r="R70" s="97">
        <f t="shared" si="11"/>
        <v>1</v>
      </c>
      <c r="S70" s="97">
        <f t="shared" si="12"/>
        <v>0</v>
      </c>
      <c r="T70" s="97" t="str">
        <f t="shared" si="13"/>
        <v>-</v>
      </c>
      <c r="U70" s="97" t="str">
        <f t="shared" si="14"/>
        <v>-</v>
      </c>
      <c r="V70" s="97" t="str">
        <f t="shared" si="23"/>
        <v>-</v>
      </c>
      <c r="W70" s="142" t="str">
        <f t="shared" si="15"/>
        <v>-</v>
      </c>
      <c r="X70" s="97">
        <f t="shared" si="16"/>
        <v>0</v>
      </c>
      <c r="Y70" s="97" t="str">
        <f t="shared" si="17"/>
        <v>Enter CF #</v>
      </c>
      <c r="Z70" s="143">
        <f t="shared" si="21"/>
        <v>0</v>
      </c>
      <c r="AA70" s="142">
        <f t="shared" si="22"/>
        <v>0</v>
      </c>
      <c r="AB70" s="97">
        <f t="shared" si="18"/>
        <v>0</v>
      </c>
      <c r="AC70" s="144"/>
      <c r="AD70" s="142">
        <f t="shared" si="19"/>
        <v>0</v>
      </c>
      <c r="AE70" s="252">
        <v>0</v>
      </c>
    </row>
    <row r="71" spans="1:31" ht="15" hidden="1" customHeight="1" x14ac:dyDescent="0.25">
      <c r="A71" s="395" t="s">
        <v>91</v>
      </c>
      <c r="B71" s="251"/>
      <c r="C71" s="251"/>
      <c r="D71" s="71">
        <v>0</v>
      </c>
      <c r="E71" s="132" t="s">
        <v>10</v>
      </c>
      <c r="F71" s="71"/>
      <c r="G71" s="71"/>
      <c r="H71" s="84" t="str">
        <f t="shared" si="3"/>
        <v/>
      </c>
      <c r="I71" s="74" t="str">
        <f t="shared" si="4"/>
        <v/>
      </c>
      <c r="J71" s="75" t="str">
        <f t="shared" si="5"/>
        <v/>
      </c>
      <c r="K71" s="75" t="str">
        <f t="shared" si="6"/>
        <v/>
      </c>
      <c r="L71" s="123" t="str">
        <f t="shared" si="7"/>
        <v/>
      </c>
      <c r="M71" s="72" t="str">
        <f t="shared" si="8"/>
        <v>N/A</v>
      </c>
      <c r="N71" s="73" t="str">
        <f t="shared" si="9"/>
        <v>N/A</v>
      </c>
      <c r="O71" s="430"/>
      <c r="P71" s="431"/>
      <c r="Q71" s="64" t="str">
        <f t="shared" si="10"/>
        <v>-</v>
      </c>
      <c r="R71" s="63">
        <f t="shared" si="11"/>
        <v>1</v>
      </c>
      <c r="S71" s="63">
        <f t="shared" si="12"/>
        <v>0</v>
      </c>
      <c r="T71" s="63" t="str">
        <f t="shared" si="13"/>
        <v>-</v>
      </c>
      <c r="U71" s="63" t="str">
        <f t="shared" si="14"/>
        <v>-</v>
      </c>
      <c r="V71" s="63" t="str">
        <f t="shared" si="23"/>
        <v>-</v>
      </c>
      <c r="W71" s="136" t="str">
        <f t="shared" si="15"/>
        <v>-</v>
      </c>
      <c r="X71" s="63">
        <f t="shared" si="16"/>
        <v>0</v>
      </c>
      <c r="Y71" s="63" t="str">
        <f t="shared" si="17"/>
        <v>Enter CF #</v>
      </c>
      <c r="Z71" s="137">
        <f t="shared" si="21"/>
        <v>0</v>
      </c>
      <c r="AA71" s="136">
        <f t="shared" si="22"/>
        <v>0</v>
      </c>
      <c r="AB71" s="63">
        <f t="shared" si="18"/>
        <v>0</v>
      </c>
      <c r="AC71" s="257"/>
      <c r="AD71" s="136">
        <f t="shared" si="19"/>
        <v>0</v>
      </c>
      <c r="AE71" s="138">
        <v>0</v>
      </c>
    </row>
    <row r="72" spans="1:31" ht="15" hidden="1" customHeight="1" x14ac:dyDescent="0.25">
      <c r="A72" s="393"/>
      <c r="B72" s="82"/>
      <c r="C72" s="82"/>
      <c r="D72" s="94">
        <v>0</v>
      </c>
      <c r="E72" s="92" t="s">
        <v>10</v>
      </c>
      <c r="F72" s="94"/>
      <c r="G72" s="94"/>
      <c r="H72" s="85" t="str">
        <f t="shared" si="3"/>
        <v/>
      </c>
      <c r="I72" s="77" t="str">
        <f t="shared" si="4"/>
        <v/>
      </c>
      <c r="J72" s="76" t="str">
        <f t="shared" si="5"/>
        <v/>
      </c>
      <c r="K72" s="76" t="str">
        <f t="shared" si="6"/>
        <v/>
      </c>
      <c r="L72" s="124" t="str">
        <f t="shared" si="7"/>
        <v/>
      </c>
      <c r="M72" s="87" t="str">
        <f t="shared" si="8"/>
        <v>N/A</v>
      </c>
      <c r="N72" s="107" t="str">
        <f t="shared" si="9"/>
        <v>N/A</v>
      </c>
      <c r="O72" s="416"/>
      <c r="P72" s="417"/>
      <c r="Q72" s="65" t="str">
        <f t="shared" si="10"/>
        <v>-</v>
      </c>
      <c r="R72" s="235">
        <f t="shared" si="11"/>
        <v>1</v>
      </c>
      <c r="S72" s="235">
        <f t="shared" si="12"/>
        <v>0</v>
      </c>
      <c r="T72" s="235" t="str">
        <f t="shared" si="13"/>
        <v>-</v>
      </c>
      <c r="U72" s="235" t="str">
        <f t="shared" si="14"/>
        <v>-</v>
      </c>
      <c r="V72" s="235" t="str">
        <f t="shared" si="23"/>
        <v>-</v>
      </c>
      <c r="W72" s="139" t="str">
        <f t="shared" si="15"/>
        <v>-</v>
      </c>
      <c r="X72" s="235">
        <f t="shared" si="16"/>
        <v>0</v>
      </c>
      <c r="Y72" s="235" t="str">
        <f t="shared" si="17"/>
        <v>Enter CF #</v>
      </c>
      <c r="Z72" s="140">
        <f t="shared" si="21"/>
        <v>0</v>
      </c>
      <c r="AA72" s="139">
        <f t="shared" si="22"/>
        <v>0</v>
      </c>
      <c r="AB72" s="235">
        <f t="shared" si="18"/>
        <v>0</v>
      </c>
      <c r="AC72" s="141"/>
      <c r="AD72" s="139">
        <f t="shared" si="19"/>
        <v>0</v>
      </c>
      <c r="AE72" s="250">
        <v>0</v>
      </c>
    </row>
    <row r="73" spans="1:31" ht="15" hidden="1" customHeight="1" x14ac:dyDescent="0.25">
      <c r="A73" s="393"/>
      <c r="B73" s="82"/>
      <c r="C73" s="82"/>
      <c r="D73" s="94">
        <v>0</v>
      </c>
      <c r="E73" s="92" t="s">
        <v>10</v>
      </c>
      <c r="F73" s="94"/>
      <c r="G73" s="94"/>
      <c r="H73" s="85" t="str">
        <f t="shared" si="3"/>
        <v/>
      </c>
      <c r="I73" s="77" t="str">
        <f t="shared" si="4"/>
        <v/>
      </c>
      <c r="J73" s="76" t="str">
        <f t="shared" si="5"/>
        <v/>
      </c>
      <c r="K73" s="76" t="str">
        <f t="shared" si="6"/>
        <v/>
      </c>
      <c r="L73" s="124" t="str">
        <f t="shared" si="7"/>
        <v/>
      </c>
      <c r="M73" s="87" t="str">
        <f t="shared" si="8"/>
        <v>N/A</v>
      </c>
      <c r="N73" s="107" t="str">
        <f t="shared" si="9"/>
        <v>N/A</v>
      </c>
      <c r="O73" s="416"/>
      <c r="P73" s="417"/>
      <c r="Q73" s="65" t="str">
        <f t="shared" si="10"/>
        <v>-</v>
      </c>
      <c r="R73" s="235">
        <f t="shared" si="11"/>
        <v>1</v>
      </c>
      <c r="S73" s="235">
        <f t="shared" si="12"/>
        <v>0</v>
      </c>
      <c r="T73" s="235" t="str">
        <f t="shared" si="13"/>
        <v>-</v>
      </c>
      <c r="U73" s="235" t="str">
        <f t="shared" si="14"/>
        <v>-</v>
      </c>
      <c r="V73" s="235" t="str">
        <f t="shared" si="23"/>
        <v>-</v>
      </c>
      <c r="W73" s="139" t="str">
        <f t="shared" si="15"/>
        <v>-</v>
      </c>
      <c r="X73" s="235">
        <f t="shared" si="16"/>
        <v>0</v>
      </c>
      <c r="Y73" s="235" t="str">
        <f t="shared" si="17"/>
        <v>Enter CF #</v>
      </c>
      <c r="Z73" s="140">
        <f t="shared" si="21"/>
        <v>0</v>
      </c>
      <c r="AA73" s="139">
        <f t="shared" si="22"/>
        <v>0</v>
      </c>
      <c r="AB73" s="235">
        <f t="shared" si="18"/>
        <v>0</v>
      </c>
      <c r="AC73" s="141"/>
      <c r="AD73" s="139">
        <f t="shared" si="19"/>
        <v>0</v>
      </c>
      <c r="AE73" s="250">
        <v>0</v>
      </c>
    </row>
    <row r="74" spans="1:31" ht="15" hidden="1" customHeight="1" x14ac:dyDescent="0.25">
      <c r="A74" s="393"/>
      <c r="B74" s="82"/>
      <c r="C74" s="82"/>
      <c r="D74" s="94">
        <v>0</v>
      </c>
      <c r="E74" s="92" t="s">
        <v>10</v>
      </c>
      <c r="F74" s="94"/>
      <c r="G74" s="94"/>
      <c r="H74" s="85" t="str">
        <f t="shared" si="3"/>
        <v/>
      </c>
      <c r="I74" s="77" t="str">
        <f t="shared" si="4"/>
        <v/>
      </c>
      <c r="J74" s="76" t="str">
        <f t="shared" si="5"/>
        <v/>
      </c>
      <c r="K74" s="76" t="str">
        <f t="shared" si="6"/>
        <v/>
      </c>
      <c r="L74" s="124" t="str">
        <f t="shared" si="7"/>
        <v/>
      </c>
      <c r="M74" s="87" t="str">
        <f t="shared" si="8"/>
        <v>N/A</v>
      </c>
      <c r="N74" s="107" t="str">
        <f t="shared" si="9"/>
        <v>N/A</v>
      </c>
      <c r="O74" s="416"/>
      <c r="P74" s="417"/>
      <c r="Q74" s="65" t="str">
        <f t="shared" si="10"/>
        <v>-</v>
      </c>
      <c r="R74" s="235">
        <f t="shared" si="11"/>
        <v>1</v>
      </c>
      <c r="S74" s="235">
        <f t="shared" si="12"/>
        <v>0</v>
      </c>
      <c r="T74" s="235" t="str">
        <f t="shared" si="13"/>
        <v>-</v>
      </c>
      <c r="U74" s="235" t="str">
        <f t="shared" si="14"/>
        <v>-</v>
      </c>
      <c r="V74" s="235" t="str">
        <f t="shared" si="23"/>
        <v>-</v>
      </c>
      <c r="W74" s="139" t="str">
        <f t="shared" si="15"/>
        <v>-</v>
      </c>
      <c r="X74" s="235">
        <f t="shared" si="16"/>
        <v>0</v>
      </c>
      <c r="Y74" s="235" t="str">
        <f t="shared" si="17"/>
        <v>Enter CF #</v>
      </c>
      <c r="Z74" s="140">
        <f t="shared" si="21"/>
        <v>0</v>
      </c>
      <c r="AA74" s="139">
        <f t="shared" si="22"/>
        <v>0</v>
      </c>
      <c r="AB74" s="235">
        <f t="shared" si="18"/>
        <v>0</v>
      </c>
      <c r="AC74" s="141"/>
      <c r="AD74" s="139">
        <f t="shared" si="19"/>
        <v>0</v>
      </c>
      <c r="AE74" s="250">
        <v>0</v>
      </c>
    </row>
    <row r="75" spans="1:31" ht="15" hidden="1" customHeight="1" x14ac:dyDescent="0.25">
      <c r="A75" s="393"/>
      <c r="B75" s="82"/>
      <c r="C75" s="82"/>
      <c r="D75" s="94">
        <v>0</v>
      </c>
      <c r="E75" s="92" t="s">
        <v>10</v>
      </c>
      <c r="F75" s="94"/>
      <c r="G75" s="94"/>
      <c r="H75" s="85" t="str">
        <f t="shared" si="3"/>
        <v/>
      </c>
      <c r="I75" s="77" t="str">
        <f t="shared" si="4"/>
        <v/>
      </c>
      <c r="J75" s="76" t="str">
        <f t="shared" si="5"/>
        <v/>
      </c>
      <c r="K75" s="76" t="str">
        <f t="shared" si="6"/>
        <v/>
      </c>
      <c r="L75" s="124" t="str">
        <f t="shared" si="7"/>
        <v/>
      </c>
      <c r="M75" s="87" t="str">
        <f t="shared" si="8"/>
        <v>N/A</v>
      </c>
      <c r="N75" s="107" t="str">
        <f t="shared" si="9"/>
        <v>N/A</v>
      </c>
      <c r="O75" s="416"/>
      <c r="P75" s="417"/>
      <c r="Q75" s="65" t="str">
        <f t="shared" si="10"/>
        <v>-</v>
      </c>
      <c r="R75" s="235">
        <f t="shared" si="11"/>
        <v>1</v>
      </c>
      <c r="S75" s="235">
        <f t="shared" si="12"/>
        <v>0</v>
      </c>
      <c r="T75" s="235" t="str">
        <f t="shared" si="13"/>
        <v>-</v>
      </c>
      <c r="U75" s="235" t="str">
        <f t="shared" si="14"/>
        <v>-</v>
      </c>
      <c r="V75" s="235" t="str">
        <f t="shared" si="23"/>
        <v>-</v>
      </c>
      <c r="W75" s="139" t="str">
        <f t="shared" si="15"/>
        <v>-</v>
      </c>
      <c r="X75" s="235">
        <f t="shared" si="16"/>
        <v>0</v>
      </c>
      <c r="Y75" s="235" t="str">
        <f t="shared" si="17"/>
        <v>Enter CF #</v>
      </c>
      <c r="Z75" s="140">
        <f t="shared" si="21"/>
        <v>0</v>
      </c>
      <c r="AA75" s="139">
        <f t="shared" si="22"/>
        <v>0</v>
      </c>
      <c r="AB75" s="235">
        <f t="shared" si="18"/>
        <v>0</v>
      </c>
      <c r="AC75" s="141"/>
      <c r="AD75" s="139">
        <f t="shared" si="19"/>
        <v>0</v>
      </c>
      <c r="AE75" s="250">
        <v>0</v>
      </c>
    </row>
    <row r="76" spans="1:31" ht="15" hidden="1" customHeight="1" x14ac:dyDescent="0.25">
      <c r="A76" s="423"/>
      <c r="B76" s="83"/>
      <c r="C76" s="83"/>
      <c r="D76" s="95">
        <v>0</v>
      </c>
      <c r="E76" s="93" t="s">
        <v>10</v>
      </c>
      <c r="F76" s="95"/>
      <c r="G76" s="95"/>
      <c r="H76" s="86" t="str">
        <f t="shared" si="3"/>
        <v/>
      </c>
      <c r="I76" s="79" t="str">
        <f t="shared" si="4"/>
        <v/>
      </c>
      <c r="J76" s="78" t="str">
        <f t="shared" si="5"/>
        <v/>
      </c>
      <c r="K76" s="78" t="str">
        <f t="shared" si="6"/>
        <v/>
      </c>
      <c r="L76" s="125" t="str">
        <f t="shared" si="7"/>
        <v/>
      </c>
      <c r="M76" s="88" t="str">
        <f t="shared" si="8"/>
        <v>N/A</v>
      </c>
      <c r="N76" s="106" t="str">
        <f t="shared" si="9"/>
        <v>N/A</v>
      </c>
      <c r="O76" s="418"/>
      <c r="P76" s="419"/>
      <c r="Q76" s="80" t="str">
        <f t="shared" si="10"/>
        <v>-</v>
      </c>
      <c r="R76" s="97">
        <f t="shared" si="11"/>
        <v>1</v>
      </c>
      <c r="S76" s="97">
        <f t="shared" si="12"/>
        <v>0</v>
      </c>
      <c r="T76" s="97" t="str">
        <f t="shared" si="13"/>
        <v>-</v>
      </c>
      <c r="U76" s="97" t="str">
        <f t="shared" si="14"/>
        <v>-</v>
      </c>
      <c r="V76" s="97" t="str">
        <f t="shared" si="23"/>
        <v>-</v>
      </c>
      <c r="W76" s="142" t="str">
        <f t="shared" si="15"/>
        <v>-</v>
      </c>
      <c r="X76" s="97">
        <f t="shared" si="16"/>
        <v>0</v>
      </c>
      <c r="Y76" s="97" t="str">
        <f t="shared" si="17"/>
        <v>Enter CF #</v>
      </c>
      <c r="Z76" s="143">
        <f t="shared" si="21"/>
        <v>0</v>
      </c>
      <c r="AA76" s="142">
        <f t="shared" si="22"/>
        <v>0</v>
      </c>
      <c r="AB76" s="97">
        <f t="shared" si="18"/>
        <v>0</v>
      </c>
      <c r="AC76" s="144"/>
      <c r="AD76" s="142">
        <f t="shared" si="19"/>
        <v>0</v>
      </c>
      <c r="AE76" s="252">
        <v>0</v>
      </c>
    </row>
    <row r="77" spans="1:31" ht="15" hidden="1" customHeight="1" x14ac:dyDescent="0.25">
      <c r="A77" s="395" t="s">
        <v>91</v>
      </c>
      <c r="B77" s="68"/>
      <c r="C77" s="68"/>
      <c r="D77" s="71">
        <v>0</v>
      </c>
      <c r="E77" s="132" t="s">
        <v>10</v>
      </c>
      <c r="F77" s="71"/>
      <c r="G77" s="71"/>
      <c r="H77" s="84" t="str">
        <f t="shared" si="3"/>
        <v/>
      </c>
      <c r="I77" s="74" t="str">
        <f t="shared" si="4"/>
        <v/>
      </c>
      <c r="J77" s="75" t="str">
        <f t="shared" si="5"/>
        <v/>
      </c>
      <c r="K77" s="75" t="str">
        <f t="shared" si="6"/>
        <v/>
      </c>
      <c r="L77" s="123" t="str">
        <f t="shared" si="7"/>
        <v/>
      </c>
      <c r="M77" s="72" t="str">
        <f t="shared" si="8"/>
        <v>N/A</v>
      </c>
      <c r="N77" s="73" t="str">
        <f t="shared" ref="N77:N103" si="24">IF(D77="","Enter FM #",IF(Y77="error","Remove CF #",IF(D77=0,"N/A",IF(Y77="Enter CF #",Y77,IF(Y77="Error",Y77,IF(F77&gt;=4,1,IF(F77&gt;=3,0.75,IF(F77&gt;=2,0.5,IF(F77&gt;=1,0.25,IF(F77&lt;1,0,"No data"))))))))))</f>
        <v>N/A</v>
      </c>
      <c r="O77" s="430"/>
      <c r="P77" s="431"/>
      <c r="Q77" s="64" t="str">
        <f t="shared" si="10"/>
        <v>-</v>
      </c>
      <c r="R77" s="63">
        <f t="shared" si="11"/>
        <v>1</v>
      </c>
      <c r="S77" s="63">
        <f t="shared" si="12"/>
        <v>0</v>
      </c>
      <c r="T77" s="63" t="str">
        <f t="shared" si="13"/>
        <v>-</v>
      </c>
      <c r="U77" s="63" t="str">
        <f t="shared" si="14"/>
        <v>-</v>
      </c>
      <c r="V77" s="63" t="str">
        <f t="shared" ref="V77:V103" si="25">IF(W77="-","-",IF(W77=0,0,(W77/SUM(W$13:W$103)*V$10)))</f>
        <v>-</v>
      </c>
      <c r="W77" s="136" t="str">
        <f t="shared" ref="W77:W103" si="26">IF(D77="","-",IF(F77="","-",IF(D77=0,0,IF(D77=1,1,IF(D77=2,2,IF(D77=3,3,IF(D77=4,4,IF(D77=5,5,IF(D77=6,7,IF(D77=7,10,IF(D77=8,15,IF(D77=9,20,IF(D77=10,30)))))))))))))</f>
        <v>-</v>
      </c>
      <c r="X77" s="63">
        <f t="shared" si="16"/>
        <v>0</v>
      </c>
      <c r="Y77" s="63" t="str">
        <f t="shared" si="17"/>
        <v>Enter CF #</v>
      </c>
      <c r="Z77" s="137">
        <f t="shared" si="21"/>
        <v>0</v>
      </c>
      <c r="AA77" s="136">
        <f t="shared" si="22"/>
        <v>0</v>
      </c>
      <c r="AB77" s="63">
        <f t="shared" si="18"/>
        <v>0</v>
      </c>
      <c r="AC77" s="257"/>
      <c r="AD77" s="136">
        <f t="shared" si="19"/>
        <v>0</v>
      </c>
      <c r="AE77" s="138">
        <v>0</v>
      </c>
    </row>
    <row r="78" spans="1:31" ht="15" hidden="1" customHeight="1" x14ac:dyDescent="0.25">
      <c r="A78" s="393"/>
      <c r="B78" s="82"/>
      <c r="C78" s="82"/>
      <c r="D78" s="94">
        <v>0</v>
      </c>
      <c r="E78" s="92" t="s">
        <v>10</v>
      </c>
      <c r="F78" s="94"/>
      <c r="G78" s="94"/>
      <c r="H78" s="85" t="str">
        <f t="shared" ref="H78:H103" si="27">IF(F78="","",IF(F78="-","",IF(F78&gt;=4,"Excellent","")))</f>
        <v/>
      </c>
      <c r="I78" s="77" t="str">
        <f t="shared" ref="I78:I103" si="28">IF(F78&lt;=2,"",IF(F78&lt;4,"Acceptable",""))</f>
        <v/>
      </c>
      <c r="J78" s="76" t="str">
        <f t="shared" ref="J78:J103" si="29">IF(F78&lt;=1,"",IF(F78&lt;3,"Unusual",""))</f>
        <v/>
      </c>
      <c r="K78" s="76" t="str">
        <f t="shared" ref="K78:K103" si="30">IF(F78&lt;1,"",IF(F78&lt;2,"Abnormal",""))</f>
        <v/>
      </c>
      <c r="L78" s="124" t="str">
        <f t="shared" ref="L78:L103" si="31">IF(F78="","",IF(F78&lt;1,"Poor",""))</f>
        <v/>
      </c>
      <c r="M78" s="87" t="str">
        <f t="shared" ref="M78:M103" si="32">IF(D78&lt;W$10,"N/A",IF(D78&gt;=W$10,IF(K78="Abnormal","Asset Health Risk",IF(L78="Poor","Significant Asset Health Risk","N/A"))))</f>
        <v>N/A</v>
      </c>
      <c r="N78" s="107" t="str">
        <f t="shared" si="24"/>
        <v>N/A</v>
      </c>
      <c r="O78" s="416"/>
      <c r="P78" s="417"/>
      <c r="Q78" s="65" t="str">
        <f t="shared" ref="Q78:Q103" si="33">IF(F78="","-",IF(V78="-","-",IF(V78=0,0,V78*F78)))</f>
        <v>-</v>
      </c>
      <c r="R78" s="235">
        <f t="shared" ref="R78:R103" si="34">IF(S78=0,1,IF(F78="",1,IF(F78&lt;1,(D78*R$10),IF(F78&lt;2,(D78*S$10),1))))</f>
        <v>1</v>
      </c>
      <c r="S78" s="235">
        <f t="shared" ref="S78:S103" si="35">IF(D78&gt;=W$10,1,0)</f>
        <v>0</v>
      </c>
      <c r="T78" s="235" t="str">
        <f t="shared" ref="T78:T103" si="36">IF(U78="-","-",R78*U78)</f>
        <v>-</v>
      </c>
      <c r="U78" s="235" t="str">
        <f t="shared" ref="U78:U103" si="37">IF(V78="-","-",U$10*V78)</f>
        <v>-</v>
      </c>
      <c r="V78" s="235" t="str">
        <f t="shared" si="25"/>
        <v>-</v>
      </c>
      <c r="W78" s="139" t="str">
        <f t="shared" si="26"/>
        <v>-</v>
      </c>
      <c r="X78" s="235">
        <f t="shared" ref="X78:X103" si="38">IF(F78="",0,1)</f>
        <v>0</v>
      </c>
      <c r="Y78" s="235" t="str">
        <f t="shared" ref="Y78:Y103" si="39">IF(F78="","Enter CF #",IF(AND(D78=0,X78=1),"Error",0))</f>
        <v>Enter CF #</v>
      </c>
      <c r="Z78" s="140">
        <f t="shared" si="21"/>
        <v>0</v>
      </c>
      <c r="AA78" s="139">
        <f t="shared" si="22"/>
        <v>0</v>
      </c>
      <c r="AB78" s="235">
        <f t="shared" ref="AB78:AB103" si="40">IF(M78="Significant Asset Health Risk",1,0)</f>
        <v>0</v>
      </c>
      <c r="AC78" s="141"/>
      <c r="AD78" s="139">
        <f t="shared" ref="AD78:AD103" si="41">IF(N78&lt;=0.25,1,0)</f>
        <v>0</v>
      </c>
      <c r="AE78" s="250">
        <v>0</v>
      </c>
    </row>
    <row r="79" spans="1:31" ht="15" hidden="1" customHeight="1" x14ac:dyDescent="0.25">
      <c r="A79" s="393"/>
      <c r="B79" s="82"/>
      <c r="C79" s="82"/>
      <c r="D79" s="94">
        <v>0</v>
      </c>
      <c r="E79" s="92" t="s">
        <v>10</v>
      </c>
      <c r="F79" s="94"/>
      <c r="G79" s="94"/>
      <c r="H79" s="85" t="str">
        <f t="shared" si="27"/>
        <v/>
      </c>
      <c r="I79" s="77" t="str">
        <f t="shared" si="28"/>
        <v/>
      </c>
      <c r="J79" s="76" t="str">
        <f t="shared" si="29"/>
        <v/>
      </c>
      <c r="K79" s="76" t="str">
        <f t="shared" si="30"/>
        <v/>
      </c>
      <c r="L79" s="124" t="str">
        <f t="shared" si="31"/>
        <v/>
      </c>
      <c r="M79" s="87" t="str">
        <f t="shared" si="32"/>
        <v>N/A</v>
      </c>
      <c r="N79" s="107" t="str">
        <f t="shared" si="24"/>
        <v>N/A</v>
      </c>
      <c r="O79" s="416"/>
      <c r="P79" s="417"/>
      <c r="Q79" s="65" t="str">
        <f t="shared" si="33"/>
        <v>-</v>
      </c>
      <c r="R79" s="235">
        <f t="shared" si="34"/>
        <v>1</v>
      </c>
      <c r="S79" s="235">
        <f t="shared" si="35"/>
        <v>0</v>
      </c>
      <c r="T79" s="235" t="str">
        <f t="shared" si="36"/>
        <v>-</v>
      </c>
      <c r="U79" s="235" t="str">
        <f t="shared" si="37"/>
        <v>-</v>
      </c>
      <c r="V79" s="235" t="str">
        <f t="shared" si="25"/>
        <v>-</v>
      </c>
      <c r="W79" s="139" t="str">
        <f t="shared" si="26"/>
        <v>-</v>
      </c>
      <c r="X79" s="235">
        <f t="shared" si="38"/>
        <v>0</v>
      </c>
      <c r="Y79" s="235" t="str">
        <f t="shared" si="39"/>
        <v>Enter CF #</v>
      </c>
      <c r="Z79" s="140">
        <f t="shared" si="21"/>
        <v>0</v>
      </c>
      <c r="AA79" s="139">
        <f t="shared" si="22"/>
        <v>0</v>
      </c>
      <c r="AB79" s="235">
        <f t="shared" si="40"/>
        <v>0</v>
      </c>
      <c r="AC79" s="141"/>
      <c r="AD79" s="139">
        <f t="shared" si="41"/>
        <v>0</v>
      </c>
      <c r="AE79" s="250">
        <v>0</v>
      </c>
    </row>
    <row r="80" spans="1:31" ht="15" hidden="1" customHeight="1" x14ac:dyDescent="0.25">
      <c r="A80" s="393"/>
      <c r="B80" s="82"/>
      <c r="C80" s="82"/>
      <c r="D80" s="94">
        <v>0</v>
      </c>
      <c r="E80" s="92" t="s">
        <v>10</v>
      </c>
      <c r="F80" s="94"/>
      <c r="G80" s="94"/>
      <c r="H80" s="85" t="str">
        <f t="shared" si="27"/>
        <v/>
      </c>
      <c r="I80" s="77" t="str">
        <f t="shared" si="28"/>
        <v/>
      </c>
      <c r="J80" s="76" t="str">
        <f t="shared" si="29"/>
        <v/>
      </c>
      <c r="K80" s="76" t="str">
        <f t="shared" si="30"/>
        <v/>
      </c>
      <c r="L80" s="124" t="str">
        <f t="shared" si="31"/>
        <v/>
      </c>
      <c r="M80" s="87" t="str">
        <f t="shared" si="32"/>
        <v>N/A</v>
      </c>
      <c r="N80" s="107" t="str">
        <f t="shared" si="24"/>
        <v>N/A</v>
      </c>
      <c r="O80" s="416"/>
      <c r="P80" s="417"/>
      <c r="Q80" s="65" t="str">
        <f t="shared" si="33"/>
        <v>-</v>
      </c>
      <c r="R80" s="235">
        <f t="shared" si="34"/>
        <v>1</v>
      </c>
      <c r="S80" s="235">
        <f t="shared" si="35"/>
        <v>0</v>
      </c>
      <c r="T80" s="235" t="str">
        <f t="shared" si="36"/>
        <v>-</v>
      </c>
      <c r="U80" s="235" t="str">
        <f t="shared" si="37"/>
        <v>-</v>
      </c>
      <c r="V80" s="235" t="str">
        <f t="shared" si="25"/>
        <v>-</v>
      </c>
      <c r="W80" s="139" t="str">
        <f t="shared" si="26"/>
        <v>-</v>
      </c>
      <c r="X80" s="235">
        <f t="shared" si="38"/>
        <v>0</v>
      </c>
      <c r="Y80" s="235" t="str">
        <f t="shared" si="39"/>
        <v>Enter CF #</v>
      </c>
      <c r="Z80" s="140">
        <f t="shared" si="21"/>
        <v>0</v>
      </c>
      <c r="AA80" s="139">
        <f t="shared" si="22"/>
        <v>0</v>
      </c>
      <c r="AB80" s="235">
        <f t="shared" si="40"/>
        <v>0</v>
      </c>
      <c r="AC80" s="141"/>
      <c r="AD80" s="139">
        <f t="shared" si="41"/>
        <v>0</v>
      </c>
      <c r="AE80" s="250">
        <v>0</v>
      </c>
    </row>
    <row r="81" spans="1:31" ht="15" hidden="1" customHeight="1" x14ac:dyDescent="0.25">
      <c r="A81" s="393"/>
      <c r="B81" s="82"/>
      <c r="C81" s="82"/>
      <c r="D81" s="94">
        <v>0</v>
      </c>
      <c r="E81" s="92" t="s">
        <v>10</v>
      </c>
      <c r="F81" s="94"/>
      <c r="G81" s="94"/>
      <c r="H81" s="85" t="str">
        <f t="shared" si="27"/>
        <v/>
      </c>
      <c r="I81" s="77" t="str">
        <f t="shared" si="28"/>
        <v/>
      </c>
      <c r="J81" s="76" t="str">
        <f t="shared" si="29"/>
        <v/>
      </c>
      <c r="K81" s="76" t="str">
        <f t="shared" si="30"/>
        <v/>
      </c>
      <c r="L81" s="124" t="str">
        <f t="shared" si="31"/>
        <v/>
      </c>
      <c r="M81" s="87" t="str">
        <f t="shared" si="32"/>
        <v>N/A</v>
      </c>
      <c r="N81" s="107" t="str">
        <f t="shared" si="24"/>
        <v>N/A</v>
      </c>
      <c r="O81" s="416"/>
      <c r="P81" s="417"/>
      <c r="Q81" s="65" t="str">
        <f t="shared" si="33"/>
        <v>-</v>
      </c>
      <c r="R81" s="235">
        <f t="shared" si="34"/>
        <v>1</v>
      </c>
      <c r="S81" s="235">
        <f t="shared" si="35"/>
        <v>0</v>
      </c>
      <c r="T81" s="235" t="str">
        <f t="shared" si="36"/>
        <v>-</v>
      </c>
      <c r="U81" s="235" t="str">
        <f t="shared" si="37"/>
        <v>-</v>
      </c>
      <c r="V81" s="235" t="str">
        <f t="shared" si="25"/>
        <v>-</v>
      </c>
      <c r="W81" s="139" t="str">
        <f t="shared" si="26"/>
        <v>-</v>
      </c>
      <c r="X81" s="235">
        <f t="shared" si="38"/>
        <v>0</v>
      </c>
      <c r="Y81" s="235" t="str">
        <f t="shared" si="39"/>
        <v>Enter CF #</v>
      </c>
      <c r="Z81" s="140">
        <f t="shared" si="21"/>
        <v>0</v>
      </c>
      <c r="AA81" s="139">
        <f t="shared" si="22"/>
        <v>0</v>
      </c>
      <c r="AB81" s="235">
        <f t="shared" si="40"/>
        <v>0</v>
      </c>
      <c r="AC81" s="141"/>
      <c r="AD81" s="139">
        <f t="shared" si="41"/>
        <v>0</v>
      </c>
      <c r="AE81" s="250">
        <v>0</v>
      </c>
    </row>
    <row r="82" spans="1:31" ht="15" hidden="1" customHeight="1" x14ac:dyDescent="0.25">
      <c r="A82" s="423"/>
      <c r="B82" s="83"/>
      <c r="C82" s="83"/>
      <c r="D82" s="95">
        <v>0</v>
      </c>
      <c r="E82" s="93" t="s">
        <v>10</v>
      </c>
      <c r="F82" s="95"/>
      <c r="G82" s="95"/>
      <c r="H82" s="86" t="str">
        <f t="shared" si="27"/>
        <v/>
      </c>
      <c r="I82" s="79" t="str">
        <f t="shared" si="28"/>
        <v/>
      </c>
      <c r="J82" s="78" t="str">
        <f t="shared" si="29"/>
        <v/>
      </c>
      <c r="K82" s="78" t="str">
        <f t="shared" si="30"/>
        <v/>
      </c>
      <c r="L82" s="125" t="str">
        <f t="shared" si="31"/>
        <v/>
      </c>
      <c r="M82" s="88" t="str">
        <f t="shared" si="32"/>
        <v>N/A</v>
      </c>
      <c r="N82" s="106" t="str">
        <f t="shared" si="24"/>
        <v>N/A</v>
      </c>
      <c r="O82" s="418"/>
      <c r="P82" s="419"/>
      <c r="Q82" s="80" t="str">
        <f t="shared" si="33"/>
        <v>-</v>
      </c>
      <c r="R82" s="97">
        <f t="shared" si="34"/>
        <v>1</v>
      </c>
      <c r="S82" s="97">
        <f t="shared" si="35"/>
        <v>0</v>
      </c>
      <c r="T82" s="97" t="str">
        <f t="shared" si="36"/>
        <v>-</v>
      </c>
      <c r="U82" s="97" t="str">
        <f t="shared" si="37"/>
        <v>-</v>
      </c>
      <c r="V82" s="97" t="str">
        <f t="shared" si="25"/>
        <v>-</v>
      </c>
      <c r="W82" s="142" t="str">
        <f t="shared" si="26"/>
        <v>-</v>
      </c>
      <c r="X82" s="97">
        <f t="shared" si="38"/>
        <v>0</v>
      </c>
      <c r="Y82" s="97" t="str">
        <f t="shared" si="39"/>
        <v>Enter CF #</v>
      </c>
      <c r="Z82" s="143">
        <f t="shared" si="21"/>
        <v>0</v>
      </c>
      <c r="AA82" s="142">
        <f t="shared" si="22"/>
        <v>0</v>
      </c>
      <c r="AB82" s="97">
        <f t="shared" si="40"/>
        <v>0</v>
      </c>
      <c r="AC82" s="144"/>
      <c r="AD82" s="142">
        <f t="shared" si="41"/>
        <v>0</v>
      </c>
      <c r="AE82" s="252">
        <v>0</v>
      </c>
    </row>
    <row r="83" spans="1:31" s="32" customFormat="1" ht="15" hidden="1" customHeight="1" x14ac:dyDescent="0.25">
      <c r="A83" s="395" t="s">
        <v>91</v>
      </c>
      <c r="B83" s="68"/>
      <c r="C83" s="68"/>
      <c r="D83" s="71">
        <v>0</v>
      </c>
      <c r="E83" s="132" t="s">
        <v>10</v>
      </c>
      <c r="F83" s="71"/>
      <c r="G83" s="71"/>
      <c r="H83" s="84" t="str">
        <f t="shared" si="27"/>
        <v/>
      </c>
      <c r="I83" s="74" t="str">
        <f t="shared" si="28"/>
        <v/>
      </c>
      <c r="J83" s="75" t="str">
        <f t="shared" si="29"/>
        <v/>
      </c>
      <c r="K83" s="75" t="str">
        <f t="shared" si="30"/>
        <v/>
      </c>
      <c r="L83" s="123" t="str">
        <f t="shared" si="31"/>
        <v/>
      </c>
      <c r="M83" s="72" t="str">
        <f t="shared" si="32"/>
        <v>N/A</v>
      </c>
      <c r="N83" s="73" t="str">
        <f t="shared" si="24"/>
        <v>N/A</v>
      </c>
      <c r="O83" s="430"/>
      <c r="P83" s="431"/>
      <c r="Q83" s="64" t="str">
        <f t="shared" si="33"/>
        <v>-</v>
      </c>
      <c r="R83" s="63">
        <f t="shared" si="34"/>
        <v>1</v>
      </c>
      <c r="S83" s="63">
        <f t="shared" si="35"/>
        <v>0</v>
      </c>
      <c r="T83" s="63" t="str">
        <f t="shared" si="36"/>
        <v>-</v>
      </c>
      <c r="U83" s="63" t="str">
        <f t="shared" si="37"/>
        <v>-</v>
      </c>
      <c r="V83" s="63" t="str">
        <f t="shared" si="25"/>
        <v>-</v>
      </c>
      <c r="W83" s="136" t="str">
        <f t="shared" si="26"/>
        <v>-</v>
      </c>
      <c r="X83" s="63">
        <f t="shared" si="38"/>
        <v>0</v>
      </c>
      <c r="Y83" s="63" t="str">
        <f t="shared" si="39"/>
        <v>Enter CF #</v>
      </c>
      <c r="Z83" s="137">
        <f t="shared" si="21"/>
        <v>0</v>
      </c>
      <c r="AA83" s="136">
        <f t="shared" si="22"/>
        <v>0</v>
      </c>
      <c r="AB83" s="63">
        <f t="shared" si="40"/>
        <v>0</v>
      </c>
      <c r="AC83" s="257"/>
      <c r="AD83" s="136">
        <f t="shared" si="41"/>
        <v>0</v>
      </c>
      <c r="AE83" s="138">
        <v>0</v>
      </c>
    </row>
    <row r="84" spans="1:31" s="32" customFormat="1" ht="15" hidden="1" customHeight="1" x14ac:dyDescent="0.25">
      <c r="A84" s="393"/>
      <c r="B84" s="82"/>
      <c r="C84" s="82"/>
      <c r="D84" s="94">
        <v>0</v>
      </c>
      <c r="E84" s="92" t="s">
        <v>10</v>
      </c>
      <c r="F84" s="94"/>
      <c r="G84" s="94"/>
      <c r="H84" s="85" t="str">
        <f t="shared" si="27"/>
        <v/>
      </c>
      <c r="I84" s="77" t="str">
        <f t="shared" si="28"/>
        <v/>
      </c>
      <c r="J84" s="76" t="str">
        <f t="shared" si="29"/>
        <v/>
      </c>
      <c r="K84" s="76" t="str">
        <f t="shared" si="30"/>
        <v/>
      </c>
      <c r="L84" s="124" t="str">
        <f t="shared" si="31"/>
        <v/>
      </c>
      <c r="M84" s="87" t="str">
        <f t="shared" si="32"/>
        <v>N/A</v>
      </c>
      <c r="N84" s="107" t="str">
        <f t="shared" si="24"/>
        <v>N/A</v>
      </c>
      <c r="O84" s="416"/>
      <c r="P84" s="417"/>
      <c r="Q84" s="65" t="str">
        <f t="shared" si="33"/>
        <v>-</v>
      </c>
      <c r="R84" s="235">
        <f t="shared" si="34"/>
        <v>1</v>
      </c>
      <c r="S84" s="235">
        <f t="shared" si="35"/>
        <v>0</v>
      </c>
      <c r="T84" s="235" t="str">
        <f t="shared" si="36"/>
        <v>-</v>
      </c>
      <c r="U84" s="235" t="str">
        <f t="shared" si="37"/>
        <v>-</v>
      </c>
      <c r="V84" s="235" t="str">
        <f t="shared" si="25"/>
        <v>-</v>
      </c>
      <c r="W84" s="139" t="str">
        <f t="shared" si="26"/>
        <v>-</v>
      </c>
      <c r="X84" s="235">
        <f t="shared" si="38"/>
        <v>0</v>
      </c>
      <c r="Y84" s="235" t="str">
        <f t="shared" si="39"/>
        <v>Enter CF #</v>
      </c>
      <c r="Z84" s="140">
        <f t="shared" si="21"/>
        <v>0</v>
      </c>
      <c r="AA84" s="139">
        <f t="shared" si="22"/>
        <v>0</v>
      </c>
      <c r="AB84" s="235">
        <f t="shared" si="40"/>
        <v>0</v>
      </c>
      <c r="AC84" s="141"/>
      <c r="AD84" s="139">
        <f t="shared" si="41"/>
        <v>0</v>
      </c>
      <c r="AE84" s="250">
        <v>0</v>
      </c>
    </row>
    <row r="85" spans="1:31" s="32" customFormat="1" ht="15" hidden="1" customHeight="1" x14ac:dyDescent="0.25">
      <c r="A85" s="393"/>
      <c r="B85" s="82"/>
      <c r="C85" s="82"/>
      <c r="D85" s="94">
        <v>0</v>
      </c>
      <c r="E85" s="92" t="s">
        <v>10</v>
      </c>
      <c r="F85" s="94"/>
      <c r="G85" s="94"/>
      <c r="H85" s="85" t="str">
        <f t="shared" si="27"/>
        <v/>
      </c>
      <c r="I85" s="77" t="str">
        <f t="shared" si="28"/>
        <v/>
      </c>
      <c r="J85" s="76" t="str">
        <f t="shared" si="29"/>
        <v/>
      </c>
      <c r="K85" s="76" t="str">
        <f t="shared" si="30"/>
        <v/>
      </c>
      <c r="L85" s="124" t="str">
        <f t="shared" si="31"/>
        <v/>
      </c>
      <c r="M85" s="87" t="str">
        <f t="shared" si="32"/>
        <v>N/A</v>
      </c>
      <c r="N85" s="107" t="str">
        <f t="shared" si="24"/>
        <v>N/A</v>
      </c>
      <c r="O85" s="416"/>
      <c r="P85" s="417"/>
      <c r="Q85" s="65" t="str">
        <f t="shared" si="33"/>
        <v>-</v>
      </c>
      <c r="R85" s="235">
        <f t="shared" si="34"/>
        <v>1</v>
      </c>
      <c r="S85" s="235">
        <f t="shared" si="35"/>
        <v>0</v>
      </c>
      <c r="T85" s="235" t="str">
        <f t="shared" si="36"/>
        <v>-</v>
      </c>
      <c r="U85" s="235" t="str">
        <f t="shared" si="37"/>
        <v>-</v>
      </c>
      <c r="V85" s="235" t="str">
        <f t="shared" si="25"/>
        <v>-</v>
      </c>
      <c r="W85" s="139" t="str">
        <f t="shared" si="26"/>
        <v>-</v>
      </c>
      <c r="X85" s="235">
        <f t="shared" si="38"/>
        <v>0</v>
      </c>
      <c r="Y85" s="235" t="str">
        <f t="shared" si="39"/>
        <v>Enter CF #</v>
      </c>
      <c r="Z85" s="140">
        <f t="shared" si="21"/>
        <v>0</v>
      </c>
      <c r="AA85" s="139">
        <f t="shared" si="22"/>
        <v>0</v>
      </c>
      <c r="AB85" s="235">
        <f t="shared" si="40"/>
        <v>0</v>
      </c>
      <c r="AC85" s="141"/>
      <c r="AD85" s="139">
        <f t="shared" si="41"/>
        <v>0</v>
      </c>
      <c r="AE85" s="250">
        <v>0</v>
      </c>
    </row>
    <row r="86" spans="1:31" s="32" customFormat="1" ht="15" hidden="1" customHeight="1" x14ac:dyDescent="0.25">
      <c r="A86" s="393"/>
      <c r="B86" s="82"/>
      <c r="C86" s="82"/>
      <c r="D86" s="94">
        <v>0</v>
      </c>
      <c r="E86" s="92" t="s">
        <v>10</v>
      </c>
      <c r="F86" s="94"/>
      <c r="G86" s="94"/>
      <c r="H86" s="85" t="str">
        <f t="shared" si="27"/>
        <v/>
      </c>
      <c r="I86" s="77" t="str">
        <f t="shared" si="28"/>
        <v/>
      </c>
      <c r="J86" s="76" t="str">
        <f t="shared" si="29"/>
        <v/>
      </c>
      <c r="K86" s="76" t="str">
        <f t="shared" si="30"/>
        <v/>
      </c>
      <c r="L86" s="124" t="str">
        <f t="shared" si="31"/>
        <v/>
      </c>
      <c r="M86" s="87" t="str">
        <f t="shared" si="32"/>
        <v>N/A</v>
      </c>
      <c r="N86" s="107" t="str">
        <f t="shared" si="24"/>
        <v>N/A</v>
      </c>
      <c r="O86" s="416"/>
      <c r="P86" s="417"/>
      <c r="Q86" s="65" t="str">
        <f t="shared" si="33"/>
        <v>-</v>
      </c>
      <c r="R86" s="235">
        <f t="shared" si="34"/>
        <v>1</v>
      </c>
      <c r="S86" s="235">
        <f t="shared" si="35"/>
        <v>0</v>
      </c>
      <c r="T86" s="235" t="str">
        <f t="shared" si="36"/>
        <v>-</v>
      </c>
      <c r="U86" s="235" t="str">
        <f t="shared" si="37"/>
        <v>-</v>
      </c>
      <c r="V86" s="235" t="str">
        <f t="shared" si="25"/>
        <v>-</v>
      </c>
      <c r="W86" s="139" t="str">
        <f t="shared" si="26"/>
        <v>-</v>
      </c>
      <c r="X86" s="235">
        <f t="shared" si="38"/>
        <v>0</v>
      </c>
      <c r="Y86" s="235" t="str">
        <f t="shared" si="39"/>
        <v>Enter CF #</v>
      </c>
      <c r="Z86" s="140">
        <f t="shared" si="21"/>
        <v>0</v>
      </c>
      <c r="AA86" s="139">
        <f t="shared" si="22"/>
        <v>0</v>
      </c>
      <c r="AB86" s="235">
        <f t="shared" si="40"/>
        <v>0</v>
      </c>
      <c r="AC86" s="141"/>
      <c r="AD86" s="139">
        <f t="shared" si="41"/>
        <v>0</v>
      </c>
      <c r="AE86" s="250">
        <v>0</v>
      </c>
    </row>
    <row r="87" spans="1:31" s="32" customFormat="1" ht="15" hidden="1" customHeight="1" x14ac:dyDescent="0.25">
      <c r="A87" s="393"/>
      <c r="B87" s="82"/>
      <c r="C87" s="82"/>
      <c r="D87" s="94">
        <v>0</v>
      </c>
      <c r="E87" s="92" t="s">
        <v>10</v>
      </c>
      <c r="F87" s="94"/>
      <c r="G87" s="94"/>
      <c r="H87" s="85" t="str">
        <f t="shared" si="27"/>
        <v/>
      </c>
      <c r="I87" s="77" t="str">
        <f t="shared" si="28"/>
        <v/>
      </c>
      <c r="J87" s="76" t="str">
        <f t="shared" si="29"/>
        <v/>
      </c>
      <c r="K87" s="76" t="str">
        <f t="shared" si="30"/>
        <v/>
      </c>
      <c r="L87" s="124" t="str">
        <f t="shared" si="31"/>
        <v/>
      </c>
      <c r="M87" s="87" t="str">
        <f t="shared" si="32"/>
        <v>N/A</v>
      </c>
      <c r="N87" s="107" t="str">
        <f t="shared" si="24"/>
        <v>N/A</v>
      </c>
      <c r="O87" s="416"/>
      <c r="P87" s="417"/>
      <c r="Q87" s="65" t="str">
        <f t="shared" si="33"/>
        <v>-</v>
      </c>
      <c r="R87" s="235">
        <f t="shared" si="34"/>
        <v>1</v>
      </c>
      <c r="S87" s="235">
        <f t="shared" si="35"/>
        <v>0</v>
      </c>
      <c r="T87" s="235" t="str">
        <f t="shared" si="36"/>
        <v>-</v>
      </c>
      <c r="U87" s="235" t="str">
        <f t="shared" si="37"/>
        <v>-</v>
      </c>
      <c r="V87" s="235" t="str">
        <f t="shared" si="25"/>
        <v>-</v>
      </c>
      <c r="W87" s="139" t="str">
        <f t="shared" si="26"/>
        <v>-</v>
      </c>
      <c r="X87" s="235">
        <f t="shared" si="38"/>
        <v>0</v>
      </c>
      <c r="Y87" s="235" t="str">
        <f t="shared" si="39"/>
        <v>Enter CF #</v>
      </c>
      <c r="Z87" s="140">
        <f t="shared" si="21"/>
        <v>0</v>
      </c>
      <c r="AA87" s="139">
        <f t="shared" si="22"/>
        <v>0</v>
      </c>
      <c r="AB87" s="235">
        <f t="shared" si="40"/>
        <v>0</v>
      </c>
      <c r="AC87" s="141"/>
      <c r="AD87" s="139">
        <f t="shared" si="41"/>
        <v>0</v>
      </c>
      <c r="AE87" s="250">
        <v>0</v>
      </c>
    </row>
    <row r="88" spans="1:31" s="32" customFormat="1" ht="15" hidden="1" customHeight="1" x14ac:dyDescent="0.25">
      <c r="A88" s="423"/>
      <c r="B88" s="83"/>
      <c r="C88" s="83"/>
      <c r="D88" s="95">
        <v>0</v>
      </c>
      <c r="E88" s="93" t="s">
        <v>10</v>
      </c>
      <c r="F88" s="95"/>
      <c r="G88" s="95"/>
      <c r="H88" s="86" t="str">
        <f t="shared" si="27"/>
        <v/>
      </c>
      <c r="I88" s="79" t="str">
        <f t="shared" si="28"/>
        <v/>
      </c>
      <c r="J88" s="78" t="str">
        <f t="shared" si="29"/>
        <v/>
      </c>
      <c r="K88" s="78" t="str">
        <f t="shared" si="30"/>
        <v/>
      </c>
      <c r="L88" s="125" t="str">
        <f t="shared" si="31"/>
        <v/>
      </c>
      <c r="M88" s="88" t="str">
        <f t="shared" si="32"/>
        <v>N/A</v>
      </c>
      <c r="N88" s="106" t="str">
        <f t="shared" si="24"/>
        <v>N/A</v>
      </c>
      <c r="O88" s="418"/>
      <c r="P88" s="419"/>
      <c r="Q88" s="80" t="str">
        <f t="shared" si="33"/>
        <v>-</v>
      </c>
      <c r="R88" s="97">
        <f t="shared" si="34"/>
        <v>1</v>
      </c>
      <c r="S88" s="97">
        <f t="shared" si="35"/>
        <v>0</v>
      </c>
      <c r="T88" s="97" t="str">
        <f t="shared" si="36"/>
        <v>-</v>
      </c>
      <c r="U88" s="97" t="str">
        <f t="shared" si="37"/>
        <v>-</v>
      </c>
      <c r="V88" s="97" t="str">
        <f t="shared" si="25"/>
        <v>-</v>
      </c>
      <c r="W88" s="142" t="str">
        <f t="shared" si="26"/>
        <v>-</v>
      </c>
      <c r="X88" s="97">
        <f t="shared" si="38"/>
        <v>0</v>
      </c>
      <c r="Y88" s="97" t="str">
        <f t="shared" si="39"/>
        <v>Enter CF #</v>
      </c>
      <c r="Z88" s="143">
        <f t="shared" ref="Z88:Z103" si="42">IF(D88="",0,IF(D88&gt;0,1,0))</f>
        <v>0</v>
      </c>
      <c r="AA88" s="142">
        <f t="shared" ref="AA88:AA103" si="43">IF(D88="",0,IF(D88=0,0,IF(D88&gt;0,IF(F88="",0,1))))</f>
        <v>0</v>
      </c>
      <c r="AB88" s="97">
        <f t="shared" si="40"/>
        <v>0</v>
      </c>
      <c r="AC88" s="144"/>
      <c r="AD88" s="142">
        <f t="shared" si="41"/>
        <v>0</v>
      </c>
      <c r="AE88" s="252">
        <v>0</v>
      </c>
    </row>
    <row r="89" spans="1:31" s="32" customFormat="1" ht="15" customHeight="1" x14ac:dyDescent="0.25">
      <c r="A89" s="395" t="s">
        <v>9</v>
      </c>
      <c r="B89" s="164" t="s">
        <v>231</v>
      </c>
      <c r="C89" s="165" t="s">
        <v>232</v>
      </c>
      <c r="D89" s="71">
        <v>8</v>
      </c>
      <c r="E89" s="132" t="s">
        <v>10</v>
      </c>
      <c r="F89" s="71">
        <v>3</v>
      </c>
      <c r="G89" s="71"/>
      <c r="H89" s="84" t="str">
        <f t="shared" si="27"/>
        <v/>
      </c>
      <c r="I89" s="74" t="str">
        <f t="shared" si="28"/>
        <v>Acceptable</v>
      </c>
      <c r="J89" s="75" t="str">
        <f t="shared" si="29"/>
        <v/>
      </c>
      <c r="K89" s="75" t="str">
        <f t="shared" si="30"/>
        <v/>
      </c>
      <c r="L89" s="123" t="str">
        <f t="shared" si="31"/>
        <v/>
      </c>
      <c r="M89" s="72" t="str">
        <f t="shared" si="32"/>
        <v>N/A</v>
      </c>
      <c r="N89" s="73">
        <f t="shared" si="24"/>
        <v>0.75</v>
      </c>
      <c r="O89" s="430"/>
      <c r="P89" s="431"/>
      <c r="Q89" s="64">
        <f t="shared" si="33"/>
        <v>43.269230769230766</v>
      </c>
      <c r="R89" s="63">
        <f t="shared" si="34"/>
        <v>1</v>
      </c>
      <c r="S89" s="63">
        <f t="shared" si="35"/>
        <v>1</v>
      </c>
      <c r="T89" s="63">
        <f t="shared" si="36"/>
        <v>57.692307692307686</v>
      </c>
      <c r="U89" s="63">
        <f t="shared" si="37"/>
        <v>57.692307692307686</v>
      </c>
      <c r="V89" s="63">
        <f t="shared" si="25"/>
        <v>14.423076923076922</v>
      </c>
      <c r="W89" s="136">
        <f t="shared" si="26"/>
        <v>15</v>
      </c>
      <c r="X89" s="63">
        <f t="shared" si="38"/>
        <v>1</v>
      </c>
      <c r="Y89" s="63">
        <f t="shared" si="39"/>
        <v>0</v>
      </c>
      <c r="Z89" s="137">
        <f t="shared" si="42"/>
        <v>1</v>
      </c>
      <c r="AA89" s="136">
        <f t="shared" si="43"/>
        <v>1</v>
      </c>
      <c r="AB89" s="63">
        <f t="shared" si="40"/>
        <v>0</v>
      </c>
      <c r="AC89" s="257"/>
      <c r="AD89" s="136">
        <f t="shared" si="41"/>
        <v>0</v>
      </c>
      <c r="AE89" s="138">
        <v>0</v>
      </c>
    </row>
    <row r="90" spans="1:31" s="32" customFormat="1" ht="15" customHeight="1" x14ac:dyDescent="0.25">
      <c r="A90" s="393"/>
      <c r="B90" s="82" t="s">
        <v>233</v>
      </c>
      <c r="C90" s="82" t="s">
        <v>234</v>
      </c>
      <c r="D90" s="94">
        <v>2</v>
      </c>
      <c r="E90" s="92" t="s">
        <v>10</v>
      </c>
      <c r="F90" s="94">
        <v>3</v>
      </c>
      <c r="G90" s="94"/>
      <c r="H90" s="85" t="str">
        <f t="shared" si="27"/>
        <v/>
      </c>
      <c r="I90" s="77" t="str">
        <f t="shared" si="28"/>
        <v>Acceptable</v>
      </c>
      <c r="J90" s="76" t="str">
        <f t="shared" si="29"/>
        <v/>
      </c>
      <c r="K90" s="76" t="str">
        <f t="shared" si="30"/>
        <v/>
      </c>
      <c r="L90" s="124" t="str">
        <f t="shared" si="31"/>
        <v/>
      </c>
      <c r="M90" s="87" t="str">
        <f t="shared" si="32"/>
        <v>N/A</v>
      </c>
      <c r="N90" s="107">
        <f t="shared" si="24"/>
        <v>0.75</v>
      </c>
      <c r="O90" s="416"/>
      <c r="P90" s="417"/>
      <c r="Q90" s="65">
        <f t="shared" si="33"/>
        <v>5.7692307692307692</v>
      </c>
      <c r="R90" s="235">
        <f t="shared" si="34"/>
        <v>1</v>
      </c>
      <c r="S90" s="235">
        <f t="shared" si="35"/>
        <v>0</v>
      </c>
      <c r="T90" s="235">
        <f t="shared" si="36"/>
        <v>7.6923076923076925</v>
      </c>
      <c r="U90" s="235">
        <f t="shared" si="37"/>
        <v>7.6923076923076925</v>
      </c>
      <c r="V90" s="235">
        <f t="shared" si="25"/>
        <v>1.9230769230769231</v>
      </c>
      <c r="W90" s="139">
        <f t="shared" si="26"/>
        <v>2</v>
      </c>
      <c r="X90" s="235">
        <f t="shared" si="38"/>
        <v>1</v>
      </c>
      <c r="Y90" s="235">
        <f t="shared" si="39"/>
        <v>0</v>
      </c>
      <c r="Z90" s="140">
        <f t="shared" si="42"/>
        <v>1</v>
      </c>
      <c r="AA90" s="139">
        <f t="shared" si="43"/>
        <v>1</v>
      </c>
      <c r="AB90" s="235">
        <f t="shared" si="40"/>
        <v>0</v>
      </c>
      <c r="AC90" s="141"/>
      <c r="AD90" s="139">
        <f t="shared" si="41"/>
        <v>0</v>
      </c>
      <c r="AE90" s="250">
        <v>0</v>
      </c>
    </row>
    <row r="91" spans="1:31" s="32" customFormat="1" ht="15" customHeight="1" x14ac:dyDescent="0.25">
      <c r="A91" s="393"/>
      <c r="B91" s="82" t="s">
        <v>235</v>
      </c>
      <c r="C91" s="82" t="s">
        <v>236</v>
      </c>
      <c r="D91" s="94">
        <v>5</v>
      </c>
      <c r="E91" s="92" t="s">
        <v>10</v>
      </c>
      <c r="F91" s="94">
        <v>3</v>
      </c>
      <c r="G91" s="94"/>
      <c r="H91" s="85" t="str">
        <f t="shared" si="27"/>
        <v/>
      </c>
      <c r="I91" s="77" t="str">
        <f t="shared" si="28"/>
        <v>Acceptable</v>
      </c>
      <c r="J91" s="76" t="str">
        <f t="shared" si="29"/>
        <v/>
      </c>
      <c r="K91" s="76" t="str">
        <f t="shared" si="30"/>
        <v/>
      </c>
      <c r="L91" s="124" t="str">
        <f t="shared" si="31"/>
        <v/>
      </c>
      <c r="M91" s="87" t="str">
        <f t="shared" si="32"/>
        <v>N/A</v>
      </c>
      <c r="N91" s="107">
        <f t="shared" si="24"/>
        <v>0.75</v>
      </c>
      <c r="O91" s="416"/>
      <c r="P91" s="417"/>
      <c r="Q91" s="65">
        <f t="shared" si="33"/>
        <v>14.423076923076925</v>
      </c>
      <c r="R91" s="235">
        <f t="shared" si="34"/>
        <v>1</v>
      </c>
      <c r="S91" s="235">
        <f t="shared" si="35"/>
        <v>0</v>
      </c>
      <c r="T91" s="235">
        <f t="shared" si="36"/>
        <v>19.230769230769234</v>
      </c>
      <c r="U91" s="235">
        <f t="shared" si="37"/>
        <v>19.230769230769234</v>
      </c>
      <c r="V91" s="235">
        <f t="shared" si="25"/>
        <v>4.8076923076923084</v>
      </c>
      <c r="W91" s="139">
        <f t="shared" si="26"/>
        <v>5</v>
      </c>
      <c r="X91" s="235">
        <f t="shared" si="38"/>
        <v>1</v>
      </c>
      <c r="Y91" s="235">
        <f t="shared" si="39"/>
        <v>0</v>
      </c>
      <c r="Z91" s="140">
        <f t="shared" si="42"/>
        <v>1</v>
      </c>
      <c r="AA91" s="139">
        <f t="shared" si="43"/>
        <v>1</v>
      </c>
      <c r="AB91" s="235">
        <f t="shared" si="40"/>
        <v>0</v>
      </c>
      <c r="AC91" s="141"/>
      <c r="AD91" s="139">
        <f t="shared" si="41"/>
        <v>0</v>
      </c>
      <c r="AE91" s="250">
        <v>0</v>
      </c>
    </row>
    <row r="92" spans="1:31" s="32" customFormat="1" ht="15" hidden="1" customHeight="1" x14ac:dyDescent="0.25">
      <c r="A92" s="393"/>
      <c r="B92" s="362"/>
      <c r="C92" s="362"/>
      <c r="D92" s="94">
        <v>0</v>
      </c>
      <c r="E92" s="92" t="s">
        <v>10</v>
      </c>
      <c r="F92" s="94"/>
      <c r="G92" s="94"/>
      <c r="H92" s="85" t="str">
        <f t="shared" si="27"/>
        <v/>
      </c>
      <c r="I92" s="77" t="str">
        <f t="shared" si="28"/>
        <v/>
      </c>
      <c r="J92" s="76" t="str">
        <f t="shared" si="29"/>
        <v/>
      </c>
      <c r="K92" s="76" t="str">
        <f t="shared" si="30"/>
        <v/>
      </c>
      <c r="L92" s="124" t="str">
        <f t="shared" si="31"/>
        <v/>
      </c>
      <c r="M92" s="87" t="str">
        <f t="shared" si="32"/>
        <v>N/A</v>
      </c>
      <c r="N92" s="107" t="str">
        <f t="shared" si="24"/>
        <v>N/A</v>
      </c>
      <c r="O92" s="416"/>
      <c r="P92" s="417"/>
      <c r="Q92" s="65" t="str">
        <f t="shared" si="33"/>
        <v>-</v>
      </c>
      <c r="R92" s="235">
        <f t="shared" si="34"/>
        <v>1</v>
      </c>
      <c r="S92" s="235">
        <f t="shared" si="35"/>
        <v>0</v>
      </c>
      <c r="T92" s="235" t="str">
        <f t="shared" si="36"/>
        <v>-</v>
      </c>
      <c r="U92" s="235" t="str">
        <f t="shared" si="37"/>
        <v>-</v>
      </c>
      <c r="V92" s="235" t="str">
        <f t="shared" si="25"/>
        <v>-</v>
      </c>
      <c r="W92" s="139" t="str">
        <f t="shared" si="26"/>
        <v>-</v>
      </c>
      <c r="X92" s="235">
        <f t="shared" si="38"/>
        <v>0</v>
      </c>
      <c r="Y92" s="235" t="str">
        <f t="shared" si="39"/>
        <v>Enter CF #</v>
      </c>
      <c r="Z92" s="140">
        <f t="shared" si="42"/>
        <v>0</v>
      </c>
      <c r="AA92" s="139">
        <f t="shared" si="43"/>
        <v>0</v>
      </c>
      <c r="AB92" s="235">
        <f t="shared" si="40"/>
        <v>0</v>
      </c>
      <c r="AC92" s="141"/>
      <c r="AD92" s="139">
        <f t="shared" si="41"/>
        <v>0</v>
      </c>
      <c r="AE92" s="250">
        <v>0</v>
      </c>
    </row>
    <row r="93" spans="1:31" s="32" customFormat="1" ht="15" hidden="1" customHeight="1" x14ac:dyDescent="0.25">
      <c r="A93" s="393"/>
      <c r="B93" s="82"/>
      <c r="C93" s="82"/>
      <c r="D93" s="94">
        <v>0</v>
      </c>
      <c r="E93" s="92" t="s">
        <v>10</v>
      </c>
      <c r="F93" s="94"/>
      <c r="G93" s="94"/>
      <c r="H93" s="85" t="str">
        <f t="shared" si="27"/>
        <v/>
      </c>
      <c r="I93" s="77" t="str">
        <f t="shared" si="28"/>
        <v/>
      </c>
      <c r="J93" s="76" t="str">
        <f t="shared" si="29"/>
        <v/>
      </c>
      <c r="K93" s="76" t="str">
        <f t="shared" si="30"/>
        <v/>
      </c>
      <c r="L93" s="124" t="str">
        <f t="shared" si="31"/>
        <v/>
      </c>
      <c r="M93" s="87" t="str">
        <f t="shared" si="32"/>
        <v>N/A</v>
      </c>
      <c r="N93" s="107" t="str">
        <f t="shared" si="24"/>
        <v>N/A</v>
      </c>
      <c r="O93" s="416"/>
      <c r="P93" s="417"/>
      <c r="Q93" s="65" t="str">
        <f t="shared" si="33"/>
        <v>-</v>
      </c>
      <c r="R93" s="235">
        <f t="shared" si="34"/>
        <v>1</v>
      </c>
      <c r="S93" s="235">
        <f t="shared" si="35"/>
        <v>0</v>
      </c>
      <c r="T93" s="235" t="str">
        <f t="shared" si="36"/>
        <v>-</v>
      </c>
      <c r="U93" s="235" t="str">
        <f t="shared" si="37"/>
        <v>-</v>
      </c>
      <c r="V93" s="235" t="str">
        <f t="shared" si="25"/>
        <v>-</v>
      </c>
      <c r="W93" s="139" t="str">
        <f t="shared" si="26"/>
        <v>-</v>
      </c>
      <c r="X93" s="235">
        <f t="shared" si="38"/>
        <v>0</v>
      </c>
      <c r="Y93" s="235" t="str">
        <f t="shared" si="39"/>
        <v>Enter CF #</v>
      </c>
      <c r="Z93" s="140">
        <f t="shared" si="42"/>
        <v>0</v>
      </c>
      <c r="AA93" s="139">
        <f t="shared" si="43"/>
        <v>0</v>
      </c>
      <c r="AB93" s="235">
        <f t="shared" si="40"/>
        <v>0</v>
      </c>
      <c r="AC93" s="141"/>
      <c r="AD93" s="139">
        <f t="shared" si="41"/>
        <v>0</v>
      </c>
      <c r="AE93" s="250">
        <v>0</v>
      </c>
    </row>
    <row r="94" spans="1:31" s="32" customFormat="1" ht="15" hidden="1" customHeight="1" x14ac:dyDescent="0.25">
      <c r="A94" s="423"/>
      <c r="B94" s="83"/>
      <c r="C94" s="83"/>
      <c r="D94" s="95">
        <v>0</v>
      </c>
      <c r="E94" s="93" t="s">
        <v>10</v>
      </c>
      <c r="F94" s="95"/>
      <c r="G94" s="95"/>
      <c r="H94" s="86" t="str">
        <f t="shared" si="27"/>
        <v/>
      </c>
      <c r="I94" s="79" t="str">
        <f t="shared" si="28"/>
        <v/>
      </c>
      <c r="J94" s="78" t="str">
        <f t="shared" si="29"/>
        <v/>
      </c>
      <c r="K94" s="78" t="str">
        <f t="shared" si="30"/>
        <v/>
      </c>
      <c r="L94" s="125" t="str">
        <f t="shared" si="31"/>
        <v/>
      </c>
      <c r="M94" s="88" t="str">
        <f t="shared" si="32"/>
        <v>N/A</v>
      </c>
      <c r="N94" s="106" t="str">
        <f t="shared" si="24"/>
        <v>N/A</v>
      </c>
      <c r="O94" s="418"/>
      <c r="P94" s="419"/>
      <c r="Q94" s="80" t="str">
        <f t="shared" si="33"/>
        <v>-</v>
      </c>
      <c r="R94" s="97">
        <f t="shared" si="34"/>
        <v>1</v>
      </c>
      <c r="S94" s="97">
        <f t="shared" si="35"/>
        <v>0</v>
      </c>
      <c r="T94" s="97" t="str">
        <f t="shared" si="36"/>
        <v>-</v>
      </c>
      <c r="U94" s="97" t="str">
        <f t="shared" si="37"/>
        <v>-</v>
      </c>
      <c r="V94" s="97" t="str">
        <f t="shared" si="25"/>
        <v>-</v>
      </c>
      <c r="W94" s="142" t="str">
        <f t="shared" si="26"/>
        <v>-</v>
      </c>
      <c r="X94" s="97">
        <f t="shared" si="38"/>
        <v>0</v>
      </c>
      <c r="Y94" s="97" t="str">
        <f t="shared" si="39"/>
        <v>Enter CF #</v>
      </c>
      <c r="Z94" s="143">
        <f t="shared" si="42"/>
        <v>0</v>
      </c>
      <c r="AA94" s="142">
        <f t="shared" si="43"/>
        <v>0</v>
      </c>
      <c r="AB94" s="97">
        <f t="shared" si="40"/>
        <v>0</v>
      </c>
      <c r="AC94" s="144"/>
      <c r="AD94" s="142">
        <f t="shared" si="41"/>
        <v>0</v>
      </c>
      <c r="AE94" s="252">
        <v>0</v>
      </c>
    </row>
    <row r="95" spans="1:31" ht="15" customHeight="1" x14ac:dyDescent="0.25">
      <c r="A95" s="395" t="s">
        <v>246</v>
      </c>
      <c r="B95" s="68" t="s">
        <v>237</v>
      </c>
      <c r="C95" s="68" t="s">
        <v>238</v>
      </c>
      <c r="D95" s="71">
        <v>4</v>
      </c>
      <c r="E95" s="132" t="s">
        <v>10</v>
      </c>
      <c r="F95" s="71"/>
      <c r="G95" s="71"/>
      <c r="H95" s="84" t="str">
        <f t="shared" si="27"/>
        <v/>
      </c>
      <c r="I95" s="74" t="str">
        <f t="shared" si="28"/>
        <v/>
      </c>
      <c r="J95" s="75" t="str">
        <f t="shared" si="29"/>
        <v/>
      </c>
      <c r="K95" s="75" t="str">
        <f t="shared" si="30"/>
        <v/>
      </c>
      <c r="L95" s="123" t="str">
        <f t="shared" si="31"/>
        <v/>
      </c>
      <c r="M95" s="72" t="str">
        <f t="shared" si="32"/>
        <v>N/A</v>
      </c>
      <c r="N95" s="73" t="str">
        <f t="shared" si="24"/>
        <v>Enter CF #</v>
      </c>
      <c r="O95" s="430"/>
      <c r="P95" s="431"/>
      <c r="Q95" s="64" t="str">
        <f t="shared" si="33"/>
        <v>-</v>
      </c>
      <c r="R95" s="63">
        <f t="shared" si="34"/>
        <v>1</v>
      </c>
      <c r="S95" s="63">
        <f t="shared" si="35"/>
        <v>0</v>
      </c>
      <c r="T95" s="63" t="str">
        <f t="shared" si="36"/>
        <v>-</v>
      </c>
      <c r="U95" s="63" t="str">
        <f t="shared" si="37"/>
        <v>-</v>
      </c>
      <c r="V95" s="63" t="str">
        <f t="shared" si="25"/>
        <v>-</v>
      </c>
      <c r="W95" s="136" t="str">
        <f t="shared" si="26"/>
        <v>-</v>
      </c>
      <c r="X95" s="63">
        <f t="shared" si="38"/>
        <v>0</v>
      </c>
      <c r="Y95" s="63" t="str">
        <f t="shared" si="39"/>
        <v>Enter CF #</v>
      </c>
      <c r="Z95" s="137">
        <f t="shared" si="42"/>
        <v>1</v>
      </c>
      <c r="AA95" s="136">
        <f t="shared" si="43"/>
        <v>0</v>
      </c>
      <c r="AB95" s="63">
        <f t="shared" si="40"/>
        <v>0</v>
      </c>
      <c r="AC95" s="257"/>
      <c r="AD95" s="136">
        <f t="shared" si="41"/>
        <v>0</v>
      </c>
      <c r="AE95" s="138">
        <v>4</v>
      </c>
    </row>
    <row r="96" spans="1:31" ht="15" customHeight="1" x14ac:dyDescent="0.25">
      <c r="A96" s="393"/>
      <c r="B96" s="82" t="s">
        <v>239</v>
      </c>
      <c r="C96" s="82" t="s">
        <v>238</v>
      </c>
      <c r="D96" s="94">
        <v>4</v>
      </c>
      <c r="E96" s="92" t="s">
        <v>10</v>
      </c>
      <c r="F96" s="94"/>
      <c r="G96" s="94"/>
      <c r="H96" s="85" t="str">
        <f t="shared" si="27"/>
        <v/>
      </c>
      <c r="I96" s="77" t="str">
        <f t="shared" si="28"/>
        <v/>
      </c>
      <c r="J96" s="76" t="str">
        <f t="shared" si="29"/>
        <v/>
      </c>
      <c r="K96" s="76" t="str">
        <f t="shared" si="30"/>
        <v/>
      </c>
      <c r="L96" s="124" t="str">
        <f t="shared" si="31"/>
        <v/>
      </c>
      <c r="M96" s="87" t="str">
        <f t="shared" si="32"/>
        <v>N/A</v>
      </c>
      <c r="N96" s="107" t="str">
        <f t="shared" si="24"/>
        <v>Enter CF #</v>
      </c>
      <c r="O96" s="416"/>
      <c r="P96" s="417"/>
      <c r="Q96" s="65" t="str">
        <f t="shared" si="33"/>
        <v>-</v>
      </c>
      <c r="R96" s="235">
        <f t="shared" si="34"/>
        <v>1</v>
      </c>
      <c r="S96" s="235">
        <f t="shared" si="35"/>
        <v>0</v>
      </c>
      <c r="T96" s="235" t="str">
        <f t="shared" si="36"/>
        <v>-</v>
      </c>
      <c r="U96" s="235" t="str">
        <f t="shared" si="37"/>
        <v>-</v>
      </c>
      <c r="V96" s="235" t="str">
        <f t="shared" si="25"/>
        <v>-</v>
      </c>
      <c r="W96" s="139" t="str">
        <f t="shared" si="26"/>
        <v>-</v>
      </c>
      <c r="X96" s="235">
        <f t="shared" si="38"/>
        <v>0</v>
      </c>
      <c r="Y96" s="235" t="str">
        <f t="shared" si="39"/>
        <v>Enter CF #</v>
      </c>
      <c r="Z96" s="140">
        <f t="shared" si="42"/>
        <v>1</v>
      </c>
      <c r="AA96" s="139">
        <f t="shared" si="43"/>
        <v>0</v>
      </c>
      <c r="AB96" s="235">
        <f t="shared" si="40"/>
        <v>0</v>
      </c>
      <c r="AC96" s="141"/>
      <c r="AD96" s="139">
        <f t="shared" si="41"/>
        <v>0</v>
      </c>
      <c r="AE96" s="250">
        <v>4</v>
      </c>
    </row>
    <row r="97" spans="1:31" ht="15" customHeight="1" x14ac:dyDescent="0.25">
      <c r="A97" s="393"/>
      <c r="B97" s="82" t="s">
        <v>240</v>
      </c>
      <c r="C97" s="82" t="s">
        <v>241</v>
      </c>
      <c r="D97" s="94">
        <v>0</v>
      </c>
      <c r="E97" s="92" t="s">
        <v>10</v>
      </c>
      <c r="F97" s="94"/>
      <c r="G97" s="94"/>
      <c r="H97" s="85" t="str">
        <f t="shared" si="27"/>
        <v/>
      </c>
      <c r="I97" s="77" t="str">
        <f t="shared" si="28"/>
        <v/>
      </c>
      <c r="J97" s="76" t="str">
        <f t="shared" si="29"/>
        <v/>
      </c>
      <c r="K97" s="76" t="str">
        <f t="shared" si="30"/>
        <v/>
      </c>
      <c r="L97" s="124" t="str">
        <f t="shared" si="31"/>
        <v/>
      </c>
      <c r="M97" s="87" t="str">
        <f t="shared" si="32"/>
        <v>N/A</v>
      </c>
      <c r="N97" s="107" t="str">
        <f t="shared" si="24"/>
        <v>N/A</v>
      </c>
      <c r="O97" s="416"/>
      <c r="P97" s="417"/>
      <c r="Q97" s="65" t="str">
        <f t="shared" si="33"/>
        <v>-</v>
      </c>
      <c r="R97" s="235">
        <f t="shared" si="34"/>
        <v>1</v>
      </c>
      <c r="S97" s="235">
        <f t="shared" si="35"/>
        <v>0</v>
      </c>
      <c r="T97" s="235" t="str">
        <f t="shared" si="36"/>
        <v>-</v>
      </c>
      <c r="U97" s="235" t="str">
        <f t="shared" si="37"/>
        <v>-</v>
      </c>
      <c r="V97" s="235" t="str">
        <f t="shared" si="25"/>
        <v>-</v>
      </c>
      <c r="W97" s="139" t="str">
        <f t="shared" si="26"/>
        <v>-</v>
      </c>
      <c r="X97" s="235">
        <f t="shared" si="38"/>
        <v>0</v>
      </c>
      <c r="Y97" s="235" t="str">
        <f t="shared" si="39"/>
        <v>Enter CF #</v>
      </c>
      <c r="Z97" s="140">
        <f t="shared" si="42"/>
        <v>0</v>
      </c>
      <c r="AA97" s="139">
        <f t="shared" si="43"/>
        <v>0</v>
      </c>
      <c r="AB97" s="235">
        <f t="shared" si="40"/>
        <v>0</v>
      </c>
      <c r="AC97" s="141"/>
      <c r="AD97" s="139">
        <f t="shared" si="41"/>
        <v>0</v>
      </c>
      <c r="AE97" s="250">
        <v>0</v>
      </c>
    </row>
    <row r="98" spans="1:31" ht="15" customHeight="1" x14ac:dyDescent="0.25">
      <c r="A98" s="393"/>
      <c r="B98" s="82" t="s">
        <v>242</v>
      </c>
      <c r="C98" s="82" t="s">
        <v>241</v>
      </c>
      <c r="D98" s="94">
        <v>0</v>
      </c>
      <c r="E98" s="92" t="s">
        <v>10</v>
      </c>
      <c r="F98" s="94"/>
      <c r="G98" s="94"/>
      <c r="H98" s="85" t="str">
        <f t="shared" si="27"/>
        <v/>
      </c>
      <c r="I98" s="77" t="str">
        <f t="shared" si="28"/>
        <v/>
      </c>
      <c r="J98" s="76" t="str">
        <f t="shared" si="29"/>
        <v/>
      </c>
      <c r="K98" s="76" t="str">
        <f t="shared" si="30"/>
        <v/>
      </c>
      <c r="L98" s="124" t="str">
        <f t="shared" si="31"/>
        <v/>
      </c>
      <c r="M98" s="87" t="str">
        <f t="shared" si="32"/>
        <v>N/A</v>
      </c>
      <c r="N98" s="107" t="str">
        <f t="shared" si="24"/>
        <v>N/A</v>
      </c>
      <c r="O98" s="416"/>
      <c r="P98" s="417"/>
      <c r="Q98" s="65" t="str">
        <f t="shared" si="33"/>
        <v>-</v>
      </c>
      <c r="R98" s="235">
        <f t="shared" si="34"/>
        <v>1</v>
      </c>
      <c r="S98" s="235">
        <f t="shared" si="35"/>
        <v>0</v>
      </c>
      <c r="T98" s="235" t="str">
        <f t="shared" si="36"/>
        <v>-</v>
      </c>
      <c r="U98" s="235" t="str">
        <f t="shared" si="37"/>
        <v>-</v>
      </c>
      <c r="V98" s="235" t="str">
        <f t="shared" si="25"/>
        <v>-</v>
      </c>
      <c r="W98" s="139" t="str">
        <f t="shared" si="26"/>
        <v>-</v>
      </c>
      <c r="X98" s="235">
        <f t="shared" si="38"/>
        <v>0</v>
      </c>
      <c r="Y98" s="235" t="str">
        <f t="shared" si="39"/>
        <v>Enter CF #</v>
      </c>
      <c r="Z98" s="140">
        <f t="shared" si="42"/>
        <v>0</v>
      </c>
      <c r="AA98" s="139">
        <f t="shared" si="43"/>
        <v>0</v>
      </c>
      <c r="AB98" s="235">
        <f t="shared" si="40"/>
        <v>0</v>
      </c>
      <c r="AC98" s="141"/>
      <c r="AD98" s="139">
        <f t="shared" si="41"/>
        <v>0</v>
      </c>
      <c r="AE98" s="250">
        <v>0</v>
      </c>
    </row>
    <row r="99" spans="1:31" ht="15" customHeight="1" x14ac:dyDescent="0.25">
      <c r="A99" s="393"/>
      <c r="B99" s="353" t="s">
        <v>243</v>
      </c>
      <c r="C99" s="82" t="s">
        <v>238</v>
      </c>
      <c r="D99" s="360">
        <f>IF(A296="","",A296)</f>
        <v>0</v>
      </c>
      <c r="E99" s="308" t="s">
        <v>10</v>
      </c>
      <c r="F99" s="360" t="str">
        <f>IF(B296="","",B296)</f>
        <v/>
      </c>
      <c r="G99" s="352" t="s">
        <v>394</v>
      </c>
      <c r="H99" s="85" t="str">
        <f t="shared" si="27"/>
        <v/>
      </c>
      <c r="I99" s="77" t="str">
        <f t="shared" si="28"/>
        <v/>
      </c>
      <c r="J99" s="76" t="str">
        <f t="shared" si="29"/>
        <v/>
      </c>
      <c r="K99" s="76" t="str">
        <f t="shared" si="30"/>
        <v/>
      </c>
      <c r="L99" s="124" t="str">
        <f t="shared" si="31"/>
        <v/>
      </c>
      <c r="M99" s="87" t="str">
        <f t="shared" si="32"/>
        <v>N/A</v>
      </c>
      <c r="N99" s="107" t="str">
        <f t="shared" si="24"/>
        <v>N/A</v>
      </c>
      <c r="O99" s="416"/>
      <c r="P99" s="417"/>
      <c r="Q99" s="65" t="str">
        <f t="shared" si="33"/>
        <v>-</v>
      </c>
      <c r="R99" s="235">
        <f t="shared" si="34"/>
        <v>1</v>
      </c>
      <c r="S99" s="235">
        <f t="shared" si="35"/>
        <v>0</v>
      </c>
      <c r="T99" s="235" t="str">
        <f t="shared" si="36"/>
        <v>-</v>
      </c>
      <c r="U99" s="235" t="str">
        <f t="shared" si="37"/>
        <v>-</v>
      </c>
      <c r="V99" s="235" t="str">
        <f t="shared" si="25"/>
        <v>-</v>
      </c>
      <c r="W99" s="139" t="str">
        <f t="shared" si="26"/>
        <v>-</v>
      </c>
      <c r="X99" s="235">
        <f t="shared" si="38"/>
        <v>0</v>
      </c>
      <c r="Y99" s="235" t="str">
        <f t="shared" si="39"/>
        <v>Enter CF #</v>
      </c>
      <c r="Z99" s="140">
        <f t="shared" si="42"/>
        <v>0</v>
      </c>
      <c r="AA99" s="139">
        <f t="shared" si="43"/>
        <v>0</v>
      </c>
      <c r="AB99" s="235">
        <f t="shared" si="40"/>
        <v>0</v>
      </c>
      <c r="AC99" s="141"/>
      <c r="AD99" s="139">
        <f t="shared" si="41"/>
        <v>0</v>
      </c>
      <c r="AE99" s="250">
        <v>0</v>
      </c>
    </row>
    <row r="100" spans="1:31" ht="15" customHeight="1" thickBot="1" x14ac:dyDescent="0.3">
      <c r="A100" s="394"/>
      <c r="B100" s="373" t="s">
        <v>244</v>
      </c>
      <c r="C100" s="374" t="s">
        <v>245</v>
      </c>
      <c r="D100" s="375">
        <f t="shared" ref="D100" si="44">IF(A313="","",A313)</f>
        <v>0</v>
      </c>
      <c r="E100" s="376" t="s">
        <v>10</v>
      </c>
      <c r="F100" s="375" t="str">
        <f t="shared" ref="F100" si="45">IF(B313="","",B313)</f>
        <v/>
      </c>
      <c r="G100" s="377" t="s">
        <v>394</v>
      </c>
      <c r="H100" s="378" t="str">
        <f t="shared" si="27"/>
        <v/>
      </c>
      <c r="I100" s="379" t="str">
        <f t="shared" si="28"/>
        <v/>
      </c>
      <c r="J100" s="380" t="str">
        <f t="shared" si="29"/>
        <v/>
      </c>
      <c r="K100" s="380" t="str">
        <f t="shared" si="30"/>
        <v/>
      </c>
      <c r="L100" s="381" t="str">
        <f t="shared" si="31"/>
        <v/>
      </c>
      <c r="M100" s="382" t="str">
        <f t="shared" si="32"/>
        <v>N/A</v>
      </c>
      <c r="N100" s="383" t="str">
        <f t="shared" si="24"/>
        <v>N/A</v>
      </c>
      <c r="O100" s="424"/>
      <c r="P100" s="425"/>
      <c r="Q100" s="67" t="str">
        <f t="shared" si="33"/>
        <v>-</v>
      </c>
      <c r="R100" s="96">
        <f t="shared" si="34"/>
        <v>1</v>
      </c>
      <c r="S100" s="96">
        <f t="shared" si="35"/>
        <v>0</v>
      </c>
      <c r="T100" s="96" t="str">
        <f t="shared" si="36"/>
        <v>-</v>
      </c>
      <c r="U100" s="96" t="str">
        <f t="shared" si="37"/>
        <v>-</v>
      </c>
      <c r="V100" s="96" t="str">
        <f t="shared" si="25"/>
        <v>-</v>
      </c>
      <c r="W100" s="145" t="str">
        <f t="shared" si="26"/>
        <v>-</v>
      </c>
      <c r="X100" s="96">
        <f t="shared" si="38"/>
        <v>0</v>
      </c>
      <c r="Y100" s="96" t="str">
        <f t="shared" si="39"/>
        <v>Enter CF #</v>
      </c>
      <c r="Z100" s="146">
        <f t="shared" si="42"/>
        <v>0</v>
      </c>
      <c r="AA100" s="145">
        <f t="shared" si="43"/>
        <v>0</v>
      </c>
      <c r="AB100" s="96">
        <f t="shared" si="40"/>
        <v>0</v>
      </c>
      <c r="AC100" s="147"/>
      <c r="AD100" s="145">
        <f t="shared" si="41"/>
        <v>0</v>
      </c>
      <c r="AE100" s="255">
        <v>0</v>
      </c>
    </row>
    <row r="101" spans="1:31" ht="15" hidden="1" customHeight="1" x14ac:dyDescent="0.25">
      <c r="A101" s="393" t="s">
        <v>9</v>
      </c>
      <c r="B101" s="363"/>
      <c r="C101" s="364"/>
      <c r="D101" s="365">
        <v>0</v>
      </c>
      <c r="E101" s="366" t="s">
        <v>10</v>
      </c>
      <c r="F101" s="365"/>
      <c r="G101" s="365"/>
      <c r="H101" s="367" t="str">
        <f t="shared" si="27"/>
        <v/>
      </c>
      <c r="I101" s="368" t="str">
        <f t="shared" si="28"/>
        <v/>
      </c>
      <c r="J101" s="369" t="str">
        <f t="shared" si="29"/>
        <v/>
      </c>
      <c r="K101" s="369" t="str">
        <f t="shared" si="30"/>
        <v/>
      </c>
      <c r="L101" s="370" t="str">
        <f t="shared" si="31"/>
        <v/>
      </c>
      <c r="M101" s="371" t="str">
        <f t="shared" si="32"/>
        <v>N/A</v>
      </c>
      <c r="N101" s="372" t="str">
        <f t="shared" si="24"/>
        <v>N/A</v>
      </c>
      <c r="O101" s="426"/>
      <c r="P101" s="427"/>
      <c r="Q101" s="65" t="str">
        <f t="shared" si="33"/>
        <v>-</v>
      </c>
      <c r="R101" s="235">
        <f t="shared" si="34"/>
        <v>1</v>
      </c>
      <c r="S101" s="235">
        <f t="shared" si="35"/>
        <v>0</v>
      </c>
      <c r="T101" s="235" t="str">
        <f t="shared" si="36"/>
        <v>-</v>
      </c>
      <c r="U101" s="235" t="str">
        <f t="shared" si="37"/>
        <v>-</v>
      </c>
      <c r="V101" s="235" t="str">
        <f t="shared" si="25"/>
        <v>-</v>
      </c>
      <c r="W101" s="139" t="str">
        <f t="shared" si="26"/>
        <v>-</v>
      </c>
      <c r="X101" s="235">
        <f t="shared" si="38"/>
        <v>0</v>
      </c>
      <c r="Y101" s="235" t="str">
        <f t="shared" si="39"/>
        <v>Enter CF #</v>
      </c>
      <c r="Z101" s="140">
        <f t="shared" si="42"/>
        <v>0</v>
      </c>
      <c r="AA101" s="139">
        <f t="shared" si="43"/>
        <v>0</v>
      </c>
      <c r="AB101" s="235">
        <f t="shared" si="40"/>
        <v>0</v>
      </c>
      <c r="AC101" s="141"/>
      <c r="AD101" s="139">
        <f t="shared" si="41"/>
        <v>0</v>
      </c>
      <c r="AE101" s="250">
        <v>8</v>
      </c>
    </row>
    <row r="102" spans="1:31" ht="15" hidden="1" customHeight="1" x14ac:dyDescent="0.25">
      <c r="A102" s="393"/>
      <c r="B102" s="82"/>
      <c r="C102" s="82"/>
      <c r="D102" s="94">
        <v>0</v>
      </c>
      <c r="E102" s="92" t="s">
        <v>10</v>
      </c>
      <c r="F102" s="94"/>
      <c r="G102" s="94"/>
      <c r="H102" s="85" t="str">
        <f t="shared" si="27"/>
        <v/>
      </c>
      <c r="I102" s="77" t="str">
        <f t="shared" si="28"/>
        <v/>
      </c>
      <c r="J102" s="76" t="str">
        <f t="shared" si="29"/>
        <v/>
      </c>
      <c r="K102" s="76" t="str">
        <f t="shared" si="30"/>
        <v/>
      </c>
      <c r="L102" s="124" t="str">
        <f t="shared" si="31"/>
        <v/>
      </c>
      <c r="M102" s="87" t="str">
        <f t="shared" si="32"/>
        <v>N/A</v>
      </c>
      <c r="N102" s="107" t="str">
        <f t="shared" si="24"/>
        <v>N/A</v>
      </c>
      <c r="O102" s="416"/>
      <c r="P102" s="417"/>
      <c r="Q102" s="355" t="str">
        <f t="shared" si="33"/>
        <v>-</v>
      </c>
      <c r="R102" s="348">
        <f t="shared" si="34"/>
        <v>1</v>
      </c>
      <c r="S102" s="348">
        <f t="shared" si="35"/>
        <v>0</v>
      </c>
      <c r="T102" s="348" t="str">
        <f t="shared" si="36"/>
        <v>-</v>
      </c>
      <c r="U102" s="348" t="str">
        <f t="shared" si="37"/>
        <v>-</v>
      </c>
      <c r="V102" s="348" t="str">
        <f t="shared" si="25"/>
        <v>-</v>
      </c>
      <c r="W102" s="356" t="str">
        <f t="shared" si="26"/>
        <v>-</v>
      </c>
      <c r="X102" s="348">
        <f t="shared" si="38"/>
        <v>0</v>
      </c>
      <c r="Y102" s="348" t="str">
        <f t="shared" si="39"/>
        <v>Enter CF #</v>
      </c>
      <c r="Z102" s="301">
        <f t="shared" si="42"/>
        <v>0</v>
      </c>
      <c r="AA102" s="356">
        <f t="shared" si="43"/>
        <v>0</v>
      </c>
      <c r="AB102" s="348">
        <f t="shared" si="40"/>
        <v>0</v>
      </c>
      <c r="AC102" s="357"/>
      <c r="AD102" s="356">
        <f t="shared" si="41"/>
        <v>0</v>
      </c>
      <c r="AE102" s="358">
        <v>2</v>
      </c>
    </row>
    <row r="103" spans="1:31" ht="15" hidden="1" customHeight="1" thickBot="1" x14ac:dyDescent="0.3">
      <c r="A103" s="394"/>
      <c r="B103" s="258"/>
      <c r="C103" s="258"/>
      <c r="D103" s="259">
        <v>0</v>
      </c>
      <c r="E103" s="260" t="s">
        <v>10</v>
      </c>
      <c r="F103" s="259"/>
      <c r="G103" s="259"/>
      <c r="H103" s="261" t="str">
        <f t="shared" si="27"/>
        <v/>
      </c>
      <c r="I103" s="262" t="str">
        <f t="shared" si="28"/>
        <v/>
      </c>
      <c r="J103" s="263" t="str">
        <f t="shared" si="29"/>
        <v/>
      </c>
      <c r="K103" s="263" t="str">
        <f t="shared" si="30"/>
        <v/>
      </c>
      <c r="L103" s="264" t="str">
        <f t="shared" si="31"/>
        <v/>
      </c>
      <c r="M103" s="265" t="str">
        <f t="shared" si="32"/>
        <v>N/A</v>
      </c>
      <c r="N103" s="266" t="str">
        <f t="shared" si="24"/>
        <v>N/A</v>
      </c>
      <c r="O103" s="428"/>
      <c r="P103" s="429"/>
      <c r="Q103" s="67" t="str">
        <f t="shared" si="33"/>
        <v>-</v>
      </c>
      <c r="R103" s="96">
        <f t="shared" si="34"/>
        <v>1</v>
      </c>
      <c r="S103" s="96">
        <f t="shared" si="35"/>
        <v>0</v>
      </c>
      <c r="T103" s="96" t="str">
        <f t="shared" si="36"/>
        <v>-</v>
      </c>
      <c r="U103" s="96" t="str">
        <f t="shared" si="37"/>
        <v>-</v>
      </c>
      <c r="V103" s="96" t="str">
        <f t="shared" si="25"/>
        <v>-</v>
      </c>
      <c r="W103" s="145" t="str">
        <f t="shared" si="26"/>
        <v>-</v>
      </c>
      <c r="X103" s="96">
        <f t="shared" si="38"/>
        <v>0</v>
      </c>
      <c r="Y103" s="96" t="str">
        <f t="shared" si="39"/>
        <v>Enter CF #</v>
      </c>
      <c r="Z103" s="146">
        <f t="shared" si="42"/>
        <v>0</v>
      </c>
      <c r="AA103" s="145">
        <f t="shared" si="43"/>
        <v>0</v>
      </c>
      <c r="AB103" s="96">
        <f t="shared" si="40"/>
        <v>0</v>
      </c>
      <c r="AC103" s="147"/>
      <c r="AD103" s="145">
        <f t="shared" si="41"/>
        <v>0</v>
      </c>
      <c r="AE103" s="255">
        <v>5</v>
      </c>
    </row>
    <row r="104" spans="1:31" ht="6.75" customHeight="1" thickBot="1" x14ac:dyDescent="0.3">
      <c r="A104" s="166"/>
      <c r="B104" s="166"/>
      <c r="C104" s="166"/>
      <c r="D104" s="167"/>
      <c r="E104" s="166"/>
      <c r="F104" s="166"/>
      <c r="G104" s="166"/>
      <c r="H104" s="166"/>
      <c r="I104" s="166"/>
      <c r="J104" s="168"/>
      <c r="K104" s="168"/>
      <c r="L104" s="168"/>
      <c r="M104" s="169"/>
      <c r="N104" s="169"/>
      <c r="O104" s="166"/>
      <c r="P104" s="166"/>
      <c r="Q104" s="170"/>
      <c r="R104" s="156"/>
      <c r="S104" s="156"/>
      <c r="T104" s="156"/>
      <c r="U104" s="156"/>
      <c r="V104" s="156"/>
      <c r="W104" s="149"/>
      <c r="X104" s="149"/>
      <c r="Y104" s="149"/>
      <c r="Z104" s="149"/>
      <c r="AA104" s="149"/>
      <c r="AB104" s="149"/>
      <c r="AC104" s="149"/>
      <c r="AD104" s="149"/>
      <c r="AE104" s="149"/>
    </row>
    <row r="105" spans="1:31" ht="17.100000000000001" customHeight="1" x14ac:dyDescent="0.25">
      <c r="A105" s="171" t="s">
        <v>79</v>
      </c>
      <c r="B105" s="172">
        <v>0.1</v>
      </c>
      <c r="C105" s="172">
        <v>0.15</v>
      </c>
      <c r="D105" s="173">
        <v>0.2</v>
      </c>
      <c r="E105" s="173">
        <v>0.25</v>
      </c>
      <c r="F105" s="173">
        <v>0.3</v>
      </c>
      <c r="G105" s="173"/>
      <c r="H105" s="173">
        <v>0.35</v>
      </c>
      <c r="I105" s="174">
        <f>COUNTIF(F13:F103,0)</f>
        <v>0</v>
      </c>
      <c r="J105" s="175"/>
      <c r="K105" s="176" t="s">
        <v>12</v>
      </c>
      <c r="L105" s="177">
        <f>Q10/T10*100</f>
        <v>74.278846153846175</v>
      </c>
      <c r="M105" s="178" t="s">
        <v>19</v>
      </c>
      <c r="N105" s="179" t="s">
        <v>89</v>
      </c>
      <c r="O105" s="180"/>
      <c r="P105" s="459" t="s">
        <v>171</v>
      </c>
      <c r="Q105" s="182"/>
      <c r="R105" s="183"/>
      <c r="S105" s="184"/>
      <c r="T105" s="184"/>
      <c r="U105" s="253"/>
      <c r="V105" s="184"/>
      <c r="W105" s="149"/>
      <c r="X105" s="149"/>
      <c r="Y105" s="149"/>
      <c r="Z105" s="149"/>
      <c r="AA105" s="149"/>
      <c r="AB105" s="149"/>
      <c r="AC105" s="149"/>
      <c r="AD105" s="149"/>
      <c r="AE105" s="149"/>
    </row>
    <row r="106" spans="1:31" ht="17.100000000000001" customHeight="1" x14ac:dyDescent="0.25">
      <c r="A106" s="171" t="s">
        <v>73</v>
      </c>
      <c r="B106" s="171">
        <v>0.2</v>
      </c>
      <c r="C106" s="171">
        <v>0.25</v>
      </c>
      <c r="D106" s="171">
        <v>0.3</v>
      </c>
      <c r="E106" s="171">
        <v>0.35</v>
      </c>
      <c r="F106" s="171">
        <v>0.4</v>
      </c>
      <c r="G106" s="171"/>
      <c r="H106" s="171">
        <v>0.45</v>
      </c>
      <c r="I106" s="185"/>
      <c r="J106" s="186"/>
      <c r="K106" s="187" t="s">
        <v>16</v>
      </c>
      <c r="L106" s="188">
        <f>AA10/Z10*100</f>
        <v>68</v>
      </c>
      <c r="M106" s="189" t="s">
        <v>19</v>
      </c>
      <c r="N106" s="188">
        <f>IF(L107="Info Reqd.","Info Reqd.",(B113-B114)*100)</f>
        <v>15.499999999999991</v>
      </c>
      <c r="O106" s="190" t="s">
        <v>88</v>
      </c>
      <c r="P106" s="459"/>
      <c r="Q106" s="182"/>
      <c r="R106" s="183"/>
      <c r="S106" s="184"/>
      <c r="T106" s="184"/>
      <c r="U106" s="191"/>
      <c r="V106" s="184"/>
      <c r="W106" s="149"/>
      <c r="X106" s="149"/>
      <c r="Y106" s="149"/>
      <c r="Z106" s="149"/>
      <c r="AA106" s="149"/>
      <c r="AB106" s="149"/>
      <c r="AC106" s="149"/>
      <c r="AD106" s="149"/>
      <c r="AE106" s="149"/>
    </row>
    <row r="107" spans="1:31" ht="17.100000000000001" customHeight="1" x14ac:dyDescent="0.25">
      <c r="A107" s="192">
        <f>SUM(B107:H107)+SUM(A110:H110)</f>
        <v>0.8</v>
      </c>
      <c r="B107" s="192" t="str">
        <f>IF(B111&lt;12.5,B106,"")</f>
        <v/>
      </c>
      <c r="C107" s="193" t="str">
        <f>IF($B111&lt;12.5,"",IF($B111&gt;=12.5,IF($B111&lt;=17.49,C106,"")))</f>
        <v/>
      </c>
      <c r="D107" s="193" t="str">
        <f>IF($B111&lt;17.5,"",IF($B111&gt;=17.5,IF($B111&lt;=22.49,D106,"")))</f>
        <v/>
      </c>
      <c r="E107" s="171" t="str">
        <f>IF($B111&lt;22.5,"",IF($B111&gt;=22.5,IF($B111&lt;=27.49,E106,"")))</f>
        <v/>
      </c>
      <c r="F107" s="171" t="str">
        <f>IF($B111&lt;27.5,"",IF($B111&gt;=27.5,IF($B111&lt;=32.49,F106,"")))</f>
        <v/>
      </c>
      <c r="G107" s="171"/>
      <c r="H107" s="171" t="str">
        <f>IF($B111&lt;32.5,"",IF($B111&gt;=32.5,IF($B111&lt;=37.49,H106,"")))</f>
        <v/>
      </c>
      <c r="I107" s="185"/>
      <c r="J107" s="186"/>
      <c r="K107" s="187" t="s">
        <v>86</v>
      </c>
      <c r="L107" s="188">
        <f>IF(I109=0,"Info Reqd.",IF(I110=0,"Info Reqd.",C114))</f>
        <v>24.800000000000004</v>
      </c>
      <c r="M107" s="181" t="s">
        <v>84</v>
      </c>
      <c r="N107" s="188">
        <f>IF(N106="Info Reqd.","Info Reqd.",C113-C114)</f>
        <v>6.1999999999999957</v>
      </c>
      <c r="O107" s="194" t="s">
        <v>87</v>
      </c>
      <c r="P107" s="459"/>
      <c r="Q107" s="195"/>
      <c r="R107" s="183"/>
      <c r="S107" s="184"/>
      <c r="T107" s="184"/>
      <c r="U107" s="184"/>
      <c r="V107" s="184"/>
      <c r="W107" s="149"/>
      <c r="X107" s="149"/>
      <c r="Y107" s="149"/>
      <c r="Z107" s="149"/>
      <c r="AA107" s="149"/>
      <c r="AB107" s="149"/>
      <c r="AC107" s="149"/>
      <c r="AD107" s="149"/>
      <c r="AE107" s="149"/>
    </row>
    <row r="108" spans="1:31" ht="17.100000000000001" customHeight="1" thickBot="1" x14ac:dyDescent="0.3">
      <c r="A108" s="173">
        <v>0.4</v>
      </c>
      <c r="B108" s="173">
        <v>0.5</v>
      </c>
      <c r="C108" s="173">
        <v>0.6</v>
      </c>
      <c r="D108" s="173">
        <v>0.7</v>
      </c>
      <c r="E108" s="173">
        <v>0.8</v>
      </c>
      <c r="F108" s="173">
        <v>0.9</v>
      </c>
      <c r="G108" s="173"/>
      <c r="H108" s="173">
        <v>1</v>
      </c>
      <c r="I108" s="196"/>
      <c r="J108" s="197" t="str">
        <f>IF(I105&gt;=1,"1 or more CI in Poor Health","")</f>
        <v/>
      </c>
      <c r="K108" s="198"/>
      <c r="L108" s="198"/>
      <c r="M108" s="199" t="str">
        <f>IF(L106&lt;75,"Consider Collecting More Data","")</f>
        <v>Consider Collecting More Data</v>
      </c>
      <c r="N108" s="200" t="str">
        <f>IF(N106="Info Reqd.","",IF(N106&gt;25," &gt; 1/4 Asset Life Lost",""))</f>
        <v/>
      </c>
      <c r="O108" s="201"/>
      <c r="P108" s="186"/>
      <c r="Q108" s="202"/>
      <c r="R108" s="202"/>
      <c r="S108" s="184"/>
      <c r="T108" s="184"/>
      <c r="U108" s="184"/>
      <c r="V108" s="184"/>
      <c r="W108" s="149"/>
      <c r="X108" s="149"/>
      <c r="Y108" s="149"/>
      <c r="Z108" s="149"/>
      <c r="AA108" s="149"/>
      <c r="AB108" s="149"/>
      <c r="AC108" s="149"/>
      <c r="AD108" s="149"/>
      <c r="AE108" s="149"/>
    </row>
    <row r="109" spans="1:31" ht="17.100000000000001" customHeight="1" x14ac:dyDescent="0.25">
      <c r="A109" s="171">
        <v>0.5</v>
      </c>
      <c r="B109" s="171">
        <v>0.6</v>
      </c>
      <c r="C109" s="171">
        <v>0.7</v>
      </c>
      <c r="D109" s="171">
        <v>0.8</v>
      </c>
      <c r="E109" s="171">
        <v>0.9</v>
      </c>
      <c r="F109" s="171">
        <v>0.95</v>
      </c>
      <c r="G109" s="171"/>
      <c r="H109" s="171">
        <v>1</v>
      </c>
      <c r="I109" s="203">
        <f>COUNT(L$9)</f>
        <v>1</v>
      </c>
      <c r="J109" s="168"/>
      <c r="K109" s="168"/>
      <c r="L109" s="168"/>
      <c r="M109" s="168"/>
      <c r="N109" s="209"/>
      <c r="O109" s="210" t="s">
        <v>21</v>
      </c>
      <c r="P109" s="210"/>
      <c r="Q109" s="149"/>
      <c r="R109" s="156"/>
      <c r="S109" s="156"/>
      <c r="T109" s="184"/>
      <c r="U109" s="184"/>
      <c r="V109" s="184"/>
      <c r="W109" s="149"/>
      <c r="X109" s="149"/>
      <c r="Y109" s="149"/>
      <c r="Z109" s="149"/>
      <c r="AA109" s="149"/>
      <c r="AB109" s="149"/>
      <c r="AC109" s="149"/>
      <c r="AD109" s="149"/>
      <c r="AE109" s="149"/>
    </row>
    <row r="110" spans="1:31" ht="17.100000000000001" customHeight="1" x14ac:dyDescent="0.25">
      <c r="A110" s="193" t="str">
        <f>IF($B111&lt;37.5,"",IF($B111&gt;=37.5,IF($B111&lt;=44.99,A109,"")))</f>
        <v/>
      </c>
      <c r="B110" s="193" t="str">
        <f>IF($B111&lt;45,"",IF($B111&gt;=45,IF($B111&lt;=54.99,B109,"")))</f>
        <v/>
      </c>
      <c r="C110" s="193" t="str">
        <f>IF($B111&lt;55,"",IF($B111&gt;=55,IF($B111&lt;=64.99,C109,"")))</f>
        <v/>
      </c>
      <c r="D110" s="193">
        <f>IF($B111&lt;65,"",IF($B111&gt;=65,IF($B111&lt;=74.99,D109,"")))</f>
        <v>0.8</v>
      </c>
      <c r="E110" s="193" t="str">
        <f>IF($B111&lt;75,"",IF($B111&gt;=75,IF($B111&lt;=84.99,E109,"")))</f>
        <v/>
      </c>
      <c r="F110" s="193" t="str">
        <f>IF($B111&lt;85,"",IF($B111&gt;=85,IF($B111&lt;=94.99,F109,"")))</f>
        <v/>
      </c>
      <c r="G110" s="193"/>
      <c r="H110" s="193" t="str">
        <f>IF($B111&lt;95,"",IF($B111&gt;=95,IF($B111&lt;=104.9,H109,"")))</f>
        <v/>
      </c>
      <c r="I110" s="205">
        <f>COUNT(N$9)</f>
        <v>1</v>
      </c>
      <c r="J110" s="168"/>
      <c r="K110" s="204"/>
      <c r="L110" s="204"/>
      <c r="M110" s="168"/>
      <c r="N110" s="214">
        <f>L105</f>
        <v>74.278846153846175</v>
      </c>
      <c r="O110" s="171">
        <v>100</v>
      </c>
      <c r="P110" s="171"/>
      <c r="Q110" s="149"/>
      <c r="R110" s="156"/>
      <c r="S110" s="156"/>
      <c r="T110" s="206"/>
      <c r="U110" s="206"/>
      <c r="V110" s="206"/>
      <c r="W110" s="150"/>
      <c r="X110" s="149"/>
      <c r="Y110" s="149"/>
      <c r="Z110" s="149"/>
      <c r="AA110" s="149"/>
      <c r="AB110" s="149"/>
      <c r="AC110" s="149"/>
      <c r="AD110" s="149"/>
      <c r="AE110" s="149"/>
    </row>
    <row r="111" spans="1:31" ht="17.100000000000001" customHeight="1" x14ac:dyDescent="0.25">
      <c r="A111" s="207" t="s">
        <v>75</v>
      </c>
      <c r="B111" s="193">
        <f>L105</f>
        <v>74.278846153846175</v>
      </c>
      <c r="C111" s="208"/>
      <c r="D111" s="208"/>
      <c r="E111" s="166"/>
      <c r="F111" s="117"/>
      <c r="G111" s="117"/>
      <c r="H111" s="117"/>
      <c r="I111" s="117"/>
      <c r="J111" s="211"/>
      <c r="K111" s="204"/>
      <c r="L111" s="204"/>
      <c r="M111" s="212"/>
      <c r="N111" s="215" t="s">
        <v>22</v>
      </c>
      <c r="O111" s="216" t="s">
        <v>23</v>
      </c>
      <c r="P111" s="167"/>
      <c r="Q111" s="149"/>
      <c r="R111" s="156"/>
      <c r="S111" s="156"/>
      <c r="T111" s="184"/>
      <c r="U111" s="184"/>
      <c r="V111" s="184"/>
      <c r="W111" s="149"/>
      <c r="X111" s="149"/>
      <c r="Y111" s="149"/>
      <c r="Z111" s="149"/>
      <c r="AA111" s="149"/>
      <c r="AB111" s="149"/>
      <c r="AC111" s="149"/>
      <c r="AD111" s="149"/>
      <c r="AE111" s="149"/>
    </row>
    <row r="112" spans="1:31" ht="15" customHeight="1" x14ac:dyDescent="0.25">
      <c r="A112" s="207" t="s">
        <v>77</v>
      </c>
      <c r="B112" s="213">
        <f>C112/D115</f>
        <v>0.22500000000000001</v>
      </c>
      <c r="C112" s="214">
        <f>DATEDIF(B116,B115,"y")</f>
        <v>9</v>
      </c>
      <c r="D112" s="171" t="s">
        <v>81</v>
      </c>
      <c r="E112" s="208"/>
      <c r="F112" s="117"/>
      <c r="G112" s="117"/>
      <c r="H112" s="117"/>
      <c r="I112" s="117"/>
      <c r="J112" s="207"/>
      <c r="K112" s="207"/>
      <c r="L112" s="207"/>
      <c r="M112" s="207"/>
      <c r="N112" s="171">
        <v>180</v>
      </c>
      <c r="O112" s="218">
        <v>0</v>
      </c>
      <c r="P112" s="218">
        <v>0</v>
      </c>
      <c r="Q112" s="149"/>
      <c r="R112" s="156"/>
      <c r="S112" s="156"/>
      <c r="T112" s="184"/>
      <c r="U112" s="184"/>
      <c r="V112" s="184"/>
      <c r="W112" s="149"/>
      <c r="X112" s="149"/>
      <c r="Y112" s="149"/>
      <c r="Z112" s="149"/>
      <c r="AA112" s="149"/>
      <c r="AB112" s="149"/>
      <c r="AC112" s="149"/>
      <c r="AD112" s="149"/>
      <c r="AE112" s="149"/>
    </row>
    <row r="113" spans="1:31" x14ac:dyDescent="0.25">
      <c r="A113" s="207" t="s">
        <v>78</v>
      </c>
      <c r="B113" s="213">
        <f>1-(C112/D115)</f>
        <v>0.77500000000000002</v>
      </c>
      <c r="C113" s="214">
        <f>D115-C112</f>
        <v>31</v>
      </c>
      <c r="D113" s="171" t="s">
        <v>81</v>
      </c>
      <c r="E113" s="208"/>
      <c r="F113" s="117"/>
      <c r="G113" s="117"/>
      <c r="H113" s="117"/>
      <c r="I113" s="117"/>
      <c r="J113" s="166"/>
      <c r="K113" s="166"/>
      <c r="L113" s="166"/>
      <c r="M113" s="166"/>
      <c r="N113" s="171">
        <v>45</v>
      </c>
      <c r="O113" s="218">
        <f>SIN(((((N110+O110)*180/O110)+90))*PI()/180)</f>
        <v>0.69090667637439118</v>
      </c>
      <c r="P113" s="218">
        <f>COS((((((N110+O110)*180/O110)+90))*PI()/180))</f>
        <v>0.7229439567084659</v>
      </c>
      <c r="Q113" s="149"/>
      <c r="R113" s="156"/>
      <c r="S113" s="156"/>
      <c r="T113" s="156"/>
      <c r="U113" s="156"/>
      <c r="V113" s="156"/>
      <c r="W113" s="149"/>
      <c r="X113" s="149"/>
      <c r="Y113" s="149"/>
      <c r="Z113" s="149"/>
      <c r="AA113" s="149"/>
      <c r="AB113" s="149"/>
      <c r="AC113" s="149"/>
      <c r="AD113" s="149"/>
      <c r="AE113" s="149"/>
    </row>
    <row r="114" spans="1:31" x14ac:dyDescent="0.25">
      <c r="A114" s="207" t="s">
        <v>80</v>
      </c>
      <c r="B114" s="213">
        <f>(B113*A107)</f>
        <v>0.62000000000000011</v>
      </c>
      <c r="C114" s="217">
        <f>B114*D115</f>
        <v>24.800000000000004</v>
      </c>
      <c r="D114" s="171" t="s">
        <v>81</v>
      </c>
      <c r="E114" s="208"/>
      <c r="F114" s="117"/>
      <c r="G114" s="117"/>
      <c r="H114" s="117"/>
      <c r="I114" s="117"/>
      <c r="J114" s="166"/>
      <c r="K114" s="166"/>
      <c r="L114" s="166"/>
      <c r="M114" s="219"/>
      <c r="N114" s="171">
        <v>45</v>
      </c>
      <c r="O114" s="218">
        <v>0</v>
      </c>
      <c r="P114" s="218">
        <v>0</v>
      </c>
      <c r="Q114" s="149"/>
      <c r="R114" s="156"/>
      <c r="S114" s="156"/>
      <c r="T114" s="156"/>
      <c r="U114" s="156"/>
      <c r="V114" s="156"/>
      <c r="W114" s="149"/>
      <c r="X114" s="149"/>
      <c r="Y114" s="149"/>
      <c r="Z114" s="149"/>
      <c r="AA114" s="149"/>
      <c r="AB114" s="149"/>
      <c r="AC114" s="149"/>
      <c r="AD114" s="149"/>
      <c r="AE114" s="149"/>
    </row>
    <row r="115" spans="1:31" x14ac:dyDescent="0.25">
      <c r="A115" s="207" t="s">
        <v>74</v>
      </c>
      <c r="B115" s="220">
        <f>B9</f>
        <v>41905.604166666664</v>
      </c>
      <c r="C115" s="221" t="s">
        <v>82</v>
      </c>
      <c r="D115" s="171">
        <f>N9</f>
        <v>40</v>
      </c>
      <c r="E115" s="208"/>
      <c r="F115" s="117"/>
      <c r="G115" s="117"/>
      <c r="H115" s="117"/>
      <c r="I115" s="117"/>
      <c r="J115" s="166"/>
      <c r="K115" s="166"/>
      <c r="L115" s="166"/>
      <c r="M115" s="166"/>
      <c r="N115" s="108">
        <v>45</v>
      </c>
      <c r="O115" s="109" t="s">
        <v>172</v>
      </c>
      <c r="P115" s="112"/>
      <c r="Q115" s="149"/>
      <c r="R115" s="156"/>
      <c r="S115" s="156"/>
      <c r="T115" s="156"/>
      <c r="U115" s="156"/>
      <c r="V115" s="156"/>
      <c r="W115" s="149"/>
      <c r="X115" s="149"/>
      <c r="Y115" s="149"/>
      <c r="Z115" s="149"/>
      <c r="AA115" s="149"/>
      <c r="AB115" s="149"/>
      <c r="AC115" s="149"/>
      <c r="AD115" s="149"/>
      <c r="AE115" s="149"/>
    </row>
    <row r="116" spans="1:31" x14ac:dyDescent="0.25">
      <c r="A116" s="207" t="s">
        <v>90</v>
      </c>
      <c r="B116" s="220">
        <f>L9</f>
        <v>38384</v>
      </c>
      <c r="C116" s="222"/>
      <c r="D116" s="223"/>
      <c r="E116" s="224"/>
      <c r="F116" s="117"/>
      <c r="G116" s="117"/>
      <c r="H116" s="117"/>
      <c r="I116" s="117"/>
      <c r="J116" s="166"/>
      <c r="K116" s="166"/>
      <c r="L116" s="166"/>
      <c r="M116" s="166"/>
      <c r="N116" s="112">
        <v>45</v>
      </c>
      <c r="O116" s="108">
        <v>0</v>
      </c>
      <c r="P116" s="108">
        <v>0</v>
      </c>
      <c r="Q116" s="90"/>
      <c r="R116" s="156"/>
      <c r="S116" s="156"/>
      <c r="T116" s="156"/>
      <c r="U116" s="156"/>
      <c r="V116" s="156"/>
      <c r="W116" s="149"/>
      <c r="X116" s="149"/>
      <c r="Y116" s="149"/>
      <c r="Z116" s="149"/>
      <c r="AA116" s="149"/>
      <c r="AB116" s="149"/>
      <c r="AC116" s="149"/>
      <c r="AD116" s="149"/>
      <c r="AE116" s="149"/>
    </row>
    <row r="117" spans="1:31" x14ac:dyDescent="0.25">
      <c r="A117" s="166"/>
      <c r="B117" s="166"/>
      <c r="C117" s="166"/>
      <c r="D117" s="166"/>
      <c r="E117" s="223"/>
      <c r="F117" s="117"/>
      <c r="G117" s="117"/>
      <c r="H117" s="117"/>
      <c r="I117" s="117"/>
      <c r="J117" s="166"/>
      <c r="K117" s="166"/>
      <c r="L117" s="166"/>
      <c r="M117" s="166"/>
      <c r="N117" s="111"/>
      <c r="O117" s="108">
        <f>SIN((((($O$9+$O$110)*180/$O$110)+90))*PI()/180)</f>
        <v>-0.30901699437494762</v>
      </c>
      <c r="P117" s="113">
        <f>COS(((((($O$9+$O$110)*180/$O$110)+90))*PI()/180))</f>
        <v>0.95105651629515353</v>
      </c>
      <c r="Q117" s="91"/>
      <c r="R117" s="156"/>
      <c r="S117" s="156"/>
      <c r="T117" s="156"/>
      <c r="U117" s="156"/>
      <c r="V117" s="156"/>
      <c r="W117" s="149"/>
      <c r="X117" s="149"/>
      <c r="Y117" s="149"/>
      <c r="Z117" s="149"/>
      <c r="AA117" s="149"/>
      <c r="AB117" s="149"/>
      <c r="AC117" s="149"/>
      <c r="AD117" s="149"/>
      <c r="AE117" s="149"/>
    </row>
    <row r="118" spans="1:31" x14ac:dyDescent="0.25">
      <c r="A118" s="166"/>
      <c r="B118" s="166"/>
      <c r="C118" s="166"/>
      <c r="D118" s="225"/>
      <c r="E118" s="168"/>
      <c r="F118" s="117"/>
      <c r="G118" s="117"/>
      <c r="H118" s="117"/>
      <c r="I118" s="117"/>
      <c r="J118" s="166"/>
      <c r="K118" s="166"/>
      <c r="L118" s="166"/>
      <c r="M118" s="114"/>
      <c r="N118" s="115"/>
      <c r="O118" s="110">
        <v>0</v>
      </c>
      <c r="P118" s="116">
        <v>0</v>
      </c>
      <c r="Q118" s="91"/>
      <c r="R118" s="156"/>
      <c r="S118" s="156"/>
      <c r="T118" s="156"/>
      <c r="U118" s="156"/>
      <c r="V118" s="156"/>
      <c r="W118" s="149"/>
      <c r="X118" s="149"/>
      <c r="Y118" s="149"/>
      <c r="Z118" s="149"/>
      <c r="AA118" s="149"/>
      <c r="AB118" s="149"/>
      <c r="AC118" s="149"/>
      <c r="AD118" s="149"/>
      <c r="AE118" s="149"/>
    </row>
    <row r="119" spans="1:31" ht="30" x14ac:dyDescent="0.25">
      <c r="A119" s="10" t="s">
        <v>24</v>
      </c>
      <c r="B119" s="10" t="s">
        <v>32</v>
      </c>
      <c r="C119" s="11" t="s">
        <v>42</v>
      </c>
      <c r="D119" s="227"/>
      <c r="E119" s="227"/>
      <c r="F119" s="227"/>
      <c r="G119" s="227"/>
      <c r="H119" s="227"/>
      <c r="I119" s="227"/>
      <c r="J119" s="227"/>
      <c r="K119" s="227"/>
      <c r="L119" s="227"/>
      <c r="M119" s="227"/>
      <c r="N119" s="227"/>
      <c r="O119" s="227"/>
      <c r="P119" s="227"/>
      <c r="Q119" s="227"/>
      <c r="R119" s="227"/>
      <c r="S119" s="227"/>
      <c r="T119" s="228"/>
      <c r="U119" s="156"/>
      <c r="V119" s="156"/>
      <c r="W119" s="149"/>
      <c r="X119" s="149"/>
      <c r="Y119" s="149"/>
      <c r="Z119" s="149"/>
      <c r="AA119" s="149"/>
      <c r="AB119" s="149"/>
      <c r="AC119" s="149"/>
      <c r="AD119" s="149"/>
      <c r="AE119" s="149"/>
    </row>
    <row r="120" spans="1:31" ht="20.100000000000001" customHeight="1" x14ac:dyDescent="0.25">
      <c r="A120" s="1">
        <v>0</v>
      </c>
      <c r="B120" s="2" t="s">
        <v>49</v>
      </c>
      <c r="C120" s="3" t="s">
        <v>50</v>
      </c>
      <c r="D120" s="230"/>
      <c r="E120" s="230"/>
      <c r="F120" s="230"/>
      <c r="G120" s="230"/>
      <c r="H120" s="230"/>
      <c r="I120" s="230"/>
      <c r="J120" s="230"/>
      <c r="K120" s="230"/>
      <c r="L120" s="230"/>
      <c r="M120" s="230"/>
      <c r="N120" s="230"/>
      <c r="O120" s="230"/>
      <c r="P120" s="230"/>
      <c r="Q120" s="231"/>
      <c r="R120" s="231"/>
      <c r="S120" s="231"/>
      <c r="T120" s="232"/>
      <c r="U120" s="156"/>
      <c r="V120" s="233"/>
      <c r="W120" s="149"/>
      <c r="X120" s="149"/>
      <c r="Y120" s="149"/>
      <c r="Z120" s="149"/>
      <c r="AA120" s="149"/>
      <c r="AB120" s="149"/>
      <c r="AC120" s="149"/>
      <c r="AD120" s="149"/>
      <c r="AE120" s="149"/>
    </row>
    <row r="121" spans="1:31" ht="20.100000000000001" customHeight="1" x14ac:dyDescent="0.25">
      <c r="A121" s="1">
        <v>1</v>
      </c>
      <c r="B121" s="2" t="s">
        <v>43</v>
      </c>
      <c r="C121" s="3" t="s">
        <v>46</v>
      </c>
      <c r="D121" s="230"/>
      <c r="E121" s="230"/>
      <c r="F121" s="230"/>
      <c r="G121" s="230"/>
      <c r="H121" s="230"/>
      <c r="I121" s="230"/>
      <c r="J121" s="230"/>
      <c r="K121" s="230"/>
      <c r="L121" s="230"/>
      <c r="M121" s="230"/>
      <c r="N121" s="230"/>
      <c r="O121" s="230"/>
      <c r="P121" s="230"/>
      <c r="Q121" s="231"/>
      <c r="R121" s="231"/>
      <c r="S121" s="231"/>
      <c r="T121" s="232"/>
      <c r="U121" s="156"/>
      <c r="V121" s="233"/>
      <c r="W121" s="149"/>
      <c r="X121" s="149"/>
      <c r="Y121" s="149"/>
      <c r="Z121" s="149"/>
      <c r="AA121" s="149"/>
      <c r="AB121" s="149"/>
      <c r="AC121" s="149"/>
      <c r="AD121" s="149"/>
      <c r="AE121" s="149"/>
    </row>
    <row r="122" spans="1:31" ht="20.100000000000001" customHeight="1" x14ac:dyDescent="0.25">
      <c r="A122" s="1">
        <v>2</v>
      </c>
      <c r="B122" s="2" t="s">
        <v>44</v>
      </c>
      <c r="C122" s="3" t="s">
        <v>47</v>
      </c>
      <c r="D122" s="230"/>
      <c r="E122" s="230"/>
      <c r="F122" s="230"/>
      <c r="G122" s="230"/>
      <c r="H122" s="230"/>
      <c r="I122" s="230"/>
      <c r="J122" s="230"/>
      <c r="K122" s="230"/>
      <c r="L122" s="230"/>
      <c r="M122" s="230"/>
      <c r="N122" s="230"/>
      <c r="O122" s="230"/>
      <c r="P122" s="230"/>
      <c r="Q122" s="231"/>
      <c r="R122" s="231"/>
      <c r="S122" s="231"/>
      <c r="T122" s="232"/>
      <c r="U122" s="156"/>
      <c r="V122" s="233"/>
      <c r="W122" s="149"/>
      <c r="X122" s="149"/>
      <c r="Y122" s="149"/>
      <c r="Z122" s="149"/>
      <c r="AA122" s="149"/>
      <c r="AB122" s="149"/>
      <c r="AC122" s="149"/>
      <c r="AD122" s="149"/>
      <c r="AE122" s="149"/>
    </row>
    <row r="123" spans="1:31" ht="20.100000000000001" customHeight="1" x14ac:dyDescent="0.25">
      <c r="A123" s="1">
        <v>3</v>
      </c>
      <c r="B123" s="2" t="s">
        <v>83</v>
      </c>
      <c r="C123" s="3" t="s">
        <v>48</v>
      </c>
      <c r="D123" s="230"/>
      <c r="E123" s="230"/>
      <c r="F123" s="230"/>
      <c r="G123" s="230"/>
      <c r="H123" s="230"/>
      <c r="I123" s="230"/>
      <c r="J123" s="230"/>
      <c r="K123" s="230"/>
      <c r="L123" s="230"/>
      <c r="M123" s="230"/>
      <c r="N123" s="230"/>
      <c r="O123" s="230"/>
      <c r="P123" s="230"/>
      <c r="Q123" s="231"/>
      <c r="R123" s="231"/>
      <c r="S123" s="231"/>
      <c r="T123" s="232"/>
      <c r="U123" s="156"/>
      <c r="V123" s="234"/>
      <c r="W123" s="149"/>
      <c r="X123" s="149"/>
      <c r="Y123" s="149"/>
      <c r="Z123" s="149"/>
      <c r="AA123" s="149"/>
      <c r="AB123" s="149"/>
      <c r="AC123" s="149"/>
      <c r="AD123" s="149"/>
      <c r="AE123" s="149"/>
    </row>
    <row r="124" spans="1:31" ht="20.100000000000001" customHeight="1" x14ac:dyDescent="0.25">
      <c r="A124" s="1">
        <v>4</v>
      </c>
      <c r="B124" s="2" t="s">
        <v>45</v>
      </c>
      <c r="C124" s="3" t="s">
        <v>41</v>
      </c>
      <c r="D124" s="230"/>
      <c r="E124" s="230"/>
      <c r="F124" s="230"/>
      <c r="G124" s="230"/>
      <c r="H124" s="230"/>
      <c r="I124" s="230"/>
      <c r="J124" s="230"/>
      <c r="K124" s="230"/>
      <c r="L124" s="230"/>
      <c r="M124" s="230"/>
      <c r="N124" s="230"/>
      <c r="O124" s="230"/>
      <c r="P124" s="230"/>
      <c r="Q124" s="231"/>
      <c r="R124" s="231"/>
      <c r="S124" s="231"/>
      <c r="T124" s="232"/>
      <c r="U124" s="156"/>
      <c r="V124" s="234"/>
      <c r="W124" s="149"/>
      <c r="X124" s="149"/>
      <c r="Y124" s="149"/>
      <c r="Z124" s="149"/>
      <c r="AA124" s="149"/>
      <c r="AB124" s="149"/>
      <c r="AC124" s="149"/>
      <c r="AD124" s="149"/>
      <c r="AE124" s="149"/>
    </row>
    <row r="125" spans="1:31" ht="10.5" customHeight="1" x14ac:dyDescent="0.25">
      <c r="A125" s="235"/>
      <c r="B125" s="236"/>
      <c r="C125" s="237"/>
      <c r="D125" s="237"/>
      <c r="E125" s="237"/>
      <c r="F125" s="237"/>
      <c r="G125" s="237"/>
      <c r="H125" s="237"/>
      <c r="I125" s="237"/>
      <c r="J125" s="237"/>
      <c r="K125" s="237"/>
      <c r="L125" s="237"/>
      <c r="M125" s="237"/>
      <c r="N125" s="237"/>
      <c r="O125" s="237"/>
      <c r="P125" s="237"/>
      <c r="Q125" s="186"/>
      <c r="R125" s="238"/>
      <c r="S125" s="238"/>
      <c r="T125" s="238"/>
      <c r="U125" s="156"/>
      <c r="V125" s="234"/>
      <c r="W125" s="149"/>
      <c r="X125" s="149"/>
      <c r="Y125" s="149"/>
      <c r="Z125" s="149"/>
      <c r="AA125" s="149"/>
      <c r="AB125" s="149"/>
      <c r="AC125" s="149"/>
      <c r="AD125" s="149"/>
      <c r="AE125" s="149"/>
    </row>
    <row r="126" spans="1:31" ht="45" x14ac:dyDescent="0.25">
      <c r="A126" s="10" t="s">
        <v>26</v>
      </c>
      <c r="B126" s="12" t="s">
        <v>32</v>
      </c>
      <c r="C126" s="11" t="s">
        <v>38</v>
      </c>
      <c r="D126" s="227"/>
      <c r="E126" s="227"/>
      <c r="F126" s="227"/>
      <c r="G126" s="227"/>
      <c r="H126" s="227"/>
      <c r="I126" s="227"/>
      <c r="J126" s="227"/>
      <c r="K126" s="227"/>
      <c r="L126" s="227"/>
      <c r="M126" s="227"/>
      <c r="N126" s="227"/>
      <c r="O126" s="227"/>
      <c r="P126" s="227"/>
      <c r="Q126" s="227"/>
      <c r="R126" s="227"/>
      <c r="S126" s="227"/>
      <c r="T126" s="227"/>
      <c r="U126" s="227"/>
      <c r="V126" s="18"/>
      <c r="W126" s="149"/>
      <c r="X126" s="149"/>
      <c r="Y126" s="149"/>
      <c r="Z126" s="149"/>
      <c r="AA126" s="149"/>
      <c r="AB126" s="149"/>
      <c r="AC126" s="149"/>
      <c r="AD126" s="149"/>
      <c r="AE126" s="149"/>
    </row>
    <row r="127" spans="1:31" ht="15" customHeight="1" x14ac:dyDescent="0.25">
      <c r="A127" s="453">
        <v>10</v>
      </c>
      <c r="B127" s="455" t="s">
        <v>40</v>
      </c>
      <c r="C127" s="240" t="s">
        <v>71</v>
      </c>
      <c r="D127" s="241"/>
      <c r="E127" s="241"/>
      <c r="F127" s="241"/>
      <c r="G127" s="241"/>
      <c r="H127" s="241"/>
      <c r="I127" s="241"/>
      <c r="J127" s="241"/>
      <c r="K127" s="241"/>
      <c r="L127" s="241"/>
      <c r="M127" s="241"/>
      <c r="N127" s="241"/>
      <c r="O127" s="242"/>
      <c r="P127" s="242"/>
      <c r="Q127" s="242"/>
      <c r="R127" s="242"/>
      <c r="S127" s="242"/>
      <c r="T127" s="242"/>
      <c r="U127" s="186"/>
      <c r="V127" s="18"/>
      <c r="W127" s="149"/>
      <c r="X127" s="149"/>
      <c r="Y127" s="149"/>
      <c r="Z127" s="149"/>
      <c r="AA127" s="149"/>
      <c r="AB127" s="149"/>
      <c r="AC127" s="149"/>
      <c r="AD127" s="149"/>
      <c r="AE127" s="149"/>
    </row>
    <row r="128" spans="1:31" x14ac:dyDescent="0.25">
      <c r="A128" s="454"/>
      <c r="B128" s="456"/>
      <c r="C128" s="13" t="s">
        <v>51</v>
      </c>
      <c r="D128" s="14"/>
      <c r="E128" s="14"/>
      <c r="F128" s="14"/>
      <c r="G128" s="243"/>
      <c r="H128" s="14"/>
      <c r="I128" s="14"/>
      <c r="J128" s="14"/>
      <c r="K128" s="14"/>
      <c r="L128" s="14"/>
      <c r="M128" s="14"/>
      <c r="N128" s="14"/>
      <c r="O128" s="14"/>
      <c r="P128" s="243"/>
      <c r="Q128" s="14"/>
      <c r="R128" s="14"/>
      <c r="S128" s="14"/>
      <c r="T128" s="14"/>
      <c r="U128" s="15"/>
      <c r="V128" s="18"/>
      <c r="W128" s="149"/>
      <c r="X128" s="149"/>
      <c r="Y128" s="149"/>
      <c r="Z128" s="149"/>
      <c r="AA128" s="149"/>
      <c r="AB128" s="149"/>
      <c r="AC128" s="149"/>
      <c r="AD128" s="149"/>
      <c r="AE128" s="149"/>
    </row>
    <row r="129" spans="1:31" ht="15" customHeight="1" x14ac:dyDescent="0.25">
      <c r="A129" s="453">
        <v>9</v>
      </c>
      <c r="B129" s="457" t="s">
        <v>37</v>
      </c>
      <c r="C129" s="240" t="s">
        <v>52</v>
      </c>
      <c r="D129" s="241"/>
      <c r="E129" s="241"/>
      <c r="F129" s="241"/>
      <c r="G129" s="241"/>
      <c r="H129" s="241"/>
      <c r="I129" s="241"/>
      <c r="J129" s="241"/>
      <c r="K129" s="241"/>
      <c r="L129" s="241"/>
      <c r="M129" s="241"/>
      <c r="N129" s="241"/>
      <c r="O129" s="241"/>
      <c r="P129" s="241"/>
      <c r="Q129" s="241"/>
      <c r="R129" s="241"/>
      <c r="S129" s="242"/>
      <c r="T129" s="242"/>
      <c r="U129" s="186"/>
      <c r="V129" s="18"/>
      <c r="W129" s="149"/>
      <c r="X129" s="149"/>
      <c r="Y129" s="149"/>
      <c r="Z129" s="149"/>
      <c r="AA129" s="149"/>
      <c r="AB129" s="149"/>
      <c r="AC129" s="149"/>
      <c r="AD129" s="149"/>
      <c r="AE129" s="149"/>
    </row>
    <row r="130" spans="1:31" x14ac:dyDescent="0.25">
      <c r="A130" s="454"/>
      <c r="B130" s="458"/>
      <c r="C130" s="16" t="s">
        <v>53</v>
      </c>
      <c r="D130" s="14"/>
      <c r="E130" s="14"/>
      <c r="F130" s="14"/>
      <c r="G130" s="243"/>
      <c r="H130" s="14"/>
      <c r="I130" s="14"/>
      <c r="J130" s="14"/>
      <c r="K130" s="14"/>
      <c r="L130" s="14"/>
      <c r="M130" s="14"/>
      <c r="N130" s="14"/>
      <c r="O130" s="14"/>
      <c r="P130" s="243"/>
      <c r="Q130" s="14"/>
      <c r="R130" s="14"/>
      <c r="S130" s="14"/>
      <c r="T130" s="14"/>
      <c r="U130" s="15"/>
      <c r="V130" s="18"/>
      <c r="W130" s="149"/>
      <c r="X130" s="149"/>
      <c r="Y130" s="149"/>
      <c r="Z130" s="149"/>
      <c r="AA130" s="149"/>
      <c r="AB130" s="149"/>
      <c r="AC130" s="149"/>
      <c r="AD130" s="149"/>
      <c r="AE130" s="149"/>
    </row>
    <row r="131" spans="1:31" ht="15" customHeight="1" x14ac:dyDescent="0.25">
      <c r="A131" s="453">
        <v>8</v>
      </c>
      <c r="B131" s="457" t="s">
        <v>36</v>
      </c>
      <c r="C131" s="240" t="s">
        <v>54</v>
      </c>
      <c r="D131" s="244"/>
      <c r="E131" s="244"/>
      <c r="F131" s="244"/>
      <c r="G131" s="244"/>
      <c r="H131" s="244"/>
      <c r="I131" s="244"/>
      <c r="J131" s="244"/>
      <c r="K131" s="244"/>
      <c r="L131" s="244"/>
      <c r="M131" s="244"/>
      <c r="N131" s="244"/>
      <c r="O131" s="244"/>
      <c r="P131" s="244"/>
      <c r="Q131" s="244"/>
      <c r="R131" s="244"/>
      <c r="S131" s="244"/>
      <c r="T131" s="245"/>
      <c r="U131" s="186"/>
      <c r="V131" s="18"/>
      <c r="W131" s="149"/>
      <c r="X131" s="149"/>
      <c r="Y131" s="149"/>
      <c r="Z131" s="149"/>
      <c r="AA131" s="149"/>
      <c r="AB131" s="149"/>
      <c r="AC131" s="149"/>
      <c r="AD131" s="149"/>
      <c r="AE131" s="149"/>
    </row>
    <row r="132" spans="1:31" x14ac:dyDescent="0.25">
      <c r="A132" s="454"/>
      <c r="B132" s="458"/>
      <c r="C132" s="246" t="s">
        <v>55</v>
      </c>
      <c r="D132" s="17"/>
      <c r="E132" s="17"/>
      <c r="F132" s="17"/>
      <c r="G132" s="247"/>
      <c r="H132" s="17"/>
      <c r="I132" s="17"/>
      <c r="J132" s="17"/>
      <c r="K132" s="17"/>
      <c r="L132" s="17"/>
      <c r="M132" s="17"/>
      <c r="N132" s="17"/>
      <c r="O132" s="17"/>
      <c r="P132" s="247"/>
      <c r="Q132" s="17"/>
      <c r="R132" s="17"/>
      <c r="S132" s="14"/>
      <c r="T132" s="14"/>
      <c r="U132" s="15"/>
      <c r="V132" s="18"/>
      <c r="W132" s="149"/>
      <c r="X132" s="149"/>
      <c r="Y132" s="149"/>
      <c r="Z132" s="149"/>
      <c r="AA132" s="149"/>
      <c r="AB132" s="149"/>
      <c r="AC132" s="149"/>
      <c r="AD132" s="149"/>
      <c r="AE132" s="149"/>
    </row>
    <row r="133" spans="1:31" ht="15" customHeight="1" x14ac:dyDescent="0.25">
      <c r="A133" s="453">
        <v>7</v>
      </c>
      <c r="B133" s="457" t="s">
        <v>35</v>
      </c>
      <c r="C133" s="240" t="s">
        <v>70</v>
      </c>
      <c r="D133" s="244"/>
      <c r="E133" s="244"/>
      <c r="F133" s="244"/>
      <c r="G133" s="244"/>
      <c r="H133" s="244"/>
      <c r="I133" s="244"/>
      <c r="J133" s="244"/>
      <c r="K133" s="244"/>
      <c r="L133" s="244"/>
      <c r="M133" s="244"/>
      <c r="N133" s="244"/>
      <c r="O133" s="244"/>
      <c r="P133" s="244"/>
      <c r="Q133" s="244"/>
      <c r="R133" s="244"/>
      <c r="S133" s="244"/>
      <c r="T133" s="245"/>
      <c r="U133" s="186"/>
      <c r="V133" s="18"/>
      <c r="W133" s="149"/>
      <c r="X133" s="149"/>
      <c r="Y133" s="149"/>
      <c r="Z133" s="149"/>
      <c r="AA133" s="149"/>
      <c r="AB133" s="149"/>
      <c r="AC133" s="149"/>
      <c r="AD133" s="149"/>
      <c r="AE133" s="149"/>
    </row>
    <row r="134" spans="1:31" x14ac:dyDescent="0.25">
      <c r="A134" s="454"/>
      <c r="B134" s="458"/>
      <c r="C134" s="13" t="s">
        <v>56</v>
      </c>
      <c r="D134" s="17"/>
      <c r="E134" s="17"/>
      <c r="F134" s="17"/>
      <c r="G134" s="247"/>
      <c r="H134" s="17"/>
      <c r="I134" s="17"/>
      <c r="J134" s="17"/>
      <c r="K134" s="17"/>
      <c r="L134" s="17"/>
      <c r="M134" s="17"/>
      <c r="N134" s="17"/>
      <c r="O134" s="17"/>
      <c r="P134" s="247"/>
      <c r="Q134" s="17"/>
      <c r="R134" s="17"/>
      <c r="S134" s="14"/>
      <c r="T134" s="14"/>
      <c r="U134" s="15"/>
      <c r="V134" s="18"/>
      <c r="W134" s="149"/>
      <c r="X134" s="149"/>
      <c r="Y134" s="149"/>
      <c r="Z134" s="149"/>
      <c r="AA134" s="149"/>
      <c r="AB134" s="149"/>
      <c r="AC134" s="149"/>
      <c r="AD134" s="149"/>
      <c r="AE134" s="149"/>
    </row>
    <row r="135" spans="1:31" ht="15" customHeight="1" x14ac:dyDescent="0.25">
      <c r="A135" s="453">
        <v>6</v>
      </c>
      <c r="B135" s="457" t="s">
        <v>31</v>
      </c>
      <c r="C135" s="240" t="s">
        <v>57</v>
      </c>
      <c r="D135" s="244"/>
      <c r="E135" s="244"/>
      <c r="F135" s="244"/>
      <c r="G135" s="244"/>
      <c r="H135" s="244"/>
      <c r="I135" s="244"/>
      <c r="J135" s="244"/>
      <c r="K135" s="244"/>
      <c r="L135" s="244"/>
      <c r="M135" s="244"/>
      <c r="N135" s="244"/>
      <c r="O135" s="244"/>
      <c r="P135" s="244"/>
      <c r="Q135" s="244"/>
      <c r="R135" s="244"/>
      <c r="S135" s="244"/>
      <c r="T135" s="245"/>
      <c r="U135" s="186"/>
      <c r="V135" s="18"/>
      <c r="W135" s="149"/>
      <c r="X135" s="149"/>
      <c r="Y135" s="149"/>
      <c r="Z135" s="149"/>
      <c r="AA135" s="149"/>
      <c r="AB135" s="149"/>
      <c r="AC135" s="149"/>
      <c r="AD135" s="149"/>
      <c r="AE135" s="149"/>
    </row>
    <row r="136" spans="1:31" x14ac:dyDescent="0.25">
      <c r="A136" s="454"/>
      <c r="B136" s="458"/>
      <c r="C136" s="13" t="s">
        <v>58</v>
      </c>
      <c r="D136" s="17"/>
      <c r="E136" s="17"/>
      <c r="F136" s="17"/>
      <c r="G136" s="247"/>
      <c r="H136" s="17"/>
      <c r="I136" s="17"/>
      <c r="J136" s="17"/>
      <c r="K136" s="17"/>
      <c r="L136" s="17"/>
      <c r="M136" s="17"/>
      <c r="N136" s="17"/>
      <c r="O136" s="17"/>
      <c r="P136" s="247"/>
      <c r="Q136" s="17"/>
      <c r="R136" s="17"/>
      <c r="S136" s="14"/>
      <c r="T136" s="14"/>
      <c r="U136" s="15"/>
      <c r="V136" s="18"/>
      <c r="W136" s="149"/>
      <c r="X136" s="149"/>
      <c r="Y136" s="149"/>
      <c r="Z136" s="149"/>
      <c r="AA136" s="149"/>
      <c r="AB136" s="149"/>
      <c r="AC136" s="149"/>
      <c r="AD136" s="149"/>
      <c r="AE136" s="149"/>
    </row>
    <row r="137" spans="1:31" ht="15" customHeight="1" x14ac:dyDescent="0.25">
      <c r="A137" s="453">
        <v>5</v>
      </c>
      <c r="B137" s="457" t="s">
        <v>34</v>
      </c>
      <c r="C137" s="240" t="s">
        <v>59</v>
      </c>
      <c r="D137" s="244"/>
      <c r="E137" s="244"/>
      <c r="F137" s="244"/>
      <c r="G137" s="244"/>
      <c r="H137" s="244"/>
      <c r="I137" s="244"/>
      <c r="J137" s="244"/>
      <c r="K137" s="244"/>
      <c r="L137" s="244"/>
      <c r="M137" s="244"/>
      <c r="N137" s="244"/>
      <c r="O137" s="244"/>
      <c r="P137" s="244"/>
      <c r="Q137" s="244"/>
      <c r="R137" s="244"/>
      <c r="S137" s="244"/>
      <c r="T137" s="245"/>
      <c r="U137" s="186"/>
      <c r="V137" s="18"/>
      <c r="W137" s="149"/>
      <c r="X137" s="149"/>
      <c r="Y137" s="149"/>
      <c r="Z137" s="149"/>
      <c r="AA137" s="149"/>
      <c r="AB137" s="149"/>
      <c r="AC137" s="149"/>
      <c r="AD137" s="149"/>
      <c r="AE137" s="149"/>
    </row>
    <row r="138" spans="1:31" x14ac:dyDescent="0.25">
      <c r="A138" s="454"/>
      <c r="B138" s="458"/>
      <c r="C138" s="13" t="s">
        <v>60</v>
      </c>
      <c r="D138" s="17"/>
      <c r="E138" s="17"/>
      <c r="F138" s="17"/>
      <c r="G138" s="247"/>
      <c r="H138" s="17"/>
      <c r="I138" s="17"/>
      <c r="J138" s="17"/>
      <c r="K138" s="17"/>
      <c r="L138" s="17"/>
      <c r="M138" s="17"/>
      <c r="N138" s="17"/>
      <c r="O138" s="17"/>
      <c r="P138" s="247"/>
      <c r="Q138" s="17"/>
      <c r="R138" s="17"/>
      <c r="S138" s="14"/>
      <c r="T138" s="14"/>
      <c r="U138" s="15"/>
      <c r="V138" s="18"/>
      <c r="W138" s="149"/>
      <c r="X138" s="149"/>
      <c r="Y138" s="149"/>
      <c r="Z138" s="149"/>
      <c r="AA138" s="149"/>
      <c r="AB138" s="149"/>
      <c r="AC138" s="149"/>
      <c r="AD138" s="149"/>
      <c r="AE138" s="149"/>
    </row>
    <row r="139" spans="1:31" ht="15" customHeight="1" x14ac:dyDescent="0.25">
      <c r="A139" s="453">
        <v>4</v>
      </c>
      <c r="B139" s="457" t="s">
        <v>33</v>
      </c>
      <c r="C139" s="240" t="s">
        <v>61</v>
      </c>
      <c r="D139" s="244"/>
      <c r="E139" s="244"/>
      <c r="F139" s="244"/>
      <c r="G139" s="244"/>
      <c r="H139" s="244"/>
      <c r="I139" s="244"/>
      <c r="J139" s="244"/>
      <c r="K139" s="244"/>
      <c r="L139" s="244"/>
      <c r="M139" s="244"/>
      <c r="N139" s="244"/>
      <c r="O139" s="244"/>
      <c r="P139" s="244"/>
      <c r="Q139" s="244"/>
      <c r="R139" s="244"/>
      <c r="S139" s="244"/>
      <c r="T139" s="245"/>
      <c r="U139" s="186"/>
      <c r="V139" s="18"/>
      <c r="W139" s="149"/>
      <c r="X139" s="149"/>
      <c r="Y139" s="149"/>
      <c r="Z139" s="149"/>
      <c r="AA139" s="149"/>
      <c r="AB139" s="149"/>
      <c r="AC139" s="149"/>
      <c r="AD139" s="149"/>
      <c r="AE139" s="149"/>
    </row>
    <row r="140" spans="1:31" x14ac:dyDescent="0.25">
      <c r="A140" s="454"/>
      <c r="B140" s="458"/>
      <c r="C140" s="13" t="s">
        <v>62</v>
      </c>
      <c r="D140" s="17"/>
      <c r="E140" s="17"/>
      <c r="F140" s="17"/>
      <c r="G140" s="247"/>
      <c r="H140" s="17"/>
      <c r="I140" s="17"/>
      <c r="J140" s="17"/>
      <c r="K140" s="17"/>
      <c r="L140" s="17"/>
      <c r="M140" s="17"/>
      <c r="N140" s="17"/>
      <c r="O140" s="17"/>
      <c r="P140" s="247"/>
      <c r="Q140" s="17"/>
      <c r="R140" s="17"/>
      <c r="S140" s="14"/>
      <c r="T140" s="14"/>
      <c r="U140" s="15"/>
      <c r="V140" s="18"/>
      <c r="W140" s="149"/>
      <c r="X140" s="149"/>
      <c r="Y140" s="149"/>
      <c r="Z140" s="149"/>
      <c r="AA140" s="149"/>
      <c r="AB140" s="149"/>
      <c r="AC140" s="149"/>
      <c r="AD140" s="149"/>
      <c r="AE140" s="149"/>
    </row>
    <row r="141" spans="1:31" ht="15" customHeight="1" x14ac:dyDescent="0.25">
      <c r="A141" s="453">
        <v>3</v>
      </c>
      <c r="B141" s="457" t="s">
        <v>28</v>
      </c>
      <c r="C141" s="240" t="s">
        <v>63</v>
      </c>
      <c r="D141" s="244"/>
      <c r="E141" s="244"/>
      <c r="F141" s="244"/>
      <c r="G141" s="244"/>
      <c r="H141" s="244"/>
      <c r="I141" s="244"/>
      <c r="J141" s="244"/>
      <c r="K141" s="244"/>
      <c r="L141" s="244"/>
      <c r="M141" s="244"/>
      <c r="N141" s="244"/>
      <c r="O141" s="244"/>
      <c r="P141" s="244"/>
      <c r="Q141" s="244"/>
      <c r="R141" s="244"/>
      <c r="S141" s="244"/>
      <c r="T141" s="245"/>
      <c r="U141" s="186"/>
      <c r="V141" s="18"/>
      <c r="W141" s="149"/>
      <c r="X141" s="149"/>
      <c r="Y141" s="149"/>
      <c r="Z141" s="149"/>
      <c r="AA141" s="149"/>
      <c r="AB141" s="149"/>
      <c r="AC141" s="149"/>
      <c r="AD141" s="149"/>
      <c r="AE141" s="149"/>
    </row>
    <row r="142" spans="1:31" x14ac:dyDescent="0.25">
      <c r="A142" s="454"/>
      <c r="B142" s="458"/>
      <c r="C142" s="13" t="s">
        <v>64</v>
      </c>
      <c r="D142" s="17"/>
      <c r="E142" s="17"/>
      <c r="F142" s="17"/>
      <c r="G142" s="247"/>
      <c r="H142" s="17"/>
      <c r="I142" s="17"/>
      <c r="J142" s="17"/>
      <c r="K142" s="17"/>
      <c r="L142" s="17"/>
      <c r="M142" s="17"/>
      <c r="N142" s="17"/>
      <c r="O142" s="17"/>
      <c r="P142" s="247"/>
      <c r="Q142" s="17"/>
      <c r="R142" s="17"/>
      <c r="S142" s="14"/>
      <c r="T142" s="14"/>
      <c r="U142" s="15"/>
      <c r="V142" s="18"/>
      <c r="W142" s="149"/>
      <c r="X142" s="149"/>
      <c r="Y142" s="149"/>
      <c r="Z142" s="149"/>
      <c r="AA142" s="149"/>
      <c r="AB142" s="149"/>
      <c r="AC142" s="149"/>
      <c r="AD142" s="149"/>
      <c r="AE142" s="149"/>
    </row>
    <row r="143" spans="1:31" ht="15" customHeight="1" x14ac:dyDescent="0.25">
      <c r="A143" s="453">
        <v>2</v>
      </c>
      <c r="B143" s="457" t="s">
        <v>30</v>
      </c>
      <c r="C143" s="240" t="s">
        <v>65</v>
      </c>
      <c r="D143" s="244"/>
      <c r="E143" s="244"/>
      <c r="F143" s="244"/>
      <c r="G143" s="244"/>
      <c r="H143" s="244"/>
      <c r="I143" s="244"/>
      <c r="J143" s="244"/>
      <c r="K143" s="244"/>
      <c r="L143" s="244"/>
      <c r="M143" s="244"/>
      <c r="N143" s="244"/>
      <c r="O143" s="244"/>
      <c r="P143" s="244"/>
      <c r="Q143" s="244"/>
      <c r="R143" s="244"/>
      <c r="S143" s="244"/>
      <c r="T143" s="245"/>
      <c r="U143" s="186"/>
      <c r="V143" s="18"/>
      <c r="W143" s="149"/>
      <c r="X143" s="149"/>
      <c r="Y143" s="149"/>
      <c r="Z143" s="149"/>
      <c r="AA143" s="149"/>
      <c r="AB143" s="149"/>
      <c r="AC143" s="149"/>
      <c r="AD143" s="149"/>
      <c r="AE143" s="149"/>
    </row>
    <row r="144" spans="1:31" x14ac:dyDescent="0.25">
      <c r="A144" s="454"/>
      <c r="B144" s="458"/>
      <c r="C144" s="13" t="s">
        <v>66</v>
      </c>
      <c r="D144" s="17"/>
      <c r="E144" s="17"/>
      <c r="F144" s="17"/>
      <c r="G144" s="247"/>
      <c r="H144" s="17"/>
      <c r="I144" s="17"/>
      <c r="J144" s="17"/>
      <c r="K144" s="17"/>
      <c r="L144" s="17"/>
      <c r="M144" s="17"/>
      <c r="N144" s="17"/>
      <c r="O144" s="17"/>
      <c r="P144" s="247"/>
      <c r="Q144" s="17"/>
      <c r="R144" s="17"/>
      <c r="S144" s="14"/>
      <c r="T144" s="14"/>
      <c r="U144" s="15"/>
      <c r="V144" s="18"/>
      <c r="W144" s="149"/>
      <c r="X144" s="149"/>
      <c r="Y144" s="149"/>
      <c r="Z144" s="149"/>
      <c r="AA144" s="149"/>
      <c r="AB144" s="149"/>
      <c r="AC144" s="149"/>
      <c r="AD144" s="149"/>
      <c r="AE144" s="149"/>
    </row>
    <row r="145" spans="1:31" ht="15" customHeight="1" x14ac:dyDescent="0.25">
      <c r="A145" s="453">
        <v>1</v>
      </c>
      <c r="B145" s="457" t="s">
        <v>29</v>
      </c>
      <c r="C145" s="240" t="s">
        <v>67</v>
      </c>
      <c r="D145" s="244"/>
      <c r="E145" s="244"/>
      <c r="F145" s="244"/>
      <c r="G145" s="244"/>
      <c r="H145" s="244"/>
      <c r="I145" s="244"/>
      <c r="J145" s="244"/>
      <c r="K145" s="244"/>
      <c r="L145" s="244"/>
      <c r="M145" s="244"/>
      <c r="N145" s="244"/>
      <c r="O145" s="244"/>
      <c r="P145" s="244"/>
      <c r="Q145" s="244"/>
      <c r="R145" s="244"/>
      <c r="S145" s="244"/>
      <c r="T145" s="245"/>
      <c r="U145" s="186"/>
      <c r="V145" s="18"/>
      <c r="W145" s="149"/>
      <c r="X145" s="149"/>
      <c r="Y145" s="149"/>
      <c r="Z145" s="149"/>
      <c r="AA145" s="149"/>
      <c r="AB145" s="149"/>
      <c r="AC145" s="149"/>
      <c r="AD145" s="149"/>
      <c r="AE145" s="149"/>
    </row>
    <row r="146" spans="1:31" x14ac:dyDescent="0.25">
      <c r="A146" s="454"/>
      <c r="B146" s="458"/>
      <c r="C146" s="13" t="s">
        <v>68</v>
      </c>
      <c r="D146" s="17"/>
      <c r="E146" s="17"/>
      <c r="F146" s="17"/>
      <c r="G146" s="247"/>
      <c r="H146" s="17"/>
      <c r="I146" s="17"/>
      <c r="J146" s="17"/>
      <c r="K146" s="17"/>
      <c r="L146" s="17"/>
      <c r="M146" s="17"/>
      <c r="N146" s="17"/>
      <c r="O146" s="17"/>
      <c r="P146" s="247"/>
      <c r="Q146" s="17"/>
      <c r="R146" s="17"/>
      <c r="S146" s="14"/>
      <c r="T146" s="14"/>
      <c r="U146" s="15"/>
      <c r="V146" s="18"/>
      <c r="W146" s="149"/>
      <c r="X146" s="149"/>
      <c r="Y146" s="149"/>
      <c r="Z146" s="149"/>
      <c r="AA146" s="149"/>
      <c r="AB146" s="149"/>
      <c r="AC146" s="149"/>
      <c r="AD146" s="149"/>
      <c r="AE146" s="149"/>
    </row>
    <row r="147" spans="1:31" ht="10.5" customHeight="1" x14ac:dyDescent="0.25">
      <c r="A147" s="248"/>
      <c r="B147" s="248"/>
      <c r="C147" s="235"/>
      <c r="D147" s="236"/>
      <c r="E147" s="237"/>
      <c r="F147" s="237"/>
      <c r="G147" s="237"/>
      <c r="H147" s="237"/>
      <c r="I147" s="237"/>
      <c r="J147" s="237"/>
      <c r="K147" s="237"/>
      <c r="L147" s="237"/>
      <c r="M147" s="237"/>
      <c r="N147" s="237"/>
      <c r="O147" s="237"/>
      <c r="P147" s="237"/>
      <c r="Q147" s="237"/>
      <c r="R147" s="237"/>
      <c r="S147" s="186"/>
      <c r="T147" s="186"/>
      <c r="U147" s="186"/>
      <c r="V147" s="249"/>
      <c r="W147" s="149"/>
      <c r="X147" s="149"/>
      <c r="Y147" s="149"/>
      <c r="Z147" s="149"/>
      <c r="AA147" s="149"/>
      <c r="AB147" s="149"/>
      <c r="AC147" s="149"/>
      <c r="AD147" s="149"/>
      <c r="AE147" s="149"/>
    </row>
    <row r="148" spans="1:31" ht="45" x14ac:dyDescent="0.25">
      <c r="A148" s="10" t="s">
        <v>69</v>
      </c>
      <c r="B148" s="10" t="s">
        <v>129</v>
      </c>
      <c r="C148" s="10" t="s">
        <v>72</v>
      </c>
      <c r="D148" s="461" t="s">
        <v>27</v>
      </c>
      <c r="E148" s="462"/>
      <c r="F148" s="462"/>
      <c r="G148" s="462"/>
      <c r="H148" s="462"/>
      <c r="I148" s="462"/>
      <c r="J148" s="462"/>
      <c r="K148" s="462"/>
      <c r="L148" s="462"/>
      <c r="M148" s="462"/>
      <c r="N148" s="462"/>
      <c r="O148" s="462"/>
      <c r="P148" s="462"/>
      <c r="Q148" s="462"/>
      <c r="R148" s="462"/>
      <c r="S148" s="462"/>
      <c r="T148" s="462"/>
      <c r="U148" s="463"/>
      <c r="V148" s="18"/>
    </row>
    <row r="149" spans="1:31" x14ac:dyDescent="0.25">
      <c r="A149" s="20" t="s">
        <v>39</v>
      </c>
      <c r="B149" s="20" t="s">
        <v>25</v>
      </c>
      <c r="C149" s="20" t="s">
        <v>11</v>
      </c>
      <c r="D149" s="464" t="s">
        <v>99</v>
      </c>
      <c r="E149" s="465"/>
      <c r="F149" s="465"/>
      <c r="G149" s="465"/>
      <c r="H149" s="465"/>
      <c r="I149" s="465"/>
      <c r="J149" s="465"/>
      <c r="K149" s="465"/>
      <c r="L149" s="465"/>
      <c r="M149" s="465"/>
      <c r="N149" s="465"/>
      <c r="O149" s="465"/>
      <c r="P149" s="465"/>
      <c r="Q149" s="465"/>
      <c r="R149" s="465"/>
      <c r="S149" s="465"/>
      <c r="T149" s="465"/>
      <c r="U149" s="466"/>
      <c r="V149" s="18"/>
    </row>
    <row r="150" spans="1:31" x14ac:dyDescent="0.25">
      <c r="A150" s="312">
        <v>7</v>
      </c>
      <c r="B150" s="313"/>
      <c r="C150" s="36"/>
      <c r="D150" s="420" t="s">
        <v>266</v>
      </c>
      <c r="E150" s="421"/>
      <c r="F150" s="421"/>
      <c r="G150" s="421"/>
      <c r="H150" s="421"/>
      <c r="I150" s="421"/>
      <c r="J150" s="421"/>
      <c r="K150" s="421"/>
      <c r="L150" s="421"/>
      <c r="M150" s="421"/>
      <c r="N150" s="421"/>
      <c r="O150" s="421"/>
      <c r="P150" s="421"/>
      <c r="Q150" s="421"/>
      <c r="R150" s="421"/>
      <c r="S150" s="421"/>
      <c r="T150" s="421"/>
      <c r="U150" s="422"/>
      <c r="V150" s="18"/>
    </row>
    <row r="151" spans="1:31" ht="15" customHeight="1" x14ac:dyDescent="0.25">
      <c r="A151" s="408">
        <v>7</v>
      </c>
      <c r="B151" s="408">
        <v>3</v>
      </c>
      <c r="C151" s="52">
        <v>0</v>
      </c>
      <c r="D151" s="317" t="s">
        <v>247</v>
      </c>
      <c r="E151" s="286"/>
      <c r="F151" s="286"/>
      <c r="G151" s="286"/>
      <c r="H151" s="286"/>
      <c r="I151" s="286"/>
      <c r="J151" s="286"/>
      <c r="K151" s="286"/>
      <c r="L151" s="286"/>
      <c r="M151" s="286"/>
      <c r="N151" s="286"/>
      <c r="O151" s="286"/>
      <c r="P151" s="286"/>
      <c r="Q151" s="286"/>
      <c r="R151" s="286"/>
      <c r="S151" s="286"/>
      <c r="T151" s="286"/>
      <c r="U151" s="287"/>
      <c r="V151" s="18"/>
    </row>
    <row r="152" spans="1:31" x14ac:dyDescent="0.25">
      <c r="A152" s="409"/>
      <c r="B152" s="409"/>
      <c r="C152" s="54">
        <v>0</v>
      </c>
      <c r="D152" s="321" t="s">
        <v>248</v>
      </c>
      <c r="E152" s="290"/>
      <c r="F152" s="290"/>
      <c r="G152" s="290"/>
      <c r="H152" s="290"/>
      <c r="I152" s="290"/>
      <c r="J152" s="290"/>
      <c r="K152" s="290"/>
      <c r="L152" s="290"/>
      <c r="M152" s="290"/>
      <c r="N152" s="290"/>
      <c r="O152" s="290"/>
      <c r="P152" s="290"/>
      <c r="Q152" s="290"/>
      <c r="R152" s="290"/>
      <c r="S152" s="290"/>
      <c r="T152" s="290"/>
      <c r="U152" s="291"/>
      <c r="V152" s="18"/>
    </row>
    <row r="153" spans="1:31" x14ac:dyDescent="0.25">
      <c r="A153" s="409"/>
      <c r="B153" s="409"/>
      <c r="C153" s="55">
        <v>1</v>
      </c>
      <c r="D153" s="325" t="s">
        <v>249</v>
      </c>
      <c r="E153" s="292"/>
      <c r="F153" s="292"/>
      <c r="G153" s="292"/>
      <c r="H153" s="292"/>
      <c r="I153" s="292"/>
      <c r="J153" s="292"/>
      <c r="K153" s="292"/>
      <c r="L153" s="292"/>
      <c r="M153" s="292"/>
      <c r="N153" s="292"/>
      <c r="O153" s="292"/>
      <c r="P153" s="292"/>
      <c r="Q153" s="292"/>
      <c r="R153" s="292"/>
      <c r="S153" s="292"/>
      <c r="T153" s="292"/>
      <c r="U153" s="293"/>
      <c r="V153" s="18"/>
    </row>
    <row r="154" spans="1:31" x14ac:dyDescent="0.25">
      <c r="A154" s="409"/>
      <c r="B154" s="409"/>
      <c r="C154" s="53">
        <v>1</v>
      </c>
      <c r="D154" s="325" t="s">
        <v>250</v>
      </c>
      <c r="E154" s="288"/>
      <c r="F154" s="288"/>
      <c r="G154" s="288"/>
      <c r="H154" s="288"/>
      <c r="I154" s="288"/>
      <c r="J154" s="288"/>
      <c r="K154" s="288"/>
      <c r="L154" s="288"/>
      <c r="M154" s="288"/>
      <c r="N154" s="288"/>
      <c r="O154" s="288"/>
      <c r="P154" s="288"/>
      <c r="Q154" s="288"/>
      <c r="R154" s="288"/>
      <c r="S154" s="288"/>
      <c r="T154" s="288"/>
      <c r="U154" s="289"/>
      <c r="V154" s="18"/>
    </row>
    <row r="155" spans="1:31" x14ac:dyDescent="0.25">
      <c r="A155" s="409"/>
      <c r="B155" s="409"/>
      <c r="C155" s="53">
        <v>1</v>
      </c>
      <c r="D155" s="317" t="s">
        <v>251</v>
      </c>
      <c r="E155" s="288"/>
      <c r="F155" s="288"/>
      <c r="G155" s="288"/>
      <c r="H155" s="288"/>
      <c r="I155" s="288"/>
      <c r="J155" s="288"/>
      <c r="K155" s="288"/>
      <c r="L155" s="288"/>
      <c r="M155" s="288"/>
      <c r="N155" s="288"/>
      <c r="O155" s="288"/>
      <c r="P155" s="288"/>
      <c r="Q155" s="288"/>
      <c r="R155" s="288"/>
      <c r="S155" s="288"/>
      <c r="T155" s="288"/>
      <c r="U155" s="289"/>
      <c r="V155" s="18"/>
    </row>
    <row r="156" spans="1:31" x14ac:dyDescent="0.25">
      <c r="A156" s="409"/>
      <c r="B156" s="409"/>
      <c r="C156" s="53">
        <v>1</v>
      </c>
      <c r="D156" s="317" t="s">
        <v>252</v>
      </c>
      <c r="E156" s="288"/>
      <c r="F156" s="288"/>
      <c r="G156" s="288"/>
      <c r="H156" s="288"/>
      <c r="I156" s="288"/>
      <c r="J156" s="288"/>
      <c r="K156" s="288"/>
      <c r="L156" s="288"/>
      <c r="M156" s="288"/>
      <c r="N156" s="288"/>
      <c r="O156" s="288"/>
      <c r="P156" s="288"/>
      <c r="Q156" s="288"/>
      <c r="R156" s="288"/>
      <c r="S156" s="288"/>
      <c r="T156" s="288"/>
      <c r="U156" s="289"/>
      <c r="V156" s="18"/>
    </row>
    <row r="157" spans="1:31" x14ac:dyDescent="0.25">
      <c r="A157" s="409"/>
      <c r="B157" s="409"/>
      <c r="C157" s="53">
        <v>1</v>
      </c>
      <c r="D157" s="317" t="s">
        <v>253</v>
      </c>
      <c r="E157" s="288"/>
      <c r="F157" s="288"/>
      <c r="G157" s="288"/>
      <c r="H157" s="288"/>
      <c r="I157" s="288"/>
      <c r="J157" s="288"/>
      <c r="K157" s="288"/>
      <c r="L157" s="288"/>
      <c r="M157" s="288"/>
      <c r="N157" s="288"/>
      <c r="O157" s="288"/>
      <c r="P157" s="288"/>
      <c r="Q157" s="288"/>
      <c r="R157" s="288"/>
      <c r="S157" s="288"/>
      <c r="T157" s="288"/>
      <c r="U157" s="289"/>
      <c r="V157" s="18"/>
    </row>
    <row r="158" spans="1:31" x14ac:dyDescent="0.25">
      <c r="A158" s="409"/>
      <c r="B158" s="409"/>
      <c r="C158" s="54">
        <v>1</v>
      </c>
      <c r="D158" s="321" t="s">
        <v>254</v>
      </c>
      <c r="E158" s="290"/>
      <c r="F158" s="290"/>
      <c r="G158" s="290"/>
      <c r="H158" s="290"/>
      <c r="I158" s="290"/>
      <c r="J158" s="290"/>
      <c r="K158" s="290"/>
      <c r="L158" s="290"/>
      <c r="M158" s="290"/>
      <c r="N158" s="290"/>
      <c r="O158" s="290"/>
      <c r="P158" s="290"/>
      <c r="Q158" s="290"/>
      <c r="R158" s="290"/>
      <c r="S158" s="290"/>
      <c r="T158" s="290"/>
      <c r="U158" s="291"/>
      <c r="V158" s="18"/>
    </row>
    <row r="159" spans="1:31" ht="15" customHeight="1" x14ac:dyDescent="0.25">
      <c r="A159" s="409"/>
      <c r="B159" s="409"/>
      <c r="C159" s="55">
        <v>2</v>
      </c>
      <c r="D159" s="325" t="s">
        <v>255</v>
      </c>
      <c r="E159" s="292"/>
      <c r="F159" s="292"/>
      <c r="G159" s="292"/>
      <c r="H159" s="292"/>
      <c r="I159" s="292"/>
      <c r="J159" s="292"/>
      <c r="K159" s="292"/>
      <c r="L159" s="292"/>
      <c r="M159" s="292"/>
      <c r="N159" s="292"/>
      <c r="O159" s="292"/>
      <c r="P159" s="292"/>
      <c r="Q159" s="292"/>
      <c r="R159" s="292"/>
      <c r="S159" s="292"/>
      <c r="T159" s="292"/>
      <c r="U159" s="293"/>
      <c r="V159" s="18"/>
    </row>
    <row r="160" spans="1:31" x14ac:dyDescent="0.25">
      <c r="A160" s="409"/>
      <c r="B160" s="409"/>
      <c r="C160" s="53">
        <v>2</v>
      </c>
      <c r="D160" s="317" t="s">
        <v>256</v>
      </c>
      <c r="E160" s="288"/>
      <c r="F160" s="288"/>
      <c r="G160" s="288"/>
      <c r="H160" s="288"/>
      <c r="I160" s="288"/>
      <c r="J160" s="288"/>
      <c r="K160" s="288"/>
      <c r="L160" s="288"/>
      <c r="M160" s="288"/>
      <c r="N160" s="288"/>
      <c r="O160" s="288"/>
      <c r="P160" s="288"/>
      <c r="Q160" s="288"/>
      <c r="R160" s="288"/>
      <c r="S160" s="288"/>
      <c r="T160" s="288"/>
      <c r="U160" s="289"/>
      <c r="V160" s="18"/>
    </row>
    <row r="161" spans="1:22" x14ac:dyDescent="0.25">
      <c r="A161" s="409"/>
      <c r="B161" s="409"/>
      <c r="C161" s="53">
        <v>2</v>
      </c>
      <c r="D161" s="317" t="s">
        <v>257</v>
      </c>
      <c r="E161" s="288"/>
      <c r="F161" s="288"/>
      <c r="G161" s="288"/>
      <c r="H161" s="288"/>
      <c r="I161" s="288"/>
      <c r="J161" s="288"/>
      <c r="K161" s="288"/>
      <c r="L161" s="288"/>
      <c r="M161" s="288"/>
      <c r="N161" s="288"/>
      <c r="O161" s="288"/>
      <c r="P161" s="288"/>
      <c r="Q161" s="288"/>
      <c r="R161" s="288"/>
      <c r="S161" s="288"/>
      <c r="T161" s="288"/>
      <c r="U161" s="289"/>
      <c r="V161" s="18"/>
    </row>
    <row r="162" spans="1:22" x14ac:dyDescent="0.25">
      <c r="A162" s="409"/>
      <c r="B162" s="409"/>
      <c r="C162" s="53">
        <v>2</v>
      </c>
      <c r="D162" s="317" t="s">
        <v>258</v>
      </c>
      <c r="E162" s="288"/>
      <c r="F162" s="288"/>
      <c r="G162" s="288"/>
      <c r="H162" s="288"/>
      <c r="I162" s="288"/>
      <c r="J162" s="288"/>
      <c r="K162" s="288"/>
      <c r="L162" s="288"/>
      <c r="M162" s="288"/>
      <c r="N162" s="288"/>
      <c r="O162" s="288"/>
      <c r="P162" s="288"/>
      <c r="Q162" s="288"/>
      <c r="R162" s="288"/>
      <c r="S162" s="288"/>
      <c r="T162" s="288"/>
      <c r="U162" s="289"/>
      <c r="V162" s="18"/>
    </row>
    <row r="163" spans="1:22" x14ac:dyDescent="0.25">
      <c r="A163" s="409"/>
      <c r="B163" s="409"/>
      <c r="C163" s="56">
        <v>2</v>
      </c>
      <c r="D163" s="317" t="s">
        <v>259</v>
      </c>
      <c r="E163" s="288"/>
      <c r="F163" s="288"/>
      <c r="G163" s="288"/>
      <c r="H163" s="288"/>
      <c r="I163" s="288"/>
      <c r="J163" s="288"/>
      <c r="K163" s="288"/>
      <c r="L163" s="288"/>
      <c r="M163" s="288"/>
      <c r="N163" s="288"/>
      <c r="O163" s="288"/>
      <c r="P163" s="288"/>
      <c r="Q163" s="288"/>
      <c r="R163" s="288"/>
      <c r="S163" s="288"/>
      <c r="T163" s="288"/>
      <c r="U163" s="289"/>
      <c r="V163" s="18"/>
    </row>
    <row r="164" spans="1:22" x14ac:dyDescent="0.25">
      <c r="A164" s="409"/>
      <c r="B164" s="409"/>
      <c r="C164" s="56">
        <v>2</v>
      </c>
      <c r="D164" s="297" t="s">
        <v>260</v>
      </c>
      <c r="E164" s="288"/>
      <c r="F164" s="288"/>
      <c r="G164" s="288"/>
      <c r="H164" s="288"/>
      <c r="I164" s="288"/>
      <c r="J164" s="288"/>
      <c r="K164" s="288"/>
      <c r="L164" s="288"/>
      <c r="M164" s="288"/>
      <c r="N164" s="288"/>
      <c r="O164" s="288"/>
      <c r="P164" s="288"/>
      <c r="Q164" s="288"/>
      <c r="R164" s="288"/>
      <c r="S164" s="288"/>
      <c r="T164" s="288"/>
      <c r="U164" s="289"/>
      <c r="V164" s="18"/>
    </row>
    <row r="165" spans="1:22" x14ac:dyDescent="0.25">
      <c r="A165" s="409"/>
      <c r="B165" s="409"/>
      <c r="C165" s="57">
        <v>2</v>
      </c>
      <c r="D165" s="321" t="s">
        <v>261</v>
      </c>
      <c r="E165" s="290"/>
      <c r="F165" s="290"/>
      <c r="G165" s="290"/>
      <c r="H165" s="290"/>
      <c r="I165" s="290"/>
      <c r="J165" s="290"/>
      <c r="K165" s="290"/>
      <c r="L165" s="290"/>
      <c r="M165" s="290"/>
      <c r="N165" s="290"/>
      <c r="O165" s="290"/>
      <c r="P165" s="290"/>
      <c r="Q165" s="290"/>
      <c r="R165" s="290"/>
      <c r="S165" s="290"/>
      <c r="T165" s="290"/>
      <c r="U165" s="291"/>
      <c r="V165" s="18"/>
    </row>
    <row r="166" spans="1:22" ht="15" customHeight="1" x14ac:dyDescent="0.25">
      <c r="A166" s="409"/>
      <c r="B166" s="409"/>
      <c r="C166" s="55">
        <v>3</v>
      </c>
      <c r="D166" s="325" t="s">
        <v>262</v>
      </c>
      <c r="E166" s="292"/>
      <c r="F166" s="292"/>
      <c r="G166" s="292"/>
      <c r="H166" s="292"/>
      <c r="I166" s="292"/>
      <c r="J166" s="292"/>
      <c r="K166" s="292"/>
      <c r="L166" s="292"/>
      <c r="M166" s="292"/>
      <c r="N166" s="292"/>
      <c r="O166" s="292"/>
      <c r="P166" s="292"/>
      <c r="Q166" s="292"/>
      <c r="R166" s="292"/>
      <c r="S166" s="292"/>
      <c r="T166" s="292"/>
      <c r="U166" s="293"/>
      <c r="V166" s="18"/>
    </row>
    <row r="167" spans="1:22" x14ac:dyDescent="0.25">
      <c r="A167" s="409"/>
      <c r="B167" s="409"/>
      <c r="C167" s="53">
        <v>3</v>
      </c>
      <c r="D167" s="330" t="s">
        <v>263</v>
      </c>
      <c r="E167" s="288"/>
      <c r="F167" s="288"/>
      <c r="G167" s="288"/>
      <c r="H167" s="288"/>
      <c r="I167" s="288"/>
      <c r="J167" s="288"/>
      <c r="K167" s="288"/>
      <c r="L167" s="288"/>
      <c r="M167" s="288"/>
      <c r="N167" s="288"/>
      <c r="O167" s="288"/>
      <c r="P167" s="288"/>
      <c r="Q167" s="288"/>
      <c r="R167" s="288"/>
      <c r="S167" s="288"/>
      <c r="T167" s="288"/>
      <c r="U167" s="289"/>
      <c r="V167" s="18"/>
    </row>
    <row r="168" spans="1:22" x14ac:dyDescent="0.25">
      <c r="A168" s="409"/>
      <c r="B168" s="409"/>
      <c r="C168" s="54">
        <v>3</v>
      </c>
      <c r="D168" s="321" t="s">
        <v>264</v>
      </c>
      <c r="E168" s="290"/>
      <c r="F168" s="290"/>
      <c r="G168" s="290"/>
      <c r="H168" s="290"/>
      <c r="I168" s="290"/>
      <c r="J168" s="290"/>
      <c r="K168" s="290"/>
      <c r="L168" s="290"/>
      <c r="M168" s="290"/>
      <c r="N168" s="290"/>
      <c r="O168" s="290"/>
      <c r="P168" s="290"/>
      <c r="Q168" s="290"/>
      <c r="R168" s="290"/>
      <c r="S168" s="290"/>
      <c r="T168" s="290"/>
      <c r="U168" s="291"/>
      <c r="V168" s="18"/>
    </row>
    <row r="169" spans="1:22" ht="15" customHeight="1" x14ac:dyDescent="0.25">
      <c r="A169" s="409"/>
      <c r="B169" s="460"/>
      <c r="C169" s="333">
        <v>4</v>
      </c>
      <c r="D169" s="334" t="s">
        <v>265</v>
      </c>
      <c r="E169" s="294"/>
      <c r="F169" s="294"/>
      <c r="G169" s="294"/>
      <c r="H169" s="294"/>
      <c r="I169" s="294"/>
      <c r="J169" s="294"/>
      <c r="K169" s="294"/>
      <c r="L169" s="294"/>
      <c r="M169" s="294"/>
      <c r="N169" s="294"/>
      <c r="O169" s="294"/>
      <c r="P169" s="294"/>
      <c r="Q169" s="292"/>
      <c r="R169" s="292"/>
      <c r="S169" s="292"/>
      <c r="T169" s="292"/>
      <c r="U169" s="293"/>
      <c r="V169" s="18"/>
    </row>
    <row r="170" spans="1:22" x14ac:dyDescent="0.25">
      <c r="A170" s="312">
        <v>7</v>
      </c>
      <c r="B170" s="313"/>
      <c r="C170" s="315"/>
      <c r="D170" s="413" t="s">
        <v>267</v>
      </c>
      <c r="E170" s="414"/>
      <c r="F170" s="414"/>
      <c r="G170" s="414"/>
      <c r="H170" s="414"/>
      <c r="I170" s="414"/>
      <c r="J170" s="414"/>
      <c r="K170" s="414"/>
      <c r="L170" s="414"/>
      <c r="M170" s="414"/>
      <c r="N170" s="414"/>
      <c r="O170" s="414"/>
      <c r="P170" s="414"/>
      <c r="Q170" s="414"/>
      <c r="R170" s="414"/>
      <c r="S170" s="414"/>
      <c r="T170" s="414"/>
      <c r="U170" s="415"/>
      <c r="V170" s="18"/>
    </row>
    <row r="171" spans="1:22" x14ac:dyDescent="0.25">
      <c r="A171" s="408">
        <v>7</v>
      </c>
      <c r="B171" s="408">
        <v>3</v>
      </c>
      <c r="C171" s="52">
        <v>0</v>
      </c>
      <c r="D171" s="317" t="s">
        <v>247</v>
      </c>
      <c r="E171" s="286"/>
      <c r="F171" s="286"/>
      <c r="G171" s="286"/>
      <c r="H171" s="286"/>
      <c r="I171" s="286"/>
      <c r="J171" s="286"/>
      <c r="K171" s="286"/>
      <c r="L171" s="286"/>
      <c r="M171" s="286"/>
      <c r="N171" s="286"/>
      <c r="O171" s="286"/>
      <c r="P171" s="286"/>
      <c r="Q171" s="286"/>
      <c r="R171" s="286"/>
      <c r="S171" s="286"/>
      <c r="T171" s="286"/>
      <c r="U171" s="287"/>
      <c r="V171" s="18"/>
    </row>
    <row r="172" spans="1:22" x14ac:dyDescent="0.25">
      <c r="A172" s="409"/>
      <c r="B172" s="409"/>
      <c r="C172" s="54">
        <v>0</v>
      </c>
      <c r="D172" s="321" t="s">
        <v>248</v>
      </c>
      <c r="E172" s="290"/>
      <c r="F172" s="290"/>
      <c r="G172" s="290"/>
      <c r="H172" s="290"/>
      <c r="I172" s="290"/>
      <c r="J172" s="290"/>
      <c r="K172" s="290"/>
      <c r="L172" s="290"/>
      <c r="M172" s="290"/>
      <c r="N172" s="290"/>
      <c r="O172" s="290"/>
      <c r="P172" s="290"/>
      <c r="Q172" s="290"/>
      <c r="R172" s="290"/>
      <c r="S172" s="290"/>
      <c r="T172" s="290"/>
      <c r="U172" s="291"/>
      <c r="V172" s="18"/>
    </row>
    <row r="173" spans="1:22" x14ac:dyDescent="0.25">
      <c r="A173" s="409"/>
      <c r="B173" s="409"/>
      <c r="C173" s="55">
        <v>1</v>
      </c>
      <c r="D173" s="325" t="s">
        <v>249</v>
      </c>
      <c r="E173" s="292"/>
      <c r="F173" s="292"/>
      <c r="G173" s="292"/>
      <c r="H173" s="292"/>
      <c r="I173" s="292"/>
      <c r="J173" s="292"/>
      <c r="K173" s="292"/>
      <c r="L173" s="292"/>
      <c r="M173" s="292"/>
      <c r="N173" s="292"/>
      <c r="O173" s="292"/>
      <c r="P173" s="292"/>
      <c r="Q173" s="292"/>
      <c r="R173" s="292"/>
      <c r="S173" s="292"/>
      <c r="T173" s="292"/>
      <c r="U173" s="293"/>
      <c r="V173" s="18"/>
    </row>
    <row r="174" spans="1:22" x14ac:dyDescent="0.25">
      <c r="A174" s="409"/>
      <c r="B174" s="409"/>
      <c r="C174" s="53">
        <v>1</v>
      </c>
      <c r="D174" s="325" t="s">
        <v>250</v>
      </c>
      <c r="E174" s="288"/>
      <c r="F174" s="288"/>
      <c r="G174" s="288"/>
      <c r="H174" s="288"/>
      <c r="I174" s="288"/>
      <c r="J174" s="288"/>
      <c r="K174" s="288"/>
      <c r="L174" s="288"/>
      <c r="M174" s="288"/>
      <c r="N174" s="288"/>
      <c r="O174" s="288"/>
      <c r="P174" s="288"/>
      <c r="Q174" s="288"/>
      <c r="R174" s="288"/>
      <c r="S174" s="288"/>
      <c r="T174" s="288"/>
      <c r="U174" s="289"/>
      <c r="V174" s="18"/>
    </row>
    <row r="175" spans="1:22" x14ac:dyDescent="0.25">
      <c r="A175" s="409"/>
      <c r="B175" s="409"/>
      <c r="C175" s="53">
        <v>1</v>
      </c>
      <c r="D175" s="317" t="s">
        <v>252</v>
      </c>
      <c r="E175" s="288"/>
      <c r="F175" s="288"/>
      <c r="G175" s="288"/>
      <c r="H175" s="288"/>
      <c r="I175" s="288"/>
      <c r="J175" s="288"/>
      <c r="K175" s="288"/>
      <c r="L175" s="288"/>
      <c r="M175" s="288"/>
      <c r="N175" s="288"/>
      <c r="O175" s="288"/>
      <c r="P175" s="288"/>
      <c r="Q175" s="288"/>
      <c r="R175" s="288"/>
      <c r="S175" s="288"/>
      <c r="T175" s="288"/>
      <c r="U175" s="289"/>
      <c r="V175" s="18"/>
    </row>
    <row r="176" spans="1:22" x14ac:dyDescent="0.25">
      <c r="A176" s="409"/>
      <c r="B176" s="409"/>
      <c r="C176" s="53">
        <v>1</v>
      </c>
      <c r="D176" s="317" t="s">
        <v>251</v>
      </c>
      <c r="E176" s="288"/>
      <c r="F176" s="288"/>
      <c r="G176" s="288"/>
      <c r="H176" s="288"/>
      <c r="I176" s="288"/>
      <c r="J176" s="288"/>
      <c r="K176" s="288"/>
      <c r="L176" s="288"/>
      <c r="M176" s="288"/>
      <c r="N176" s="288"/>
      <c r="O176" s="288"/>
      <c r="P176" s="288"/>
      <c r="Q176" s="288"/>
      <c r="R176" s="288"/>
      <c r="S176" s="288"/>
      <c r="T176" s="288"/>
      <c r="U176" s="289"/>
      <c r="V176" s="18"/>
    </row>
    <row r="177" spans="1:22" x14ac:dyDescent="0.25">
      <c r="A177" s="409"/>
      <c r="B177" s="409"/>
      <c r="C177" s="53">
        <v>1</v>
      </c>
      <c r="D177" s="317" t="s">
        <v>253</v>
      </c>
      <c r="E177" s="288"/>
      <c r="F177" s="288"/>
      <c r="G177" s="288"/>
      <c r="H177" s="288"/>
      <c r="I177" s="288"/>
      <c r="J177" s="288"/>
      <c r="K177" s="288"/>
      <c r="L177" s="288"/>
      <c r="M177" s="288"/>
      <c r="N177" s="288"/>
      <c r="O177" s="288"/>
      <c r="P177" s="288"/>
      <c r="Q177" s="288"/>
      <c r="R177" s="288"/>
      <c r="S177" s="288"/>
      <c r="T177" s="288"/>
      <c r="U177" s="289"/>
      <c r="V177" s="18"/>
    </row>
    <row r="178" spans="1:22" x14ac:dyDescent="0.25">
      <c r="A178" s="409"/>
      <c r="B178" s="409"/>
      <c r="C178" s="54">
        <v>1</v>
      </c>
      <c r="D178" s="321" t="s">
        <v>254</v>
      </c>
      <c r="E178" s="290"/>
      <c r="F178" s="290"/>
      <c r="G178" s="290"/>
      <c r="H178" s="290"/>
      <c r="I178" s="290"/>
      <c r="J178" s="290"/>
      <c r="K178" s="290"/>
      <c r="L178" s="290"/>
      <c r="M178" s="290"/>
      <c r="N178" s="290"/>
      <c r="O178" s="290"/>
      <c r="P178" s="290"/>
      <c r="Q178" s="290"/>
      <c r="R178" s="290"/>
      <c r="S178" s="290"/>
      <c r="T178" s="290"/>
      <c r="U178" s="291"/>
      <c r="V178" s="18"/>
    </row>
    <row r="179" spans="1:22" x14ac:dyDescent="0.25">
      <c r="A179" s="409"/>
      <c r="B179" s="409"/>
      <c r="C179" s="55">
        <v>2</v>
      </c>
      <c r="D179" s="325" t="s">
        <v>255</v>
      </c>
      <c r="E179" s="292"/>
      <c r="F179" s="292"/>
      <c r="G179" s="292"/>
      <c r="H179" s="292"/>
      <c r="I179" s="292"/>
      <c r="J179" s="292"/>
      <c r="K179" s="292"/>
      <c r="L179" s="292"/>
      <c r="M179" s="292"/>
      <c r="N179" s="292"/>
      <c r="O179" s="292"/>
      <c r="P179" s="292"/>
      <c r="Q179" s="292"/>
      <c r="R179" s="292"/>
      <c r="S179" s="292"/>
      <c r="T179" s="292"/>
      <c r="U179" s="293"/>
      <c r="V179" s="18"/>
    </row>
    <row r="180" spans="1:22" x14ac:dyDescent="0.25">
      <c r="A180" s="409"/>
      <c r="B180" s="409"/>
      <c r="C180" s="53">
        <v>2</v>
      </c>
      <c r="D180" s="317" t="s">
        <v>256</v>
      </c>
      <c r="E180" s="288"/>
      <c r="F180" s="288"/>
      <c r="G180" s="288"/>
      <c r="H180" s="288"/>
      <c r="I180" s="288"/>
      <c r="J180" s="288"/>
      <c r="K180" s="288"/>
      <c r="L180" s="288"/>
      <c r="M180" s="288"/>
      <c r="N180" s="288"/>
      <c r="O180" s="288"/>
      <c r="P180" s="288"/>
      <c r="Q180" s="288"/>
      <c r="R180" s="288"/>
      <c r="S180" s="288"/>
      <c r="T180" s="288"/>
      <c r="U180" s="289"/>
      <c r="V180" s="18"/>
    </row>
    <row r="181" spans="1:22" x14ac:dyDescent="0.25">
      <c r="A181" s="409"/>
      <c r="B181" s="409"/>
      <c r="C181" s="53">
        <v>2</v>
      </c>
      <c r="D181" s="317" t="s">
        <v>257</v>
      </c>
      <c r="E181" s="288"/>
      <c r="F181" s="288"/>
      <c r="G181" s="288"/>
      <c r="H181" s="288"/>
      <c r="I181" s="288"/>
      <c r="J181" s="288"/>
      <c r="K181" s="288"/>
      <c r="L181" s="288"/>
      <c r="M181" s="288"/>
      <c r="N181" s="288"/>
      <c r="O181" s="288"/>
      <c r="P181" s="288"/>
      <c r="Q181" s="288"/>
      <c r="R181" s="288"/>
      <c r="S181" s="288"/>
      <c r="T181" s="288"/>
      <c r="U181" s="289"/>
      <c r="V181" s="18"/>
    </row>
    <row r="182" spans="1:22" x14ac:dyDescent="0.25">
      <c r="A182" s="409"/>
      <c r="B182" s="409"/>
      <c r="C182" s="53">
        <v>2</v>
      </c>
      <c r="D182" s="317" t="s">
        <v>258</v>
      </c>
      <c r="E182" s="288"/>
      <c r="F182" s="288"/>
      <c r="G182" s="288"/>
      <c r="H182" s="288"/>
      <c r="I182" s="288"/>
      <c r="J182" s="288"/>
      <c r="K182" s="288"/>
      <c r="L182" s="288"/>
      <c r="M182" s="288"/>
      <c r="N182" s="288"/>
      <c r="O182" s="288"/>
      <c r="P182" s="288"/>
      <c r="Q182" s="288"/>
      <c r="R182" s="288"/>
      <c r="S182" s="288"/>
      <c r="T182" s="288"/>
      <c r="U182" s="289"/>
      <c r="V182" s="18"/>
    </row>
    <row r="183" spans="1:22" x14ac:dyDescent="0.25">
      <c r="A183" s="409"/>
      <c r="B183" s="409"/>
      <c r="C183" s="56">
        <v>2</v>
      </c>
      <c r="D183" s="317" t="s">
        <v>259</v>
      </c>
      <c r="E183" s="288"/>
      <c r="F183" s="288"/>
      <c r="G183" s="288"/>
      <c r="H183" s="288"/>
      <c r="I183" s="288"/>
      <c r="J183" s="288"/>
      <c r="K183" s="288"/>
      <c r="L183" s="288"/>
      <c r="M183" s="288"/>
      <c r="N183" s="288"/>
      <c r="O183" s="288"/>
      <c r="P183" s="288"/>
      <c r="Q183" s="288"/>
      <c r="R183" s="288"/>
      <c r="S183" s="288"/>
      <c r="T183" s="288"/>
      <c r="U183" s="289"/>
      <c r="V183" s="18"/>
    </row>
    <row r="184" spans="1:22" x14ac:dyDescent="0.25">
      <c r="A184" s="409"/>
      <c r="B184" s="409"/>
      <c r="C184" s="56">
        <v>2</v>
      </c>
      <c r="D184" s="297" t="s">
        <v>260</v>
      </c>
      <c r="E184" s="288"/>
      <c r="F184" s="288"/>
      <c r="G184" s="288"/>
      <c r="H184" s="288"/>
      <c r="I184" s="288"/>
      <c r="J184" s="288"/>
      <c r="K184" s="288"/>
      <c r="L184" s="288"/>
      <c r="M184" s="288"/>
      <c r="N184" s="288"/>
      <c r="O184" s="288"/>
      <c r="P184" s="288"/>
      <c r="Q184" s="288"/>
      <c r="R184" s="288"/>
      <c r="S184" s="288"/>
      <c r="T184" s="288"/>
      <c r="U184" s="289"/>
      <c r="V184" s="18"/>
    </row>
    <row r="185" spans="1:22" x14ac:dyDescent="0.25">
      <c r="A185" s="409"/>
      <c r="B185" s="409"/>
      <c r="C185" s="57">
        <v>2</v>
      </c>
      <c r="D185" s="321" t="s">
        <v>261</v>
      </c>
      <c r="E185" s="290"/>
      <c r="F185" s="290"/>
      <c r="G185" s="290"/>
      <c r="H185" s="290"/>
      <c r="I185" s="290"/>
      <c r="J185" s="290"/>
      <c r="K185" s="290"/>
      <c r="L185" s="290"/>
      <c r="M185" s="290"/>
      <c r="N185" s="290"/>
      <c r="O185" s="290"/>
      <c r="P185" s="290"/>
      <c r="Q185" s="290"/>
      <c r="R185" s="290"/>
      <c r="S185" s="290"/>
      <c r="T185" s="290"/>
      <c r="U185" s="291"/>
      <c r="V185" s="18"/>
    </row>
    <row r="186" spans="1:22" x14ac:dyDescent="0.25">
      <c r="A186" s="409"/>
      <c r="B186" s="409"/>
      <c r="C186" s="55">
        <v>3</v>
      </c>
      <c r="D186" s="325" t="s">
        <v>262</v>
      </c>
      <c r="E186" s="292"/>
      <c r="F186" s="292"/>
      <c r="G186" s="292"/>
      <c r="H186" s="292"/>
      <c r="I186" s="292"/>
      <c r="J186" s="292"/>
      <c r="K186" s="292"/>
      <c r="L186" s="292"/>
      <c r="M186" s="292"/>
      <c r="N186" s="292"/>
      <c r="O186" s="292"/>
      <c r="P186" s="292"/>
      <c r="Q186" s="292"/>
      <c r="R186" s="292"/>
      <c r="S186" s="292"/>
      <c r="T186" s="292"/>
      <c r="U186" s="293"/>
      <c r="V186" s="18"/>
    </row>
    <row r="187" spans="1:22" x14ac:dyDescent="0.25">
      <c r="A187" s="409"/>
      <c r="B187" s="409"/>
      <c r="C187" s="53">
        <v>3</v>
      </c>
      <c r="D187" s="330" t="s">
        <v>263</v>
      </c>
      <c r="E187" s="288"/>
      <c r="F187" s="288"/>
      <c r="G187" s="288"/>
      <c r="H187" s="288"/>
      <c r="I187" s="288"/>
      <c r="J187" s="288"/>
      <c r="K187" s="288"/>
      <c r="L187" s="288"/>
      <c r="M187" s="288"/>
      <c r="N187" s="288"/>
      <c r="O187" s="288"/>
      <c r="P187" s="288"/>
      <c r="Q187" s="288"/>
      <c r="R187" s="288"/>
      <c r="S187" s="288"/>
      <c r="T187" s="288"/>
      <c r="U187" s="289"/>
      <c r="V187" s="18"/>
    </row>
    <row r="188" spans="1:22" x14ac:dyDescent="0.25">
      <c r="A188" s="409"/>
      <c r="B188" s="409"/>
      <c r="C188" s="54">
        <v>3</v>
      </c>
      <c r="D188" s="321" t="s">
        <v>264</v>
      </c>
      <c r="E188" s="290"/>
      <c r="F188" s="290"/>
      <c r="G188" s="290"/>
      <c r="H188" s="290"/>
      <c r="I188" s="290"/>
      <c r="J188" s="290"/>
      <c r="K188" s="290"/>
      <c r="L188" s="290"/>
      <c r="M188" s="290"/>
      <c r="N188" s="290"/>
      <c r="O188" s="290"/>
      <c r="P188" s="290"/>
      <c r="Q188" s="290"/>
      <c r="R188" s="290"/>
      <c r="S188" s="290"/>
      <c r="T188" s="290"/>
      <c r="U188" s="291"/>
      <c r="V188" s="18"/>
    </row>
    <row r="189" spans="1:22" x14ac:dyDescent="0.25">
      <c r="A189" s="460"/>
      <c r="B189" s="460"/>
      <c r="C189" s="339">
        <v>4</v>
      </c>
      <c r="D189" s="334" t="s">
        <v>265</v>
      </c>
      <c r="E189" s="290"/>
      <c r="F189" s="290"/>
      <c r="G189" s="290"/>
      <c r="H189" s="290"/>
      <c r="I189" s="290"/>
      <c r="J189" s="290"/>
      <c r="K189" s="290"/>
      <c r="L189" s="290"/>
      <c r="M189" s="290"/>
      <c r="N189" s="290"/>
      <c r="O189" s="290"/>
      <c r="P189" s="290"/>
      <c r="Q189" s="290"/>
      <c r="R189" s="290"/>
      <c r="S189" s="290"/>
      <c r="T189" s="290"/>
      <c r="U189" s="291"/>
      <c r="V189" s="18"/>
    </row>
    <row r="190" spans="1:22" x14ac:dyDescent="0.25">
      <c r="A190" s="312">
        <v>7</v>
      </c>
      <c r="B190" s="313"/>
      <c r="C190" s="315"/>
      <c r="D190" s="413" t="s">
        <v>283</v>
      </c>
      <c r="E190" s="414"/>
      <c r="F190" s="414"/>
      <c r="G190" s="414"/>
      <c r="H190" s="414"/>
      <c r="I190" s="414"/>
      <c r="J190" s="414"/>
      <c r="K190" s="414"/>
      <c r="L190" s="414"/>
      <c r="M190" s="414"/>
      <c r="N190" s="414"/>
      <c r="O190" s="414"/>
      <c r="P190" s="414"/>
      <c r="Q190" s="414"/>
      <c r="R190" s="414"/>
      <c r="S190" s="414"/>
      <c r="T190" s="414"/>
      <c r="U190" s="415"/>
      <c r="V190" s="18"/>
    </row>
    <row r="191" spans="1:22" x14ac:dyDescent="0.25">
      <c r="A191" s="408">
        <v>7</v>
      </c>
      <c r="B191" s="408">
        <v>3</v>
      </c>
      <c r="C191" s="52">
        <v>0</v>
      </c>
      <c r="D191" s="295" t="s">
        <v>268</v>
      </c>
      <c r="E191" s="286"/>
      <c r="F191" s="286"/>
      <c r="G191" s="286"/>
      <c r="H191" s="286"/>
      <c r="I191" s="286"/>
      <c r="J191" s="286"/>
      <c r="K191" s="286"/>
      <c r="L191" s="286"/>
      <c r="M191" s="286"/>
      <c r="N191" s="286"/>
      <c r="O191" s="286"/>
      <c r="P191" s="286"/>
      <c r="Q191" s="286"/>
      <c r="R191" s="286"/>
      <c r="S191" s="286"/>
      <c r="T191" s="286"/>
      <c r="U191" s="287"/>
      <c r="V191" s="18"/>
    </row>
    <row r="192" spans="1:22" x14ac:dyDescent="0.25">
      <c r="A192" s="409"/>
      <c r="B192" s="409"/>
      <c r="C192" s="53">
        <v>0</v>
      </c>
      <c r="D192" s="317" t="s">
        <v>269</v>
      </c>
      <c r="E192" s="288"/>
      <c r="F192" s="288"/>
      <c r="G192" s="288"/>
      <c r="H192" s="288"/>
      <c r="I192" s="288"/>
      <c r="J192" s="288"/>
      <c r="K192" s="288"/>
      <c r="L192" s="288"/>
      <c r="M192" s="288"/>
      <c r="N192" s="288"/>
      <c r="O192" s="288"/>
      <c r="P192" s="288"/>
      <c r="Q192" s="288"/>
      <c r="R192" s="288"/>
      <c r="S192" s="288"/>
      <c r="T192" s="288"/>
      <c r="U192" s="289"/>
      <c r="V192" s="19"/>
    </row>
    <row r="193" spans="1:22" x14ac:dyDescent="0.25">
      <c r="A193" s="409"/>
      <c r="B193" s="409"/>
      <c r="C193" s="53">
        <v>0</v>
      </c>
      <c r="D193" s="297" t="s">
        <v>270</v>
      </c>
      <c r="E193" s="288"/>
      <c r="F193" s="288"/>
      <c r="G193" s="288"/>
      <c r="H193" s="288"/>
      <c r="I193" s="288"/>
      <c r="J193" s="288"/>
      <c r="K193" s="288"/>
      <c r="L193" s="288"/>
      <c r="M193" s="288"/>
      <c r="N193" s="288"/>
      <c r="O193" s="288"/>
      <c r="P193" s="288"/>
      <c r="Q193" s="288"/>
      <c r="R193" s="288"/>
      <c r="S193" s="288"/>
      <c r="T193" s="288"/>
      <c r="U193" s="289"/>
      <c r="V193" s="18"/>
    </row>
    <row r="194" spans="1:22" x14ac:dyDescent="0.25">
      <c r="A194" s="409"/>
      <c r="B194" s="409"/>
      <c r="C194" s="54">
        <v>0</v>
      </c>
      <c r="D194" s="321" t="s">
        <v>271</v>
      </c>
      <c r="E194" s="290"/>
      <c r="F194" s="290"/>
      <c r="G194" s="290"/>
      <c r="H194" s="290"/>
      <c r="I194" s="290"/>
      <c r="J194" s="290"/>
      <c r="K194" s="290"/>
      <c r="L194" s="290"/>
      <c r="M194" s="290"/>
      <c r="N194" s="290"/>
      <c r="O194" s="290"/>
      <c r="P194" s="290"/>
      <c r="Q194" s="290"/>
      <c r="R194" s="290"/>
      <c r="S194" s="290"/>
      <c r="T194" s="290"/>
      <c r="U194" s="291"/>
      <c r="V194" s="18"/>
    </row>
    <row r="195" spans="1:22" x14ac:dyDescent="0.25">
      <c r="A195" s="409"/>
      <c r="B195" s="409"/>
      <c r="C195" s="55">
        <v>1</v>
      </c>
      <c r="D195" s="325" t="s">
        <v>272</v>
      </c>
      <c r="E195" s="292"/>
      <c r="F195" s="292"/>
      <c r="G195" s="292"/>
      <c r="H195" s="292"/>
      <c r="I195" s="292"/>
      <c r="J195" s="292"/>
      <c r="K195" s="292"/>
      <c r="L195" s="292"/>
      <c r="M195" s="292"/>
      <c r="N195" s="292"/>
      <c r="O195" s="292"/>
      <c r="P195" s="292"/>
      <c r="Q195" s="292"/>
      <c r="R195" s="292"/>
      <c r="S195" s="292"/>
      <c r="T195" s="292"/>
      <c r="U195" s="293"/>
      <c r="V195" s="18"/>
    </row>
    <row r="196" spans="1:22" x14ac:dyDescent="0.25">
      <c r="A196" s="409"/>
      <c r="B196" s="409"/>
      <c r="C196" s="53">
        <v>1</v>
      </c>
      <c r="D196" s="325" t="s">
        <v>273</v>
      </c>
      <c r="E196" s="288"/>
      <c r="F196" s="288"/>
      <c r="G196" s="288"/>
      <c r="H196" s="288"/>
      <c r="I196" s="288"/>
      <c r="J196" s="288"/>
      <c r="K196" s="288"/>
      <c r="L196" s="288"/>
      <c r="M196" s="288"/>
      <c r="N196" s="288"/>
      <c r="O196" s="288"/>
      <c r="P196" s="288"/>
      <c r="Q196" s="288"/>
      <c r="R196" s="288"/>
      <c r="S196" s="288"/>
      <c r="T196" s="288"/>
      <c r="U196" s="289"/>
      <c r="V196" s="18"/>
    </row>
    <row r="197" spans="1:22" x14ac:dyDescent="0.25">
      <c r="A197" s="409"/>
      <c r="B197" s="409"/>
      <c r="C197" s="53">
        <v>1</v>
      </c>
      <c r="D197" s="317" t="s">
        <v>274</v>
      </c>
      <c r="E197" s="288"/>
      <c r="F197" s="288"/>
      <c r="G197" s="288"/>
      <c r="H197" s="288"/>
      <c r="I197" s="288"/>
      <c r="J197" s="288"/>
      <c r="K197" s="288"/>
      <c r="L197" s="288"/>
      <c r="M197" s="288"/>
      <c r="N197" s="288"/>
      <c r="O197" s="288"/>
      <c r="P197" s="288"/>
      <c r="Q197" s="288"/>
      <c r="R197" s="288"/>
      <c r="S197" s="288"/>
      <c r="T197" s="288"/>
      <c r="U197" s="289"/>
      <c r="V197" s="18"/>
    </row>
    <row r="198" spans="1:22" x14ac:dyDescent="0.25">
      <c r="A198" s="409"/>
      <c r="B198" s="409"/>
      <c r="C198" s="54">
        <v>1</v>
      </c>
      <c r="D198" s="321" t="s">
        <v>275</v>
      </c>
      <c r="E198" s="290"/>
      <c r="F198" s="290"/>
      <c r="G198" s="290"/>
      <c r="H198" s="290"/>
      <c r="I198" s="290"/>
      <c r="J198" s="290"/>
      <c r="K198" s="290"/>
      <c r="L198" s="290"/>
      <c r="M198" s="290"/>
      <c r="N198" s="290"/>
      <c r="O198" s="290"/>
      <c r="P198" s="290"/>
      <c r="Q198" s="290"/>
      <c r="R198" s="290"/>
      <c r="S198" s="290"/>
      <c r="T198" s="290"/>
      <c r="U198" s="291"/>
      <c r="V198" s="18"/>
    </row>
    <row r="199" spans="1:22" x14ac:dyDescent="0.25">
      <c r="A199" s="409"/>
      <c r="B199" s="409"/>
      <c r="C199" s="55">
        <v>2</v>
      </c>
      <c r="D199" s="325" t="s">
        <v>276</v>
      </c>
      <c r="E199" s="292"/>
      <c r="F199" s="292"/>
      <c r="G199" s="292"/>
      <c r="H199" s="292"/>
      <c r="I199" s="292"/>
      <c r="J199" s="292"/>
      <c r="K199" s="292"/>
      <c r="L199" s="292"/>
      <c r="M199" s="292"/>
      <c r="N199" s="292"/>
      <c r="O199" s="292"/>
      <c r="P199" s="292"/>
      <c r="Q199" s="292"/>
      <c r="R199" s="292"/>
      <c r="S199" s="292"/>
      <c r="T199" s="292"/>
      <c r="U199" s="293"/>
      <c r="V199" s="18"/>
    </row>
    <row r="200" spans="1:22" x14ac:dyDescent="0.25">
      <c r="A200" s="409"/>
      <c r="B200" s="409"/>
      <c r="C200" s="53">
        <v>2</v>
      </c>
      <c r="D200" s="317" t="s">
        <v>277</v>
      </c>
      <c r="E200" s="288"/>
      <c r="F200" s="288"/>
      <c r="G200" s="288"/>
      <c r="H200" s="288"/>
      <c r="I200" s="288"/>
      <c r="J200" s="288"/>
      <c r="K200" s="288"/>
      <c r="L200" s="288"/>
      <c r="M200" s="288"/>
      <c r="N200" s="288"/>
      <c r="O200" s="288"/>
      <c r="P200" s="288"/>
      <c r="Q200" s="288"/>
      <c r="R200" s="288"/>
      <c r="S200" s="288"/>
      <c r="T200" s="288"/>
      <c r="U200" s="289"/>
      <c r="V200" s="18"/>
    </row>
    <row r="201" spans="1:22" x14ac:dyDescent="0.25">
      <c r="A201" s="409"/>
      <c r="B201" s="409"/>
      <c r="C201" s="56">
        <v>2</v>
      </c>
      <c r="D201" s="297" t="s">
        <v>278</v>
      </c>
      <c r="E201" s="288"/>
      <c r="F201" s="288"/>
      <c r="G201" s="288"/>
      <c r="H201" s="288"/>
      <c r="I201" s="288"/>
      <c r="J201" s="288"/>
      <c r="K201" s="288"/>
      <c r="L201" s="288"/>
      <c r="M201" s="288"/>
      <c r="N201" s="288"/>
      <c r="O201" s="288"/>
      <c r="P201" s="288"/>
      <c r="Q201" s="288"/>
      <c r="R201" s="288"/>
      <c r="S201" s="288"/>
      <c r="T201" s="288"/>
      <c r="U201" s="289"/>
      <c r="V201" s="18"/>
    </row>
    <row r="202" spans="1:22" x14ac:dyDescent="0.25">
      <c r="A202" s="409"/>
      <c r="B202" s="409"/>
      <c r="C202" s="57">
        <v>2</v>
      </c>
      <c r="D202" s="321" t="s">
        <v>279</v>
      </c>
      <c r="E202" s="290"/>
      <c r="F202" s="290"/>
      <c r="G202" s="290"/>
      <c r="H202" s="290"/>
      <c r="I202" s="290"/>
      <c r="J202" s="290"/>
      <c r="K202" s="290"/>
      <c r="L202" s="290"/>
      <c r="M202" s="290"/>
      <c r="N202" s="290"/>
      <c r="O202" s="290"/>
      <c r="P202" s="290"/>
      <c r="Q202" s="290"/>
      <c r="R202" s="290"/>
      <c r="S202" s="290"/>
      <c r="T202" s="290"/>
      <c r="U202" s="291"/>
      <c r="V202" s="18"/>
    </row>
    <row r="203" spans="1:22" x14ac:dyDescent="0.25">
      <c r="A203" s="409"/>
      <c r="B203" s="409"/>
      <c r="C203" s="55">
        <v>3</v>
      </c>
      <c r="D203" s="325" t="s">
        <v>280</v>
      </c>
      <c r="E203" s="292"/>
      <c r="F203" s="292"/>
      <c r="G203" s="292"/>
      <c r="H203" s="292"/>
      <c r="I203" s="292"/>
      <c r="J203" s="292"/>
      <c r="K203" s="292"/>
      <c r="L203" s="292"/>
      <c r="M203" s="292"/>
      <c r="N203" s="292"/>
      <c r="O203" s="292"/>
      <c r="P203" s="292"/>
      <c r="Q203" s="292"/>
      <c r="R203" s="292"/>
      <c r="S203" s="292"/>
      <c r="T203" s="292"/>
      <c r="U203" s="293"/>
      <c r="V203" s="18"/>
    </row>
    <row r="204" spans="1:22" x14ac:dyDescent="0.25">
      <c r="A204" s="409"/>
      <c r="B204" s="409"/>
      <c r="C204" s="54">
        <v>3</v>
      </c>
      <c r="D204" s="321" t="s">
        <v>281</v>
      </c>
      <c r="E204" s="290"/>
      <c r="F204" s="290"/>
      <c r="G204" s="290"/>
      <c r="H204" s="290"/>
      <c r="I204" s="290"/>
      <c r="J204" s="290"/>
      <c r="K204" s="290"/>
      <c r="L204" s="290"/>
      <c r="M204" s="290"/>
      <c r="N204" s="290"/>
      <c r="O204" s="290"/>
      <c r="P204" s="290"/>
      <c r="Q204" s="290"/>
      <c r="R204" s="290"/>
      <c r="S204" s="290"/>
      <c r="T204" s="290"/>
      <c r="U204" s="291"/>
      <c r="V204" s="18"/>
    </row>
    <row r="205" spans="1:22" x14ac:dyDescent="0.25">
      <c r="A205" s="460"/>
      <c r="B205" s="460"/>
      <c r="C205" s="339">
        <v>4</v>
      </c>
      <c r="D205" s="334" t="s">
        <v>282</v>
      </c>
      <c r="E205" s="290"/>
      <c r="F205" s="290"/>
      <c r="G205" s="290"/>
      <c r="H205" s="290"/>
      <c r="I205" s="290"/>
      <c r="J205" s="290"/>
      <c r="K205" s="290"/>
      <c r="L205" s="290"/>
      <c r="M205" s="290"/>
      <c r="N205" s="290"/>
      <c r="O205" s="290"/>
      <c r="P205" s="290"/>
      <c r="Q205" s="290"/>
      <c r="R205" s="290"/>
      <c r="S205" s="290"/>
      <c r="T205" s="290"/>
      <c r="U205" s="291"/>
      <c r="V205" s="18"/>
    </row>
    <row r="206" spans="1:22" x14ac:dyDescent="0.25">
      <c r="A206" s="312">
        <v>8</v>
      </c>
      <c r="B206" s="313"/>
      <c r="C206" s="315"/>
      <c r="D206" s="413" t="s">
        <v>296</v>
      </c>
      <c r="E206" s="414"/>
      <c r="F206" s="414"/>
      <c r="G206" s="414"/>
      <c r="H206" s="414"/>
      <c r="I206" s="414"/>
      <c r="J206" s="414"/>
      <c r="K206" s="414"/>
      <c r="L206" s="414"/>
      <c r="M206" s="414"/>
      <c r="N206" s="414"/>
      <c r="O206" s="414"/>
      <c r="P206" s="414"/>
      <c r="Q206" s="414"/>
      <c r="R206" s="414"/>
      <c r="S206" s="414"/>
      <c r="T206" s="414"/>
      <c r="U206" s="415"/>
      <c r="V206" s="18"/>
    </row>
    <row r="207" spans="1:22" x14ac:dyDescent="0.25">
      <c r="A207" s="408">
        <v>8</v>
      </c>
      <c r="B207" s="408"/>
      <c r="C207" s="52">
        <v>0</v>
      </c>
      <c r="D207" s="317" t="s">
        <v>284</v>
      </c>
      <c r="E207" s="286"/>
      <c r="F207" s="286"/>
      <c r="G207" s="286"/>
      <c r="H207" s="286"/>
      <c r="I207" s="286"/>
      <c r="J207" s="286"/>
      <c r="K207" s="286"/>
      <c r="L207" s="286"/>
      <c r="M207" s="286"/>
      <c r="N207" s="286"/>
      <c r="O207" s="286"/>
      <c r="P207" s="286"/>
      <c r="Q207" s="286"/>
      <c r="R207" s="286"/>
      <c r="S207" s="286"/>
      <c r="T207" s="286"/>
      <c r="U207" s="287"/>
      <c r="V207" s="18"/>
    </row>
    <row r="208" spans="1:22" x14ac:dyDescent="0.25">
      <c r="A208" s="409"/>
      <c r="B208" s="409"/>
      <c r="C208" s="53">
        <v>0</v>
      </c>
      <c r="D208" s="298" t="s">
        <v>285</v>
      </c>
      <c r="E208" s="288"/>
      <c r="F208" s="288"/>
      <c r="G208" s="288"/>
      <c r="H208" s="288"/>
      <c r="I208" s="288"/>
      <c r="J208" s="288"/>
      <c r="K208" s="288"/>
      <c r="L208" s="288"/>
      <c r="M208" s="288"/>
      <c r="N208" s="288"/>
      <c r="O208" s="288"/>
      <c r="P208" s="288"/>
      <c r="Q208" s="288"/>
      <c r="R208" s="288"/>
      <c r="S208" s="288"/>
      <c r="T208" s="288"/>
      <c r="U208" s="289"/>
      <c r="V208" s="18"/>
    </row>
    <row r="209" spans="1:22" x14ac:dyDescent="0.25">
      <c r="A209" s="409"/>
      <c r="B209" s="409"/>
      <c r="C209" s="54">
        <v>0</v>
      </c>
      <c r="D209" s="321" t="s">
        <v>286</v>
      </c>
      <c r="E209" s="290"/>
      <c r="F209" s="290"/>
      <c r="G209" s="290"/>
      <c r="H209" s="290"/>
      <c r="I209" s="290"/>
      <c r="J209" s="290"/>
      <c r="K209" s="290"/>
      <c r="L209" s="290"/>
      <c r="M209" s="290"/>
      <c r="N209" s="290"/>
      <c r="O209" s="290"/>
      <c r="P209" s="290"/>
      <c r="Q209" s="290"/>
      <c r="R209" s="290"/>
      <c r="S209" s="290"/>
      <c r="T209" s="290"/>
      <c r="U209" s="291"/>
      <c r="V209" s="18"/>
    </row>
    <row r="210" spans="1:22" x14ac:dyDescent="0.25">
      <c r="A210" s="409"/>
      <c r="B210" s="409"/>
      <c r="C210" s="55">
        <v>1</v>
      </c>
      <c r="D210" s="325" t="s">
        <v>287</v>
      </c>
      <c r="E210" s="292"/>
      <c r="F210" s="292"/>
      <c r="G210" s="292"/>
      <c r="H210" s="292"/>
      <c r="I210" s="292"/>
      <c r="J210" s="292"/>
      <c r="K210" s="292"/>
      <c r="L210" s="292"/>
      <c r="M210" s="292"/>
      <c r="N210" s="292"/>
      <c r="O210" s="292"/>
      <c r="P210" s="292"/>
      <c r="Q210" s="292"/>
      <c r="R210" s="292"/>
      <c r="S210" s="292"/>
      <c r="T210" s="292"/>
      <c r="U210" s="293"/>
      <c r="V210" s="18"/>
    </row>
    <row r="211" spans="1:22" x14ac:dyDescent="0.25">
      <c r="A211" s="409"/>
      <c r="B211" s="409"/>
      <c r="C211" s="53">
        <v>1</v>
      </c>
      <c r="D211" s="317" t="s">
        <v>288</v>
      </c>
      <c r="E211" s="288"/>
      <c r="F211" s="288"/>
      <c r="G211" s="288"/>
      <c r="H211" s="288"/>
      <c r="I211" s="288"/>
      <c r="J211" s="288"/>
      <c r="K211" s="288"/>
      <c r="L211" s="288"/>
      <c r="M211" s="288"/>
      <c r="N211" s="288"/>
      <c r="O211" s="288"/>
      <c r="P211" s="288"/>
      <c r="Q211" s="288"/>
      <c r="R211" s="288"/>
      <c r="S211" s="288"/>
      <c r="T211" s="288"/>
      <c r="U211" s="289"/>
      <c r="V211" s="18"/>
    </row>
    <row r="212" spans="1:22" x14ac:dyDescent="0.25">
      <c r="A212" s="409"/>
      <c r="B212" s="409"/>
      <c r="C212" s="53">
        <v>1</v>
      </c>
      <c r="D212" s="317" t="s">
        <v>289</v>
      </c>
      <c r="E212" s="288"/>
      <c r="F212" s="288"/>
      <c r="G212" s="288"/>
      <c r="H212" s="288"/>
      <c r="I212" s="288"/>
      <c r="J212" s="288"/>
      <c r="K212" s="288"/>
      <c r="L212" s="288"/>
      <c r="M212" s="288"/>
      <c r="N212" s="288"/>
      <c r="O212" s="288"/>
      <c r="P212" s="288"/>
      <c r="Q212" s="288"/>
      <c r="R212" s="288"/>
      <c r="S212" s="288"/>
      <c r="T212" s="288"/>
      <c r="U212" s="289"/>
      <c r="V212" s="18"/>
    </row>
    <row r="213" spans="1:22" x14ac:dyDescent="0.25">
      <c r="A213" s="409"/>
      <c r="B213" s="409"/>
      <c r="C213" s="54">
        <v>1</v>
      </c>
      <c r="D213" s="321" t="s">
        <v>290</v>
      </c>
      <c r="E213" s="290"/>
      <c r="F213" s="290"/>
      <c r="G213" s="290"/>
      <c r="H213" s="290"/>
      <c r="I213" s="290"/>
      <c r="J213" s="290"/>
      <c r="K213" s="290"/>
      <c r="L213" s="290"/>
      <c r="M213" s="290"/>
      <c r="N213" s="290"/>
      <c r="O213" s="290"/>
      <c r="P213" s="290"/>
      <c r="Q213" s="290"/>
      <c r="R213" s="290"/>
      <c r="S213" s="290"/>
      <c r="T213" s="290"/>
      <c r="U213" s="291"/>
      <c r="V213" s="18"/>
    </row>
    <row r="214" spans="1:22" x14ac:dyDescent="0.25">
      <c r="A214" s="409"/>
      <c r="B214" s="409"/>
      <c r="C214" s="55">
        <v>2</v>
      </c>
      <c r="D214" s="297" t="s">
        <v>291</v>
      </c>
      <c r="E214" s="292"/>
      <c r="F214" s="292"/>
      <c r="G214" s="292"/>
      <c r="H214" s="292"/>
      <c r="I214" s="292"/>
      <c r="J214" s="292"/>
      <c r="K214" s="292"/>
      <c r="L214" s="292"/>
      <c r="M214" s="292"/>
      <c r="N214" s="292"/>
      <c r="O214" s="292"/>
      <c r="P214" s="292"/>
      <c r="Q214" s="292"/>
      <c r="R214" s="292"/>
      <c r="S214" s="292"/>
      <c r="T214" s="292"/>
      <c r="U214" s="293"/>
      <c r="V214" s="18"/>
    </row>
    <row r="215" spans="1:22" x14ac:dyDescent="0.25">
      <c r="A215" s="409"/>
      <c r="B215" s="409"/>
      <c r="C215" s="56">
        <v>2</v>
      </c>
      <c r="D215" s="317" t="s">
        <v>292</v>
      </c>
      <c r="E215" s="288"/>
      <c r="F215" s="288"/>
      <c r="G215" s="288"/>
      <c r="H215" s="288"/>
      <c r="I215" s="288"/>
      <c r="J215" s="288"/>
      <c r="K215" s="288"/>
      <c r="L215" s="288"/>
      <c r="M215" s="288"/>
      <c r="N215" s="288"/>
      <c r="O215" s="288"/>
      <c r="P215" s="288"/>
      <c r="Q215" s="288"/>
      <c r="R215" s="288"/>
      <c r="S215" s="288"/>
      <c r="T215" s="288"/>
      <c r="U215" s="289"/>
      <c r="V215" s="18"/>
    </row>
    <row r="216" spans="1:22" x14ac:dyDescent="0.25">
      <c r="A216" s="409"/>
      <c r="B216" s="409"/>
      <c r="C216" s="57">
        <v>2</v>
      </c>
      <c r="D216" s="338" t="s">
        <v>293</v>
      </c>
      <c r="E216" s="290"/>
      <c r="F216" s="290"/>
      <c r="G216" s="290"/>
      <c r="H216" s="290"/>
      <c r="I216" s="290"/>
      <c r="J216" s="290"/>
      <c r="K216" s="290"/>
      <c r="L216" s="290"/>
      <c r="M216" s="290"/>
      <c r="N216" s="290"/>
      <c r="O216" s="290"/>
      <c r="P216" s="290"/>
      <c r="Q216" s="290"/>
      <c r="R216" s="290"/>
      <c r="S216" s="290"/>
      <c r="T216" s="290"/>
      <c r="U216" s="291"/>
      <c r="V216" s="18"/>
    </row>
    <row r="217" spans="1:22" x14ac:dyDescent="0.25">
      <c r="A217" s="409"/>
      <c r="B217" s="409"/>
      <c r="C217" s="333">
        <v>3</v>
      </c>
      <c r="D217" s="338" t="s">
        <v>294</v>
      </c>
      <c r="E217" s="294"/>
      <c r="F217" s="294"/>
      <c r="G217" s="294"/>
      <c r="H217" s="294"/>
      <c r="I217" s="294"/>
      <c r="J217" s="294"/>
      <c r="K217" s="294"/>
      <c r="L217" s="294"/>
      <c r="M217" s="294"/>
      <c r="N217" s="294"/>
      <c r="O217" s="294"/>
      <c r="P217" s="294"/>
      <c r="Q217" s="294"/>
      <c r="R217" s="294"/>
      <c r="S217" s="294"/>
      <c r="T217" s="294"/>
      <c r="U217" s="296"/>
      <c r="V217" s="18"/>
    </row>
    <row r="218" spans="1:22" x14ac:dyDescent="0.25">
      <c r="A218" s="460"/>
      <c r="B218" s="460"/>
      <c r="C218" s="339">
        <v>4</v>
      </c>
      <c r="D218" s="334" t="s">
        <v>295</v>
      </c>
      <c r="E218" s="294"/>
      <c r="F218" s="294"/>
      <c r="G218" s="294"/>
      <c r="H218" s="294"/>
      <c r="I218" s="294"/>
      <c r="J218" s="294"/>
      <c r="K218" s="294"/>
      <c r="L218" s="294"/>
      <c r="M218" s="294"/>
      <c r="N218" s="294"/>
      <c r="O218" s="294"/>
      <c r="P218" s="294"/>
      <c r="Q218" s="294"/>
      <c r="R218" s="294"/>
      <c r="S218" s="294"/>
      <c r="T218" s="294"/>
      <c r="U218" s="296"/>
      <c r="V218" s="18"/>
    </row>
    <row r="219" spans="1:22" x14ac:dyDescent="0.25">
      <c r="A219" s="312">
        <v>8</v>
      </c>
      <c r="B219" s="313"/>
      <c r="C219" s="315"/>
      <c r="D219" s="413" t="s">
        <v>297</v>
      </c>
      <c r="E219" s="414"/>
      <c r="F219" s="414"/>
      <c r="G219" s="414"/>
      <c r="H219" s="414"/>
      <c r="I219" s="414"/>
      <c r="J219" s="414"/>
      <c r="K219" s="414"/>
      <c r="L219" s="414"/>
      <c r="M219" s="414"/>
      <c r="N219" s="414"/>
      <c r="O219" s="414"/>
      <c r="P219" s="414"/>
      <c r="Q219" s="414"/>
      <c r="R219" s="414"/>
      <c r="S219" s="414"/>
      <c r="T219" s="414"/>
      <c r="U219" s="415"/>
      <c r="V219" s="18"/>
    </row>
    <row r="220" spans="1:22" x14ac:dyDescent="0.25">
      <c r="A220" s="408">
        <v>8</v>
      </c>
      <c r="B220" s="408"/>
      <c r="C220" s="52">
        <v>0</v>
      </c>
      <c r="D220" s="325" t="s">
        <v>298</v>
      </c>
      <c r="E220" s="286"/>
      <c r="F220" s="286"/>
      <c r="G220" s="286"/>
      <c r="H220" s="286"/>
      <c r="I220" s="286"/>
      <c r="J220" s="286"/>
      <c r="K220" s="286"/>
      <c r="L220" s="286"/>
      <c r="M220" s="286"/>
      <c r="N220" s="286"/>
      <c r="O220" s="286"/>
      <c r="P220" s="286"/>
      <c r="Q220" s="286"/>
      <c r="R220" s="286"/>
      <c r="S220" s="286"/>
      <c r="T220" s="286"/>
      <c r="U220" s="287"/>
      <c r="V220" s="18"/>
    </row>
    <row r="221" spans="1:22" x14ac:dyDescent="0.25">
      <c r="A221" s="409"/>
      <c r="B221" s="409"/>
      <c r="C221" s="53">
        <v>0</v>
      </c>
      <c r="D221" s="317" t="s">
        <v>299</v>
      </c>
      <c r="E221" s="288"/>
      <c r="F221" s="288"/>
      <c r="G221" s="288"/>
      <c r="H221" s="288"/>
      <c r="I221" s="288"/>
      <c r="J221" s="288"/>
      <c r="K221" s="288"/>
      <c r="L221" s="288"/>
      <c r="M221" s="288"/>
      <c r="N221" s="288"/>
      <c r="O221" s="288"/>
      <c r="P221" s="288"/>
      <c r="Q221" s="288"/>
      <c r="R221" s="288"/>
      <c r="S221" s="288"/>
      <c r="T221" s="288"/>
      <c r="U221" s="289"/>
      <c r="V221" s="18"/>
    </row>
    <row r="222" spans="1:22" x14ac:dyDescent="0.25">
      <c r="A222" s="409"/>
      <c r="B222" s="409"/>
      <c r="C222" s="53">
        <v>0</v>
      </c>
      <c r="D222" s="317" t="s">
        <v>300</v>
      </c>
      <c r="E222" s="288"/>
      <c r="F222" s="288"/>
      <c r="G222" s="288"/>
      <c r="H222" s="288"/>
      <c r="I222" s="288"/>
      <c r="J222" s="288"/>
      <c r="K222" s="288"/>
      <c r="L222" s="288"/>
      <c r="M222" s="288"/>
      <c r="N222" s="288"/>
      <c r="O222" s="288"/>
      <c r="P222" s="288"/>
      <c r="Q222" s="288"/>
      <c r="R222" s="288"/>
      <c r="S222" s="288"/>
      <c r="T222" s="288"/>
      <c r="U222" s="289"/>
      <c r="V222" s="18"/>
    </row>
    <row r="223" spans="1:22" x14ac:dyDescent="0.25">
      <c r="A223" s="409"/>
      <c r="B223" s="409"/>
      <c r="C223" s="54">
        <v>0</v>
      </c>
      <c r="D223" s="321" t="s">
        <v>301</v>
      </c>
      <c r="E223" s="290"/>
      <c r="F223" s="290"/>
      <c r="G223" s="290"/>
      <c r="H223" s="290"/>
      <c r="I223" s="290"/>
      <c r="J223" s="290"/>
      <c r="K223" s="290"/>
      <c r="L223" s="290"/>
      <c r="M223" s="290"/>
      <c r="N223" s="290"/>
      <c r="O223" s="290"/>
      <c r="P223" s="290"/>
      <c r="Q223" s="290"/>
      <c r="R223" s="290"/>
      <c r="S223" s="290"/>
      <c r="T223" s="290"/>
      <c r="U223" s="291"/>
      <c r="V223" s="18"/>
    </row>
    <row r="224" spans="1:22" x14ac:dyDescent="0.25">
      <c r="A224" s="409"/>
      <c r="B224" s="409"/>
      <c r="C224" s="55">
        <v>1</v>
      </c>
      <c r="D224" s="325" t="s">
        <v>302</v>
      </c>
      <c r="E224" s="292"/>
      <c r="F224" s="292"/>
      <c r="G224" s="292"/>
      <c r="H224" s="292"/>
      <c r="I224" s="292"/>
      <c r="J224" s="292"/>
      <c r="K224" s="292"/>
      <c r="L224" s="292"/>
      <c r="M224" s="292"/>
      <c r="N224" s="292"/>
      <c r="O224" s="292"/>
      <c r="P224" s="292"/>
      <c r="Q224" s="292"/>
      <c r="R224" s="292"/>
      <c r="S224" s="292"/>
      <c r="T224" s="292"/>
      <c r="U224" s="293"/>
      <c r="V224" s="18"/>
    </row>
    <row r="225" spans="1:22" x14ac:dyDescent="0.25">
      <c r="A225" s="409"/>
      <c r="B225" s="409"/>
      <c r="C225" s="54">
        <v>1</v>
      </c>
      <c r="D225" s="338" t="s">
        <v>303</v>
      </c>
      <c r="E225" s="290"/>
      <c r="F225" s="290"/>
      <c r="G225" s="290"/>
      <c r="H225" s="290"/>
      <c r="I225" s="290"/>
      <c r="J225" s="290"/>
      <c r="K225" s="290"/>
      <c r="L225" s="290"/>
      <c r="M225" s="290"/>
      <c r="N225" s="290"/>
      <c r="O225" s="290"/>
      <c r="P225" s="290"/>
      <c r="Q225" s="290"/>
      <c r="R225" s="290"/>
      <c r="S225" s="290"/>
      <c r="T225" s="290"/>
      <c r="U225" s="291"/>
      <c r="V225" s="18"/>
    </row>
    <row r="226" spans="1:22" x14ac:dyDescent="0.25">
      <c r="A226" s="409"/>
      <c r="B226" s="409"/>
      <c r="C226" s="55">
        <v>2</v>
      </c>
      <c r="D226" s="325" t="s">
        <v>304</v>
      </c>
      <c r="E226" s="292"/>
      <c r="F226" s="292"/>
      <c r="G226" s="292"/>
      <c r="H226" s="292"/>
      <c r="I226" s="292"/>
      <c r="J226" s="292"/>
      <c r="K226" s="292"/>
      <c r="L226" s="292"/>
      <c r="M226" s="292"/>
      <c r="N226" s="292"/>
      <c r="O226" s="292"/>
      <c r="P226" s="292"/>
      <c r="Q226" s="292"/>
      <c r="R226" s="292"/>
      <c r="S226" s="292"/>
      <c r="T226" s="292"/>
      <c r="U226" s="293"/>
      <c r="V226" s="18"/>
    </row>
    <row r="227" spans="1:22" x14ac:dyDescent="0.25">
      <c r="A227" s="409"/>
      <c r="B227" s="409"/>
      <c r="C227" s="56">
        <v>2</v>
      </c>
      <c r="D227" s="325" t="s">
        <v>305</v>
      </c>
      <c r="E227" s="288"/>
      <c r="F227" s="288"/>
      <c r="G227" s="288"/>
      <c r="H227" s="288"/>
      <c r="I227" s="288"/>
      <c r="J227" s="288"/>
      <c r="K227" s="288"/>
      <c r="L227" s="288"/>
      <c r="M227" s="288"/>
      <c r="N227" s="288"/>
      <c r="O227" s="288"/>
      <c r="P227" s="288"/>
      <c r="Q227" s="288"/>
      <c r="R227" s="288"/>
      <c r="S227" s="288"/>
      <c r="T227" s="288"/>
      <c r="U227" s="289"/>
      <c r="V227" s="19"/>
    </row>
    <row r="228" spans="1:22" x14ac:dyDescent="0.25">
      <c r="A228" s="409"/>
      <c r="B228" s="409"/>
      <c r="C228" s="56">
        <v>2</v>
      </c>
      <c r="D228" s="317" t="s">
        <v>306</v>
      </c>
      <c r="E228" s="288"/>
      <c r="F228" s="288"/>
      <c r="G228" s="288"/>
      <c r="H228" s="288"/>
      <c r="I228" s="288"/>
      <c r="J228" s="288"/>
      <c r="K228" s="288"/>
      <c r="L228" s="288"/>
      <c r="M228" s="288"/>
      <c r="N228" s="288"/>
      <c r="O228" s="288"/>
      <c r="P228" s="288"/>
      <c r="Q228" s="288"/>
      <c r="R228" s="288"/>
      <c r="S228" s="288"/>
      <c r="T228" s="288"/>
      <c r="U228" s="289"/>
      <c r="V228" s="18"/>
    </row>
    <row r="229" spans="1:22" x14ac:dyDescent="0.25">
      <c r="A229" s="409"/>
      <c r="B229" s="409"/>
      <c r="C229" s="57">
        <v>2</v>
      </c>
      <c r="D229" s="321" t="s">
        <v>307</v>
      </c>
      <c r="E229" s="290"/>
      <c r="F229" s="290"/>
      <c r="G229" s="290"/>
      <c r="H229" s="290"/>
      <c r="I229" s="290"/>
      <c r="J229" s="290"/>
      <c r="K229" s="290"/>
      <c r="L229" s="290"/>
      <c r="M229" s="290"/>
      <c r="N229" s="290"/>
      <c r="O229" s="290"/>
      <c r="P229" s="290"/>
      <c r="Q229" s="290"/>
      <c r="R229" s="290"/>
      <c r="S229" s="290"/>
      <c r="T229" s="290"/>
      <c r="U229" s="291"/>
      <c r="V229" s="18"/>
    </row>
    <row r="230" spans="1:22" x14ac:dyDescent="0.25">
      <c r="A230" s="409"/>
      <c r="B230" s="409"/>
      <c r="C230" s="55">
        <v>3</v>
      </c>
      <c r="D230" s="325" t="s">
        <v>308</v>
      </c>
      <c r="E230" s="292"/>
      <c r="F230" s="292"/>
      <c r="G230" s="292"/>
      <c r="H230" s="292"/>
      <c r="I230" s="292"/>
      <c r="J230" s="292"/>
      <c r="K230" s="292"/>
      <c r="L230" s="292"/>
      <c r="M230" s="292"/>
      <c r="N230" s="292"/>
      <c r="O230" s="292"/>
      <c r="P230" s="292"/>
      <c r="Q230" s="292"/>
      <c r="R230" s="292"/>
      <c r="S230" s="292"/>
      <c r="T230" s="292"/>
      <c r="U230" s="293"/>
      <c r="V230" s="18"/>
    </row>
    <row r="231" spans="1:22" ht="15" customHeight="1" x14ac:dyDescent="0.25">
      <c r="A231" s="409"/>
      <c r="B231" s="409"/>
      <c r="C231" s="53">
        <v>3</v>
      </c>
      <c r="D231" s="325" t="s">
        <v>309</v>
      </c>
      <c r="E231" s="288"/>
      <c r="F231" s="288"/>
      <c r="G231" s="288"/>
      <c r="H231" s="288"/>
      <c r="I231" s="288"/>
      <c r="J231" s="288"/>
      <c r="K231" s="288"/>
      <c r="L231" s="288"/>
      <c r="M231" s="288"/>
      <c r="N231" s="288"/>
      <c r="O231" s="288"/>
      <c r="P231" s="288"/>
      <c r="Q231" s="288"/>
      <c r="R231" s="288"/>
      <c r="S231" s="288"/>
      <c r="T231" s="288"/>
      <c r="U231" s="289"/>
      <c r="V231" s="18"/>
    </row>
    <row r="232" spans="1:22" x14ac:dyDescent="0.25">
      <c r="A232" s="409"/>
      <c r="B232" s="409"/>
      <c r="C232" s="54">
        <v>3</v>
      </c>
      <c r="D232" s="338" t="s">
        <v>310</v>
      </c>
      <c r="E232" s="290"/>
      <c r="F232" s="290"/>
      <c r="G232" s="290"/>
      <c r="H232" s="290"/>
      <c r="I232" s="290"/>
      <c r="J232" s="290"/>
      <c r="K232" s="290"/>
      <c r="L232" s="290"/>
      <c r="M232" s="290"/>
      <c r="N232" s="290"/>
      <c r="O232" s="290"/>
      <c r="P232" s="290"/>
      <c r="Q232" s="290"/>
      <c r="R232" s="290"/>
      <c r="S232" s="290"/>
      <c r="T232" s="290"/>
      <c r="U232" s="291"/>
      <c r="V232" s="18"/>
    </row>
    <row r="233" spans="1:22" x14ac:dyDescent="0.25">
      <c r="A233" s="409"/>
      <c r="B233" s="409"/>
      <c r="C233" s="333">
        <v>4</v>
      </c>
      <c r="D233" s="334" t="s">
        <v>311</v>
      </c>
      <c r="E233" s="294"/>
      <c r="F233" s="294"/>
      <c r="G233" s="294"/>
      <c r="H233" s="294"/>
      <c r="I233" s="294"/>
      <c r="J233" s="294"/>
      <c r="K233" s="294"/>
      <c r="L233" s="294"/>
      <c r="M233" s="294"/>
      <c r="N233" s="294"/>
      <c r="O233" s="294"/>
      <c r="P233" s="294"/>
      <c r="Q233" s="294"/>
      <c r="R233" s="294"/>
      <c r="S233" s="294"/>
      <c r="T233" s="294"/>
      <c r="U233" s="296"/>
      <c r="V233" s="18"/>
    </row>
    <row r="234" spans="1:22" x14ac:dyDescent="0.25">
      <c r="A234" s="312">
        <v>4</v>
      </c>
      <c r="B234" s="313"/>
      <c r="C234" s="315"/>
      <c r="D234" s="413" t="s">
        <v>318</v>
      </c>
      <c r="E234" s="414"/>
      <c r="F234" s="414"/>
      <c r="G234" s="414"/>
      <c r="H234" s="414"/>
      <c r="I234" s="414"/>
      <c r="J234" s="414"/>
      <c r="K234" s="414"/>
      <c r="L234" s="414"/>
      <c r="M234" s="414"/>
      <c r="N234" s="414"/>
      <c r="O234" s="414"/>
      <c r="P234" s="414"/>
      <c r="Q234" s="414"/>
      <c r="R234" s="414"/>
      <c r="S234" s="414"/>
      <c r="T234" s="414"/>
      <c r="U234" s="415"/>
      <c r="V234" s="18"/>
    </row>
    <row r="235" spans="1:22" ht="15" customHeight="1" x14ac:dyDescent="0.25">
      <c r="A235" s="408">
        <v>4</v>
      </c>
      <c r="B235" s="408">
        <v>3</v>
      </c>
      <c r="C235" s="52">
        <v>0</v>
      </c>
      <c r="D235" s="317" t="s">
        <v>312</v>
      </c>
      <c r="E235" s="286"/>
      <c r="F235" s="286"/>
      <c r="G235" s="286"/>
      <c r="H235" s="286"/>
      <c r="I235" s="286"/>
      <c r="J235" s="286"/>
      <c r="K235" s="286"/>
      <c r="L235" s="286"/>
      <c r="M235" s="286"/>
      <c r="N235" s="286"/>
      <c r="O235" s="286"/>
      <c r="P235" s="286"/>
      <c r="Q235" s="286"/>
      <c r="R235" s="286"/>
      <c r="S235" s="286"/>
      <c r="T235" s="286"/>
      <c r="U235" s="287"/>
      <c r="V235" s="18"/>
    </row>
    <row r="236" spans="1:22" ht="15" customHeight="1" x14ac:dyDescent="0.25">
      <c r="A236" s="409"/>
      <c r="B236" s="409"/>
      <c r="C236" s="54">
        <v>0</v>
      </c>
      <c r="D236" s="321" t="s">
        <v>313</v>
      </c>
      <c r="E236" s="290"/>
      <c r="F236" s="290"/>
      <c r="G236" s="290"/>
      <c r="H236" s="290"/>
      <c r="I236" s="290"/>
      <c r="J236" s="290"/>
      <c r="K236" s="290"/>
      <c r="L236" s="290"/>
      <c r="M236" s="290"/>
      <c r="N236" s="290"/>
      <c r="O236" s="290"/>
      <c r="P236" s="290"/>
      <c r="Q236" s="290"/>
      <c r="R236" s="290"/>
      <c r="S236" s="290"/>
      <c r="T236" s="290"/>
      <c r="U236" s="291"/>
      <c r="V236" s="18"/>
    </row>
    <row r="237" spans="1:22" ht="15" customHeight="1" x14ac:dyDescent="0.25">
      <c r="A237" s="409"/>
      <c r="B237" s="409"/>
      <c r="C237" s="333">
        <v>1</v>
      </c>
      <c r="D237" s="334" t="s">
        <v>314</v>
      </c>
      <c r="E237" s="294"/>
      <c r="F237" s="294"/>
      <c r="G237" s="294"/>
      <c r="H237" s="294"/>
      <c r="I237" s="294"/>
      <c r="J237" s="294"/>
      <c r="K237" s="294"/>
      <c r="L237" s="294"/>
      <c r="M237" s="294"/>
      <c r="N237" s="294"/>
      <c r="O237" s="294"/>
      <c r="P237" s="294"/>
      <c r="Q237" s="294"/>
      <c r="R237" s="294"/>
      <c r="S237" s="294"/>
      <c r="T237" s="294"/>
      <c r="U237" s="296"/>
      <c r="V237" s="18"/>
    </row>
    <row r="238" spans="1:22" ht="15" customHeight="1" x14ac:dyDescent="0.25">
      <c r="A238" s="409"/>
      <c r="B238" s="409"/>
      <c r="C238" s="333">
        <v>2</v>
      </c>
      <c r="D238" s="338" t="s">
        <v>315</v>
      </c>
      <c r="E238" s="294"/>
      <c r="F238" s="294"/>
      <c r="G238" s="294"/>
      <c r="H238" s="294"/>
      <c r="I238" s="294"/>
      <c r="J238" s="294"/>
      <c r="K238" s="294"/>
      <c r="L238" s="294"/>
      <c r="M238" s="294"/>
      <c r="N238" s="294"/>
      <c r="O238" s="294"/>
      <c r="P238" s="294"/>
      <c r="Q238" s="294"/>
      <c r="R238" s="294"/>
      <c r="S238" s="294"/>
      <c r="T238" s="294"/>
      <c r="U238" s="296"/>
      <c r="V238" s="18"/>
    </row>
    <row r="239" spans="1:22" ht="15" customHeight="1" x14ac:dyDescent="0.25">
      <c r="A239" s="409"/>
      <c r="B239" s="409"/>
      <c r="C239" s="333">
        <v>3</v>
      </c>
      <c r="D239" s="334" t="s">
        <v>316</v>
      </c>
      <c r="E239" s="294"/>
      <c r="F239" s="294"/>
      <c r="G239" s="294"/>
      <c r="H239" s="294"/>
      <c r="I239" s="294"/>
      <c r="J239" s="294"/>
      <c r="K239" s="294"/>
      <c r="L239" s="294"/>
      <c r="M239" s="294"/>
      <c r="N239" s="294"/>
      <c r="O239" s="294"/>
      <c r="P239" s="294"/>
      <c r="Q239" s="294"/>
      <c r="R239" s="294"/>
      <c r="S239" s="294"/>
      <c r="T239" s="294"/>
      <c r="U239" s="296"/>
      <c r="V239" s="18"/>
    </row>
    <row r="240" spans="1:22" ht="15" customHeight="1" x14ac:dyDescent="0.25">
      <c r="A240" s="460"/>
      <c r="B240" s="460"/>
      <c r="C240" s="339">
        <v>4</v>
      </c>
      <c r="D240" s="334" t="s">
        <v>317</v>
      </c>
      <c r="E240" s="294"/>
      <c r="F240" s="294"/>
      <c r="G240" s="294"/>
      <c r="H240" s="294"/>
      <c r="I240" s="294"/>
      <c r="J240" s="294"/>
      <c r="K240" s="294"/>
      <c r="L240" s="294"/>
      <c r="M240" s="294"/>
      <c r="N240" s="294"/>
      <c r="O240" s="294"/>
      <c r="P240" s="294"/>
      <c r="Q240" s="294"/>
      <c r="R240" s="294"/>
      <c r="S240" s="294"/>
      <c r="T240" s="294"/>
      <c r="U240" s="296"/>
      <c r="V240" s="18"/>
    </row>
    <row r="241" spans="1:22" s="299" customFormat="1" ht="15" customHeight="1" x14ac:dyDescent="0.25">
      <c r="A241" s="311">
        <v>6</v>
      </c>
      <c r="B241" s="310"/>
      <c r="C241" s="315"/>
      <c r="D241" s="405" t="s">
        <v>319</v>
      </c>
      <c r="E241" s="406"/>
      <c r="F241" s="406"/>
      <c r="G241" s="406"/>
      <c r="H241" s="406"/>
      <c r="I241" s="406"/>
      <c r="J241" s="406"/>
      <c r="K241" s="406"/>
      <c r="L241" s="406"/>
      <c r="M241" s="406"/>
      <c r="N241" s="406"/>
      <c r="O241" s="406"/>
      <c r="P241" s="406"/>
      <c r="Q241" s="406"/>
      <c r="R241" s="406"/>
      <c r="S241" s="406"/>
      <c r="T241" s="406"/>
      <c r="U241" s="407"/>
      <c r="V241" s="300"/>
    </row>
    <row r="242" spans="1:22" s="299" customFormat="1" ht="15" customHeight="1" x14ac:dyDescent="0.25">
      <c r="A242" s="408">
        <v>6</v>
      </c>
      <c r="B242" s="408"/>
      <c r="C242" s="316">
        <v>0</v>
      </c>
      <c r="D242" s="317" t="s">
        <v>320</v>
      </c>
      <c r="E242" s="318"/>
      <c r="F242" s="318"/>
      <c r="G242" s="318"/>
      <c r="H242" s="318"/>
      <c r="I242" s="318"/>
      <c r="J242" s="318"/>
      <c r="K242" s="318"/>
      <c r="L242" s="318"/>
      <c r="M242" s="318"/>
      <c r="N242" s="318"/>
      <c r="O242" s="318"/>
      <c r="P242" s="318"/>
      <c r="Q242" s="318"/>
      <c r="R242" s="318"/>
      <c r="S242" s="318"/>
      <c r="T242" s="318"/>
      <c r="U242" s="319"/>
      <c r="V242" s="300"/>
    </row>
    <row r="243" spans="1:22" s="299" customFormat="1" ht="15" customHeight="1" x14ac:dyDescent="0.25">
      <c r="A243" s="409"/>
      <c r="B243" s="409"/>
      <c r="C243" s="320">
        <v>0</v>
      </c>
      <c r="D243" s="321" t="s">
        <v>321</v>
      </c>
      <c r="E243" s="322"/>
      <c r="F243" s="322"/>
      <c r="G243" s="322"/>
      <c r="H243" s="322"/>
      <c r="I243" s="322"/>
      <c r="J243" s="322"/>
      <c r="K243" s="322"/>
      <c r="L243" s="322"/>
      <c r="M243" s="322"/>
      <c r="N243" s="322"/>
      <c r="O243" s="322"/>
      <c r="P243" s="322"/>
      <c r="Q243" s="322"/>
      <c r="R243" s="322"/>
      <c r="S243" s="322"/>
      <c r="T243" s="322"/>
      <c r="U243" s="323"/>
      <c r="V243" s="300"/>
    </row>
    <row r="244" spans="1:22" s="299" customFormat="1" ht="15" customHeight="1" x14ac:dyDescent="0.25">
      <c r="A244" s="409"/>
      <c r="B244" s="409"/>
      <c r="C244" s="324">
        <v>1</v>
      </c>
      <c r="D244" s="325" t="s">
        <v>322</v>
      </c>
      <c r="E244" s="326"/>
      <c r="F244" s="326"/>
      <c r="G244" s="326"/>
      <c r="H244" s="326"/>
      <c r="I244" s="326"/>
      <c r="J244" s="326"/>
      <c r="K244" s="326"/>
      <c r="L244" s="326"/>
      <c r="M244" s="326"/>
      <c r="N244" s="326"/>
      <c r="O244" s="326"/>
      <c r="P244" s="326"/>
      <c r="Q244" s="326"/>
      <c r="R244" s="326"/>
      <c r="S244" s="326"/>
      <c r="T244" s="326"/>
      <c r="U244" s="327"/>
      <c r="V244" s="300"/>
    </row>
    <row r="245" spans="1:22" s="299" customFormat="1" ht="15" customHeight="1" x14ac:dyDescent="0.25">
      <c r="A245" s="409"/>
      <c r="B245" s="409"/>
      <c r="C245" s="316">
        <v>1</v>
      </c>
      <c r="D245" s="317" t="s">
        <v>323</v>
      </c>
      <c r="E245" s="318"/>
      <c r="F245" s="318"/>
      <c r="G245" s="318"/>
      <c r="H245" s="318"/>
      <c r="I245" s="318"/>
      <c r="J245" s="318"/>
      <c r="K245" s="318"/>
      <c r="L245" s="318"/>
      <c r="M245" s="318"/>
      <c r="N245" s="318"/>
      <c r="O245" s="318"/>
      <c r="P245" s="318"/>
      <c r="Q245" s="318"/>
      <c r="R245" s="318"/>
      <c r="S245" s="318"/>
      <c r="T245" s="318"/>
      <c r="U245" s="319"/>
      <c r="V245" s="300"/>
    </row>
    <row r="246" spans="1:22" s="299" customFormat="1" ht="15" customHeight="1" x14ac:dyDescent="0.25">
      <c r="A246" s="409"/>
      <c r="B246" s="409"/>
      <c r="C246" s="316">
        <v>1</v>
      </c>
      <c r="D246" s="317" t="s">
        <v>324</v>
      </c>
      <c r="E246" s="318"/>
      <c r="F246" s="318"/>
      <c r="G246" s="318"/>
      <c r="H246" s="318"/>
      <c r="I246" s="318"/>
      <c r="J246" s="318"/>
      <c r="K246" s="318"/>
      <c r="L246" s="318"/>
      <c r="M246" s="318"/>
      <c r="N246" s="318"/>
      <c r="O246" s="318"/>
      <c r="P246" s="318"/>
      <c r="Q246" s="318"/>
      <c r="R246" s="318"/>
      <c r="S246" s="318"/>
      <c r="T246" s="318"/>
      <c r="U246" s="319"/>
      <c r="V246" s="300"/>
    </row>
    <row r="247" spans="1:22" s="299" customFormat="1" ht="15" customHeight="1" x14ac:dyDescent="0.25">
      <c r="A247" s="409"/>
      <c r="B247" s="409"/>
      <c r="C247" s="316">
        <v>1</v>
      </c>
      <c r="D247" s="317" t="s">
        <v>325</v>
      </c>
      <c r="E247" s="318"/>
      <c r="F247" s="318"/>
      <c r="G247" s="318"/>
      <c r="H247" s="318"/>
      <c r="I247" s="318"/>
      <c r="J247" s="318"/>
      <c r="K247" s="318"/>
      <c r="L247" s="318"/>
      <c r="M247" s="318"/>
      <c r="N247" s="318"/>
      <c r="O247" s="318"/>
      <c r="P247" s="318"/>
      <c r="Q247" s="318"/>
      <c r="R247" s="318"/>
      <c r="S247" s="318"/>
      <c r="T247" s="318"/>
      <c r="U247" s="319"/>
      <c r="V247" s="300"/>
    </row>
    <row r="248" spans="1:22" s="299" customFormat="1" ht="15" customHeight="1" x14ac:dyDescent="0.25">
      <c r="A248" s="409"/>
      <c r="B248" s="409"/>
      <c r="C248" s="320">
        <v>1</v>
      </c>
      <c r="D248" s="321" t="s">
        <v>326</v>
      </c>
      <c r="E248" s="322"/>
      <c r="F248" s="322"/>
      <c r="G248" s="322"/>
      <c r="H248" s="322"/>
      <c r="I248" s="322"/>
      <c r="J248" s="322"/>
      <c r="K248" s="322"/>
      <c r="L248" s="322"/>
      <c r="M248" s="322"/>
      <c r="N248" s="322"/>
      <c r="O248" s="322"/>
      <c r="P248" s="322"/>
      <c r="Q248" s="322"/>
      <c r="R248" s="322"/>
      <c r="S248" s="322"/>
      <c r="T248" s="322"/>
      <c r="U248" s="323"/>
      <c r="V248" s="300"/>
    </row>
    <row r="249" spans="1:22" s="299" customFormat="1" ht="15" customHeight="1" x14ac:dyDescent="0.25">
      <c r="A249" s="409"/>
      <c r="B249" s="409"/>
      <c r="C249" s="333">
        <v>2</v>
      </c>
      <c r="D249" s="334" t="s">
        <v>327</v>
      </c>
      <c r="E249" s="335"/>
      <c r="F249" s="335"/>
      <c r="G249" s="335"/>
      <c r="H249" s="335"/>
      <c r="I249" s="335"/>
      <c r="J249" s="335"/>
      <c r="K249" s="335"/>
      <c r="L249" s="335"/>
      <c r="M249" s="335"/>
      <c r="N249" s="335"/>
      <c r="O249" s="335"/>
      <c r="P249" s="335"/>
      <c r="Q249" s="335"/>
      <c r="R249" s="335"/>
      <c r="S249" s="335"/>
      <c r="T249" s="335"/>
      <c r="U249" s="336"/>
      <c r="V249" s="300"/>
    </row>
    <row r="250" spans="1:22" s="299" customFormat="1" ht="15" customHeight="1" x14ac:dyDescent="0.25">
      <c r="A250" s="409"/>
      <c r="B250" s="409"/>
      <c r="C250" s="324">
        <v>3</v>
      </c>
      <c r="D250" s="325" t="s">
        <v>328</v>
      </c>
      <c r="E250" s="326"/>
      <c r="F250" s="326"/>
      <c r="G250" s="326"/>
      <c r="H250" s="326"/>
      <c r="I250" s="326"/>
      <c r="J250" s="326"/>
      <c r="K250" s="326"/>
      <c r="L250" s="326"/>
      <c r="M250" s="326"/>
      <c r="N250" s="326"/>
      <c r="O250" s="326"/>
      <c r="P250" s="326"/>
      <c r="Q250" s="326"/>
      <c r="R250" s="326"/>
      <c r="S250" s="326"/>
      <c r="T250" s="326"/>
      <c r="U250" s="327"/>
      <c r="V250" s="300"/>
    </row>
    <row r="251" spans="1:22" s="299" customFormat="1" ht="15" customHeight="1" x14ac:dyDescent="0.25">
      <c r="A251" s="409"/>
      <c r="B251" s="409"/>
      <c r="C251" s="320">
        <v>3</v>
      </c>
      <c r="D251" s="321" t="s">
        <v>329</v>
      </c>
      <c r="E251" s="322"/>
      <c r="F251" s="322"/>
      <c r="G251" s="322"/>
      <c r="H251" s="322"/>
      <c r="I251" s="322"/>
      <c r="J251" s="322"/>
      <c r="K251" s="322"/>
      <c r="L251" s="322"/>
      <c r="M251" s="322"/>
      <c r="N251" s="322"/>
      <c r="O251" s="322"/>
      <c r="P251" s="322"/>
      <c r="Q251" s="322"/>
      <c r="R251" s="322"/>
      <c r="S251" s="322"/>
      <c r="T251" s="322"/>
      <c r="U251" s="323"/>
      <c r="V251" s="300"/>
    </row>
    <row r="252" spans="1:22" s="299" customFormat="1" ht="15" customHeight="1" x14ac:dyDescent="0.25">
      <c r="A252" s="409"/>
      <c r="B252" s="409"/>
      <c r="C252" s="324">
        <v>4</v>
      </c>
      <c r="D252" s="325" t="s">
        <v>330</v>
      </c>
      <c r="E252" s="326"/>
      <c r="F252" s="326"/>
      <c r="G252" s="326"/>
      <c r="H252" s="326"/>
      <c r="I252" s="326"/>
      <c r="J252" s="326"/>
      <c r="K252" s="326"/>
      <c r="L252" s="326"/>
      <c r="M252" s="326"/>
      <c r="N252" s="326"/>
      <c r="O252" s="326"/>
      <c r="P252" s="326"/>
      <c r="Q252" s="326"/>
      <c r="R252" s="326"/>
      <c r="S252" s="326"/>
      <c r="T252" s="326"/>
      <c r="U252" s="327"/>
      <c r="V252" s="300"/>
    </row>
    <row r="253" spans="1:22" s="299" customFormat="1" ht="15" customHeight="1" x14ac:dyDescent="0.25">
      <c r="A253" s="460"/>
      <c r="B253" s="409"/>
      <c r="C253" s="320">
        <v>4</v>
      </c>
      <c r="D253" s="321" t="s">
        <v>331</v>
      </c>
      <c r="E253" s="322"/>
      <c r="F253" s="322"/>
      <c r="G253" s="322"/>
      <c r="H253" s="322"/>
      <c r="I253" s="322"/>
      <c r="J253" s="322"/>
      <c r="K253" s="322"/>
      <c r="L253" s="322"/>
      <c r="M253" s="322"/>
      <c r="N253" s="322"/>
      <c r="O253" s="322"/>
      <c r="P253" s="322"/>
      <c r="Q253" s="322"/>
      <c r="R253" s="322"/>
      <c r="S253" s="322"/>
      <c r="T253" s="322"/>
      <c r="U253" s="323"/>
      <c r="V253" s="300"/>
    </row>
    <row r="254" spans="1:22" s="299" customFormat="1" ht="15" customHeight="1" x14ac:dyDescent="0.25">
      <c r="A254" s="312">
        <v>3</v>
      </c>
      <c r="B254" s="313"/>
      <c r="C254" s="315"/>
      <c r="D254" s="420" t="s">
        <v>332</v>
      </c>
      <c r="E254" s="421"/>
      <c r="F254" s="421"/>
      <c r="G254" s="421"/>
      <c r="H254" s="421"/>
      <c r="I254" s="421"/>
      <c r="J254" s="421"/>
      <c r="K254" s="421"/>
      <c r="L254" s="421"/>
      <c r="M254" s="421"/>
      <c r="N254" s="421"/>
      <c r="O254" s="421"/>
      <c r="P254" s="421"/>
      <c r="Q254" s="421"/>
      <c r="R254" s="421"/>
      <c r="S254" s="421"/>
      <c r="T254" s="421"/>
      <c r="U254" s="422"/>
      <c r="V254" s="300"/>
    </row>
    <row r="255" spans="1:22" s="299" customFormat="1" ht="15" customHeight="1" x14ac:dyDescent="0.25">
      <c r="A255" s="408">
        <v>3</v>
      </c>
      <c r="B255" s="408">
        <v>3</v>
      </c>
      <c r="C255" s="342">
        <v>0</v>
      </c>
      <c r="D255" s="325" t="s">
        <v>333</v>
      </c>
      <c r="E255" s="326"/>
      <c r="F255" s="326"/>
      <c r="G255" s="326"/>
      <c r="H255" s="326"/>
      <c r="I255" s="326"/>
      <c r="J255" s="326"/>
      <c r="K255" s="326"/>
      <c r="L255" s="326"/>
      <c r="M255" s="326"/>
      <c r="N255" s="326"/>
      <c r="O255" s="326"/>
      <c r="P255" s="326"/>
      <c r="Q255" s="326"/>
      <c r="R255" s="326"/>
      <c r="S255" s="326"/>
      <c r="T255" s="326"/>
      <c r="U255" s="327"/>
      <c r="V255" s="300"/>
    </row>
    <row r="256" spans="1:22" s="299" customFormat="1" ht="15" customHeight="1" x14ac:dyDescent="0.25">
      <c r="A256" s="409"/>
      <c r="B256" s="409"/>
      <c r="C256" s="320">
        <v>0</v>
      </c>
      <c r="D256" s="321" t="s">
        <v>334</v>
      </c>
      <c r="E256" s="322"/>
      <c r="F256" s="322"/>
      <c r="G256" s="322"/>
      <c r="H256" s="322"/>
      <c r="I256" s="322"/>
      <c r="J256" s="322"/>
      <c r="K256" s="322"/>
      <c r="L256" s="322"/>
      <c r="M256" s="322"/>
      <c r="N256" s="322"/>
      <c r="O256" s="322"/>
      <c r="P256" s="322"/>
      <c r="Q256" s="322"/>
      <c r="R256" s="322"/>
      <c r="S256" s="322"/>
      <c r="T256" s="322"/>
      <c r="U256" s="323"/>
      <c r="V256" s="300"/>
    </row>
    <row r="257" spans="1:22" s="299" customFormat="1" ht="15" customHeight="1" x14ac:dyDescent="0.25">
      <c r="A257" s="409"/>
      <c r="B257" s="409"/>
      <c r="C257" s="342">
        <v>1</v>
      </c>
      <c r="D257" s="325" t="s">
        <v>335</v>
      </c>
      <c r="E257" s="326"/>
      <c r="F257" s="326"/>
      <c r="G257" s="326"/>
      <c r="H257" s="326"/>
      <c r="I257" s="326"/>
      <c r="J257" s="326"/>
      <c r="K257" s="326"/>
      <c r="L257" s="326"/>
      <c r="M257" s="326"/>
      <c r="N257" s="326"/>
      <c r="O257" s="326"/>
      <c r="P257" s="326"/>
      <c r="Q257" s="326"/>
      <c r="R257" s="326"/>
      <c r="S257" s="326"/>
      <c r="T257" s="326"/>
      <c r="U257" s="327"/>
      <c r="V257" s="300"/>
    </row>
    <row r="258" spans="1:22" s="299" customFormat="1" ht="15" customHeight="1" x14ac:dyDescent="0.25">
      <c r="A258" s="409"/>
      <c r="B258" s="409"/>
      <c r="C258" s="320">
        <v>1</v>
      </c>
      <c r="D258" s="321" t="s">
        <v>336</v>
      </c>
      <c r="E258" s="322"/>
      <c r="F258" s="322"/>
      <c r="G258" s="322"/>
      <c r="H258" s="322"/>
      <c r="I258" s="322"/>
      <c r="J258" s="322"/>
      <c r="K258" s="322"/>
      <c r="L258" s="322"/>
      <c r="M258" s="322"/>
      <c r="N258" s="322"/>
      <c r="O258" s="322"/>
      <c r="P258" s="322"/>
      <c r="Q258" s="322"/>
      <c r="R258" s="322"/>
      <c r="S258" s="322"/>
      <c r="T258" s="322"/>
      <c r="U258" s="323"/>
      <c r="V258" s="300"/>
    </row>
    <row r="259" spans="1:22" s="299" customFormat="1" ht="15" customHeight="1" x14ac:dyDescent="0.25">
      <c r="A259" s="409"/>
      <c r="B259" s="409"/>
      <c r="C259" s="339">
        <v>2</v>
      </c>
      <c r="D259" s="334" t="s">
        <v>337</v>
      </c>
      <c r="E259" s="335"/>
      <c r="F259" s="335"/>
      <c r="G259" s="335"/>
      <c r="H259" s="335"/>
      <c r="I259" s="335"/>
      <c r="J259" s="335"/>
      <c r="K259" s="335"/>
      <c r="L259" s="335"/>
      <c r="M259" s="335"/>
      <c r="N259" s="335"/>
      <c r="O259" s="335"/>
      <c r="P259" s="335"/>
      <c r="Q259" s="335"/>
      <c r="R259" s="335"/>
      <c r="S259" s="335"/>
      <c r="T259" s="335"/>
      <c r="U259" s="336"/>
      <c r="V259" s="300"/>
    </row>
    <row r="260" spans="1:22" s="299" customFormat="1" ht="15" customHeight="1" x14ac:dyDescent="0.25">
      <c r="A260" s="409"/>
      <c r="B260" s="409"/>
      <c r="C260" s="344">
        <v>3</v>
      </c>
      <c r="D260" s="325" t="s">
        <v>338</v>
      </c>
      <c r="E260" s="326"/>
      <c r="F260" s="326"/>
      <c r="G260" s="326"/>
      <c r="H260" s="326"/>
      <c r="I260" s="326"/>
      <c r="J260" s="326"/>
      <c r="K260" s="326"/>
      <c r="L260" s="326"/>
      <c r="M260" s="326"/>
      <c r="N260" s="326"/>
      <c r="O260" s="326"/>
      <c r="P260" s="326"/>
      <c r="Q260" s="326"/>
      <c r="R260" s="326"/>
      <c r="S260" s="326"/>
      <c r="T260" s="326"/>
      <c r="U260" s="327"/>
      <c r="V260" s="300"/>
    </row>
    <row r="261" spans="1:22" s="299" customFormat="1" ht="15" customHeight="1" x14ac:dyDescent="0.25">
      <c r="A261" s="409"/>
      <c r="B261" s="409"/>
      <c r="C261" s="320">
        <v>3</v>
      </c>
      <c r="D261" s="321" t="s">
        <v>339</v>
      </c>
      <c r="E261" s="322"/>
      <c r="F261" s="322"/>
      <c r="G261" s="322"/>
      <c r="H261" s="322"/>
      <c r="I261" s="322"/>
      <c r="J261" s="322"/>
      <c r="K261" s="322"/>
      <c r="L261" s="322"/>
      <c r="M261" s="322"/>
      <c r="N261" s="322"/>
      <c r="O261" s="322"/>
      <c r="P261" s="322"/>
      <c r="Q261" s="322"/>
      <c r="R261" s="322"/>
      <c r="S261" s="322"/>
      <c r="T261" s="322"/>
      <c r="U261" s="323"/>
      <c r="V261" s="300"/>
    </row>
    <row r="262" spans="1:22" s="299" customFormat="1" ht="15" customHeight="1" x14ac:dyDescent="0.25">
      <c r="A262" s="460"/>
      <c r="B262" s="409"/>
      <c r="C262" s="339">
        <v>4</v>
      </c>
      <c r="D262" s="334" t="s">
        <v>340</v>
      </c>
      <c r="E262" s="335"/>
      <c r="F262" s="335"/>
      <c r="G262" s="335"/>
      <c r="H262" s="335"/>
      <c r="I262" s="335"/>
      <c r="J262" s="335"/>
      <c r="K262" s="335"/>
      <c r="L262" s="335"/>
      <c r="M262" s="335"/>
      <c r="N262" s="335"/>
      <c r="O262" s="335"/>
      <c r="P262" s="335"/>
      <c r="Q262" s="335"/>
      <c r="R262" s="335"/>
      <c r="S262" s="335"/>
      <c r="T262" s="335"/>
      <c r="U262" s="336"/>
      <c r="V262" s="300"/>
    </row>
    <row r="263" spans="1:22" s="299" customFormat="1" ht="15" customHeight="1" x14ac:dyDescent="0.25">
      <c r="A263" s="312">
        <v>2</v>
      </c>
      <c r="B263" s="313"/>
      <c r="C263" s="315"/>
      <c r="D263" s="420" t="s">
        <v>217</v>
      </c>
      <c r="E263" s="421"/>
      <c r="F263" s="421"/>
      <c r="G263" s="421"/>
      <c r="H263" s="421"/>
      <c r="I263" s="421"/>
      <c r="J263" s="421"/>
      <c r="K263" s="421"/>
      <c r="L263" s="421"/>
      <c r="M263" s="421"/>
      <c r="N263" s="421"/>
      <c r="O263" s="421"/>
      <c r="P263" s="421"/>
      <c r="Q263" s="421"/>
      <c r="R263" s="421"/>
      <c r="S263" s="421"/>
      <c r="T263" s="421"/>
      <c r="U263" s="422"/>
      <c r="V263" s="300"/>
    </row>
    <row r="264" spans="1:22" s="299" customFormat="1" ht="15" customHeight="1" x14ac:dyDescent="0.25">
      <c r="A264" s="408">
        <v>2</v>
      </c>
      <c r="B264" s="408">
        <v>3</v>
      </c>
      <c r="C264" s="339">
        <v>1</v>
      </c>
      <c r="D264" s="338" t="s">
        <v>341</v>
      </c>
      <c r="E264" s="340"/>
      <c r="F264" s="340"/>
      <c r="G264" s="340"/>
      <c r="H264" s="340"/>
      <c r="I264" s="340"/>
      <c r="J264" s="340"/>
      <c r="K264" s="340"/>
      <c r="L264" s="340"/>
      <c r="M264" s="340"/>
      <c r="N264" s="340"/>
      <c r="O264" s="340"/>
      <c r="P264" s="340"/>
      <c r="Q264" s="340"/>
      <c r="R264" s="340"/>
      <c r="S264" s="340"/>
      <c r="T264" s="340"/>
      <c r="U264" s="341"/>
      <c r="V264" s="300"/>
    </row>
    <row r="265" spans="1:22" s="299" customFormat="1" ht="15" customHeight="1" x14ac:dyDescent="0.25">
      <c r="A265" s="409"/>
      <c r="B265" s="409"/>
      <c r="C265" s="333">
        <v>2</v>
      </c>
      <c r="D265" s="334" t="s">
        <v>342</v>
      </c>
      <c r="E265" s="335"/>
      <c r="F265" s="335"/>
      <c r="G265" s="335"/>
      <c r="H265" s="335"/>
      <c r="I265" s="335"/>
      <c r="J265" s="335"/>
      <c r="K265" s="335"/>
      <c r="L265" s="335"/>
      <c r="M265" s="335"/>
      <c r="N265" s="335"/>
      <c r="O265" s="335"/>
      <c r="P265" s="335"/>
      <c r="Q265" s="335"/>
      <c r="R265" s="335"/>
      <c r="S265" s="335"/>
      <c r="T265" s="335"/>
      <c r="U265" s="336"/>
      <c r="V265" s="300"/>
    </row>
    <row r="266" spans="1:22" s="299" customFormat="1" ht="15" customHeight="1" x14ac:dyDescent="0.25">
      <c r="A266" s="409"/>
      <c r="B266" s="409"/>
      <c r="C266" s="333">
        <v>3</v>
      </c>
      <c r="D266" s="334" t="s">
        <v>343</v>
      </c>
      <c r="E266" s="335"/>
      <c r="F266" s="335"/>
      <c r="G266" s="335"/>
      <c r="H266" s="335"/>
      <c r="I266" s="335"/>
      <c r="J266" s="335"/>
      <c r="K266" s="335"/>
      <c r="L266" s="335"/>
      <c r="M266" s="335"/>
      <c r="N266" s="335"/>
      <c r="O266" s="335"/>
      <c r="P266" s="335"/>
      <c r="Q266" s="335"/>
      <c r="R266" s="335"/>
      <c r="S266" s="335"/>
      <c r="T266" s="335"/>
      <c r="U266" s="336"/>
      <c r="V266" s="300"/>
    </row>
    <row r="267" spans="1:22" s="299" customFormat="1" ht="15" customHeight="1" x14ac:dyDescent="0.25">
      <c r="A267" s="460"/>
      <c r="B267" s="409"/>
      <c r="C267" s="333">
        <v>4</v>
      </c>
      <c r="D267" s="334" t="s">
        <v>344</v>
      </c>
      <c r="E267" s="335"/>
      <c r="F267" s="335"/>
      <c r="G267" s="335"/>
      <c r="H267" s="335"/>
      <c r="I267" s="335"/>
      <c r="J267" s="335"/>
      <c r="K267" s="335"/>
      <c r="L267" s="335"/>
      <c r="M267" s="335"/>
      <c r="N267" s="335"/>
      <c r="O267" s="335"/>
      <c r="P267" s="335"/>
      <c r="Q267" s="335"/>
      <c r="R267" s="335"/>
      <c r="S267" s="335"/>
      <c r="T267" s="335"/>
      <c r="U267" s="336"/>
      <c r="V267" s="300"/>
    </row>
    <row r="268" spans="1:22" s="299" customFormat="1" ht="15" customHeight="1" x14ac:dyDescent="0.25">
      <c r="A268" s="312">
        <v>5</v>
      </c>
      <c r="B268" s="313"/>
      <c r="C268" s="315"/>
      <c r="D268" s="420" t="s">
        <v>219</v>
      </c>
      <c r="E268" s="421"/>
      <c r="F268" s="421"/>
      <c r="G268" s="421"/>
      <c r="H268" s="421"/>
      <c r="I268" s="421"/>
      <c r="J268" s="421"/>
      <c r="K268" s="421"/>
      <c r="L268" s="421"/>
      <c r="M268" s="421"/>
      <c r="N268" s="421"/>
      <c r="O268" s="421"/>
      <c r="P268" s="421"/>
      <c r="Q268" s="421"/>
      <c r="R268" s="421"/>
      <c r="S268" s="421"/>
      <c r="T268" s="421"/>
      <c r="U268" s="422"/>
      <c r="V268" s="300"/>
    </row>
    <row r="269" spans="1:22" s="299" customFormat="1" ht="15" customHeight="1" x14ac:dyDescent="0.25">
      <c r="A269" s="408">
        <v>0</v>
      </c>
      <c r="B269" s="408"/>
      <c r="C269" s="342">
        <v>0</v>
      </c>
      <c r="D269" s="345" t="s">
        <v>345</v>
      </c>
      <c r="E269" s="326"/>
      <c r="F269" s="326"/>
      <c r="G269" s="326"/>
      <c r="H269" s="326"/>
      <c r="I269" s="326"/>
      <c r="J269" s="326"/>
      <c r="K269" s="326"/>
      <c r="L269" s="326"/>
      <c r="M269" s="326"/>
      <c r="N269" s="326"/>
      <c r="O269" s="326"/>
      <c r="P269" s="326"/>
      <c r="Q269" s="326"/>
      <c r="R269" s="326"/>
      <c r="S269" s="326"/>
      <c r="T269" s="326"/>
      <c r="U269" s="327"/>
      <c r="V269" s="300"/>
    </row>
    <row r="270" spans="1:22" s="299" customFormat="1" ht="15" customHeight="1" x14ac:dyDescent="0.25">
      <c r="A270" s="409"/>
      <c r="B270" s="409"/>
      <c r="C270" s="342">
        <v>0</v>
      </c>
      <c r="D270" s="325" t="s">
        <v>346</v>
      </c>
      <c r="E270" s="326"/>
      <c r="F270" s="326"/>
      <c r="G270" s="326"/>
      <c r="H270" s="326"/>
      <c r="I270" s="326"/>
      <c r="J270" s="326"/>
      <c r="K270" s="326"/>
      <c r="L270" s="326"/>
      <c r="M270" s="326"/>
      <c r="N270" s="326"/>
      <c r="O270" s="326"/>
      <c r="P270" s="326"/>
      <c r="Q270" s="326"/>
      <c r="R270" s="326"/>
      <c r="S270" s="326"/>
      <c r="T270" s="326"/>
      <c r="U270" s="327"/>
      <c r="V270" s="300"/>
    </row>
    <row r="271" spans="1:22" s="299" customFormat="1" ht="15" customHeight="1" x14ac:dyDescent="0.25">
      <c r="A271" s="409"/>
      <c r="B271" s="409"/>
      <c r="C271" s="343">
        <v>0</v>
      </c>
      <c r="D271" s="330" t="s">
        <v>347</v>
      </c>
      <c r="E271" s="322"/>
      <c r="F271" s="322"/>
      <c r="G271" s="322"/>
      <c r="H271" s="322"/>
      <c r="I271" s="322"/>
      <c r="J271" s="322"/>
      <c r="K271" s="322"/>
      <c r="L271" s="322"/>
      <c r="M271" s="322"/>
      <c r="N271" s="322"/>
      <c r="O271" s="322"/>
      <c r="P271" s="322"/>
      <c r="Q271" s="322"/>
      <c r="R271" s="322"/>
      <c r="S271" s="322"/>
      <c r="T271" s="322"/>
      <c r="U271" s="323"/>
      <c r="V271" s="300"/>
    </row>
    <row r="272" spans="1:22" s="299" customFormat="1" ht="15" customHeight="1" x14ac:dyDescent="0.25">
      <c r="A272" s="409"/>
      <c r="B272" s="409"/>
      <c r="C272" s="320">
        <v>0</v>
      </c>
      <c r="D272" s="321" t="s">
        <v>348</v>
      </c>
      <c r="E272" s="326"/>
      <c r="F272" s="326"/>
      <c r="G272" s="326"/>
      <c r="H272" s="326"/>
      <c r="I272" s="326"/>
      <c r="J272" s="326"/>
      <c r="K272" s="326"/>
      <c r="L272" s="326"/>
      <c r="M272" s="326"/>
      <c r="N272" s="326"/>
      <c r="O272" s="326"/>
      <c r="P272" s="326"/>
      <c r="Q272" s="326"/>
      <c r="R272" s="326"/>
      <c r="S272" s="326"/>
      <c r="T272" s="326"/>
      <c r="U272" s="327"/>
      <c r="V272" s="300"/>
    </row>
    <row r="273" spans="1:22" s="299" customFormat="1" ht="15" customHeight="1" x14ac:dyDescent="0.25">
      <c r="A273" s="409"/>
      <c r="B273" s="409"/>
      <c r="C273" s="342">
        <v>1</v>
      </c>
      <c r="D273" s="325" t="s">
        <v>349</v>
      </c>
      <c r="E273" s="322"/>
      <c r="F273" s="322"/>
      <c r="G273" s="322"/>
      <c r="H273" s="322"/>
      <c r="I273" s="322"/>
      <c r="J273" s="322"/>
      <c r="K273" s="322"/>
      <c r="L273" s="322"/>
      <c r="M273" s="322"/>
      <c r="N273" s="322"/>
      <c r="O273" s="322"/>
      <c r="P273" s="322"/>
      <c r="Q273" s="322"/>
      <c r="R273" s="322"/>
      <c r="S273" s="322"/>
      <c r="T273" s="322"/>
      <c r="U273" s="323"/>
      <c r="V273" s="300"/>
    </row>
    <row r="274" spans="1:22" s="299" customFormat="1" ht="15" customHeight="1" x14ac:dyDescent="0.25">
      <c r="A274" s="409"/>
      <c r="B274" s="409"/>
      <c r="C274" s="343">
        <v>1</v>
      </c>
      <c r="D274" s="330" t="s">
        <v>350</v>
      </c>
      <c r="E274" s="326"/>
      <c r="F274" s="326"/>
      <c r="G274" s="326"/>
      <c r="H274" s="326"/>
      <c r="I274" s="326"/>
      <c r="J274" s="326"/>
      <c r="K274" s="326"/>
      <c r="L274" s="326"/>
      <c r="M274" s="326"/>
      <c r="N274" s="326"/>
      <c r="O274" s="326"/>
      <c r="P274" s="326"/>
      <c r="Q274" s="326"/>
      <c r="R274" s="326"/>
      <c r="S274" s="326"/>
      <c r="T274" s="326"/>
      <c r="U274" s="327"/>
      <c r="V274" s="300"/>
    </row>
    <row r="275" spans="1:22" s="299" customFormat="1" ht="15" customHeight="1" x14ac:dyDescent="0.25">
      <c r="A275" s="409"/>
      <c r="B275" s="409"/>
      <c r="C275" s="320">
        <v>1</v>
      </c>
      <c r="D275" s="321" t="s">
        <v>351</v>
      </c>
      <c r="E275" s="322"/>
      <c r="F275" s="322"/>
      <c r="G275" s="322"/>
      <c r="H275" s="322"/>
      <c r="I275" s="322"/>
      <c r="J275" s="322"/>
      <c r="K275" s="322"/>
      <c r="L275" s="322"/>
      <c r="M275" s="322"/>
      <c r="N275" s="322"/>
      <c r="O275" s="322"/>
      <c r="P275" s="322"/>
      <c r="Q275" s="322"/>
      <c r="R275" s="322"/>
      <c r="S275" s="322"/>
      <c r="T275" s="322"/>
      <c r="U275" s="323"/>
      <c r="V275" s="300"/>
    </row>
    <row r="276" spans="1:22" s="299" customFormat="1" ht="15" customHeight="1" x14ac:dyDescent="0.25">
      <c r="A276" s="409"/>
      <c r="B276" s="409"/>
      <c r="C276" s="342">
        <v>2</v>
      </c>
      <c r="D276" s="325" t="s">
        <v>352</v>
      </c>
      <c r="E276" s="335"/>
      <c r="F276" s="335"/>
      <c r="G276" s="335"/>
      <c r="H276" s="335"/>
      <c r="I276" s="335"/>
      <c r="J276" s="335"/>
      <c r="K276" s="335"/>
      <c r="L276" s="335"/>
      <c r="M276" s="335"/>
      <c r="N276" s="335"/>
      <c r="O276" s="335"/>
      <c r="P276" s="335"/>
      <c r="Q276" s="335"/>
      <c r="R276" s="335"/>
      <c r="S276" s="335"/>
      <c r="T276" s="335"/>
      <c r="U276" s="336"/>
      <c r="V276" s="300"/>
    </row>
    <row r="277" spans="1:22" s="299" customFormat="1" ht="15" customHeight="1" x14ac:dyDescent="0.25">
      <c r="A277" s="409"/>
      <c r="B277" s="409"/>
      <c r="C277" s="320">
        <v>2</v>
      </c>
      <c r="D277" s="321" t="s">
        <v>353</v>
      </c>
      <c r="E277" s="335"/>
      <c r="F277" s="335"/>
      <c r="G277" s="335"/>
      <c r="H277" s="335"/>
      <c r="I277" s="335"/>
      <c r="J277" s="335"/>
      <c r="K277" s="335"/>
      <c r="L277" s="335"/>
      <c r="M277" s="335"/>
      <c r="N277" s="335"/>
      <c r="O277" s="335"/>
      <c r="P277" s="335"/>
      <c r="Q277" s="335"/>
      <c r="R277" s="335"/>
      <c r="S277" s="335"/>
      <c r="T277" s="335"/>
      <c r="U277" s="336"/>
      <c r="V277" s="300"/>
    </row>
    <row r="278" spans="1:22" s="299" customFormat="1" ht="15" customHeight="1" x14ac:dyDescent="0.25">
      <c r="A278" s="409"/>
      <c r="B278" s="409"/>
      <c r="C278" s="333">
        <v>3</v>
      </c>
      <c r="D278" s="334" t="s">
        <v>354</v>
      </c>
      <c r="E278" s="335"/>
      <c r="F278" s="335"/>
      <c r="G278" s="335"/>
      <c r="H278" s="335"/>
      <c r="I278" s="335"/>
      <c r="J278" s="335"/>
      <c r="K278" s="335"/>
      <c r="L278" s="335"/>
      <c r="M278" s="335"/>
      <c r="N278" s="335"/>
      <c r="O278" s="335"/>
      <c r="P278" s="335"/>
      <c r="Q278" s="335"/>
      <c r="R278" s="335"/>
      <c r="S278" s="335"/>
      <c r="T278" s="335"/>
      <c r="U278" s="336"/>
      <c r="V278" s="300"/>
    </row>
    <row r="279" spans="1:22" s="299" customFormat="1" ht="15" customHeight="1" x14ac:dyDescent="0.25">
      <c r="A279" s="460"/>
      <c r="B279" s="409"/>
      <c r="C279" s="333">
        <v>4</v>
      </c>
      <c r="D279" s="334" t="s">
        <v>355</v>
      </c>
      <c r="E279" s="335"/>
      <c r="F279" s="335"/>
      <c r="G279" s="335"/>
      <c r="H279" s="335"/>
      <c r="I279" s="335"/>
      <c r="J279" s="335"/>
      <c r="K279" s="335"/>
      <c r="L279" s="335"/>
      <c r="M279" s="335"/>
      <c r="N279" s="335"/>
      <c r="O279" s="335"/>
      <c r="P279" s="335"/>
      <c r="Q279" s="335"/>
      <c r="R279" s="335"/>
      <c r="S279" s="335"/>
      <c r="T279" s="335"/>
      <c r="U279" s="336"/>
      <c r="V279" s="300"/>
    </row>
    <row r="280" spans="1:22" s="299" customFormat="1" ht="15" customHeight="1" x14ac:dyDescent="0.25">
      <c r="A280" s="312">
        <v>4</v>
      </c>
      <c r="B280" s="313"/>
      <c r="C280" s="315"/>
      <c r="D280" s="405" t="s">
        <v>356</v>
      </c>
      <c r="E280" s="406"/>
      <c r="F280" s="406"/>
      <c r="G280" s="406"/>
      <c r="H280" s="406"/>
      <c r="I280" s="406"/>
      <c r="J280" s="406"/>
      <c r="K280" s="406"/>
      <c r="L280" s="406"/>
      <c r="M280" s="406"/>
      <c r="N280" s="406"/>
      <c r="O280" s="406"/>
      <c r="P280" s="406"/>
      <c r="Q280" s="406"/>
      <c r="R280" s="406"/>
      <c r="S280" s="406"/>
      <c r="T280" s="406"/>
      <c r="U280" s="407"/>
      <c r="V280" s="300"/>
    </row>
    <row r="281" spans="1:22" s="299" customFormat="1" ht="15" customHeight="1" x14ac:dyDescent="0.25">
      <c r="A281" s="408">
        <v>4</v>
      </c>
      <c r="B281" s="408">
        <v>3</v>
      </c>
      <c r="C281" s="316">
        <v>0</v>
      </c>
      <c r="D281" s="317" t="s">
        <v>357</v>
      </c>
      <c r="E281" s="318"/>
      <c r="F281" s="318"/>
      <c r="G281" s="318"/>
      <c r="H281" s="318"/>
      <c r="I281" s="318"/>
      <c r="J281" s="318"/>
      <c r="K281" s="318"/>
      <c r="L281" s="318"/>
      <c r="M281" s="318"/>
      <c r="N281" s="318"/>
      <c r="O281" s="318"/>
      <c r="P281" s="318"/>
      <c r="Q281" s="318"/>
      <c r="R281" s="318"/>
      <c r="S281" s="318"/>
      <c r="T281" s="318"/>
      <c r="U281" s="319"/>
      <c r="V281" s="300"/>
    </row>
    <row r="282" spans="1:22" s="299" customFormat="1" ht="15" customHeight="1" x14ac:dyDescent="0.25">
      <c r="A282" s="409"/>
      <c r="B282" s="409"/>
      <c r="C282" s="320">
        <v>0</v>
      </c>
      <c r="D282" s="338" t="s">
        <v>358</v>
      </c>
      <c r="E282" s="340"/>
      <c r="F282" s="340"/>
      <c r="G282" s="340"/>
      <c r="H282" s="340"/>
      <c r="I282" s="340"/>
      <c r="J282" s="340"/>
      <c r="K282" s="340"/>
      <c r="L282" s="340"/>
      <c r="M282" s="340"/>
      <c r="N282" s="340"/>
      <c r="O282" s="340"/>
      <c r="P282" s="340"/>
      <c r="Q282" s="340"/>
      <c r="R282" s="340"/>
      <c r="S282" s="340"/>
      <c r="T282" s="340"/>
      <c r="U282" s="341"/>
      <c r="V282" s="300"/>
    </row>
    <row r="283" spans="1:22" s="299" customFormat="1" ht="15" customHeight="1" x14ac:dyDescent="0.25">
      <c r="A283" s="409"/>
      <c r="B283" s="409"/>
      <c r="C283" s="324">
        <v>1</v>
      </c>
      <c r="D283" s="325" t="s">
        <v>359</v>
      </c>
      <c r="E283" s="326"/>
      <c r="F283" s="326"/>
      <c r="G283" s="326"/>
      <c r="H283" s="326"/>
      <c r="I283" s="326"/>
      <c r="J283" s="326"/>
      <c r="K283" s="326"/>
      <c r="L283" s="326"/>
      <c r="M283" s="326"/>
      <c r="N283" s="326"/>
      <c r="O283" s="326"/>
      <c r="P283" s="326"/>
      <c r="Q283" s="326"/>
      <c r="R283" s="326"/>
      <c r="S283" s="326"/>
      <c r="T283" s="326"/>
      <c r="U283" s="327"/>
      <c r="V283" s="300"/>
    </row>
    <row r="284" spans="1:22" s="299" customFormat="1" ht="15" customHeight="1" x14ac:dyDescent="0.25">
      <c r="A284" s="409"/>
      <c r="B284" s="409"/>
      <c r="C284" s="316">
        <v>1</v>
      </c>
      <c r="D284" s="317" t="s">
        <v>360</v>
      </c>
      <c r="E284" s="318"/>
      <c r="F284" s="318"/>
      <c r="G284" s="318"/>
      <c r="H284" s="318"/>
      <c r="I284" s="318"/>
      <c r="J284" s="318"/>
      <c r="K284" s="318"/>
      <c r="L284" s="318"/>
      <c r="M284" s="318"/>
      <c r="N284" s="318"/>
      <c r="O284" s="318"/>
      <c r="P284" s="318"/>
      <c r="Q284" s="318"/>
      <c r="R284" s="318"/>
      <c r="S284" s="318"/>
      <c r="T284" s="318"/>
      <c r="U284" s="319"/>
      <c r="V284" s="300"/>
    </row>
    <row r="285" spans="1:22" s="299" customFormat="1" ht="15" customHeight="1" x14ac:dyDescent="0.25">
      <c r="A285" s="409"/>
      <c r="B285" s="409"/>
      <c r="C285" s="316">
        <v>1</v>
      </c>
      <c r="D285" s="317" t="s">
        <v>361</v>
      </c>
      <c r="E285" s="318"/>
      <c r="F285" s="318"/>
      <c r="G285" s="318"/>
      <c r="H285" s="318"/>
      <c r="I285" s="318"/>
      <c r="J285" s="318"/>
      <c r="K285" s="318"/>
      <c r="L285" s="318"/>
      <c r="M285" s="318"/>
      <c r="N285" s="318"/>
      <c r="O285" s="318"/>
      <c r="P285" s="318"/>
      <c r="Q285" s="318"/>
      <c r="R285" s="318"/>
      <c r="S285" s="318"/>
      <c r="T285" s="318"/>
      <c r="U285" s="319"/>
      <c r="V285" s="300"/>
    </row>
    <row r="286" spans="1:22" s="299" customFormat="1" ht="15" customHeight="1" x14ac:dyDescent="0.25">
      <c r="A286" s="409"/>
      <c r="B286" s="409"/>
      <c r="C286" s="316">
        <v>1</v>
      </c>
      <c r="D286" s="317" t="s">
        <v>362</v>
      </c>
      <c r="E286" s="318"/>
      <c r="F286" s="318"/>
      <c r="G286" s="318"/>
      <c r="H286" s="318"/>
      <c r="I286" s="318"/>
      <c r="J286" s="318"/>
      <c r="K286" s="318"/>
      <c r="L286" s="318"/>
      <c r="M286" s="318"/>
      <c r="N286" s="318"/>
      <c r="O286" s="318"/>
      <c r="P286" s="318"/>
      <c r="Q286" s="318"/>
      <c r="R286" s="318"/>
      <c r="S286" s="318"/>
      <c r="T286" s="318"/>
      <c r="U286" s="319"/>
      <c r="V286" s="300"/>
    </row>
    <row r="287" spans="1:22" s="299" customFormat="1" ht="15" customHeight="1" x14ac:dyDescent="0.25">
      <c r="A287" s="409"/>
      <c r="B287" s="409"/>
      <c r="C287" s="316">
        <v>1</v>
      </c>
      <c r="D287" s="317" t="s">
        <v>363</v>
      </c>
      <c r="E287" s="318"/>
      <c r="F287" s="318"/>
      <c r="G287" s="318"/>
      <c r="H287" s="318"/>
      <c r="I287" s="318"/>
      <c r="J287" s="318"/>
      <c r="K287" s="318"/>
      <c r="L287" s="318"/>
      <c r="M287" s="318"/>
      <c r="N287" s="318"/>
      <c r="O287" s="318"/>
      <c r="P287" s="318"/>
      <c r="Q287" s="318"/>
      <c r="R287" s="318"/>
      <c r="S287" s="318"/>
      <c r="T287" s="318"/>
      <c r="U287" s="319"/>
      <c r="V287" s="300"/>
    </row>
    <row r="288" spans="1:22" s="299" customFormat="1" ht="15" customHeight="1" x14ac:dyDescent="0.25">
      <c r="A288" s="409"/>
      <c r="B288" s="409"/>
      <c r="C288" s="316">
        <v>1</v>
      </c>
      <c r="D288" s="317" t="s">
        <v>364</v>
      </c>
      <c r="E288" s="326"/>
      <c r="F288" s="326"/>
      <c r="G288" s="326"/>
      <c r="H288" s="326"/>
      <c r="I288" s="326"/>
      <c r="J288" s="326"/>
      <c r="K288" s="326"/>
      <c r="L288" s="326"/>
      <c r="M288" s="326"/>
      <c r="N288" s="326"/>
      <c r="O288" s="326"/>
      <c r="P288" s="326"/>
      <c r="Q288" s="326"/>
      <c r="R288" s="326"/>
      <c r="S288" s="326"/>
      <c r="T288" s="326"/>
      <c r="U288" s="327"/>
      <c r="V288" s="300"/>
    </row>
    <row r="289" spans="1:22" s="299" customFormat="1" ht="15" customHeight="1" x14ac:dyDescent="0.25">
      <c r="A289" s="409"/>
      <c r="B289" s="409"/>
      <c r="C289" s="320">
        <v>1</v>
      </c>
      <c r="D289" s="321" t="s">
        <v>365</v>
      </c>
      <c r="E289" s="322"/>
      <c r="F289" s="322"/>
      <c r="G289" s="322"/>
      <c r="H289" s="322"/>
      <c r="I289" s="322"/>
      <c r="J289" s="322"/>
      <c r="K289" s="322"/>
      <c r="L289" s="322"/>
      <c r="M289" s="322"/>
      <c r="N289" s="322"/>
      <c r="O289" s="322"/>
      <c r="P289" s="322"/>
      <c r="Q289" s="322"/>
      <c r="R289" s="322"/>
      <c r="S289" s="322"/>
      <c r="T289" s="322"/>
      <c r="U289" s="323"/>
      <c r="V289" s="300"/>
    </row>
    <row r="290" spans="1:22" s="299" customFormat="1" ht="15" customHeight="1" x14ac:dyDescent="0.25">
      <c r="A290" s="409"/>
      <c r="B290" s="409"/>
      <c r="C290" s="342">
        <v>2</v>
      </c>
      <c r="D290" s="325" t="s">
        <v>366</v>
      </c>
      <c r="E290" s="326"/>
      <c r="F290" s="326"/>
      <c r="G290" s="326"/>
      <c r="H290" s="326"/>
      <c r="I290" s="326"/>
      <c r="J290" s="326"/>
      <c r="K290" s="326"/>
      <c r="L290" s="326"/>
      <c r="M290" s="326"/>
      <c r="N290" s="326"/>
      <c r="O290" s="326"/>
      <c r="P290" s="326"/>
      <c r="Q290" s="326"/>
      <c r="R290" s="326"/>
      <c r="S290" s="326"/>
      <c r="T290" s="326"/>
      <c r="U290" s="327"/>
      <c r="V290" s="300"/>
    </row>
    <row r="291" spans="1:22" s="299" customFormat="1" ht="15" customHeight="1" x14ac:dyDescent="0.25">
      <c r="A291" s="409"/>
      <c r="B291" s="409"/>
      <c r="C291" s="342">
        <v>2</v>
      </c>
      <c r="D291" s="325" t="s">
        <v>367</v>
      </c>
      <c r="E291" s="326"/>
      <c r="F291" s="326"/>
      <c r="G291" s="326"/>
      <c r="H291" s="326"/>
      <c r="I291" s="326"/>
      <c r="J291" s="326"/>
      <c r="K291" s="326"/>
      <c r="L291" s="326"/>
      <c r="M291" s="326"/>
      <c r="N291" s="326"/>
      <c r="O291" s="326"/>
      <c r="P291" s="326"/>
      <c r="Q291" s="326"/>
      <c r="R291" s="326"/>
      <c r="S291" s="326"/>
      <c r="T291" s="326"/>
      <c r="U291" s="327"/>
      <c r="V291" s="300"/>
    </row>
    <row r="292" spans="1:22" s="299" customFormat="1" ht="15" customHeight="1" x14ac:dyDescent="0.25">
      <c r="A292" s="409"/>
      <c r="B292" s="409"/>
      <c r="C292" s="320">
        <v>2</v>
      </c>
      <c r="D292" s="321" t="s">
        <v>368</v>
      </c>
      <c r="E292" s="322"/>
      <c r="F292" s="322"/>
      <c r="G292" s="322"/>
      <c r="H292" s="322"/>
      <c r="I292" s="322"/>
      <c r="J292" s="322"/>
      <c r="K292" s="322"/>
      <c r="L292" s="322"/>
      <c r="M292" s="322"/>
      <c r="N292" s="322"/>
      <c r="O292" s="322"/>
      <c r="P292" s="322"/>
      <c r="Q292" s="322"/>
      <c r="R292" s="322"/>
      <c r="S292" s="322"/>
      <c r="T292" s="322"/>
      <c r="U292" s="323"/>
      <c r="V292" s="300"/>
    </row>
    <row r="293" spans="1:22" s="299" customFormat="1" ht="15" customHeight="1" x14ac:dyDescent="0.25">
      <c r="A293" s="409"/>
      <c r="B293" s="409"/>
      <c r="C293" s="333">
        <v>3</v>
      </c>
      <c r="D293" s="334" t="s">
        <v>369</v>
      </c>
      <c r="E293" s="335"/>
      <c r="F293" s="335"/>
      <c r="G293" s="335"/>
      <c r="H293" s="335"/>
      <c r="I293" s="335"/>
      <c r="J293" s="335"/>
      <c r="K293" s="335"/>
      <c r="L293" s="335"/>
      <c r="M293" s="335"/>
      <c r="N293" s="335"/>
      <c r="O293" s="335"/>
      <c r="P293" s="335"/>
      <c r="Q293" s="335"/>
      <c r="R293" s="335"/>
      <c r="S293" s="335"/>
      <c r="T293" s="335"/>
      <c r="U293" s="336"/>
      <c r="V293" s="300"/>
    </row>
    <row r="294" spans="1:22" s="299" customFormat="1" ht="15" customHeight="1" x14ac:dyDescent="0.25">
      <c r="A294" s="460"/>
      <c r="B294" s="409"/>
      <c r="C294" s="333">
        <v>4</v>
      </c>
      <c r="D294" s="334" t="s">
        <v>370</v>
      </c>
      <c r="E294" s="335"/>
      <c r="F294" s="335"/>
      <c r="G294" s="335"/>
      <c r="H294" s="335"/>
      <c r="I294" s="335"/>
      <c r="J294" s="335"/>
      <c r="K294" s="335"/>
      <c r="L294" s="335"/>
      <c r="M294" s="335"/>
      <c r="N294" s="335"/>
      <c r="O294" s="335"/>
      <c r="P294" s="335"/>
      <c r="Q294" s="335"/>
      <c r="R294" s="335"/>
      <c r="S294" s="335"/>
      <c r="T294" s="335"/>
      <c r="U294" s="336"/>
      <c r="V294" s="300"/>
    </row>
    <row r="295" spans="1:22" s="299" customFormat="1" ht="15" customHeight="1" x14ac:dyDescent="0.25">
      <c r="A295" s="302">
        <v>4</v>
      </c>
      <c r="B295" s="310"/>
      <c r="C295" s="315"/>
      <c r="D295" s="405" t="s">
        <v>243</v>
      </c>
      <c r="E295" s="406"/>
      <c r="F295" s="406"/>
      <c r="G295" s="406"/>
      <c r="H295" s="406"/>
      <c r="I295" s="406"/>
      <c r="J295" s="406"/>
      <c r="K295" s="406"/>
      <c r="L295" s="406"/>
      <c r="M295" s="406"/>
      <c r="N295" s="406"/>
      <c r="O295" s="406"/>
      <c r="P295" s="406"/>
      <c r="Q295" s="406"/>
      <c r="R295" s="406"/>
      <c r="S295" s="406"/>
      <c r="T295" s="406"/>
      <c r="U295" s="407"/>
      <c r="V295" s="300"/>
    </row>
    <row r="296" spans="1:22" s="299" customFormat="1" ht="15" customHeight="1" x14ac:dyDescent="0.25">
      <c r="A296" s="408">
        <v>0</v>
      </c>
      <c r="B296" s="408"/>
      <c r="C296" s="316">
        <v>0</v>
      </c>
      <c r="D296" s="303" t="s">
        <v>371</v>
      </c>
      <c r="E296" s="318"/>
      <c r="F296" s="318"/>
      <c r="G296" s="318"/>
      <c r="H296" s="318"/>
      <c r="I296" s="318"/>
      <c r="J296" s="318"/>
      <c r="K296" s="318"/>
      <c r="L296" s="318"/>
      <c r="M296" s="318"/>
      <c r="N296" s="318"/>
      <c r="O296" s="318"/>
      <c r="P296" s="318"/>
      <c r="Q296" s="318"/>
      <c r="R296" s="318"/>
      <c r="S296" s="318"/>
      <c r="T296" s="318"/>
      <c r="U296" s="319"/>
      <c r="V296" s="300"/>
    </row>
    <row r="297" spans="1:22" s="299" customFormat="1" ht="15" customHeight="1" x14ac:dyDescent="0.25">
      <c r="A297" s="409"/>
      <c r="B297" s="409"/>
      <c r="C297" s="316">
        <v>0</v>
      </c>
      <c r="D297" s="303" t="s">
        <v>372</v>
      </c>
      <c r="E297" s="318"/>
      <c r="F297" s="318"/>
      <c r="G297" s="318"/>
      <c r="H297" s="318"/>
      <c r="I297" s="318"/>
      <c r="J297" s="318"/>
      <c r="K297" s="318"/>
      <c r="L297" s="318"/>
      <c r="M297" s="318"/>
      <c r="N297" s="318"/>
      <c r="O297" s="318"/>
      <c r="P297" s="318"/>
      <c r="Q297" s="318"/>
      <c r="R297" s="318"/>
      <c r="S297" s="318"/>
      <c r="T297" s="318"/>
      <c r="U297" s="319"/>
      <c r="V297" s="300"/>
    </row>
    <row r="298" spans="1:22" s="299" customFormat="1" ht="15" customHeight="1" x14ac:dyDescent="0.25">
      <c r="A298" s="409"/>
      <c r="B298" s="409"/>
      <c r="C298" s="337">
        <v>0</v>
      </c>
      <c r="D298" s="346" t="s">
        <v>373</v>
      </c>
      <c r="E298" s="328"/>
      <c r="F298" s="328"/>
      <c r="G298" s="328"/>
      <c r="H298" s="328"/>
      <c r="I298" s="328"/>
      <c r="J298" s="328"/>
      <c r="K298" s="328"/>
      <c r="L298" s="328"/>
      <c r="M298" s="328"/>
      <c r="N298" s="328"/>
      <c r="O298" s="328"/>
      <c r="P298" s="328"/>
      <c r="Q298" s="328"/>
      <c r="R298" s="328"/>
      <c r="S298" s="328"/>
      <c r="T298" s="328"/>
      <c r="U298" s="329"/>
      <c r="V298" s="300"/>
    </row>
    <row r="299" spans="1:22" s="299" customFormat="1" ht="15" customHeight="1" x14ac:dyDescent="0.25">
      <c r="A299" s="409"/>
      <c r="B299" s="409"/>
      <c r="C299" s="320">
        <v>0</v>
      </c>
      <c r="D299" s="347" t="s">
        <v>374</v>
      </c>
      <c r="E299" s="322"/>
      <c r="F299" s="322"/>
      <c r="G299" s="322"/>
      <c r="H299" s="322"/>
      <c r="I299" s="322"/>
      <c r="J299" s="322"/>
      <c r="K299" s="322"/>
      <c r="L299" s="322"/>
      <c r="M299" s="322"/>
      <c r="N299" s="322"/>
      <c r="O299" s="322"/>
      <c r="P299" s="322"/>
      <c r="Q299" s="322"/>
      <c r="R299" s="322"/>
      <c r="S299" s="322"/>
      <c r="T299" s="322"/>
      <c r="U299" s="323"/>
      <c r="V299" s="300"/>
    </row>
    <row r="300" spans="1:22" s="299" customFormat="1" ht="15" customHeight="1" x14ac:dyDescent="0.25">
      <c r="A300" s="409"/>
      <c r="B300" s="409"/>
      <c r="C300" s="316">
        <v>1</v>
      </c>
      <c r="D300" s="303" t="s">
        <v>375</v>
      </c>
      <c r="E300" s="318"/>
      <c r="F300" s="318"/>
      <c r="G300" s="318"/>
      <c r="H300" s="318"/>
      <c r="I300" s="318"/>
      <c r="J300" s="318"/>
      <c r="K300" s="318"/>
      <c r="L300" s="318"/>
      <c r="M300" s="318"/>
      <c r="N300" s="318"/>
      <c r="O300" s="318"/>
      <c r="P300" s="318"/>
      <c r="Q300" s="318"/>
      <c r="R300" s="318"/>
      <c r="S300" s="318"/>
      <c r="T300" s="318"/>
      <c r="U300" s="319"/>
      <c r="V300" s="300"/>
    </row>
    <row r="301" spans="1:22" s="299" customFormat="1" ht="15" customHeight="1" x14ac:dyDescent="0.25">
      <c r="A301" s="409"/>
      <c r="B301" s="409"/>
      <c r="C301" s="316">
        <v>1</v>
      </c>
      <c r="D301" s="346" t="s">
        <v>376</v>
      </c>
      <c r="E301" s="331"/>
      <c r="F301" s="331"/>
      <c r="G301" s="331"/>
      <c r="H301" s="331"/>
      <c r="I301" s="331"/>
      <c r="J301" s="331"/>
      <c r="K301" s="331"/>
      <c r="L301" s="331"/>
      <c r="M301" s="331"/>
      <c r="N301" s="331"/>
      <c r="O301" s="331"/>
      <c r="P301" s="331"/>
      <c r="Q301" s="331"/>
      <c r="R301" s="331"/>
      <c r="S301" s="331"/>
      <c r="T301" s="331"/>
      <c r="U301" s="332"/>
      <c r="V301" s="300"/>
    </row>
    <row r="302" spans="1:22" s="299" customFormat="1" ht="15" customHeight="1" x14ac:dyDescent="0.25">
      <c r="A302" s="409"/>
      <c r="B302" s="409"/>
      <c r="C302" s="320">
        <v>1</v>
      </c>
      <c r="D302" s="347" t="s">
        <v>377</v>
      </c>
      <c r="E302" s="322"/>
      <c r="F302" s="322"/>
      <c r="G302" s="322"/>
      <c r="H302" s="322"/>
      <c r="I302" s="322"/>
      <c r="J302" s="322"/>
      <c r="K302" s="322"/>
      <c r="L302" s="322"/>
      <c r="M302" s="322"/>
      <c r="N302" s="322"/>
      <c r="O302" s="322"/>
      <c r="P302" s="322"/>
      <c r="Q302" s="322"/>
      <c r="R302" s="322"/>
      <c r="S302" s="322"/>
      <c r="T302" s="322"/>
      <c r="U302" s="323"/>
      <c r="V302" s="300"/>
    </row>
    <row r="303" spans="1:22" s="299" customFormat="1" ht="15" customHeight="1" x14ac:dyDescent="0.25">
      <c r="A303" s="409"/>
      <c r="B303" s="409"/>
      <c r="C303" s="324">
        <v>2</v>
      </c>
      <c r="D303" s="346" t="s">
        <v>378</v>
      </c>
      <c r="E303" s="326"/>
      <c r="F303" s="326"/>
      <c r="G303" s="326"/>
      <c r="H303" s="326"/>
      <c r="I303" s="326"/>
      <c r="J303" s="326"/>
      <c r="K303" s="326"/>
      <c r="L303" s="326"/>
      <c r="M303" s="326"/>
      <c r="N303" s="326"/>
      <c r="O303" s="326"/>
      <c r="P303" s="326"/>
      <c r="Q303" s="326"/>
      <c r="R303" s="326"/>
      <c r="S303" s="326"/>
      <c r="T303" s="326"/>
      <c r="U303" s="327"/>
      <c r="V303" s="300"/>
    </row>
    <row r="304" spans="1:22" s="299" customFormat="1" ht="15" customHeight="1" x14ac:dyDescent="0.25">
      <c r="A304" s="409"/>
      <c r="B304" s="409"/>
      <c r="C304" s="316">
        <v>2</v>
      </c>
      <c r="D304" s="346" t="s">
        <v>379</v>
      </c>
      <c r="E304" s="318"/>
      <c r="F304" s="318"/>
      <c r="G304" s="318"/>
      <c r="H304" s="318"/>
      <c r="I304" s="318"/>
      <c r="J304" s="318"/>
      <c r="K304" s="318"/>
      <c r="L304" s="318"/>
      <c r="M304" s="318"/>
      <c r="N304" s="318"/>
      <c r="O304" s="318"/>
      <c r="P304" s="318"/>
      <c r="Q304" s="318"/>
      <c r="R304" s="318"/>
      <c r="S304" s="318"/>
      <c r="T304" s="318"/>
      <c r="U304" s="319"/>
      <c r="V304" s="300"/>
    </row>
    <row r="305" spans="1:22" s="299" customFormat="1" ht="15" customHeight="1" x14ac:dyDescent="0.25">
      <c r="A305" s="409"/>
      <c r="B305" s="409"/>
      <c r="C305" s="316">
        <v>2</v>
      </c>
      <c r="D305" s="303" t="s">
        <v>380</v>
      </c>
      <c r="E305" s="318"/>
      <c r="F305" s="318"/>
      <c r="G305" s="318"/>
      <c r="H305" s="318"/>
      <c r="I305" s="318"/>
      <c r="J305" s="318"/>
      <c r="K305" s="318"/>
      <c r="L305" s="318"/>
      <c r="M305" s="318"/>
      <c r="N305" s="318"/>
      <c r="O305" s="318"/>
      <c r="P305" s="318"/>
      <c r="Q305" s="318"/>
      <c r="R305" s="318"/>
      <c r="S305" s="318"/>
      <c r="T305" s="318"/>
      <c r="U305" s="319"/>
      <c r="V305" s="300"/>
    </row>
    <row r="306" spans="1:22" s="299" customFormat="1" ht="15" customHeight="1" x14ac:dyDescent="0.25">
      <c r="A306" s="409"/>
      <c r="B306" s="409"/>
      <c r="C306" s="337">
        <v>2</v>
      </c>
      <c r="D306" s="303" t="s">
        <v>381</v>
      </c>
      <c r="E306" s="328"/>
      <c r="F306" s="328"/>
      <c r="G306" s="328"/>
      <c r="H306" s="328"/>
      <c r="I306" s="328"/>
      <c r="J306" s="328"/>
      <c r="K306" s="328"/>
      <c r="L306" s="328"/>
      <c r="M306" s="328"/>
      <c r="N306" s="328"/>
      <c r="O306" s="328"/>
      <c r="P306" s="328"/>
      <c r="Q306" s="328"/>
      <c r="R306" s="328"/>
      <c r="S306" s="328"/>
      <c r="T306" s="328"/>
      <c r="U306" s="329"/>
      <c r="V306" s="300"/>
    </row>
    <row r="307" spans="1:22" s="299" customFormat="1" ht="15" customHeight="1" x14ac:dyDescent="0.25">
      <c r="A307" s="409"/>
      <c r="B307" s="409"/>
      <c r="C307" s="320">
        <v>2</v>
      </c>
      <c r="D307" s="347" t="s">
        <v>382</v>
      </c>
      <c r="E307" s="322"/>
      <c r="F307" s="322"/>
      <c r="G307" s="322"/>
      <c r="H307" s="322"/>
      <c r="I307" s="322"/>
      <c r="J307" s="322"/>
      <c r="K307" s="322"/>
      <c r="L307" s="322"/>
      <c r="M307" s="322"/>
      <c r="N307" s="322"/>
      <c r="O307" s="322"/>
      <c r="P307" s="322"/>
      <c r="Q307" s="322"/>
      <c r="R307" s="322"/>
      <c r="S307" s="322"/>
      <c r="T307" s="322"/>
      <c r="U307" s="323"/>
      <c r="V307" s="300"/>
    </row>
    <row r="308" spans="1:22" s="299" customFormat="1" ht="15" customHeight="1" x14ac:dyDescent="0.25">
      <c r="A308" s="409"/>
      <c r="B308" s="409"/>
      <c r="C308" s="316">
        <v>3</v>
      </c>
      <c r="D308" s="303" t="s">
        <v>383</v>
      </c>
      <c r="E308" s="318"/>
      <c r="F308" s="318"/>
      <c r="G308" s="318"/>
      <c r="H308" s="318"/>
      <c r="I308" s="318"/>
      <c r="J308" s="318"/>
      <c r="K308" s="318"/>
      <c r="L308" s="318"/>
      <c r="M308" s="318"/>
      <c r="N308" s="318"/>
      <c r="O308" s="318"/>
      <c r="P308" s="318"/>
      <c r="Q308" s="318"/>
      <c r="R308" s="318"/>
      <c r="S308" s="318"/>
      <c r="T308" s="318"/>
      <c r="U308" s="319"/>
      <c r="V308" s="300"/>
    </row>
    <row r="309" spans="1:22" s="299" customFormat="1" ht="15" customHeight="1" x14ac:dyDescent="0.25">
      <c r="A309" s="409"/>
      <c r="B309" s="409"/>
      <c r="C309" s="316">
        <v>3</v>
      </c>
      <c r="D309" s="303" t="s">
        <v>384</v>
      </c>
      <c r="E309" s="318"/>
      <c r="F309" s="318"/>
      <c r="G309" s="318"/>
      <c r="H309" s="318"/>
      <c r="I309" s="318"/>
      <c r="J309" s="318"/>
      <c r="K309" s="318"/>
      <c r="L309" s="318"/>
      <c r="M309" s="318"/>
      <c r="N309" s="318"/>
      <c r="O309" s="318"/>
      <c r="P309" s="318"/>
      <c r="Q309" s="318"/>
      <c r="R309" s="318"/>
      <c r="S309" s="318"/>
      <c r="T309" s="318"/>
      <c r="U309" s="319"/>
      <c r="V309" s="300"/>
    </row>
    <row r="310" spans="1:22" s="299" customFormat="1" ht="15" customHeight="1" x14ac:dyDescent="0.25">
      <c r="A310" s="409"/>
      <c r="B310" s="409"/>
      <c r="C310" s="320">
        <v>3</v>
      </c>
      <c r="D310" s="347" t="s">
        <v>385</v>
      </c>
      <c r="E310" s="322"/>
      <c r="F310" s="322"/>
      <c r="G310" s="322"/>
      <c r="H310" s="322"/>
      <c r="I310" s="322"/>
      <c r="J310" s="322"/>
      <c r="K310" s="322"/>
      <c r="L310" s="322"/>
      <c r="M310" s="322"/>
      <c r="N310" s="322"/>
      <c r="O310" s="322"/>
      <c r="P310" s="322"/>
      <c r="Q310" s="322"/>
      <c r="R310" s="322"/>
      <c r="S310" s="322"/>
      <c r="T310" s="322"/>
      <c r="U310" s="323"/>
      <c r="V310" s="300"/>
    </row>
    <row r="311" spans="1:22" s="299" customFormat="1" ht="15" customHeight="1" x14ac:dyDescent="0.25">
      <c r="A311" s="460"/>
      <c r="B311" s="409"/>
      <c r="C311" s="333">
        <v>4</v>
      </c>
      <c r="D311" s="334" t="s">
        <v>386</v>
      </c>
      <c r="E311" s="335"/>
      <c r="F311" s="335"/>
      <c r="G311" s="335"/>
      <c r="H311" s="335"/>
      <c r="I311" s="335"/>
      <c r="J311" s="335"/>
      <c r="K311" s="335"/>
      <c r="L311" s="335"/>
      <c r="M311" s="335"/>
      <c r="N311" s="335"/>
      <c r="O311" s="335"/>
      <c r="P311" s="335"/>
      <c r="Q311" s="335"/>
      <c r="R311" s="335"/>
      <c r="S311" s="335"/>
      <c r="T311" s="335"/>
      <c r="U311" s="336"/>
      <c r="V311" s="300"/>
    </row>
    <row r="312" spans="1:22" s="299" customFormat="1" ht="15" customHeight="1" x14ac:dyDescent="0.25">
      <c r="A312" s="311">
        <v>3</v>
      </c>
      <c r="B312" s="310"/>
      <c r="C312" s="315"/>
      <c r="D312" s="405" t="s">
        <v>387</v>
      </c>
      <c r="E312" s="406"/>
      <c r="F312" s="406"/>
      <c r="G312" s="406"/>
      <c r="H312" s="406"/>
      <c r="I312" s="406"/>
      <c r="J312" s="406"/>
      <c r="K312" s="406"/>
      <c r="L312" s="406"/>
      <c r="M312" s="406"/>
      <c r="N312" s="406"/>
      <c r="O312" s="406"/>
      <c r="P312" s="406"/>
      <c r="Q312" s="406"/>
      <c r="R312" s="406"/>
      <c r="S312" s="406"/>
      <c r="T312" s="406"/>
      <c r="U312" s="407"/>
      <c r="V312" s="300"/>
    </row>
    <row r="313" spans="1:22" s="299" customFormat="1" ht="15" customHeight="1" x14ac:dyDescent="0.25">
      <c r="A313" s="408">
        <v>0</v>
      </c>
      <c r="B313" s="408"/>
      <c r="C313" s="316">
        <v>2</v>
      </c>
      <c r="D313" s="317" t="s">
        <v>388</v>
      </c>
      <c r="E313" s="318"/>
      <c r="F313" s="318"/>
      <c r="G313" s="318"/>
      <c r="H313" s="318"/>
      <c r="I313" s="318"/>
      <c r="J313" s="318"/>
      <c r="K313" s="318"/>
      <c r="L313" s="318"/>
      <c r="M313" s="318"/>
      <c r="N313" s="318"/>
      <c r="O313" s="318"/>
      <c r="P313" s="318"/>
      <c r="Q313" s="318"/>
      <c r="R313" s="318"/>
      <c r="S313" s="318"/>
      <c r="T313" s="318"/>
      <c r="U313" s="319"/>
      <c r="V313" s="300"/>
    </row>
    <row r="314" spans="1:22" s="299" customFormat="1" ht="15" customHeight="1" x14ac:dyDescent="0.25">
      <c r="A314" s="409"/>
      <c r="B314" s="409"/>
      <c r="C314" s="316">
        <v>2</v>
      </c>
      <c r="D314" s="317" t="s">
        <v>389</v>
      </c>
      <c r="E314" s="318"/>
      <c r="F314" s="318"/>
      <c r="G314" s="318"/>
      <c r="H314" s="318"/>
      <c r="I314" s="318"/>
      <c r="J314" s="318"/>
      <c r="K314" s="318"/>
      <c r="L314" s="318"/>
      <c r="M314" s="318"/>
      <c r="N314" s="318"/>
      <c r="O314" s="318"/>
      <c r="P314" s="318"/>
      <c r="Q314" s="318"/>
      <c r="R314" s="318"/>
      <c r="S314" s="318"/>
      <c r="T314" s="318"/>
      <c r="U314" s="319"/>
      <c r="V314" s="300"/>
    </row>
    <row r="315" spans="1:22" s="299" customFormat="1" ht="15" customHeight="1" x14ac:dyDescent="0.25">
      <c r="A315" s="409"/>
      <c r="B315" s="409"/>
      <c r="C315" s="316">
        <v>2</v>
      </c>
      <c r="D315" s="317" t="s">
        <v>390</v>
      </c>
      <c r="E315" s="318"/>
      <c r="F315" s="318"/>
      <c r="G315" s="318"/>
      <c r="H315" s="318"/>
      <c r="I315" s="318"/>
      <c r="J315" s="318"/>
      <c r="K315" s="318"/>
      <c r="L315" s="318"/>
      <c r="M315" s="318"/>
      <c r="N315" s="318"/>
      <c r="O315" s="318"/>
      <c r="P315" s="318"/>
      <c r="Q315" s="318"/>
      <c r="R315" s="318"/>
      <c r="S315" s="318"/>
      <c r="T315" s="318"/>
      <c r="U315" s="319"/>
      <c r="V315" s="300"/>
    </row>
    <row r="316" spans="1:22" s="299" customFormat="1" ht="15" customHeight="1" x14ac:dyDescent="0.25">
      <c r="A316" s="409"/>
      <c r="B316" s="409"/>
      <c r="C316" s="320">
        <v>2</v>
      </c>
      <c r="D316" s="321" t="s">
        <v>391</v>
      </c>
      <c r="E316" s="322"/>
      <c r="F316" s="322"/>
      <c r="G316" s="322"/>
      <c r="H316" s="322"/>
      <c r="I316" s="322"/>
      <c r="J316" s="322"/>
      <c r="K316" s="322"/>
      <c r="L316" s="322"/>
      <c r="M316" s="322"/>
      <c r="N316" s="322"/>
      <c r="O316" s="322"/>
      <c r="P316" s="322"/>
      <c r="Q316" s="322"/>
      <c r="R316" s="322"/>
      <c r="S316" s="322"/>
      <c r="T316" s="322"/>
      <c r="U316" s="323"/>
      <c r="V316" s="300"/>
    </row>
    <row r="317" spans="1:22" s="299" customFormat="1" ht="15" customHeight="1" x14ac:dyDescent="0.25">
      <c r="A317" s="409"/>
      <c r="B317" s="409"/>
      <c r="C317" s="333">
        <v>3</v>
      </c>
      <c r="D317" s="334" t="s">
        <v>392</v>
      </c>
      <c r="E317" s="335"/>
      <c r="F317" s="335"/>
      <c r="G317" s="335"/>
      <c r="H317" s="335"/>
      <c r="I317" s="335"/>
      <c r="J317" s="335"/>
      <c r="K317" s="335"/>
      <c r="L317" s="335"/>
      <c r="M317" s="335"/>
      <c r="N317" s="335"/>
      <c r="O317" s="335"/>
      <c r="P317" s="335"/>
      <c r="Q317" s="335"/>
      <c r="R317" s="335"/>
      <c r="S317" s="335"/>
      <c r="T317" s="335"/>
      <c r="U317" s="336"/>
      <c r="V317" s="300"/>
    </row>
    <row r="318" spans="1:22" s="299" customFormat="1" ht="15" customHeight="1" x14ac:dyDescent="0.25">
      <c r="A318" s="460"/>
      <c r="B318" s="409"/>
      <c r="C318" s="333">
        <v>4</v>
      </c>
      <c r="D318" s="334" t="s">
        <v>393</v>
      </c>
      <c r="E318" s="335"/>
      <c r="F318" s="335"/>
      <c r="G318" s="335"/>
      <c r="H318" s="335"/>
      <c r="I318" s="335"/>
      <c r="J318" s="335"/>
      <c r="K318" s="335"/>
      <c r="L318" s="335"/>
      <c r="M318" s="335"/>
      <c r="N318" s="335"/>
      <c r="O318" s="335"/>
      <c r="P318" s="335"/>
      <c r="Q318" s="335"/>
      <c r="R318" s="335"/>
      <c r="S318" s="335"/>
      <c r="T318" s="335"/>
      <c r="U318" s="336"/>
      <c r="V318" s="300"/>
    </row>
    <row r="319" spans="1:22" ht="15" customHeight="1" x14ac:dyDescent="0.25">
      <c r="A319" s="312"/>
      <c r="B319" s="313"/>
      <c r="C319" s="315"/>
      <c r="D319" s="413" t="s">
        <v>98</v>
      </c>
      <c r="E319" s="414"/>
      <c r="F319" s="414"/>
      <c r="G319" s="414"/>
      <c r="H319" s="414"/>
      <c r="I319" s="414"/>
      <c r="J319" s="414"/>
      <c r="K319" s="414"/>
      <c r="L319" s="414"/>
      <c r="M319" s="414"/>
      <c r="N319" s="414"/>
      <c r="O319" s="414"/>
      <c r="P319" s="414"/>
      <c r="Q319" s="414"/>
      <c r="R319" s="414"/>
      <c r="S319" s="414"/>
      <c r="T319" s="414"/>
      <c r="U319" s="415"/>
      <c r="V319" s="18"/>
    </row>
    <row r="320" spans="1:22" ht="15" customHeight="1" x14ac:dyDescent="0.25">
      <c r="A320" s="408"/>
      <c r="B320" s="408"/>
      <c r="C320" s="52">
        <v>0</v>
      </c>
      <c r="D320" s="410"/>
      <c r="E320" s="411"/>
      <c r="F320" s="411"/>
      <c r="G320" s="411"/>
      <c r="H320" s="411"/>
      <c r="I320" s="411"/>
      <c r="J320" s="411"/>
      <c r="K320" s="411"/>
      <c r="L320" s="411"/>
      <c r="M320" s="411"/>
      <c r="N320" s="411"/>
      <c r="O320" s="411"/>
      <c r="P320" s="411"/>
      <c r="Q320" s="411"/>
      <c r="R320" s="411"/>
      <c r="S320" s="411"/>
      <c r="T320" s="411"/>
      <c r="U320" s="412"/>
      <c r="V320" s="8"/>
    </row>
    <row r="321" spans="1:22" x14ac:dyDescent="0.25">
      <c r="A321" s="409"/>
      <c r="B321" s="409"/>
      <c r="C321" s="53">
        <v>0</v>
      </c>
      <c r="D321" s="402"/>
      <c r="E321" s="403"/>
      <c r="F321" s="403"/>
      <c r="G321" s="403"/>
      <c r="H321" s="403"/>
      <c r="I321" s="403"/>
      <c r="J321" s="403"/>
      <c r="K321" s="403"/>
      <c r="L321" s="403"/>
      <c r="M321" s="403"/>
      <c r="N321" s="403"/>
      <c r="O321" s="403"/>
      <c r="P321" s="403"/>
      <c r="Q321" s="403"/>
      <c r="R321" s="403"/>
      <c r="S321" s="403"/>
      <c r="T321" s="403"/>
      <c r="U321" s="404"/>
      <c r="V321" s="8"/>
    </row>
    <row r="322" spans="1:22" x14ac:dyDescent="0.25">
      <c r="A322" s="409"/>
      <c r="B322" s="409"/>
      <c r="C322" s="53">
        <v>0</v>
      </c>
      <c r="D322" s="402"/>
      <c r="E322" s="403"/>
      <c r="F322" s="403"/>
      <c r="G322" s="403"/>
      <c r="H322" s="403"/>
      <c r="I322" s="403"/>
      <c r="J322" s="403"/>
      <c r="K322" s="403"/>
      <c r="L322" s="403"/>
      <c r="M322" s="403"/>
      <c r="N322" s="403"/>
      <c r="O322" s="403"/>
      <c r="P322" s="403"/>
      <c r="Q322" s="403"/>
      <c r="R322" s="403"/>
      <c r="S322" s="403"/>
      <c r="T322" s="403"/>
      <c r="U322" s="404"/>
      <c r="V322" s="8"/>
    </row>
    <row r="323" spans="1:22" x14ac:dyDescent="0.25">
      <c r="A323" s="409"/>
      <c r="B323" s="409"/>
      <c r="C323" s="54">
        <v>0</v>
      </c>
      <c r="D323" s="396"/>
      <c r="E323" s="397"/>
      <c r="F323" s="397"/>
      <c r="G323" s="397"/>
      <c r="H323" s="397"/>
      <c r="I323" s="397"/>
      <c r="J323" s="397"/>
      <c r="K323" s="397"/>
      <c r="L323" s="397"/>
      <c r="M323" s="397"/>
      <c r="N323" s="397"/>
      <c r="O323" s="397"/>
      <c r="P323" s="397"/>
      <c r="Q323" s="397"/>
      <c r="R323" s="397"/>
      <c r="S323" s="397"/>
      <c r="T323" s="397"/>
      <c r="U323" s="398"/>
      <c r="V323" s="8"/>
    </row>
    <row r="324" spans="1:22" x14ac:dyDescent="0.25">
      <c r="A324" s="409"/>
      <c r="B324" s="409"/>
      <c r="C324" s="55">
        <v>1</v>
      </c>
      <c r="D324" s="399"/>
      <c r="E324" s="400"/>
      <c r="F324" s="400"/>
      <c r="G324" s="400"/>
      <c r="H324" s="400"/>
      <c r="I324" s="400"/>
      <c r="J324" s="400"/>
      <c r="K324" s="400"/>
      <c r="L324" s="400"/>
      <c r="M324" s="400"/>
      <c r="N324" s="400"/>
      <c r="O324" s="400"/>
      <c r="P324" s="400"/>
      <c r="Q324" s="400"/>
      <c r="R324" s="400"/>
      <c r="S324" s="400"/>
      <c r="T324" s="400"/>
      <c r="U324" s="401"/>
      <c r="V324" s="8"/>
    </row>
    <row r="325" spans="1:22" x14ac:dyDescent="0.25">
      <c r="A325" s="409"/>
      <c r="B325" s="409"/>
      <c r="C325" s="53">
        <v>1</v>
      </c>
      <c r="D325" s="402"/>
      <c r="E325" s="403"/>
      <c r="F325" s="403"/>
      <c r="G325" s="403"/>
      <c r="H325" s="403"/>
      <c r="I325" s="403"/>
      <c r="J325" s="403"/>
      <c r="K325" s="403"/>
      <c r="L325" s="403"/>
      <c r="M325" s="403"/>
      <c r="N325" s="403"/>
      <c r="O325" s="403"/>
      <c r="P325" s="403"/>
      <c r="Q325" s="403"/>
      <c r="R325" s="403"/>
      <c r="S325" s="403"/>
      <c r="T325" s="403"/>
      <c r="U325" s="404"/>
      <c r="V325" s="8"/>
    </row>
    <row r="326" spans="1:22" x14ac:dyDescent="0.25">
      <c r="A326" s="409"/>
      <c r="B326" s="409"/>
      <c r="C326" s="53">
        <v>1</v>
      </c>
      <c r="D326" s="402"/>
      <c r="E326" s="403"/>
      <c r="F326" s="403"/>
      <c r="G326" s="403"/>
      <c r="H326" s="403"/>
      <c r="I326" s="403"/>
      <c r="J326" s="403"/>
      <c r="K326" s="403"/>
      <c r="L326" s="403"/>
      <c r="M326" s="403"/>
      <c r="N326" s="403"/>
      <c r="O326" s="403"/>
      <c r="P326" s="403"/>
      <c r="Q326" s="403"/>
      <c r="R326" s="403"/>
      <c r="S326" s="403"/>
      <c r="T326" s="403"/>
      <c r="U326" s="404"/>
      <c r="V326" s="8"/>
    </row>
    <row r="327" spans="1:22" x14ac:dyDescent="0.25">
      <c r="A327" s="409"/>
      <c r="B327" s="409"/>
      <c r="C327" s="53">
        <v>1</v>
      </c>
      <c r="D327" s="402"/>
      <c r="E327" s="403"/>
      <c r="F327" s="403"/>
      <c r="G327" s="403"/>
      <c r="H327" s="403"/>
      <c r="I327" s="403"/>
      <c r="J327" s="403"/>
      <c r="K327" s="403"/>
      <c r="L327" s="403"/>
      <c r="M327" s="403"/>
      <c r="N327" s="403"/>
      <c r="O327" s="403"/>
      <c r="P327" s="403"/>
      <c r="Q327" s="403"/>
      <c r="R327" s="403"/>
      <c r="S327" s="403"/>
      <c r="T327" s="403"/>
      <c r="U327" s="404"/>
      <c r="V327" s="8"/>
    </row>
    <row r="328" spans="1:22" x14ac:dyDescent="0.25">
      <c r="A328" s="409"/>
      <c r="B328" s="409"/>
      <c r="C328" s="53">
        <v>1</v>
      </c>
      <c r="D328" s="402"/>
      <c r="E328" s="403"/>
      <c r="F328" s="403"/>
      <c r="G328" s="403"/>
      <c r="H328" s="403"/>
      <c r="I328" s="403"/>
      <c r="J328" s="403"/>
      <c r="K328" s="403"/>
      <c r="L328" s="403"/>
      <c r="M328" s="403"/>
      <c r="N328" s="403"/>
      <c r="O328" s="403"/>
      <c r="P328" s="403"/>
      <c r="Q328" s="403"/>
      <c r="R328" s="403"/>
      <c r="S328" s="403"/>
      <c r="T328" s="403"/>
      <c r="U328" s="404"/>
      <c r="V328" s="8"/>
    </row>
    <row r="329" spans="1:22" x14ac:dyDescent="0.25">
      <c r="A329" s="409"/>
      <c r="B329" s="409"/>
      <c r="C329" s="53">
        <v>1</v>
      </c>
      <c r="D329" s="402"/>
      <c r="E329" s="403"/>
      <c r="F329" s="403"/>
      <c r="G329" s="403"/>
      <c r="H329" s="403"/>
      <c r="I329" s="403"/>
      <c r="J329" s="403"/>
      <c r="K329" s="403"/>
      <c r="L329" s="403"/>
      <c r="M329" s="403"/>
      <c r="N329" s="403"/>
      <c r="O329" s="403"/>
      <c r="P329" s="403"/>
      <c r="Q329" s="403"/>
      <c r="R329" s="403"/>
      <c r="S329" s="403"/>
      <c r="T329" s="403"/>
      <c r="U329" s="404"/>
      <c r="V329" s="8"/>
    </row>
    <row r="330" spans="1:22" x14ac:dyDescent="0.25">
      <c r="A330" s="409"/>
      <c r="B330" s="409"/>
      <c r="C330" s="54">
        <v>1</v>
      </c>
      <c r="D330" s="396"/>
      <c r="E330" s="397"/>
      <c r="F330" s="397"/>
      <c r="G330" s="397"/>
      <c r="H330" s="397"/>
      <c r="I330" s="397"/>
      <c r="J330" s="397"/>
      <c r="K330" s="397"/>
      <c r="L330" s="397"/>
      <c r="M330" s="397"/>
      <c r="N330" s="397"/>
      <c r="O330" s="397"/>
      <c r="P330" s="397"/>
      <c r="Q330" s="397"/>
      <c r="R330" s="397"/>
      <c r="S330" s="397"/>
      <c r="T330" s="397"/>
      <c r="U330" s="398"/>
      <c r="V330" s="8"/>
    </row>
    <row r="331" spans="1:22" s="21" customFormat="1" x14ac:dyDescent="0.25">
      <c r="A331" s="409"/>
      <c r="B331" s="409"/>
      <c r="C331" s="55">
        <v>2</v>
      </c>
      <c r="D331" s="399"/>
      <c r="E331" s="400"/>
      <c r="F331" s="400"/>
      <c r="G331" s="400"/>
      <c r="H331" s="400"/>
      <c r="I331" s="400"/>
      <c r="J331" s="400"/>
      <c r="K331" s="400"/>
      <c r="L331" s="400"/>
      <c r="M331" s="400"/>
      <c r="N331" s="400"/>
      <c r="O331" s="400"/>
      <c r="P331" s="400"/>
      <c r="Q331" s="400"/>
      <c r="R331" s="400"/>
      <c r="S331" s="400"/>
      <c r="T331" s="400"/>
      <c r="U331" s="401"/>
      <c r="V331" s="4"/>
    </row>
    <row r="332" spans="1:22" s="21" customFormat="1" x14ac:dyDescent="0.25">
      <c r="A332" s="409"/>
      <c r="B332" s="409"/>
      <c r="C332" s="53">
        <v>2</v>
      </c>
      <c r="D332" s="402"/>
      <c r="E332" s="403"/>
      <c r="F332" s="403"/>
      <c r="G332" s="403"/>
      <c r="H332" s="403"/>
      <c r="I332" s="403"/>
      <c r="J332" s="403"/>
      <c r="K332" s="403"/>
      <c r="L332" s="403"/>
      <c r="M332" s="403"/>
      <c r="N332" s="403"/>
      <c r="O332" s="403"/>
      <c r="P332" s="403"/>
      <c r="Q332" s="403"/>
      <c r="R332" s="403"/>
      <c r="S332" s="403"/>
      <c r="T332" s="403"/>
      <c r="U332" s="404"/>
      <c r="V332" s="4"/>
    </row>
    <row r="333" spans="1:22" s="21" customFormat="1" x14ac:dyDescent="0.25">
      <c r="A333" s="409"/>
      <c r="B333" s="409"/>
      <c r="C333" s="53">
        <v>2</v>
      </c>
      <c r="D333" s="402"/>
      <c r="E333" s="403"/>
      <c r="F333" s="403"/>
      <c r="G333" s="403"/>
      <c r="H333" s="403"/>
      <c r="I333" s="403"/>
      <c r="J333" s="403"/>
      <c r="K333" s="403"/>
      <c r="L333" s="403"/>
      <c r="M333" s="403"/>
      <c r="N333" s="403"/>
      <c r="O333" s="403"/>
      <c r="P333" s="403"/>
      <c r="Q333" s="403"/>
      <c r="R333" s="403"/>
      <c r="S333" s="403"/>
      <c r="T333" s="403"/>
      <c r="U333" s="404"/>
      <c r="V333" s="4"/>
    </row>
    <row r="334" spans="1:22" s="21" customFormat="1" x14ac:dyDescent="0.25">
      <c r="A334" s="409"/>
      <c r="B334" s="409"/>
      <c r="C334" s="53">
        <v>2</v>
      </c>
      <c r="D334" s="402"/>
      <c r="E334" s="403"/>
      <c r="F334" s="403"/>
      <c r="G334" s="403"/>
      <c r="H334" s="403"/>
      <c r="I334" s="403"/>
      <c r="J334" s="403"/>
      <c r="K334" s="403"/>
      <c r="L334" s="403"/>
      <c r="M334" s="403"/>
      <c r="N334" s="403"/>
      <c r="O334" s="403"/>
      <c r="P334" s="403"/>
      <c r="Q334" s="403"/>
      <c r="R334" s="403"/>
      <c r="S334" s="403"/>
      <c r="T334" s="403"/>
      <c r="U334" s="404"/>
      <c r="V334" s="4"/>
    </row>
    <row r="335" spans="1:22" s="21" customFormat="1" x14ac:dyDescent="0.25">
      <c r="A335" s="409"/>
      <c r="B335" s="409"/>
      <c r="C335" s="56">
        <v>2</v>
      </c>
      <c r="D335" s="402"/>
      <c r="E335" s="403"/>
      <c r="F335" s="403"/>
      <c r="G335" s="403"/>
      <c r="H335" s="403"/>
      <c r="I335" s="403"/>
      <c r="J335" s="403"/>
      <c r="K335" s="403"/>
      <c r="L335" s="403"/>
      <c r="M335" s="403"/>
      <c r="N335" s="403"/>
      <c r="O335" s="403"/>
      <c r="P335" s="403"/>
      <c r="Q335" s="403"/>
      <c r="R335" s="403"/>
      <c r="S335" s="403"/>
      <c r="T335" s="403"/>
      <c r="U335" s="404"/>
      <c r="V335" s="4"/>
    </row>
    <row r="336" spans="1:22" s="21" customFormat="1" x14ac:dyDescent="0.25">
      <c r="A336" s="409"/>
      <c r="B336" s="409"/>
      <c r="C336" s="56">
        <v>2</v>
      </c>
      <c r="D336" s="402"/>
      <c r="E336" s="403"/>
      <c r="F336" s="403"/>
      <c r="G336" s="403"/>
      <c r="H336" s="403"/>
      <c r="I336" s="403"/>
      <c r="J336" s="403"/>
      <c r="K336" s="403"/>
      <c r="L336" s="403"/>
      <c r="M336" s="403"/>
      <c r="N336" s="403"/>
      <c r="O336" s="403"/>
      <c r="P336" s="403"/>
      <c r="Q336" s="403"/>
      <c r="R336" s="403"/>
      <c r="S336" s="403"/>
      <c r="T336" s="403"/>
      <c r="U336" s="404"/>
      <c r="V336" s="4"/>
    </row>
    <row r="337" spans="1:32" s="21" customFormat="1" x14ac:dyDescent="0.25">
      <c r="A337" s="409"/>
      <c r="B337" s="409"/>
      <c r="C337" s="57">
        <v>2</v>
      </c>
      <c r="D337" s="396"/>
      <c r="E337" s="397"/>
      <c r="F337" s="397"/>
      <c r="G337" s="397"/>
      <c r="H337" s="397"/>
      <c r="I337" s="397"/>
      <c r="J337" s="397"/>
      <c r="K337" s="397"/>
      <c r="L337" s="397"/>
      <c r="M337" s="397"/>
      <c r="N337" s="397"/>
      <c r="O337" s="397"/>
      <c r="P337" s="397"/>
      <c r="Q337" s="397"/>
      <c r="R337" s="397"/>
      <c r="S337" s="397"/>
      <c r="T337" s="397"/>
      <c r="U337" s="398"/>
      <c r="V337" s="4"/>
    </row>
    <row r="338" spans="1:32" s="21" customFormat="1" x14ac:dyDescent="0.25">
      <c r="A338" s="409"/>
      <c r="B338" s="409"/>
      <c r="C338" s="55">
        <v>3</v>
      </c>
      <c r="D338" s="399"/>
      <c r="E338" s="400"/>
      <c r="F338" s="400"/>
      <c r="G338" s="400"/>
      <c r="H338" s="400"/>
      <c r="I338" s="400"/>
      <c r="J338" s="400"/>
      <c r="K338" s="400"/>
      <c r="L338" s="400"/>
      <c r="M338" s="400"/>
      <c r="N338" s="400"/>
      <c r="O338" s="400"/>
      <c r="P338" s="400"/>
      <c r="Q338" s="400"/>
      <c r="R338" s="400"/>
      <c r="S338" s="400"/>
      <c r="T338" s="400"/>
      <c r="U338" s="401"/>
      <c r="V338" s="4"/>
    </row>
    <row r="339" spans="1:32" s="21" customFormat="1" x14ac:dyDescent="0.25">
      <c r="A339" s="409"/>
      <c r="B339" s="409"/>
      <c r="C339" s="53">
        <v>3</v>
      </c>
      <c r="D339" s="402"/>
      <c r="E339" s="403"/>
      <c r="F339" s="403"/>
      <c r="G339" s="403"/>
      <c r="H339" s="403"/>
      <c r="I339" s="403"/>
      <c r="J339" s="403"/>
      <c r="K339" s="403"/>
      <c r="L339" s="403"/>
      <c r="M339" s="403"/>
      <c r="N339" s="403"/>
      <c r="O339" s="403"/>
      <c r="P339" s="403"/>
      <c r="Q339" s="403"/>
      <c r="R339" s="403"/>
      <c r="S339" s="403"/>
      <c r="T339" s="403"/>
      <c r="U339" s="404"/>
      <c r="V339" s="4"/>
    </row>
    <row r="340" spans="1:32" s="21" customFormat="1" x14ac:dyDescent="0.25">
      <c r="A340" s="409"/>
      <c r="B340" s="409"/>
      <c r="C340" s="53">
        <v>3</v>
      </c>
      <c r="D340" s="402"/>
      <c r="E340" s="403"/>
      <c r="F340" s="403"/>
      <c r="G340" s="403"/>
      <c r="H340" s="403"/>
      <c r="I340" s="403"/>
      <c r="J340" s="403"/>
      <c r="K340" s="403"/>
      <c r="L340" s="403"/>
      <c r="M340" s="403"/>
      <c r="N340" s="403"/>
      <c r="O340" s="403"/>
      <c r="P340" s="403"/>
      <c r="Q340" s="403"/>
      <c r="R340" s="403"/>
      <c r="S340" s="403"/>
      <c r="T340" s="403"/>
      <c r="U340" s="404"/>
      <c r="V340" s="4"/>
    </row>
    <row r="341" spans="1:32" s="21" customFormat="1" x14ac:dyDescent="0.25">
      <c r="A341" s="409"/>
      <c r="B341" s="409"/>
      <c r="C341" s="53">
        <v>3</v>
      </c>
      <c r="D341" s="402"/>
      <c r="E341" s="403"/>
      <c r="F341" s="403"/>
      <c r="G341" s="403"/>
      <c r="H341" s="403"/>
      <c r="I341" s="403"/>
      <c r="J341" s="403"/>
      <c r="K341" s="403"/>
      <c r="L341" s="403"/>
      <c r="M341" s="403"/>
      <c r="N341" s="403"/>
      <c r="O341" s="403"/>
      <c r="P341" s="403"/>
      <c r="Q341" s="403"/>
      <c r="R341" s="403"/>
      <c r="S341" s="403"/>
      <c r="T341" s="403"/>
      <c r="U341" s="404"/>
      <c r="V341" s="4"/>
    </row>
    <row r="342" spans="1:32" s="21" customFormat="1" x14ac:dyDescent="0.25">
      <c r="A342" s="409"/>
      <c r="B342" s="409"/>
      <c r="C342" s="53">
        <v>3</v>
      </c>
      <c r="D342" s="402"/>
      <c r="E342" s="403"/>
      <c r="F342" s="403"/>
      <c r="G342" s="403"/>
      <c r="H342" s="403"/>
      <c r="I342" s="403"/>
      <c r="J342" s="403"/>
      <c r="K342" s="403"/>
      <c r="L342" s="403"/>
      <c r="M342" s="403"/>
      <c r="N342" s="403"/>
      <c r="O342" s="403"/>
      <c r="P342" s="403"/>
      <c r="Q342" s="403"/>
      <c r="R342" s="403"/>
      <c r="S342" s="403"/>
      <c r="T342" s="403"/>
      <c r="U342" s="404"/>
      <c r="V342" s="4"/>
    </row>
    <row r="343" spans="1:32" s="21" customFormat="1" x14ac:dyDescent="0.25">
      <c r="A343" s="409"/>
      <c r="B343" s="409"/>
      <c r="C343" s="53">
        <v>3</v>
      </c>
      <c r="D343" s="402"/>
      <c r="E343" s="403"/>
      <c r="F343" s="403"/>
      <c r="G343" s="403"/>
      <c r="H343" s="403"/>
      <c r="I343" s="403"/>
      <c r="J343" s="403"/>
      <c r="K343" s="403"/>
      <c r="L343" s="403"/>
      <c r="M343" s="403"/>
      <c r="N343" s="403"/>
      <c r="O343" s="403"/>
      <c r="P343" s="403"/>
      <c r="Q343" s="403"/>
      <c r="R343" s="403"/>
      <c r="S343" s="403"/>
      <c r="T343" s="403"/>
      <c r="U343" s="404"/>
      <c r="V343" s="4"/>
    </row>
    <row r="344" spans="1:32" s="21" customFormat="1" x14ac:dyDescent="0.25">
      <c r="A344" s="409"/>
      <c r="B344" s="409"/>
      <c r="C344" s="54">
        <v>3</v>
      </c>
      <c r="D344" s="396"/>
      <c r="E344" s="397"/>
      <c r="F344" s="397"/>
      <c r="G344" s="397"/>
      <c r="H344" s="397"/>
      <c r="I344" s="397"/>
      <c r="J344" s="397"/>
      <c r="K344" s="397"/>
      <c r="L344" s="397"/>
      <c r="M344" s="397"/>
      <c r="N344" s="397"/>
      <c r="O344" s="397"/>
      <c r="P344" s="397"/>
      <c r="Q344" s="397"/>
      <c r="R344" s="397"/>
      <c r="S344" s="397"/>
      <c r="T344" s="397"/>
      <c r="U344" s="398"/>
      <c r="V344" s="4"/>
    </row>
    <row r="345" spans="1:32" s="21" customFormat="1" x14ac:dyDescent="0.25">
      <c r="A345" s="409"/>
      <c r="B345" s="409"/>
      <c r="C345" s="55">
        <v>4</v>
      </c>
      <c r="D345" s="399"/>
      <c r="E345" s="400"/>
      <c r="F345" s="400"/>
      <c r="G345" s="400"/>
      <c r="H345" s="400"/>
      <c r="I345" s="400"/>
      <c r="J345" s="400"/>
      <c r="K345" s="400"/>
      <c r="L345" s="400"/>
      <c r="M345" s="400"/>
      <c r="N345" s="400"/>
      <c r="O345" s="400"/>
      <c r="P345" s="400"/>
      <c r="Q345" s="400"/>
      <c r="R345" s="400"/>
      <c r="S345" s="400"/>
      <c r="T345" s="400"/>
      <c r="U345" s="401"/>
      <c r="V345" s="4"/>
    </row>
    <row r="346" spans="1:32" s="21" customFormat="1" x14ac:dyDescent="0.25">
      <c r="A346" s="460"/>
      <c r="B346" s="460"/>
      <c r="C346" s="339">
        <v>4</v>
      </c>
      <c r="D346" s="396"/>
      <c r="E346" s="397"/>
      <c r="F346" s="397"/>
      <c r="G346" s="397"/>
      <c r="H346" s="397"/>
      <c r="I346" s="397"/>
      <c r="J346" s="397"/>
      <c r="K346" s="397"/>
      <c r="L346" s="397"/>
      <c r="M346" s="397"/>
      <c r="N346" s="397"/>
      <c r="O346" s="397"/>
      <c r="P346" s="397"/>
      <c r="Q346" s="397"/>
      <c r="R346" s="397"/>
      <c r="S346" s="397"/>
      <c r="T346" s="397"/>
      <c r="U346" s="398"/>
      <c r="V346" s="4"/>
    </row>
    <row r="347" spans="1:32" x14ac:dyDescent="0.25">
      <c r="A347" s="312"/>
      <c r="B347" s="313"/>
      <c r="C347" s="315"/>
      <c r="D347" s="413" t="s">
        <v>98</v>
      </c>
      <c r="E347" s="414"/>
      <c r="F347" s="414"/>
      <c r="G347" s="414"/>
      <c r="H347" s="414"/>
      <c r="I347" s="414"/>
      <c r="J347" s="414"/>
      <c r="K347" s="414"/>
      <c r="L347" s="414"/>
      <c r="M347" s="414"/>
      <c r="N347" s="414"/>
      <c r="O347" s="414"/>
      <c r="P347" s="414"/>
      <c r="Q347" s="414"/>
      <c r="R347" s="414"/>
      <c r="S347" s="414"/>
      <c r="T347" s="414"/>
      <c r="U347" s="415"/>
      <c r="V347" s="8"/>
    </row>
    <row r="348" spans="1:32" ht="15" customHeight="1" x14ac:dyDescent="0.25">
      <c r="A348" s="408"/>
      <c r="B348" s="408"/>
      <c r="C348" s="52">
        <v>0</v>
      </c>
      <c r="D348" s="410"/>
      <c r="E348" s="411"/>
      <c r="F348" s="411"/>
      <c r="G348" s="411"/>
      <c r="H348" s="411"/>
      <c r="I348" s="411"/>
      <c r="J348" s="411"/>
      <c r="K348" s="411"/>
      <c r="L348" s="411"/>
      <c r="M348" s="411"/>
      <c r="N348" s="411"/>
      <c r="O348" s="411"/>
      <c r="P348" s="411"/>
      <c r="Q348" s="411"/>
      <c r="R348" s="411"/>
      <c r="S348" s="411"/>
      <c r="T348" s="411"/>
      <c r="U348" s="412"/>
      <c r="V348" s="8"/>
    </row>
    <row r="349" spans="1:32" ht="15" customHeight="1" x14ac:dyDescent="0.25">
      <c r="A349" s="409"/>
      <c r="B349" s="409"/>
      <c r="C349" s="53">
        <v>0</v>
      </c>
      <c r="D349" s="402"/>
      <c r="E349" s="403"/>
      <c r="F349" s="403"/>
      <c r="G349" s="403"/>
      <c r="H349" s="403"/>
      <c r="I349" s="403"/>
      <c r="J349" s="403"/>
      <c r="K349" s="403"/>
      <c r="L349" s="403"/>
      <c r="M349" s="403"/>
      <c r="N349" s="403"/>
      <c r="O349" s="403"/>
      <c r="P349" s="403"/>
      <c r="Q349" s="403"/>
      <c r="R349" s="403"/>
      <c r="S349" s="403"/>
      <c r="T349" s="403"/>
      <c r="U349" s="404"/>
      <c r="V349" s="5"/>
      <c r="W349" s="22"/>
      <c r="X349" s="22"/>
      <c r="Y349" s="22"/>
      <c r="Z349" s="22"/>
      <c r="AA349" s="22"/>
      <c r="AB349" s="22"/>
      <c r="AC349" s="22"/>
      <c r="AD349" s="22"/>
      <c r="AE349" s="22"/>
      <c r="AF349" s="22"/>
    </row>
    <row r="350" spans="1:32" ht="15" customHeight="1" x14ac:dyDescent="0.25">
      <c r="A350" s="409"/>
      <c r="B350" s="409"/>
      <c r="C350" s="53">
        <v>0</v>
      </c>
      <c r="D350" s="402"/>
      <c r="E350" s="403"/>
      <c r="F350" s="403"/>
      <c r="G350" s="403"/>
      <c r="H350" s="403"/>
      <c r="I350" s="403"/>
      <c r="J350" s="403"/>
      <c r="K350" s="403"/>
      <c r="L350" s="403"/>
      <c r="M350" s="403"/>
      <c r="N350" s="403"/>
      <c r="O350" s="403"/>
      <c r="P350" s="403"/>
      <c r="Q350" s="403"/>
      <c r="R350" s="403"/>
      <c r="S350" s="403"/>
      <c r="T350" s="403"/>
      <c r="U350" s="404"/>
      <c r="V350" s="5"/>
      <c r="W350" s="22"/>
      <c r="X350" s="22"/>
      <c r="Y350" s="22"/>
      <c r="Z350" s="22"/>
      <c r="AA350" s="22"/>
      <c r="AB350" s="22"/>
      <c r="AC350" s="22"/>
      <c r="AD350" s="22"/>
      <c r="AE350" s="22"/>
      <c r="AF350" s="22"/>
    </row>
    <row r="351" spans="1:32" ht="15" customHeight="1" x14ac:dyDescent="0.25">
      <c r="A351" s="409"/>
      <c r="B351" s="409"/>
      <c r="C351" s="54">
        <v>0</v>
      </c>
      <c r="D351" s="396"/>
      <c r="E351" s="397"/>
      <c r="F351" s="397"/>
      <c r="G351" s="397"/>
      <c r="H351" s="397"/>
      <c r="I351" s="397"/>
      <c r="J351" s="397"/>
      <c r="K351" s="397"/>
      <c r="L351" s="397"/>
      <c r="M351" s="397"/>
      <c r="N351" s="397"/>
      <c r="O351" s="397"/>
      <c r="P351" s="397"/>
      <c r="Q351" s="397"/>
      <c r="R351" s="397"/>
      <c r="S351" s="397"/>
      <c r="T351" s="397"/>
      <c r="U351" s="398"/>
      <c r="V351" s="5"/>
      <c r="W351" s="22"/>
      <c r="X351" s="22"/>
      <c r="Y351" s="22"/>
      <c r="Z351" s="22"/>
      <c r="AA351" s="22"/>
      <c r="AB351" s="22"/>
      <c r="AC351" s="22"/>
      <c r="AD351" s="22"/>
      <c r="AE351" s="22"/>
      <c r="AF351" s="22"/>
    </row>
    <row r="352" spans="1:32" ht="15" customHeight="1" x14ac:dyDescent="0.25">
      <c r="A352" s="409"/>
      <c r="B352" s="409"/>
      <c r="C352" s="55">
        <v>1</v>
      </c>
      <c r="D352" s="399"/>
      <c r="E352" s="400"/>
      <c r="F352" s="400"/>
      <c r="G352" s="400"/>
      <c r="H352" s="400"/>
      <c r="I352" s="400"/>
      <c r="J352" s="400"/>
      <c r="K352" s="400"/>
      <c r="L352" s="400"/>
      <c r="M352" s="400"/>
      <c r="N352" s="400"/>
      <c r="O352" s="400"/>
      <c r="P352" s="400"/>
      <c r="Q352" s="400"/>
      <c r="R352" s="400"/>
      <c r="S352" s="400"/>
      <c r="T352" s="400"/>
      <c r="U352" s="401"/>
      <c r="V352" s="5"/>
      <c r="W352" s="22"/>
      <c r="X352" s="22"/>
      <c r="Y352" s="22"/>
      <c r="Z352" s="22"/>
      <c r="AA352" s="22"/>
      <c r="AB352" s="22"/>
      <c r="AC352" s="22"/>
      <c r="AD352" s="22"/>
      <c r="AE352" s="22"/>
      <c r="AF352" s="22"/>
    </row>
    <row r="353" spans="1:33" ht="15" customHeight="1" x14ac:dyDescent="0.25">
      <c r="A353" s="409"/>
      <c r="B353" s="409"/>
      <c r="C353" s="53">
        <v>1</v>
      </c>
      <c r="D353" s="402"/>
      <c r="E353" s="403"/>
      <c r="F353" s="403"/>
      <c r="G353" s="403"/>
      <c r="H353" s="403"/>
      <c r="I353" s="403"/>
      <c r="J353" s="403"/>
      <c r="K353" s="403"/>
      <c r="L353" s="403"/>
      <c r="M353" s="403"/>
      <c r="N353" s="403"/>
      <c r="O353" s="403"/>
      <c r="P353" s="403"/>
      <c r="Q353" s="403"/>
      <c r="R353" s="403"/>
      <c r="S353" s="403"/>
      <c r="T353" s="403"/>
      <c r="U353" s="404"/>
      <c r="V353" s="5"/>
      <c r="W353" s="22"/>
      <c r="X353" s="22"/>
      <c r="Y353" s="22"/>
      <c r="Z353" s="22"/>
      <c r="AA353" s="22"/>
      <c r="AB353" s="22"/>
      <c r="AC353" s="22"/>
      <c r="AD353" s="22"/>
      <c r="AE353" s="22"/>
      <c r="AF353" s="22"/>
    </row>
    <row r="354" spans="1:33" ht="15" customHeight="1" x14ac:dyDescent="0.25">
      <c r="A354" s="409"/>
      <c r="B354" s="409"/>
      <c r="C354" s="53">
        <v>1</v>
      </c>
      <c r="D354" s="402"/>
      <c r="E354" s="403"/>
      <c r="F354" s="403"/>
      <c r="G354" s="403"/>
      <c r="H354" s="403"/>
      <c r="I354" s="403"/>
      <c r="J354" s="403"/>
      <c r="K354" s="403"/>
      <c r="L354" s="403"/>
      <c r="M354" s="403"/>
      <c r="N354" s="403"/>
      <c r="O354" s="403"/>
      <c r="P354" s="403"/>
      <c r="Q354" s="403"/>
      <c r="R354" s="403"/>
      <c r="S354" s="403"/>
      <c r="T354" s="403"/>
      <c r="U354" s="404"/>
      <c r="V354" s="5"/>
      <c r="W354" s="22"/>
      <c r="X354" s="22"/>
      <c r="Y354" s="22"/>
      <c r="Z354" s="22"/>
      <c r="AA354" s="22"/>
      <c r="AB354" s="22"/>
      <c r="AC354" s="22"/>
      <c r="AD354" s="22"/>
      <c r="AE354" s="22"/>
      <c r="AF354" s="22"/>
    </row>
    <row r="355" spans="1:33" ht="15" customHeight="1" x14ac:dyDescent="0.25">
      <c r="A355" s="409"/>
      <c r="B355" s="409"/>
      <c r="C355" s="53">
        <v>1</v>
      </c>
      <c r="D355" s="402"/>
      <c r="E355" s="403"/>
      <c r="F355" s="403"/>
      <c r="G355" s="403"/>
      <c r="H355" s="403"/>
      <c r="I355" s="403"/>
      <c r="J355" s="403"/>
      <c r="K355" s="403"/>
      <c r="L355" s="403"/>
      <c r="M355" s="403"/>
      <c r="N355" s="403"/>
      <c r="O355" s="403"/>
      <c r="P355" s="403"/>
      <c r="Q355" s="403"/>
      <c r="R355" s="403"/>
      <c r="S355" s="403"/>
      <c r="T355" s="403"/>
      <c r="U355" s="404"/>
      <c r="V355" s="5"/>
      <c r="W355" s="22"/>
      <c r="X355" s="22"/>
      <c r="Y355" s="22"/>
      <c r="Z355" s="22"/>
      <c r="AA355" s="22"/>
      <c r="AB355" s="22"/>
      <c r="AC355" s="22"/>
      <c r="AD355" s="22"/>
      <c r="AE355" s="22"/>
      <c r="AF355" s="22"/>
    </row>
    <row r="356" spans="1:33" ht="15" customHeight="1" x14ac:dyDescent="0.25">
      <c r="A356" s="409"/>
      <c r="B356" s="409"/>
      <c r="C356" s="53">
        <v>1</v>
      </c>
      <c r="D356" s="402"/>
      <c r="E356" s="403"/>
      <c r="F356" s="403"/>
      <c r="G356" s="403"/>
      <c r="H356" s="403"/>
      <c r="I356" s="403"/>
      <c r="J356" s="403"/>
      <c r="K356" s="403"/>
      <c r="L356" s="403"/>
      <c r="M356" s="403"/>
      <c r="N356" s="403"/>
      <c r="O356" s="403"/>
      <c r="P356" s="403"/>
      <c r="Q356" s="403"/>
      <c r="R356" s="403"/>
      <c r="S356" s="403"/>
      <c r="T356" s="403"/>
      <c r="U356" s="404"/>
      <c r="V356" s="5"/>
      <c r="W356" s="22"/>
      <c r="X356" s="22"/>
      <c r="Y356" s="22"/>
      <c r="Z356" s="22"/>
      <c r="AA356" s="22"/>
      <c r="AB356" s="22"/>
      <c r="AC356" s="22"/>
      <c r="AD356" s="22"/>
      <c r="AE356" s="22"/>
      <c r="AF356" s="22"/>
    </row>
    <row r="357" spans="1:33" ht="15" customHeight="1" x14ac:dyDescent="0.25">
      <c r="A357" s="409"/>
      <c r="B357" s="409"/>
      <c r="C357" s="53">
        <v>1</v>
      </c>
      <c r="D357" s="402"/>
      <c r="E357" s="403"/>
      <c r="F357" s="403"/>
      <c r="G357" s="403"/>
      <c r="H357" s="403"/>
      <c r="I357" s="403"/>
      <c r="J357" s="403"/>
      <c r="K357" s="403"/>
      <c r="L357" s="403"/>
      <c r="M357" s="403"/>
      <c r="N357" s="403"/>
      <c r="O357" s="403"/>
      <c r="P357" s="403"/>
      <c r="Q357" s="403"/>
      <c r="R357" s="403"/>
      <c r="S357" s="403"/>
      <c r="T357" s="403"/>
      <c r="U357" s="404"/>
      <c r="V357" s="5"/>
      <c r="W357" s="22"/>
      <c r="X357" s="22"/>
      <c r="Y357" s="22"/>
      <c r="Z357" s="22"/>
      <c r="AA357" s="22"/>
      <c r="AB357" s="22"/>
      <c r="AC357" s="22"/>
      <c r="AD357" s="22"/>
      <c r="AE357" s="22"/>
      <c r="AF357" s="22"/>
    </row>
    <row r="358" spans="1:33" ht="15" customHeight="1" x14ac:dyDescent="0.25">
      <c r="A358" s="409"/>
      <c r="B358" s="409"/>
      <c r="C358" s="54">
        <v>1</v>
      </c>
      <c r="D358" s="396"/>
      <c r="E358" s="397"/>
      <c r="F358" s="397"/>
      <c r="G358" s="397"/>
      <c r="H358" s="397"/>
      <c r="I358" s="397"/>
      <c r="J358" s="397"/>
      <c r="K358" s="397"/>
      <c r="L358" s="397"/>
      <c r="M358" s="397"/>
      <c r="N358" s="397"/>
      <c r="O358" s="397"/>
      <c r="P358" s="397"/>
      <c r="Q358" s="397"/>
      <c r="R358" s="397"/>
      <c r="S358" s="397"/>
      <c r="T358" s="397"/>
      <c r="U358" s="398"/>
      <c r="V358" s="5"/>
      <c r="W358" s="22"/>
      <c r="X358" s="22"/>
      <c r="Y358" s="22"/>
      <c r="Z358" s="22"/>
      <c r="AA358" s="22"/>
      <c r="AB358" s="22"/>
      <c r="AC358" s="22"/>
      <c r="AD358" s="22"/>
      <c r="AE358" s="22"/>
      <c r="AF358" s="22"/>
    </row>
    <row r="359" spans="1:33" ht="15" customHeight="1" x14ac:dyDescent="0.25">
      <c r="A359" s="409"/>
      <c r="B359" s="409"/>
      <c r="C359" s="55">
        <v>2</v>
      </c>
      <c r="D359" s="399"/>
      <c r="E359" s="400"/>
      <c r="F359" s="400"/>
      <c r="G359" s="400"/>
      <c r="H359" s="400"/>
      <c r="I359" s="400"/>
      <c r="J359" s="400"/>
      <c r="K359" s="400"/>
      <c r="L359" s="400"/>
      <c r="M359" s="400"/>
      <c r="N359" s="400"/>
      <c r="O359" s="400"/>
      <c r="P359" s="400"/>
      <c r="Q359" s="400"/>
      <c r="R359" s="400"/>
      <c r="S359" s="400"/>
      <c r="T359" s="400"/>
      <c r="U359" s="401"/>
      <c r="V359" s="5"/>
      <c r="W359" s="22"/>
      <c r="X359" s="22"/>
      <c r="Y359" s="22"/>
      <c r="Z359" s="22"/>
      <c r="AA359" s="22"/>
      <c r="AB359" s="22"/>
      <c r="AC359" s="22"/>
      <c r="AD359" s="22"/>
      <c r="AE359" s="22"/>
      <c r="AF359" s="22"/>
    </row>
    <row r="360" spans="1:33" ht="15" customHeight="1" x14ac:dyDescent="0.25">
      <c r="A360" s="409"/>
      <c r="B360" s="409"/>
      <c r="C360" s="53">
        <v>2</v>
      </c>
      <c r="D360" s="402"/>
      <c r="E360" s="403"/>
      <c r="F360" s="403"/>
      <c r="G360" s="403"/>
      <c r="H360" s="403"/>
      <c r="I360" s="403"/>
      <c r="J360" s="403"/>
      <c r="K360" s="403"/>
      <c r="L360" s="403"/>
      <c r="M360" s="403"/>
      <c r="N360" s="403"/>
      <c r="O360" s="403"/>
      <c r="P360" s="403"/>
      <c r="Q360" s="403"/>
      <c r="R360" s="403"/>
      <c r="S360" s="403"/>
      <c r="T360" s="403"/>
      <c r="U360" s="404"/>
      <c r="V360" s="5"/>
      <c r="W360" s="22"/>
      <c r="X360" s="22"/>
      <c r="Y360" s="22"/>
      <c r="Z360" s="22"/>
      <c r="AA360" s="22"/>
      <c r="AB360" s="22"/>
      <c r="AC360" s="22"/>
      <c r="AD360" s="22"/>
      <c r="AE360" s="22"/>
      <c r="AF360" s="22"/>
    </row>
    <row r="361" spans="1:33" ht="15" customHeight="1" x14ac:dyDescent="0.25">
      <c r="A361" s="409"/>
      <c r="B361" s="409"/>
      <c r="C361" s="53">
        <v>2</v>
      </c>
      <c r="D361" s="402"/>
      <c r="E361" s="403"/>
      <c r="F361" s="403"/>
      <c r="G361" s="403"/>
      <c r="H361" s="403"/>
      <c r="I361" s="403"/>
      <c r="J361" s="403"/>
      <c r="K361" s="403"/>
      <c r="L361" s="403"/>
      <c r="M361" s="403"/>
      <c r="N361" s="403"/>
      <c r="O361" s="403"/>
      <c r="P361" s="403"/>
      <c r="Q361" s="403"/>
      <c r="R361" s="403"/>
      <c r="S361" s="403"/>
      <c r="T361" s="403"/>
      <c r="U361" s="404"/>
      <c r="V361" s="5"/>
      <c r="W361" s="22"/>
      <c r="X361" s="22"/>
      <c r="Y361" s="22"/>
      <c r="Z361" s="22"/>
      <c r="AA361" s="22"/>
      <c r="AB361" s="22"/>
      <c r="AC361" s="22"/>
      <c r="AD361" s="22"/>
      <c r="AE361" s="22"/>
      <c r="AF361" s="22"/>
    </row>
    <row r="362" spans="1:33" ht="15" customHeight="1" x14ac:dyDescent="0.25">
      <c r="A362" s="409"/>
      <c r="B362" s="409"/>
      <c r="C362" s="53">
        <v>2</v>
      </c>
      <c r="D362" s="402"/>
      <c r="E362" s="403"/>
      <c r="F362" s="403"/>
      <c r="G362" s="403"/>
      <c r="H362" s="403"/>
      <c r="I362" s="403"/>
      <c r="J362" s="403"/>
      <c r="K362" s="403"/>
      <c r="L362" s="403"/>
      <c r="M362" s="403"/>
      <c r="N362" s="403"/>
      <c r="O362" s="403"/>
      <c r="P362" s="403"/>
      <c r="Q362" s="403"/>
      <c r="R362" s="403"/>
      <c r="S362" s="403"/>
      <c r="T362" s="403"/>
      <c r="U362" s="404"/>
      <c r="V362" s="5"/>
      <c r="W362" s="22"/>
      <c r="X362" s="23"/>
      <c r="Y362" s="23"/>
      <c r="Z362" s="23"/>
      <c r="AA362" s="23"/>
      <c r="AB362" s="23"/>
      <c r="AC362" s="23"/>
      <c r="AD362" s="23"/>
      <c r="AE362" s="23"/>
      <c r="AF362" s="23"/>
    </row>
    <row r="363" spans="1:33" ht="15" customHeight="1" x14ac:dyDescent="0.25">
      <c r="A363" s="409"/>
      <c r="B363" s="409"/>
      <c r="C363" s="56">
        <v>2</v>
      </c>
      <c r="D363" s="402"/>
      <c r="E363" s="403"/>
      <c r="F363" s="403"/>
      <c r="G363" s="403"/>
      <c r="H363" s="403"/>
      <c r="I363" s="403"/>
      <c r="J363" s="403"/>
      <c r="K363" s="403"/>
      <c r="L363" s="403"/>
      <c r="M363" s="403"/>
      <c r="N363" s="403"/>
      <c r="O363" s="403"/>
      <c r="P363" s="403"/>
      <c r="Q363" s="403"/>
      <c r="R363" s="403"/>
      <c r="S363" s="403"/>
      <c r="T363" s="403"/>
      <c r="U363" s="404"/>
      <c r="V363" s="5"/>
      <c r="W363" s="22"/>
      <c r="X363" s="23"/>
      <c r="Y363" s="23"/>
      <c r="Z363" s="23"/>
      <c r="AA363" s="23"/>
      <c r="AB363" s="23"/>
      <c r="AC363" s="23"/>
      <c r="AD363" s="23"/>
      <c r="AE363" s="23"/>
      <c r="AF363" s="23"/>
    </row>
    <row r="364" spans="1:33" ht="15" customHeight="1" x14ac:dyDescent="0.25">
      <c r="A364" s="409"/>
      <c r="B364" s="409"/>
      <c r="C364" s="56">
        <v>2</v>
      </c>
      <c r="D364" s="402"/>
      <c r="E364" s="403"/>
      <c r="F364" s="403"/>
      <c r="G364" s="403"/>
      <c r="H364" s="403"/>
      <c r="I364" s="403"/>
      <c r="J364" s="403"/>
      <c r="K364" s="403"/>
      <c r="L364" s="403"/>
      <c r="M364" s="403"/>
      <c r="N364" s="403"/>
      <c r="O364" s="403"/>
      <c r="P364" s="403"/>
      <c r="Q364" s="403"/>
      <c r="R364" s="403"/>
      <c r="S364" s="403"/>
      <c r="T364" s="403"/>
      <c r="U364" s="404"/>
      <c r="V364" s="6"/>
      <c r="W364" s="24"/>
      <c r="X364" s="23"/>
      <c r="Y364" s="23"/>
      <c r="Z364" s="23"/>
      <c r="AA364" s="23"/>
      <c r="AB364" s="23"/>
      <c r="AC364" s="23"/>
      <c r="AD364" s="23"/>
      <c r="AE364" s="23"/>
      <c r="AF364" s="23"/>
    </row>
    <row r="365" spans="1:33" ht="15" customHeight="1" x14ac:dyDescent="0.25">
      <c r="A365" s="409"/>
      <c r="B365" s="409"/>
      <c r="C365" s="57">
        <v>2</v>
      </c>
      <c r="D365" s="396"/>
      <c r="E365" s="397"/>
      <c r="F365" s="397"/>
      <c r="G365" s="397"/>
      <c r="H365" s="397"/>
      <c r="I365" s="397"/>
      <c r="J365" s="397"/>
      <c r="K365" s="397"/>
      <c r="L365" s="397"/>
      <c r="M365" s="397"/>
      <c r="N365" s="397"/>
      <c r="O365" s="397"/>
      <c r="P365" s="397"/>
      <c r="Q365" s="397"/>
      <c r="R365" s="397"/>
      <c r="S365" s="397"/>
      <c r="T365" s="397"/>
      <c r="U365" s="398"/>
      <c r="V365" s="6"/>
      <c r="W365" s="24"/>
      <c r="X365" s="23"/>
      <c r="Y365" s="23"/>
      <c r="Z365" s="23"/>
      <c r="AA365" s="23"/>
      <c r="AB365" s="23"/>
      <c r="AC365" s="23"/>
      <c r="AD365" s="23"/>
      <c r="AE365" s="23"/>
      <c r="AF365" s="23"/>
    </row>
    <row r="366" spans="1:33" ht="15" customHeight="1" x14ac:dyDescent="0.25">
      <c r="A366" s="409"/>
      <c r="B366" s="409"/>
      <c r="C366" s="55">
        <v>3</v>
      </c>
      <c r="D366" s="399"/>
      <c r="E366" s="400"/>
      <c r="F366" s="400"/>
      <c r="G366" s="400"/>
      <c r="H366" s="400"/>
      <c r="I366" s="400"/>
      <c r="J366" s="400"/>
      <c r="K366" s="400"/>
      <c r="L366" s="400"/>
      <c r="M366" s="400"/>
      <c r="N366" s="400"/>
      <c r="O366" s="400"/>
      <c r="P366" s="400"/>
      <c r="Q366" s="400"/>
      <c r="R366" s="400"/>
      <c r="S366" s="400"/>
      <c r="T366" s="400"/>
      <c r="U366" s="401"/>
      <c r="V366" s="6"/>
      <c r="W366" s="24"/>
      <c r="X366" s="23"/>
      <c r="Y366" s="23"/>
      <c r="Z366" s="23"/>
      <c r="AA366" s="23"/>
      <c r="AB366" s="23"/>
      <c r="AC366" s="23"/>
      <c r="AD366" s="23"/>
      <c r="AE366" s="23"/>
      <c r="AF366" s="23"/>
    </row>
    <row r="367" spans="1:33" ht="15" customHeight="1" x14ac:dyDescent="0.25">
      <c r="A367" s="409"/>
      <c r="B367" s="409"/>
      <c r="C367" s="53">
        <v>3</v>
      </c>
      <c r="D367" s="402"/>
      <c r="E367" s="403"/>
      <c r="F367" s="403"/>
      <c r="G367" s="403"/>
      <c r="H367" s="403"/>
      <c r="I367" s="403"/>
      <c r="J367" s="403"/>
      <c r="K367" s="403"/>
      <c r="L367" s="403"/>
      <c r="M367" s="403"/>
      <c r="N367" s="403"/>
      <c r="O367" s="403"/>
      <c r="P367" s="403"/>
      <c r="Q367" s="403"/>
      <c r="R367" s="403"/>
      <c r="S367" s="403"/>
      <c r="T367" s="403"/>
      <c r="U367" s="404"/>
      <c r="V367" s="6"/>
      <c r="W367" s="24"/>
      <c r="X367" s="23"/>
      <c r="Y367" s="23"/>
      <c r="Z367" s="23"/>
      <c r="AA367" s="23"/>
      <c r="AB367" s="23"/>
      <c r="AC367" s="23"/>
      <c r="AD367" s="23"/>
      <c r="AE367" s="23"/>
      <c r="AF367" s="23"/>
    </row>
    <row r="368" spans="1:33" ht="15" customHeight="1" x14ac:dyDescent="0.25">
      <c r="A368" s="409"/>
      <c r="B368" s="409"/>
      <c r="C368" s="53">
        <v>3</v>
      </c>
      <c r="D368" s="402"/>
      <c r="E368" s="403"/>
      <c r="F368" s="403"/>
      <c r="G368" s="403"/>
      <c r="H368" s="403"/>
      <c r="I368" s="403"/>
      <c r="J368" s="403"/>
      <c r="K368" s="403"/>
      <c r="L368" s="403"/>
      <c r="M368" s="403"/>
      <c r="N368" s="403"/>
      <c r="O368" s="403"/>
      <c r="P368" s="403"/>
      <c r="Q368" s="403"/>
      <c r="R368" s="403"/>
      <c r="S368" s="403"/>
      <c r="T368" s="403"/>
      <c r="U368" s="404"/>
      <c r="V368" s="7"/>
      <c r="W368" s="25"/>
      <c r="X368" s="25"/>
      <c r="Y368" s="25"/>
      <c r="Z368" s="25"/>
      <c r="AA368" s="25"/>
      <c r="AB368" s="25"/>
      <c r="AC368" s="25"/>
      <c r="AD368" s="25"/>
      <c r="AE368" s="25"/>
      <c r="AF368" s="25"/>
      <c r="AG368" s="21"/>
    </row>
    <row r="369" spans="1:33" ht="15" customHeight="1" x14ac:dyDescent="0.25">
      <c r="A369" s="409"/>
      <c r="B369" s="409"/>
      <c r="C369" s="53">
        <v>3</v>
      </c>
      <c r="D369" s="402"/>
      <c r="E369" s="403"/>
      <c r="F369" s="403"/>
      <c r="G369" s="403"/>
      <c r="H369" s="403"/>
      <c r="I369" s="403"/>
      <c r="J369" s="403"/>
      <c r="K369" s="403"/>
      <c r="L369" s="403"/>
      <c r="M369" s="403"/>
      <c r="N369" s="403"/>
      <c r="O369" s="403"/>
      <c r="P369" s="403"/>
      <c r="Q369" s="403"/>
      <c r="R369" s="403"/>
      <c r="S369" s="403"/>
      <c r="T369" s="403"/>
      <c r="U369" s="404"/>
      <c r="V369" s="7"/>
      <c r="W369" s="25"/>
      <c r="X369" s="25"/>
      <c r="Y369" s="25"/>
      <c r="Z369" s="25"/>
      <c r="AA369" s="25"/>
      <c r="AB369" s="25"/>
      <c r="AC369" s="25"/>
      <c r="AD369" s="25"/>
      <c r="AE369" s="25"/>
      <c r="AF369" s="25"/>
      <c r="AG369" s="21"/>
    </row>
    <row r="370" spans="1:33" ht="15" customHeight="1" x14ac:dyDescent="0.25">
      <c r="A370" s="409"/>
      <c r="B370" s="409"/>
      <c r="C370" s="53">
        <v>3</v>
      </c>
      <c r="D370" s="402"/>
      <c r="E370" s="403"/>
      <c r="F370" s="403"/>
      <c r="G370" s="403"/>
      <c r="H370" s="403"/>
      <c r="I370" s="403"/>
      <c r="J370" s="403"/>
      <c r="K370" s="403"/>
      <c r="L370" s="403"/>
      <c r="M370" s="403"/>
      <c r="N370" s="403"/>
      <c r="O370" s="403"/>
      <c r="P370" s="403"/>
      <c r="Q370" s="403"/>
      <c r="R370" s="403"/>
      <c r="S370" s="403"/>
      <c r="T370" s="403"/>
      <c r="U370" s="404"/>
      <c r="V370" s="7"/>
      <c r="W370" s="25"/>
      <c r="X370" s="25"/>
      <c r="Y370" s="25"/>
      <c r="Z370" s="25"/>
      <c r="AA370" s="25"/>
      <c r="AB370" s="25"/>
      <c r="AC370" s="25"/>
      <c r="AD370" s="25"/>
      <c r="AE370" s="25"/>
      <c r="AF370" s="25"/>
      <c r="AG370" s="21"/>
    </row>
    <row r="371" spans="1:33" x14ac:dyDescent="0.25">
      <c r="A371" s="409"/>
      <c r="B371" s="409"/>
      <c r="C371" s="53">
        <v>3</v>
      </c>
      <c r="D371" s="402"/>
      <c r="E371" s="403"/>
      <c r="F371" s="403"/>
      <c r="G371" s="403"/>
      <c r="H371" s="403"/>
      <c r="I371" s="403"/>
      <c r="J371" s="403"/>
      <c r="K371" s="403"/>
      <c r="L371" s="403"/>
      <c r="M371" s="403"/>
      <c r="N371" s="403"/>
      <c r="O371" s="403"/>
      <c r="P371" s="403"/>
      <c r="Q371" s="403"/>
      <c r="R371" s="403"/>
      <c r="S371" s="403"/>
      <c r="T371" s="403"/>
      <c r="U371" s="404"/>
      <c r="V371" s="8"/>
    </row>
    <row r="372" spans="1:33" x14ac:dyDescent="0.25">
      <c r="A372" s="409"/>
      <c r="B372" s="409"/>
      <c r="C372" s="54">
        <v>3</v>
      </c>
      <c r="D372" s="396"/>
      <c r="E372" s="397"/>
      <c r="F372" s="397"/>
      <c r="G372" s="397"/>
      <c r="H372" s="397"/>
      <c r="I372" s="397"/>
      <c r="J372" s="397"/>
      <c r="K372" s="397"/>
      <c r="L372" s="397"/>
      <c r="M372" s="397"/>
      <c r="N372" s="397"/>
      <c r="O372" s="397"/>
      <c r="P372" s="397"/>
      <c r="Q372" s="397"/>
      <c r="R372" s="397"/>
      <c r="S372" s="397"/>
      <c r="T372" s="397"/>
      <c r="U372" s="398"/>
      <c r="V372" s="8"/>
    </row>
    <row r="373" spans="1:33" x14ac:dyDescent="0.25">
      <c r="A373" s="409"/>
      <c r="B373" s="409"/>
      <c r="C373" s="55">
        <v>4</v>
      </c>
      <c r="D373" s="399"/>
      <c r="E373" s="400"/>
      <c r="F373" s="400"/>
      <c r="G373" s="400"/>
      <c r="H373" s="400"/>
      <c r="I373" s="400"/>
      <c r="J373" s="400"/>
      <c r="K373" s="400"/>
      <c r="L373" s="400"/>
      <c r="M373" s="400"/>
      <c r="N373" s="400"/>
      <c r="O373" s="400"/>
      <c r="P373" s="400"/>
      <c r="Q373" s="400"/>
      <c r="R373" s="400"/>
      <c r="S373" s="400"/>
      <c r="T373" s="400"/>
      <c r="U373" s="401"/>
      <c r="V373" s="8"/>
    </row>
    <row r="374" spans="1:33" x14ac:dyDescent="0.25">
      <c r="A374" s="460"/>
      <c r="B374" s="460"/>
      <c r="C374" s="339">
        <v>4</v>
      </c>
      <c r="D374" s="396"/>
      <c r="E374" s="397"/>
      <c r="F374" s="397"/>
      <c r="G374" s="397"/>
      <c r="H374" s="397"/>
      <c r="I374" s="397"/>
      <c r="J374" s="397"/>
      <c r="K374" s="397"/>
      <c r="L374" s="397"/>
      <c r="M374" s="397"/>
      <c r="N374" s="397"/>
      <c r="O374" s="397"/>
      <c r="P374" s="397"/>
      <c r="Q374" s="397"/>
      <c r="R374" s="397"/>
      <c r="S374" s="397"/>
      <c r="T374" s="397"/>
      <c r="U374" s="398"/>
      <c r="V374" s="8"/>
    </row>
    <row r="375" spans="1:33" x14ac:dyDescent="0.25">
      <c r="A375" s="312"/>
      <c r="B375" s="313"/>
      <c r="C375" s="315"/>
      <c r="D375" s="413" t="s">
        <v>98</v>
      </c>
      <c r="E375" s="414"/>
      <c r="F375" s="414"/>
      <c r="G375" s="414"/>
      <c r="H375" s="414"/>
      <c r="I375" s="414"/>
      <c r="J375" s="414"/>
      <c r="K375" s="414"/>
      <c r="L375" s="414"/>
      <c r="M375" s="414"/>
      <c r="N375" s="414"/>
      <c r="O375" s="414"/>
      <c r="P375" s="414"/>
      <c r="Q375" s="414"/>
      <c r="R375" s="414"/>
      <c r="S375" s="414"/>
      <c r="T375" s="414"/>
      <c r="U375" s="415"/>
      <c r="V375" s="8"/>
    </row>
    <row r="376" spans="1:33" x14ac:dyDescent="0.25">
      <c r="A376" s="408"/>
      <c r="B376" s="408"/>
      <c r="C376" s="52">
        <v>0</v>
      </c>
      <c r="D376" s="410"/>
      <c r="E376" s="411"/>
      <c r="F376" s="411"/>
      <c r="G376" s="411"/>
      <c r="H376" s="411"/>
      <c r="I376" s="411"/>
      <c r="J376" s="411"/>
      <c r="K376" s="411"/>
      <c r="L376" s="411"/>
      <c r="M376" s="411"/>
      <c r="N376" s="411"/>
      <c r="O376" s="411"/>
      <c r="P376" s="411"/>
      <c r="Q376" s="411"/>
      <c r="R376" s="411"/>
      <c r="S376" s="411"/>
      <c r="T376" s="411"/>
      <c r="U376" s="412"/>
      <c r="V376" s="8"/>
    </row>
    <row r="377" spans="1:33" x14ac:dyDescent="0.25">
      <c r="A377" s="409"/>
      <c r="B377" s="409"/>
      <c r="C377" s="53">
        <v>0</v>
      </c>
      <c r="D377" s="402"/>
      <c r="E377" s="403"/>
      <c r="F377" s="403"/>
      <c r="G377" s="403"/>
      <c r="H377" s="403"/>
      <c r="I377" s="403"/>
      <c r="J377" s="403"/>
      <c r="K377" s="403"/>
      <c r="L377" s="403"/>
      <c r="M377" s="403"/>
      <c r="N377" s="403"/>
      <c r="O377" s="403"/>
      <c r="P377" s="403"/>
      <c r="Q377" s="403"/>
      <c r="R377" s="403"/>
      <c r="S377" s="403"/>
      <c r="T377" s="403"/>
      <c r="U377" s="404"/>
      <c r="V377" s="8"/>
    </row>
    <row r="378" spans="1:33" x14ac:dyDescent="0.25">
      <c r="A378" s="409"/>
      <c r="B378" s="409"/>
      <c r="C378" s="53">
        <v>0</v>
      </c>
      <c r="D378" s="402"/>
      <c r="E378" s="403"/>
      <c r="F378" s="403"/>
      <c r="G378" s="403"/>
      <c r="H378" s="403"/>
      <c r="I378" s="403"/>
      <c r="J378" s="403"/>
      <c r="K378" s="403"/>
      <c r="L378" s="403"/>
      <c r="M378" s="403"/>
      <c r="N378" s="403"/>
      <c r="O378" s="403"/>
      <c r="P378" s="403"/>
      <c r="Q378" s="403"/>
      <c r="R378" s="403"/>
      <c r="S378" s="403"/>
      <c r="T378" s="403"/>
      <c r="U378" s="404"/>
      <c r="V378" s="8"/>
    </row>
    <row r="379" spans="1:33" x14ac:dyDescent="0.25">
      <c r="A379" s="409"/>
      <c r="B379" s="409"/>
      <c r="C379" s="54">
        <v>0</v>
      </c>
      <c r="D379" s="396"/>
      <c r="E379" s="397"/>
      <c r="F379" s="397"/>
      <c r="G379" s="397"/>
      <c r="H379" s="397"/>
      <c r="I379" s="397"/>
      <c r="J379" s="397"/>
      <c r="K379" s="397"/>
      <c r="L379" s="397"/>
      <c r="M379" s="397"/>
      <c r="N379" s="397"/>
      <c r="O379" s="397"/>
      <c r="P379" s="397"/>
      <c r="Q379" s="397"/>
      <c r="R379" s="397"/>
      <c r="S379" s="397"/>
      <c r="T379" s="397"/>
      <c r="U379" s="398"/>
      <c r="V379" s="8"/>
    </row>
    <row r="380" spans="1:33" x14ac:dyDescent="0.25">
      <c r="A380" s="409"/>
      <c r="B380" s="409"/>
      <c r="C380" s="55">
        <v>1</v>
      </c>
      <c r="D380" s="399"/>
      <c r="E380" s="400"/>
      <c r="F380" s="400"/>
      <c r="G380" s="400"/>
      <c r="H380" s="400"/>
      <c r="I380" s="400"/>
      <c r="J380" s="400"/>
      <c r="K380" s="400"/>
      <c r="L380" s="400"/>
      <c r="M380" s="400"/>
      <c r="N380" s="400"/>
      <c r="O380" s="400"/>
      <c r="P380" s="400"/>
      <c r="Q380" s="400"/>
      <c r="R380" s="400"/>
      <c r="S380" s="400"/>
      <c r="T380" s="400"/>
      <c r="U380" s="401"/>
      <c r="V380" s="8"/>
    </row>
    <row r="381" spans="1:33" x14ac:dyDescent="0.25">
      <c r="A381" s="409"/>
      <c r="B381" s="409"/>
      <c r="C381" s="53">
        <v>1</v>
      </c>
      <c r="D381" s="402"/>
      <c r="E381" s="403"/>
      <c r="F381" s="403"/>
      <c r="G381" s="403"/>
      <c r="H381" s="403"/>
      <c r="I381" s="403"/>
      <c r="J381" s="403"/>
      <c r="K381" s="403"/>
      <c r="L381" s="403"/>
      <c r="M381" s="403"/>
      <c r="N381" s="403"/>
      <c r="O381" s="403"/>
      <c r="P381" s="403"/>
      <c r="Q381" s="403"/>
      <c r="R381" s="403"/>
      <c r="S381" s="403"/>
      <c r="T381" s="403"/>
      <c r="U381" s="404"/>
      <c r="V381" s="8"/>
    </row>
    <row r="382" spans="1:33" x14ac:dyDescent="0.25">
      <c r="A382" s="409"/>
      <c r="B382" s="409"/>
      <c r="C382" s="53">
        <v>1</v>
      </c>
      <c r="D382" s="402"/>
      <c r="E382" s="403"/>
      <c r="F382" s="403"/>
      <c r="G382" s="403"/>
      <c r="H382" s="403"/>
      <c r="I382" s="403"/>
      <c r="J382" s="403"/>
      <c r="K382" s="403"/>
      <c r="L382" s="403"/>
      <c r="M382" s="403"/>
      <c r="N382" s="403"/>
      <c r="O382" s="403"/>
      <c r="P382" s="403"/>
      <c r="Q382" s="403"/>
      <c r="R382" s="403"/>
      <c r="S382" s="403"/>
      <c r="T382" s="403"/>
      <c r="U382" s="404"/>
      <c r="V382" s="8"/>
    </row>
    <row r="383" spans="1:33" x14ac:dyDescent="0.25">
      <c r="A383" s="409"/>
      <c r="B383" s="409"/>
      <c r="C383" s="53">
        <v>1</v>
      </c>
      <c r="D383" s="402"/>
      <c r="E383" s="403"/>
      <c r="F383" s="403"/>
      <c r="G383" s="403"/>
      <c r="H383" s="403"/>
      <c r="I383" s="403"/>
      <c r="J383" s="403"/>
      <c r="K383" s="403"/>
      <c r="L383" s="403"/>
      <c r="M383" s="403"/>
      <c r="N383" s="403"/>
      <c r="O383" s="403"/>
      <c r="P383" s="403"/>
      <c r="Q383" s="403"/>
      <c r="R383" s="403"/>
      <c r="S383" s="403"/>
      <c r="T383" s="403"/>
      <c r="U383" s="404"/>
      <c r="V383" s="8"/>
    </row>
    <row r="384" spans="1:33" x14ac:dyDescent="0.25">
      <c r="A384" s="409"/>
      <c r="B384" s="409"/>
      <c r="C384" s="53">
        <v>1</v>
      </c>
      <c r="D384" s="402"/>
      <c r="E384" s="403"/>
      <c r="F384" s="403"/>
      <c r="G384" s="403"/>
      <c r="H384" s="403"/>
      <c r="I384" s="403"/>
      <c r="J384" s="403"/>
      <c r="K384" s="403"/>
      <c r="L384" s="403"/>
      <c r="M384" s="403"/>
      <c r="N384" s="403"/>
      <c r="O384" s="403"/>
      <c r="P384" s="403"/>
      <c r="Q384" s="403"/>
      <c r="R384" s="403"/>
      <c r="S384" s="403"/>
      <c r="T384" s="403"/>
      <c r="U384" s="404"/>
      <c r="V384" s="8"/>
    </row>
    <row r="385" spans="1:22" x14ac:dyDescent="0.25">
      <c r="A385" s="409"/>
      <c r="B385" s="409"/>
      <c r="C385" s="53">
        <v>1</v>
      </c>
      <c r="D385" s="402"/>
      <c r="E385" s="403"/>
      <c r="F385" s="403"/>
      <c r="G385" s="403"/>
      <c r="H385" s="403"/>
      <c r="I385" s="403"/>
      <c r="J385" s="403"/>
      <c r="K385" s="403"/>
      <c r="L385" s="403"/>
      <c r="M385" s="403"/>
      <c r="N385" s="403"/>
      <c r="O385" s="403"/>
      <c r="P385" s="403"/>
      <c r="Q385" s="403"/>
      <c r="R385" s="403"/>
      <c r="S385" s="403"/>
      <c r="T385" s="403"/>
      <c r="U385" s="404"/>
      <c r="V385" s="8"/>
    </row>
    <row r="386" spans="1:22" x14ac:dyDescent="0.25">
      <c r="A386" s="409"/>
      <c r="B386" s="409"/>
      <c r="C386" s="54">
        <v>1</v>
      </c>
      <c r="D386" s="396"/>
      <c r="E386" s="397"/>
      <c r="F386" s="397"/>
      <c r="G386" s="397"/>
      <c r="H386" s="397"/>
      <c r="I386" s="397"/>
      <c r="J386" s="397"/>
      <c r="K386" s="397"/>
      <c r="L386" s="397"/>
      <c r="M386" s="397"/>
      <c r="N386" s="397"/>
      <c r="O386" s="397"/>
      <c r="P386" s="397"/>
      <c r="Q386" s="397"/>
      <c r="R386" s="397"/>
      <c r="S386" s="397"/>
      <c r="T386" s="397"/>
      <c r="U386" s="398"/>
      <c r="V386" s="8"/>
    </row>
    <row r="387" spans="1:22" x14ac:dyDescent="0.25">
      <c r="A387" s="409"/>
      <c r="B387" s="409"/>
      <c r="C387" s="55">
        <v>2</v>
      </c>
      <c r="D387" s="399"/>
      <c r="E387" s="400"/>
      <c r="F387" s="400"/>
      <c r="G387" s="400"/>
      <c r="H387" s="400"/>
      <c r="I387" s="400"/>
      <c r="J387" s="400"/>
      <c r="K387" s="400"/>
      <c r="L387" s="400"/>
      <c r="M387" s="400"/>
      <c r="N387" s="400"/>
      <c r="O387" s="400"/>
      <c r="P387" s="400"/>
      <c r="Q387" s="400"/>
      <c r="R387" s="400"/>
      <c r="S387" s="400"/>
      <c r="T387" s="400"/>
      <c r="U387" s="401"/>
      <c r="V387" s="8"/>
    </row>
    <row r="388" spans="1:22" x14ac:dyDescent="0.25">
      <c r="A388" s="409"/>
      <c r="B388" s="409"/>
      <c r="C388" s="53">
        <v>2</v>
      </c>
      <c r="D388" s="402"/>
      <c r="E388" s="403"/>
      <c r="F388" s="403"/>
      <c r="G388" s="403"/>
      <c r="H388" s="403"/>
      <c r="I388" s="403"/>
      <c r="J388" s="403"/>
      <c r="K388" s="403"/>
      <c r="L388" s="403"/>
      <c r="M388" s="403"/>
      <c r="N388" s="403"/>
      <c r="O388" s="403"/>
      <c r="P388" s="403"/>
      <c r="Q388" s="403"/>
      <c r="R388" s="403"/>
      <c r="S388" s="403"/>
      <c r="T388" s="403"/>
      <c r="U388" s="404"/>
      <c r="V388" s="8"/>
    </row>
    <row r="389" spans="1:22" x14ac:dyDescent="0.25">
      <c r="A389" s="409"/>
      <c r="B389" s="409"/>
      <c r="C389" s="53">
        <v>2</v>
      </c>
      <c r="D389" s="402"/>
      <c r="E389" s="403"/>
      <c r="F389" s="403"/>
      <c r="G389" s="403"/>
      <c r="H389" s="403"/>
      <c r="I389" s="403"/>
      <c r="J389" s="403"/>
      <c r="K389" s="403"/>
      <c r="L389" s="403"/>
      <c r="M389" s="403"/>
      <c r="N389" s="403"/>
      <c r="O389" s="403"/>
      <c r="P389" s="403"/>
      <c r="Q389" s="403"/>
      <c r="R389" s="403"/>
      <c r="S389" s="403"/>
      <c r="T389" s="403"/>
      <c r="U389" s="404"/>
      <c r="V389" s="8"/>
    </row>
    <row r="390" spans="1:22" x14ac:dyDescent="0.25">
      <c r="A390" s="409"/>
      <c r="B390" s="409"/>
      <c r="C390" s="53">
        <v>2</v>
      </c>
      <c r="D390" s="402"/>
      <c r="E390" s="403"/>
      <c r="F390" s="403"/>
      <c r="G390" s="403"/>
      <c r="H390" s="403"/>
      <c r="I390" s="403"/>
      <c r="J390" s="403"/>
      <c r="K390" s="403"/>
      <c r="L390" s="403"/>
      <c r="M390" s="403"/>
      <c r="N390" s="403"/>
      <c r="O390" s="403"/>
      <c r="P390" s="403"/>
      <c r="Q390" s="403"/>
      <c r="R390" s="403"/>
      <c r="S390" s="403"/>
      <c r="T390" s="403"/>
      <c r="U390" s="404"/>
      <c r="V390" s="8"/>
    </row>
    <row r="391" spans="1:22" x14ac:dyDescent="0.25">
      <c r="A391" s="409"/>
      <c r="B391" s="409"/>
      <c r="C391" s="56">
        <v>2</v>
      </c>
      <c r="D391" s="402"/>
      <c r="E391" s="403"/>
      <c r="F391" s="403"/>
      <c r="G391" s="403"/>
      <c r="H391" s="403"/>
      <c r="I391" s="403"/>
      <c r="J391" s="403"/>
      <c r="K391" s="403"/>
      <c r="L391" s="403"/>
      <c r="M391" s="403"/>
      <c r="N391" s="403"/>
      <c r="O391" s="403"/>
      <c r="P391" s="403"/>
      <c r="Q391" s="403"/>
      <c r="R391" s="403"/>
      <c r="S391" s="403"/>
      <c r="T391" s="403"/>
      <c r="U391" s="404"/>
    </row>
    <row r="392" spans="1:22" ht="15" customHeight="1" x14ac:dyDescent="0.25">
      <c r="A392" s="409"/>
      <c r="B392" s="409"/>
      <c r="C392" s="56">
        <v>2</v>
      </c>
      <c r="D392" s="402"/>
      <c r="E392" s="403"/>
      <c r="F392" s="403"/>
      <c r="G392" s="403"/>
      <c r="H392" s="403"/>
      <c r="I392" s="403"/>
      <c r="J392" s="403"/>
      <c r="K392" s="403"/>
      <c r="L392" s="403"/>
      <c r="M392" s="403"/>
      <c r="N392" s="403"/>
      <c r="O392" s="403"/>
      <c r="P392" s="403"/>
      <c r="Q392" s="403"/>
      <c r="R392" s="403"/>
      <c r="S392" s="403"/>
      <c r="T392" s="403"/>
      <c r="U392" s="404"/>
    </row>
    <row r="393" spans="1:22" x14ac:dyDescent="0.25">
      <c r="A393" s="409"/>
      <c r="B393" s="409"/>
      <c r="C393" s="57">
        <v>2</v>
      </c>
      <c r="D393" s="396"/>
      <c r="E393" s="397"/>
      <c r="F393" s="397"/>
      <c r="G393" s="397"/>
      <c r="H393" s="397"/>
      <c r="I393" s="397"/>
      <c r="J393" s="397"/>
      <c r="K393" s="397"/>
      <c r="L393" s="397"/>
      <c r="M393" s="397"/>
      <c r="N393" s="397"/>
      <c r="O393" s="397"/>
      <c r="P393" s="397"/>
      <c r="Q393" s="397"/>
      <c r="R393" s="397"/>
      <c r="S393" s="397"/>
      <c r="T393" s="397"/>
      <c r="U393" s="398"/>
    </row>
    <row r="394" spans="1:22" x14ac:dyDescent="0.25">
      <c r="A394" s="409"/>
      <c r="B394" s="409"/>
      <c r="C394" s="55">
        <v>3</v>
      </c>
      <c r="D394" s="399"/>
      <c r="E394" s="400"/>
      <c r="F394" s="400"/>
      <c r="G394" s="400"/>
      <c r="H394" s="400"/>
      <c r="I394" s="400"/>
      <c r="J394" s="400"/>
      <c r="K394" s="400"/>
      <c r="L394" s="400"/>
      <c r="M394" s="400"/>
      <c r="N394" s="400"/>
      <c r="O394" s="400"/>
      <c r="P394" s="400"/>
      <c r="Q394" s="400"/>
      <c r="R394" s="400"/>
      <c r="S394" s="400"/>
      <c r="T394" s="400"/>
      <c r="U394" s="401"/>
    </row>
    <row r="395" spans="1:22" x14ac:dyDescent="0.25">
      <c r="A395" s="409"/>
      <c r="B395" s="409"/>
      <c r="C395" s="53">
        <v>3</v>
      </c>
      <c r="D395" s="402"/>
      <c r="E395" s="403"/>
      <c r="F395" s="403"/>
      <c r="G395" s="403"/>
      <c r="H395" s="403"/>
      <c r="I395" s="403"/>
      <c r="J395" s="403"/>
      <c r="K395" s="403"/>
      <c r="L395" s="403"/>
      <c r="M395" s="403"/>
      <c r="N395" s="403"/>
      <c r="O395" s="403"/>
      <c r="P395" s="403"/>
      <c r="Q395" s="403"/>
      <c r="R395" s="403"/>
      <c r="S395" s="403"/>
      <c r="T395" s="403"/>
      <c r="U395" s="404"/>
    </row>
    <row r="396" spans="1:22" x14ac:dyDescent="0.25">
      <c r="A396" s="409"/>
      <c r="B396" s="409"/>
      <c r="C396" s="53">
        <v>3</v>
      </c>
      <c r="D396" s="402"/>
      <c r="E396" s="403"/>
      <c r="F396" s="403"/>
      <c r="G396" s="403"/>
      <c r="H396" s="403"/>
      <c r="I396" s="403"/>
      <c r="J396" s="403"/>
      <c r="K396" s="403"/>
      <c r="L396" s="403"/>
      <c r="M396" s="403"/>
      <c r="N396" s="403"/>
      <c r="O396" s="403"/>
      <c r="P396" s="403"/>
      <c r="Q396" s="403"/>
      <c r="R396" s="403"/>
      <c r="S396" s="403"/>
      <c r="T396" s="403"/>
      <c r="U396" s="404"/>
    </row>
    <row r="397" spans="1:22" x14ac:dyDescent="0.25">
      <c r="A397" s="409"/>
      <c r="B397" s="409"/>
      <c r="C397" s="53">
        <v>3</v>
      </c>
      <c r="D397" s="402"/>
      <c r="E397" s="403"/>
      <c r="F397" s="403"/>
      <c r="G397" s="403"/>
      <c r="H397" s="403"/>
      <c r="I397" s="403"/>
      <c r="J397" s="403"/>
      <c r="K397" s="403"/>
      <c r="L397" s="403"/>
      <c r="M397" s="403"/>
      <c r="N397" s="403"/>
      <c r="O397" s="403"/>
      <c r="P397" s="403"/>
      <c r="Q397" s="403"/>
      <c r="R397" s="403"/>
      <c r="S397" s="403"/>
      <c r="T397" s="403"/>
      <c r="U397" s="404"/>
    </row>
    <row r="398" spans="1:22" x14ac:dyDescent="0.25">
      <c r="A398" s="409"/>
      <c r="B398" s="409"/>
      <c r="C398" s="53">
        <v>3</v>
      </c>
      <c r="D398" s="402"/>
      <c r="E398" s="403"/>
      <c r="F398" s="403"/>
      <c r="G398" s="403"/>
      <c r="H398" s="403"/>
      <c r="I398" s="403"/>
      <c r="J398" s="403"/>
      <c r="K398" s="403"/>
      <c r="L398" s="403"/>
      <c r="M398" s="403"/>
      <c r="N398" s="403"/>
      <c r="O398" s="403"/>
      <c r="P398" s="403"/>
      <c r="Q398" s="403"/>
      <c r="R398" s="403"/>
      <c r="S398" s="403"/>
      <c r="T398" s="403"/>
      <c r="U398" s="404"/>
    </row>
    <row r="399" spans="1:22" x14ac:dyDescent="0.25">
      <c r="A399" s="409"/>
      <c r="B399" s="409"/>
      <c r="C399" s="53">
        <v>3</v>
      </c>
      <c r="D399" s="402"/>
      <c r="E399" s="403"/>
      <c r="F399" s="403"/>
      <c r="G399" s="403"/>
      <c r="H399" s="403"/>
      <c r="I399" s="403"/>
      <c r="J399" s="403"/>
      <c r="K399" s="403"/>
      <c r="L399" s="403"/>
      <c r="M399" s="403"/>
      <c r="N399" s="403"/>
      <c r="O399" s="403"/>
      <c r="P399" s="403"/>
      <c r="Q399" s="403"/>
      <c r="R399" s="403"/>
      <c r="S399" s="403"/>
      <c r="T399" s="403"/>
      <c r="U399" s="404"/>
    </row>
    <row r="400" spans="1:22" x14ac:dyDescent="0.25">
      <c r="A400" s="409"/>
      <c r="B400" s="409"/>
      <c r="C400" s="54">
        <v>3</v>
      </c>
      <c r="D400" s="396"/>
      <c r="E400" s="397"/>
      <c r="F400" s="397"/>
      <c r="G400" s="397"/>
      <c r="H400" s="397"/>
      <c r="I400" s="397"/>
      <c r="J400" s="397"/>
      <c r="K400" s="397"/>
      <c r="L400" s="397"/>
      <c r="M400" s="397"/>
      <c r="N400" s="397"/>
      <c r="O400" s="397"/>
      <c r="P400" s="397"/>
      <c r="Q400" s="397"/>
      <c r="R400" s="397"/>
      <c r="S400" s="397"/>
      <c r="T400" s="397"/>
      <c r="U400" s="398"/>
    </row>
    <row r="401" spans="1:21" x14ac:dyDescent="0.25">
      <c r="A401" s="409"/>
      <c r="B401" s="409"/>
      <c r="C401" s="55">
        <v>4</v>
      </c>
      <c r="D401" s="399"/>
      <c r="E401" s="400"/>
      <c r="F401" s="400"/>
      <c r="G401" s="400"/>
      <c r="H401" s="400"/>
      <c r="I401" s="400"/>
      <c r="J401" s="400"/>
      <c r="K401" s="400"/>
      <c r="L401" s="400"/>
      <c r="M401" s="400"/>
      <c r="N401" s="400"/>
      <c r="O401" s="400"/>
      <c r="P401" s="400"/>
      <c r="Q401" s="400"/>
      <c r="R401" s="400"/>
      <c r="S401" s="400"/>
      <c r="T401" s="400"/>
      <c r="U401" s="401"/>
    </row>
    <row r="402" spans="1:21" x14ac:dyDescent="0.25">
      <c r="A402" s="460"/>
      <c r="B402" s="460"/>
      <c r="C402" s="339">
        <v>4</v>
      </c>
      <c r="D402" s="396"/>
      <c r="E402" s="397"/>
      <c r="F402" s="397"/>
      <c r="G402" s="397"/>
      <c r="H402" s="397"/>
      <c r="I402" s="397"/>
      <c r="J402" s="397"/>
      <c r="K402" s="397"/>
      <c r="L402" s="397"/>
      <c r="M402" s="397"/>
      <c r="N402" s="397"/>
      <c r="O402" s="397"/>
      <c r="P402" s="397"/>
      <c r="Q402" s="397"/>
      <c r="R402" s="397"/>
      <c r="S402" s="397"/>
      <c r="T402" s="397"/>
      <c r="U402" s="398"/>
    </row>
    <row r="403" spans="1:21" x14ac:dyDescent="0.25">
      <c r="A403" s="312"/>
      <c r="B403" s="313"/>
      <c r="C403" s="315"/>
      <c r="D403" s="413" t="s">
        <v>98</v>
      </c>
      <c r="E403" s="414"/>
      <c r="F403" s="414"/>
      <c r="G403" s="414"/>
      <c r="H403" s="414"/>
      <c r="I403" s="414"/>
      <c r="J403" s="414"/>
      <c r="K403" s="414"/>
      <c r="L403" s="414"/>
      <c r="M403" s="414"/>
      <c r="N403" s="414"/>
      <c r="O403" s="414"/>
      <c r="P403" s="414"/>
      <c r="Q403" s="414"/>
      <c r="R403" s="414"/>
      <c r="S403" s="414"/>
      <c r="T403" s="414"/>
      <c r="U403" s="415"/>
    </row>
    <row r="404" spans="1:21" x14ac:dyDescent="0.25">
      <c r="A404" s="408"/>
      <c r="B404" s="408"/>
      <c r="C404" s="52">
        <v>0</v>
      </c>
      <c r="D404" s="410"/>
      <c r="E404" s="411"/>
      <c r="F404" s="411"/>
      <c r="G404" s="411"/>
      <c r="H404" s="411"/>
      <c r="I404" s="411"/>
      <c r="J404" s="411"/>
      <c r="K404" s="411"/>
      <c r="L404" s="411"/>
      <c r="M404" s="411"/>
      <c r="N404" s="411"/>
      <c r="O404" s="411"/>
      <c r="P404" s="411"/>
      <c r="Q404" s="411"/>
      <c r="R404" s="411"/>
      <c r="S404" s="411"/>
      <c r="T404" s="411"/>
      <c r="U404" s="412"/>
    </row>
    <row r="405" spans="1:21" x14ac:dyDescent="0.25">
      <c r="A405" s="409"/>
      <c r="B405" s="409"/>
      <c r="C405" s="53">
        <v>0</v>
      </c>
      <c r="D405" s="402"/>
      <c r="E405" s="403"/>
      <c r="F405" s="403"/>
      <c r="G405" s="403"/>
      <c r="H405" s="403"/>
      <c r="I405" s="403"/>
      <c r="J405" s="403"/>
      <c r="K405" s="403"/>
      <c r="L405" s="403"/>
      <c r="M405" s="403"/>
      <c r="N405" s="403"/>
      <c r="O405" s="403"/>
      <c r="P405" s="403"/>
      <c r="Q405" s="403"/>
      <c r="R405" s="403"/>
      <c r="S405" s="403"/>
      <c r="T405" s="403"/>
      <c r="U405" s="404"/>
    </row>
    <row r="406" spans="1:21" x14ac:dyDescent="0.25">
      <c r="A406" s="409"/>
      <c r="B406" s="409"/>
      <c r="C406" s="53">
        <v>0</v>
      </c>
      <c r="D406" s="402"/>
      <c r="E406" s="403"/>
      <c r="F406" s="403"/>
      <c r="G406" s="403"/>
      <c r="H406" s="403"/>
      <c r="I406" s="403"/>
      <c r="J406" s="403"/>
      <c r="K406" s="403"/>
      <c r="L406" s="403"/>
      <c r="M406" s="403"/>
      <c r="N406" s="403"/>
      <c r="O406" s="403"/>
      <c r="P406" s="403"/>
      <c r="Q406" s="403"/>
      <c r="R406" s="403"/>
      <c r="S406" s="403"/>
      <c r="T406" s="403"/>
      <c r="U406" s="404"/>
    </row>
    <row r="407" spans="1:21" x14ac:dyDescent="0.25">
      <c r="A407" s="409"/>
      <c r="B407" s="409"/>
      <c r="C407" s="54">
        <v>0</v>
      </c>
      <c r="D407" s="396"/>
      <c r="E407" s="397"/>
      <c r="F407" s="397"/>
      <c r="G407" s="397"/>
      <c r="H407" s="397"/>
      <c r="I407" s="397"/>
      <c r="J407" s="397"/>
      <c r="K407" s="397"/>
      <c r="L407" s="397"/>
      <c r="M407" s="397"/>
      <c r="N407" s="397"/>
      <c r="O407" s="397"/>
      <c r="P407" s="397"/>
      <c r="Q407" s="397"/>
      <c r="R407" s="397"/>
      <c r="S407" s="397"/>
      <c r="T407" s="397"/>
      <c r="U407" s="398"/>
    </row>
    <row r="408" spans="1:21" x14ac:dyDescent="0.25">
      <c r="A408" s="409"/>
      <c r="B408" s="409"/>
      <c r="C408" s="55">
        <v>1</v>
      </c>
      <c r="D408" s="399"/>
      <c r="E408" s="400"/>
      <c r="F408" s="400"/>
      <c r="G408" s="400"/>
      <c r="H408" s="400"/>
      <c r="I408" s="400"/>
      <c r="J408" s="400"/>
      <c r="K408" s="400"/>
      <c r="L408" s="400"/>
      <c r="M408" s="400"/>
      <c r="N408" s="400"/>
      <c r="O408" s="400"/>
      <c r="P408" s="400"/>
      <c r="Q408" s="400"/>
      <c r="R408" s="400"/>
      <c r="S408" s="400"/>
      <c r="T408" s="400"/>
      <c r="U408" s="401"/>
    </row>
    <row r="409" spans="1:21" x14ac:dyDescent="0.25">
      <c r="A409" s="409"/>
      <c r="B409" s="409"/>
      <c r="C409" s="53">
        <v>1</v>
      </c>
      <c r="D409" s="402"/>
      <c r="E409" s="403"/>
      <c r="F409" s="403"/>
      <c r="G409" s="403"/>
      <c r="H409" s="403"/>
      <c r="I409" s="403"/>
      <c r="J409" s="403"/>
      <c r="K409" s="403"/>
      <c r="L409" s="403"/>
      <c r="M409" s="403"/>
      <c r="N409" s="403"/>
      <c r="O409" s="403"/>
      <c r="P409" s="403"/>
      <c r="Q409" s="403"/>
      <c r="R409" s="403"/>
      <c r="S409" s="403"/>
      <c r="T409" s="403"/>
      <c r="U409" s="404"/>
    </row>
    <row r="410" spans="1:21" x14ac:dyDescent="0.25">
      <c r="A410" s="409"/>
      <c r="B410" s="409"/>
      <c r="C410" s="53">
        <v>1</v>
      </c>
      <c r="D410" s="402"/>
      <c r="E410" s="403"/>
      <c r="F410" s="403"/>
      <c r="G410" s="403"/>
      <c r="H410" s="403"/>
      <c r="I410" s="403"/>
      <c r="J410" s="403"/>
      <c r="K410" s="403"/>
      <c r="L410" s="403"/>
      <c r="M410" s="403"/>
      <c r="N410" s="403"/>
      <c r="O410" s="403"/>
      <c r="P410" s="403"/>
      <c r="Q410" s="403"/>
      <c r="R410" s="403"/>
      <c r="S410" s="403"/>
      <c r="T410" s="403"/>
      <c r="U410" s="404"/>
    </row>
    <row r="411" spans="1:21" x14ac:dyDescent="0.25">
      <c r="A411" s="409"/>
      <c r="B411" s="409"/>
      <c r="C411" s="53">
        <v>1</v>
      </c>
      <c r="D411" s="402"/>
      <c r="E411" s="403"/>
      <c r="F411" s="403"/>
      <c r="G411" s="403"/>
      <c r="H411" s="403"/>
      <c r="I411" s="403"/>
      <c r="J411" s="403"/>
      <c r="K411" s="403"/>
      <c r="L411" s="403"/>
      <c r="M411" s="403"/>
      <c r="N411" s="403"/>
      <c r="O411" s="403"/>
      <c r="P411" s="403"/>
      <c r="Q411" s="403"/>
      <c r="R411" s="403"/>
      <c r="S411" s="403"/>
      <c r="T411" s="403"/>
      <c r="U411" s="404"/>
    </row>
    <row r="412" spans="1:21" x14ac:dyDescent="0.25">
      <c r="A412" s="409"/>
      <c r="B412" s="409"/>
      <c r="C412" s="53">
        <v>1</v>
      </c>
      <c r="D412" s="402"/>
      <c r="E412" s="403"/>
      <c r="F412" s="403"/>
      <c r="G412" s="403"/>
      <c r="H412" s="403"/>
      <c r="I412" s="403"/>
      <c r="J412" s="403"/>
      <c r="K412" s="403"/>
      <c r="L412" s="403"/>
      <c r="M412" s="403"/>
      <c r="N412" s="403"/>
      <c r="O412" s="403"/>
      <c r="P412" s="403"/>
      <c r="Q412" s="403"/>
      <c r="R412" s="403"/>
      <c r="S412" s="403"/>
      <c r="T412" s="403"/>
      <c r="U412" s="404"/>
    </row>
    <row r="413" spans="1:21" x14ac:dyDescent="0.25">
      <c r="A413" s="409"/>
      <c r="B413" s="409"/>
      <c r="C413" s="53">
        <v>1</v>
      </c>
      <c r="D413" s="402"/>
      <c r="E413" s="403"/>
      <c r="F413" s="403"/>
      <c r="G413" s="403"/>
      <c r="H413" s="403"/>
      <c r="I413" s="403"/>
      <c r="J413" s="403"/>
      <c r="K413" s="403"/>
      <c r="L413" s="403"/>
      <c r="M413" s="403"/>
      <c r="N413" s="403"/>
      <c r="O413" s="403"/>
      <c r="P413" s="403"/>
      <c r="Q413" s="403"/>
      <c r="R413" s="403"/>
      <c r="S413" s="403"/>
      <c r="T413" s="403"/>
      <c r="U413" s="404"/>
    </row>
    <row r="414" spans="1:21" x14ac:dyDescent="0.25">
      <c r="A414" s="409"/>
      <c r="B414" s="409"/>
      <c r="C414" s="54">
        <v>1</v>
      </c>
      <c r="D414" s="396"/>
      <c r="E414" s="397"/>
      <c r="F414" s="397"/>
      <c r="G414" s="397"/>
      <c r="H414" s="397"/>
      <c r="I414" s="397"/>
      <c r="J414" s="397"/>
      <c r="K414" s="397"/>
      <c r="L414" s="397"/>
      <c r="M414" s="397"/>
      <c r="N414" s="397"/>
      <c r="O414" s="397"/>
      <c r="P414" s="397"/>
      <c r="Q414" s="397"/>
      <c r="R414" s="397"/>
      <c r="S414" s="397"/>
      <c r="T414" s="397"/>
      <c r="U414" s="398"/>
    </row>
    <row r="415" spans="1:21" x14ac:dyDescent="0.25">
      <c r="A415" s="409"/>
      <c r="B415" s="409"/>
      <c r="C415" s="55">
        <v>2</v>
      </c>
      <c r="D415" s="399"/>
      <c r="E415" s="400"/>
      <c r="F415" s="400"/>
      <c r="G415" s="400"/>
      <c r="H415" s="400"/>
      <c r="I415" s="400"/>
      <c r="J415" s="400"/>
      <c r="K415" s="400"/>
      <c r="L415" s="400"/>
      <c r="M415" s="400"/>
      <c r="N415" s="400"/>
      <c r="O415" s="400"/>
      <c r="P415" s="400"/>
      <c r="Q415" s="400"/>
      <c r="R415" s="400"/>
      <c r="S415" s="400"/>
      <c r="T415" s="400"/>
      <c r="U415" s="401"/>
    </row>
    <row r="416" spans="1:21" x14ac:dyDescent="0.25">
      <c r="A416" s="409"/>
      <c r="B416" s="409"/>
      <c r="C416" s="53">
        <v>2</v>
      </c>
      <c r="D416" s="402"/>
      <c r="E416" s="403"/>
      <c r="F416" s="403"/>
      <c r="G416" s="403"/>
      <c r="H416" s="403"/>
      <c r="I416" s="403"/>
      <c r="J416" s="403"/>
      <c r="K416" s="403"/>
      <c r="L416" s="403"/>
      <c r="M416" s="403"/>
      <c r="N416" s="403"/>
      <c r="O416" s="403"/>
      <c r="P416" s="403"/>
      <c r="Q416" s="403"/>
      <c r="R416" s="403"/>
      <c r="S416" s="403"/>
      <c r="T416" s="403"/>
      <c r="U416" s="404"/>
    </row>
    <row r="417" spans="1:21" x14ac:dyDescent="0.25">
      <c r="A417" s="409"/>
      <c r="B417" s="409"/>
      <c r="C417" s="53">
        <v>2</v>
      </c>
      <c r="D417" s="402"/>
      <c r="E417" s="403"/>
      <c r="F417" s="403"/>
      <c r="G417" s="403"/>
      <c r="H417" s="403"/>
      <c r="I417" s="403"/>
      <c r="J417" s="403"/>
      <c r="K417" s="403"/>
      <c r="L417" s="403"/>
      <c r="M417" s="403"/>
      <c r="N417" s="403"/>
      <c r="O417" s="403"/>
      <c r="P417" s="403"/>
      <c r="Q417" s="403"/>
      <c r="R417" s="403"/>
      <c r="S417" s="403"/>
      <c r="T417" s="403"/>
      <c r="U417" s="404"/>
    </row>
    <row r="418" spans="1:21" x14ac:dyDescent="0.25">
      <c r="A418" s="409"/>
      <c r="B418" s="409"/>
      <c r="C418" s="53">
        <v>2</v>
      </c>
      <c r="D418" s="402"/>
      <c r="E418" s="403"/>
      <c r="F418" s="403"/>
      <c r="G418" s="403"/>
      <c r="H418" s="403"/>
      <c r="I418" s="403"/>
      <c r="J418" s="403"/>
      <c r="K418" s="403"/>
      <c r="L418" s="403"/>
      <c r="M418" s="403"/>
      <c r="N418" s="403"/>
      <c r="O418" s="403"/>
      <c r="P418" s="403"/>
      <c r="Q418" s="403"/>
      <c r="R418" s="403"/>
      <c r="S418" s="403"/>
      <c r="T418" s="403"/>
      <c r="U418" s="404"/>
    </row>
    <row r="419" spans="1:21" x14ac:dyDescent="0.25">
      <c r="A419" s="409"/>
      <c r="B419" s="409"/>
      <c r="C419" s="56">
        <v>2</v>
      </c>
      <c r="D419" s="402"/>
      <c r="E419" s="403"/>
      <c r="F419" s="403"/>
      <c r="G419" s="403"/>
      <c r="H419" s="403"/>
      <c r="I419" s="403"/>
      <c r="J419" s="403"/>
      <c r="K419" s="403"/>
      <c r="L419" s="403"/>
      <c r="M419" s="403"/>
      <c r="N419" s="403"/>
      <c r="O419" s="403"/>
      <c r="P419" s="403"/>
      <c r="Q419" s="403"/>
      <c r="R419" s="403"/>
      <c r="S419" s="403"/>
      <c r="T419" s="403"/>
      <c r="U419" s="404"/>
    </row>
    <row r="420" spans="1:21" x14ac:dyDescent="0.25">
      <c r="A420" s="409"/>
      <c r="B420" s="409"/>
      <c r="C420" s="56">
        <v>2</v>
      </c>
      <c r="D420" s="402"/>
      <c r="E420" s="403"/>
      <c r="F420" s="403"/>
      <c r="G420" s="403"/>
      <c r="H420" s="403"/>
      <c r="I420" s="403"/>
      <c r="J420" s="403"/>
      <c r="K420" s="403"/>
      <c r="L420" s="403"/>
      <c r="M420" s="403"/>
      <c r="N420" s="403"/>
      <c r="O420" s="403"/>
      <c r="P420" s="403"/>
      <c r="Q420" s="403"/>
      <c r="R420" s="403"/>
      <c r="S420" s="403"/>
      <c r="T420" s="403"/>
      <c r="U420" s="404"/>
    </row>
    <row r="421" spans="1:21" x14ac:dyDescent="0.25">
      <c r="A421" s="409"/>
      <c r="B421" s="409"/>
      <c r="C421" s="57">
        <v>2</v>
      </c>
      <c r="D421" s="396"/>
      <c r="E421" s="397"/>
      <c r="F421" s="397"/>
      <c r="G421" s="397"/>
      <c r="H421" s="397"/>
      <c r="I421" s="397"/>
      <c r="J421" s="397"/>
      <c r="K421" s="397"/>
      <c r="L421" s="397"/>
      <c r="M421" s="397"/>
      <c r="N421" s="397"/>
      <c r="O421" s="397"/>
      <c r="P421" s="397"/>
      <c r="Q421" s="397"/>
      <c r="R421" s="397"/>
      <c r="S421" s="397"/>
      <c r="T421" s="397"/>
      <c r="U421" s="398"/>
    </row>
    <row r="422" spans="1:21" x14ac:dyDescent="0.25">
      <c r="A422" s="409"/>
      <c r="B422" s="409"/>
      <c r="C422" s="55">
        <v>3</v>
      </c>
      <c r="D422" s="399"/>
      <c r="E422" s="400"/>
      <c r="F422" s="400"/>
      <c r="G422" s="400"/>
      <c r="H422" s="400"/>
      <c r="I422" s="400"/>
      <c r="J422" s="400"/>
      <c r="K422" s="400"/>
      <c r="L422" s="400"/>
      <c r="M422" s="400"/>
      <c r="N422" s="400"/>
      <c r="O422" s="400"/>
      <c r="P422" s="400"/>
      <c r="Q422" s="400"/>
      <c r="R422" s="400"/>
      <c r="S422" s="400"/>
      <c r="T422" s="400"/>
      <c r="U422" s="401"/>
    </row>
    <row r="423" spans="1:21" x14ac:dyDescent="0.25">
      <c r="A423" s="409"/>
      <c r="B423" s="409"/>
      <c r="C423" s="53">
        <v>3</v>
      </c>
      <c r="D423" s="402"/>
      <c r="E423" s="403"/>
      <c r="F423" s="403"/>
      <c r="G423" s="403"/>
      <c r="H423" s="403"/>
      <c r="I423" s="403"/>
      <c r="J423" s="403"/>
      <c r="K423" s="403"/>
      <c r="L423" s="403"/>
      <c r="M423" s="403"/>
      <c r="N423" s="403"/>
      <c r="O423" s="403"/>
      <c r="P423" s="403"/>
      <c r="Q423" s="403"/>
      <c r="R423" s="403"/>
      <c r="S423" s="403"/>
      <c r="T423" s="403"/>
      <c r="U423" s="404"/>
    </row>
    <row r="424" spans="1:21" x14ac:dyDescent="0.25">
      <c r="A424" s="409"/>
      <c r="B424" s="409"/>
      <c r="C424" s="53">
        <v>3</v>
      </c>
      <c r="D424" s="402"/>
      <c r="E424" s="403"/>
      <c r="F424" s="403"/>
      <c r="G424" s="403"/>
      <c r="H424" s="403"/>
      <c r="I424" s="403"/>
      <c r="J424" s="403"/>
      <c r="K424" s="403"/>
      <c r="L424" s="403"/>
      <c r="M424" s="403"/>
      <c r="N424" s="403"/>
      <c r="O424" s="403"/>
      <c r="P424" s="403"/>
      <c r="Q424" s="403"/>
      <c r="R424" s="403"/>
      <c r="S424" s="403"/>
      <c r="T424" s="403"/>
      <c r="U424" s="404"/>
    </row>
    <row r="425" spans="1:21" x14ac:dyDescent="0.25">
      <c r="A425" s="409"/>
      <c r="B425" s="409"/>
      <c r="C425" s="53">
        <v>3</v>
      </c>
      <c r="D425" s="402"/>
      <c r="E425" s="403"/>
      <c r="F425" s="403"/>
      <c r="G425" s="403"/>
      <c r="H425" s="403"/>
      <c r="I425" s="403"/>
      <c r="J425" s="403"/>
      <c r="K425" s="403"/>
      <c r="L425" s="403"/>
      <c r="M425" s="403"/>
      <c r="N425" s="403"/>
      <c r="O425" s="403"/>
      <c r="P425" s="403"/>
      <c r="Q425" s="403"/>
      <c r="R425" s="403"/>
      <c r="S425" s="403"/>
      <c r="T425" s="403"/>
      <c r="U425" s="404"/>
    </row>
    <row r="426" spans="1:21" x14ac:dyDescent="0.25">
      <c r="A426" s="409"/>
      <c r="B426" s="409"/>
      <c r="C426" s="53">
        <v>3</v>
      </c>
      <c r="D426" s="402"/>
      <c r="E426" s="403"/>
      <c r="F426" s="403"/>
      <c r="G426" s="403"/>
      <c r="H426" s="403"/>
      <c r="I426" s="403"/>
      <c r="J426" s="403"/>
      <c r="K426" s="403"/>
      <c r="L426" s="403"/>
      <c r="M426" s="403"/>
      <c r="N426" s="403"/>
      <c r="O426" s="403"/>
      <c r="P426" s="403"/>
      <c r="Q426" s="403"/>
      <c r="R426" s="403"/>
      <c r="S426" s="403"/>
      <c r="T426" s="403"/>
      <c r="U426" s="404"/>
    </row>
    <row r="427" spans="1:21" x14ac:dyDescent="0.25">
      <c r="A427" s="409"/>
      <c r="B427" s="409"/>
      <c r="C427" s="53">
        <v>3</v>
      </c>
      <c r="D427" s="402"/>
      <c r="E427" s="403"/>
      <c r="F427" s="403"/>
      <c r="G427" s="403"/>
      <c r="H427" s="403"/>
      <c r="I427" s="403"/>
      <c r="J427" s="403"/>
      <c r="K427" s="403"/>
      <c r="L427" s="403"/>
      <c r="M427" s="403"/>
      <c r="N427" s="403"/>
      <c r="O427" s="403"/>
      <c r="P427" s="403"/>
      <c r="Q427" s="403"/>
      <c r="R427" s="403"/>
      <c r="S427" s="403"/>
      <c r="T427" s="403"/>
      <c r="U427" s="404"/>
    </row>
    <row r="428" spans="1:21" x14ac:dyDescent="0.25">
      <c r="A428" s="409"/>
      <c r="B428" s="409"/>
      <c r="C428" s="54">
        <v>3</v>
      </c>
      <c r="D428" s="396"/>
      <c r="E428" s="397"/>
      <c r="F428" s="397"/>
      <c r="G428" s="397"/>
      <c r="H428" s="397"/>
      <c r="I428" s="397"/>
      <c r="J428" s="397"/>
      <c r="K428" s="397"/>
      <c r="L428" s="397"/>
      <c r="M428" s="397"/>
      <c r="N428" s="397"/>
      <c r="O428" s="397"/>
      <c r="P428" s="397"/>
      <c r="Q428" s="397"/>
      <c r="R428" s="397"/>
      <c r="S428" s="397"/>
      <c r="T428" s="397"/>
      <c r="U428" s="398"/>
    </row>
    <row r="429" spans="1:21" x14ac:dyDescent="0.25">
      <c r="A429" s="409"/>
      <c r="B429" s="409"/>
      <c r="C429" s="55">
        <v>4</v>
      </c>
      <c r="D429" s="399"/>
      <c r="E429" s="400"/>
      <c r="F429" s="400"/>
      <c r="G429" s="400"/>
      <c r="H429" s="400"/>
      <c r="I429" s="400"/>
      <c r="J429" s="400"/>
      <c r="K429" s="400"/>
      <c r="L429" s="400"/>
      <c r="M429" s="400"/>
      <c r="N429" s="400"/>
      <c r="O429" s="400"/>
      <c r="P429" s="400"/>
      <c r="Q429" s="400"/>
      <c r="R429" s="400"/>
      <c r="S429" s="400"/>
      <c r="T429" s="400"/>
      <c r="U429" s="401"/>
    </row>
    <row r="430" spans="1:21" x14ac:dyDescent="0.25">
      <c r="A430" s="460"/>
      <c r="B430" s="460"/>
      <c r="C430" s="339">
        <v>4</v>
      </c>
      <c r="D430" s="396"/>
      <c r="E430" s="397"/>
      <c r="F430" s="397"/>
      <c r="G430" s="397"/>
      <c r="H430" s="397"/>
      <c r="I430" s="397"/>
      <c r="J430" s="397"/>
      <c r="K430" s="397"/>
      <c r="L430" s="397"/>
      <c r="M430" s="397"/>
      <c r="N430" s="397"/>
      <c r="O430" s="397"/>
      <c r="P430" s="397"/>
      <c r="Q430" s="397"/>
      <c r="R430" s="397"/>
      <c r="S430" s="397"/>
      <c r="T430" s="397"/>
      <c r="U430" s="398"/>
    </row>
    <row r="431" spans="1:21" x14ac:dyDescent="0.25">
      <c r="A431" s="312"/>
      <c r="B431" s="313"/>
      <c r="C431" s="315"/>
      <c r="D431" s="413" t="s">
        <v>98</v>
      </c>
      <c r="E431" s="414"/>
      <c r="F431" s="414"/>
      <c r="G431" s="414"/>
      <c r="H431" s="414"/>
      <c r="I431" s="414"/>
      <c r="J431" s="414"/>
      <c r="K431" s="414"/>
      <c r="L431" s="414"/>
      <c r="M431" s="414"/>
      <c r="N431" s="414"/>
      <c r="O431" s="414"/>
      <c r="P431" s="414"/>
      <c r="Q431" s="414"/>
      <c r="R431" s="414"/>
      <c r="S431" s="414"/>
      <c r="T431" s="414"/>
      <c r="U431" s="415"/>
    </row>
    <row r="432" spans="1:21" x14ac:dyDescent="0.25">
      <c r="A432" s="408"/>
      <c r="B432" s="408"/>
      <c r="C432" s="52">
        <v>0</v>
      </c>
      <c r="D432" s="410"/>
      <c r="E432" s="411"/>
      <c r="F432" s="411"/>
      <c r="G432" s="411"/>
      <c r="H432" s="411"/>
      <c r="I432" s="411"/>
      <c r="J432" s="411"/>
      <c r="K432" s="411"/>
      <c r="L432" s="411"/>
      <c r="M432" s="411"/>
      <c r="N432" s="411"/>
      <c r="O432" s="411"/>
      <c r="P432" s="411"/>
      <c r="Q432" s="411"/>
      <c r="R432" s="411"/>
      <c r="S432" s="411"/>
      <c r="T432" s="411"/>
      <c r="U432" s="412"/>
    </row>
    <row r="433" spans="1:21" x14ac:dyDescent="0.25">
      <c r="A433" s="409"/>
      <c r="B433" s="409"/>
      <c r="C433" s="53">
        <v>0</v>
      </c>
      <c r="D433" s="402"/>
      <c r="E433" s="403"/>
      <c r="F433" s="403"/>
      <c r="G433" s="403"/>
      <c r="H433" s="403"/>
      <c r="I433" s="403"/>
      <c r="J433" s="403"/>
      <c r="K433" s="403"/>
      <c r="L433" s="403"/>
      <c r="M433" s="403"/>
      <c r="N433" s="403"/>
      <c r="O433" s="403"/>
      <c r="P433" s="403"/>
      <c r="Q433" s="403"/>
      <c r="R433" s="403"/>
      <c r="S433" s="403"/>
      <c r="T433" s="403"/>
      <c r="U433" s="404"/>
    </row>
    <row r="434" spans="1:21" x14ac:dyDescent="0.25">
      <c r="A434" s="409"/>
      <c r="B434" s="409"/>
      <c r="C434" s="53">
        <v>0</v>
      </c>
      <c r="D434" s="402"/>
      <c r="E434" s="403"/>
      <c r="F434" s="403"/>
      <c r="G434" s="403"/>
      <c r="H434" s="403"/>
      <c r="I434" s="403"/>
      <c r="J434" s="403"/>
      <c r="K434" s="403"/>
      <c r="L434" s="403"/>
      <c r="M434" s="403"/>
      <c r="N434" s="403"/>
      <c r="O434" s="403"/>
      <c r="P434" s="403"/>
      <c r="Q434" s="403"/>
      <c r="R434" s="403"/>
      <c r="S434" s="403"/>
      <c r="T434" s="403"/>
      <c r="U434" s="404"/>
    </row>
    <row r="435" spans="1:21" x14ac:dyDescent="0.25">
      <c r="A435" s="409"/>
      <c r="B435" s="409"/>
      <c r="C435" s="54">
        <v>0</v>
      </c>
      <c r="D435" s="396"/>
      <c r="E435" s="397"/>
      <c r="F435" s="397"/>
      <c r="G435" s="397"/>
      <c r="H435" s="397"/>
      <c r="I435" s="397"/>
      <c r="J435" s="397"/>
      <c r="K435" s="397"/>
      <c r="L435" s="397"/>
      <c r="M435" s="397"/>
      <c r="N435" s="397"/>
      <c r="O435" s="397"/>
      <c r="P435" s="397"/>
      <c r="Q435" s="397"/>
      <c r="R435" s="397"/>
      <c r="S435" s="397"/>
      <c r="T435" s="397"/>
      <c r="U435" s="398"/>
    </row>
    <row r="436" spans="1:21" x14ac:dyDescent="0.25">
      <c r="A436" s="409"/>
      <c r="B436" s="409"/>
      <c r="C436" s="55">
        <v>1</v>
      </c>
      <c r="D436" s="399"/>
      <c r="E436" s="400"/>
      <c r="F436" s="400"/>
      <c r="G436" s="400"/>
      <c r="H436" s="400"/>
      <c r="I436" s="400"/>
      <c r="J436" s="400"/>
      <c r="K436" s="400"/>
      <c r="L436" s="400"/>
      <c r="M436" s="400"/>
      <c r="N436" s="400"/>
      <c r="O436" s="400"/>
      <c r="P436" s="400"/>
      <c r="Q436" s="400"/>
      <c r="R436" s="400"/>
      <c r="S436" s="400"/>
      <c r="T436" s="400"/>
      <c r="U436" s="401"/>
    </row>
    <row r="437" spans="1:21" x14ac:dyDescent="0.25">
      <c r="A437" s="409"/>
      <c r="B437" s="409"/>
      <c r="C437" s="53">
        <v>1</v>
      </c>
      <c r="D437" s="402"/>
      <c r="E437" s="403"/>
      <c r="F437" s="403"/>
      <c r="G437" s="403"/>
      <c r="H437" s="403"/>
      <c r="I437" s="403"/>
      <c r="J437" s="403"/>
      <c r="K437" s="403"/>
      <c r="L437" s="403"/>
      <c r="M437" s="403"/>
      <c r="N437" s="403"/>
      <c r="O437" s="403"/>
      <c r="P437" s="403"/>
      <c r="Q437" s="403"/>
      <c r="R437" s="403"/>
      <c r="S437" s="403"/>
      <c r="T437" s="403"/>
      <c r="U437" s="404"/>
    </row>
    <row r="438" spans="1:21" x14ac:dyDescent="0.25">
      <c r="A438" s="409"/>
      <c r="B438" s="409"/>
      <c r="C438" s="53">
        <v>1</v>
      </c>
      <c r="D438" s="402"/>
      <c r="E438" s="403"/>
      <c r="F438" s="403"/>
      <c r="G438" s="403"/>
      <c r="H438" s="403"/>
      <c r="I438" s="403"/>
      <c r="J438" s="403"/>
      <c r="K438" s="403"/>
      <c r="L438" s="403"/>
      <c r="M438" s="403"/>
      <c r="N438" s="403"/>
      <c r="O438" s="403"/>
      <c r="P438" s="403"/>
      <c r="Q438" s="403"/>
      <c r="R438" s="403"/>
      <c r="S438" s="403"/>
      <c r="T438" s="403"/>
      <c r="U438" s="404"/>
    </row>
    <row r="439" spans="1:21" x14ac:dyDescent="0.25">
      <c r="A439" s="409"/>
      <c r="B439" s="409"/>
      <c r="C439" s="53">
        <v>1</v>
      </c>
      <c r="D439" s="402"/>
      <c r="E439" s="403"/>
      <c r="F439" s="403"/>
      <c r="G439" s="403"/>
      <c r="H439" s="403"/>
      <c r="I439" s="403"/>
      <c r="J439" s="403"/>
      <c r="K439" s="403"/>
      <c r="L439" s="403"/>
      <c r="M439" s="403"/>
      <c r="N439" s="403"/>
      <c r="O439" s="403"/>
      <c r="P439" s="403"/>
      <c r="Q439" s="403"/>
      <c r="R439" s="403"/>
      <c r="S439" s="403"/>
      <c r="T439" s="403"/>
      <c r="U439" s="404"/>
    </row>
    <row r="440" spans="1:21" x14ac:dyDescent="0.25">
      <c r="A440" s="409"/>
      <c r="B440" s="409"/>
      <c r="C440" s="53">
        <v>1</v>
      </c>
      <c r="D440" s="402"/>
      <c r="E440" s="403"/>
      <c r="F440" s="403"/>
      <c r="G440" s="403"/>
      <c r="H440" s="403"/>
      <c r="I440" s="403"/>
      <c r="J440" s="403"/>
      <c r="K440" s="403"/>
      <c r="L440" s="403"/>
      <c r="M440" s="403"/>
      <c r="N440" s="403"/>
      <c r="O440" s="403"/>
      <c r="P440" s="403"/>
      <c r="Q440" s="403"/>
      <c r="R440" s="403"/>
      <c r="S440" s="403"/>
      <c r="T440" s="403"/>
      <c r="U440" s="404"/>
    </row>
    <row r="441" spans="1:21" x14ac:dyDescent="0.25">
      <c r="A441" s="409"/>
      <c r="B441" s="409"/>
      <c r="C441" s="53">
        <v>1</v>
      </c>
      <c r="D441" s="402"/>
      <c r="E441" s="403"/>
      <c r="F441" s="403"/>
      <c r="G441" s="403"/>
      <c r="H441" s="403"/>
      <c r="I441" s="403"/>
      <c r="J441" s="403"/>
      <c r="K441" s="403"/>
      <c r="L441" s="403"/>
      <c r="M441" s="403"/>
      <c r="N441" s="403"/>
      <c r="O441" s="403"/>
      <c r="P441" s="403"/>
      <c r="Q441" s="403"/>
      <c r="R441" s="403"/>
      <c r="S441" s="403"/>
      <c r="T441" s="403"/>
      <c r="U441" s="404"/>
    </row>
    <row r="442" spans="1:21" x14ac:dyDescent="0.25">
      <c r="A442" s="409"/>
      <c r="B442" s="409"/>
      <c r="C442" s="54">
        <v>1</v>
      </c>
      <c r="D442" s="396"/>
      <c r="E442" s="397"/>
      <c r="F442" s="397"/>
      <c r="G442" s="397"/>
      <c r="H442" s="397"/>
      <c r="I442" s="397"/>
      <c r="J442" s="397"/>
      <c r="K442" s="397"/>
      <c r="L442" s="397"/>
      <c r="M442" s="397"/>
      <c r="N442" s="397"/>
      <c r="O442" s="397"/>
      <c r="P442" s="397"/>
      <c r="Q442" s="397"/>
      <c r="R442" s="397"/>
      <c r="S442" s="397"/>
      <c r="T442" s="397"/>
      <c r="U442" s="398"/>
    </row>
    <row r="443" spans="1:21" x14ac:dyDescent="0.25">
      <c r="A443" s="409"/>
      <c r="B443" s="409"/>
      <c r="C443" s="55">
        <v>2</v>
      </c>
      <c r="D443" s="399"/>
      <c r="E443" s="400"/>
      <c r="F443" s="400"/>
      <c r="G443" s="400"/>
      <c r="H443" s="400"/>
      <c r="I443" s="400"/>
      <c r="J443" s="400"/>
      <c r="K443" s="400"/>
      <c r="L443" s="400"/>
      <c r="M443" s="400"/>
      <c r="N443" s="400"/>
      <c r="O443" s="400"/>
      <c r="P443" s="400"/>
      <c r="Q443" s="400"/>
      <c r="R443" s="400"/>
      <c r="S443" s="400"/>
      <c r="T443" s="400"/>
      <c r="U443" s="401"/>
    </row>
    <row r="444" spans="1:21" x14ac:dyDescent="0.25">
      <c r="A444" s="409"/>
      <c r="B444" s="409"/>
      <c r="C444" s="53">
        <v>2</v>
      </c>
      <c r="D444" s="402"/>
      <c r="E444" s="403"/>
      <c r="F444" s="403"/>
      <c r="G444" s="403"/>
      <c r="H444" s="403"/>
      <c r="I444" s="403"/>
      <c r="J444" s="403"/>
      <c r="K444" s="403"/>
      <c r="L444" s="403"/>
      <c r="M444" s="403"/>
      <c r="N444" s="403"/>
      <c r="O444" s="403"/>
      <c r="P444" s="403"/>
      <c r="Q444" s="403"/>
      <c r="R444" s="403"/>
      <c r="S444" s="403"/>
      <c r="T444" s="403"/>
      <c r="U444" s="404"/>
    </row>
    <row r="445" spans="1:21" x14ac:dyDescent="0.25">
      <c r="A445" s="409"/>
      <c r="B445" s="409"/>
      <c r="C445" s="53">
        <v>2</v>
      </c>
      <c r="D445" s="402"/>
      <c r="E445" s="403"/>
      <c r="F445" s="403"/>
      <c r="G445" s="403"/>
      <c r="H445" s="403"/>
      <c r="I445" s="403"/>
      <c r="J445" s="403"/>
      <c r="K445" s="403"/>
      <c r="L445" s="403"/>
      <c r="M445" s="403"/>
      <c r="N445" s="403"/>
      <c r="O445" s="403"/>
      <c r="P445" s="403"/>
      <c r="Q445" s="403"/>
      <c r="R445" s="403"/>
      <c r="S445" s="403"/>
      <c r="T445" s="403"/>
      <c r="U445" s="404"/>
    </row>
    <row r="446" spans="1:21" x14ac:dyDescent="0.25">
      <c r="A446" s="409"/>
      <c r="B446" s="409"/>
      <c r="C446" s="53">
        <v>2</v>
      </c>
      <c r="D446" s="402"/>
      <c r="E446" s="403"/>
      <c r="F446" s="403"/>
      <c r="G446" s="403"/>
      <c r="H446" s="403"/>
      <c r="I446" s="403"/>
      <c r="J446" s="403"/>
      <c r="K446" s="403"/>
      <c r="L446" s="403"/>
      <c r="M446" s="403"/>
      <c r="N446" s="403"/>
      <c r="O446" s="403"/>
      <c r="P446" s="403"/>
      <c r="Q446" s="403"/>
      <c r="R446" s="403"/>
      <c r="S446" s="403"/>
      <c r="T446" s="403"/>
      <c r="U446" s="404"/>
    </row>
    <row r="447" spans="1:21" x14ac:dyDescent="0.25">
      <c r="A447" s="409"/>
      <c r="B447" s="409"/>
      <c r="C447" s="56">
        <v>2</v>
      </c>
      <c r="D447" s="402"/>
      <c r="E447" s="403"/>
      <c r="F447" s="403"/>
      <c r="G447" s="403"/>
      <c r="H447" s="403"/>
      <c r="I447" s="403"/>
      <c r="J447" s="403"/>
      <c r="K447" s="403"/>
      <c r="L447" s="403"/>
      <c r="M447" s="403"/>
      <c r="N447" s="403"/>
      <c r="O447" s="403"/>
      <c r="P447" s="403"/>
      <c r="Q447" s="403"/>
      <c r="R447" s="403"/>
      <c r="S447" s="403"/>
      <c r="T447" s="403"/>
      <c r="U447" s="404"/>
    </row>
    <row r="448" spans="1:21" x14ac:dyDescent="0.25">
      <c r="A448" s="409"/>
      <c r="B448" s="409"/>
      <c r="C448" s="56">
        <v>2</v>
      </c>
      <c r="D448" s="402"/>
      <c r="E448" s="403"/>
      <c r="F448" s="403"/>
      <c r="G448" s="403"/>
      <c r="H448" s="403"/>
      <c r="I448" s="403"/>
      <c r="J448" s="403"/>
      <c r="K448" s="403"/>
      <c r="L448" s="403"/>
      <c r="M448" s="403"/>
      <c r="N448" s="403"/>
      <c r="O448" s="403"/>
      <c r="P448" s="403"/>
      <c r="Q448" s="403"/>
      <c r="R448" s="403"/>
      <c r="S448" s="403"/>
      <c r="T448" s="403"/>
      <c r="U448" s="404"/>
    </row>
    <row r="449" spans="1:21" x14ac:dyDescent="0.25">
      <c r="A449" s="409"/>
      <c r="B449" s="409"/>
      <c r="C449" s="57">
        <v>2</v>
      </c>
      <c r="D449" s="396"/>
      <c r="E449" s="397"/>
      <c r="F449" s="397"/>
      <c r="G449" s="397"/>
      <c r="H449" s="397"/>
      <c r="I449" s="397"/>
      <c r="J449" s="397"/>
      <c r="K449" s="397"/>
      <c r="L449" s="397"/>
      <c r="M449" s="397"/>
      <c r="N449" s="397"/>
      <c r="O449" s="397"/>
      <c r="P449" s="397"/>
      <c r="Q449" s="397"/>
      <c r="R449" s="397"/>
      <c r="S449" s="397"/>
      <c r="T449" s="397"/>
      <c r="U449" s="398"/>
    </row>
    <row r="450" spans="1:21" x14ac:dyDescent="0.25">
      <c r="A450" s="409"/>
      <c r="B450" s="409"/>
      <c r="C450" s="55">
        <v>3</v>
      </c>
      <c r="D450" s="399"/>
      <c r="E450" s="400"/>
      <c r="F450" s="400"/>
      <c r="G450" s="400"/>
      <c r="H450" s="400"/>
      <c r="I450" s="400"/>
      <c r="J450" s="400"/>
      <c r="K450" s="400"/>
      <c r="L450" s="400"/>
      <c r="M450" s="400"/>
      <c r="N450" s="400"/>
      <c r="O450" s="400"/>
      <c r="P450" s="400"/>
      <c r="Q450" s="400"/>
      <c r="R450" s="400"/>
      <c r="S450" s="400"/>
      <c r="T450" s="400"/>
      <c r="U450" s="401"/>
    </row>
    <row r="451" spans="1:21" x14ac:dyDescent="0.25">
      <c r="A451" s="409"/>
      <c r="B451" s="409"/>
      <c r="C451" s="53">
        <v>3</v>
      </c>
      <c r="D451" s="402"/>
      <c r="E451" s="403"/>
      <c r="F451" s="403"/>
      <c r="G451" s="403"/>
      <c r="H451" s="403"/>
      <c r="I451" s="403"/>
      <c r="J451" s="403"/>
      <c r="K451" s="403"/>
      <c r="L451" s="403"/>
      <c r="M451" s="403"/>
      <c r="N451" s="403"/>
      <c r="O451" s="403"/>
      <c r="P451" s="403"/>
      <c r="Q451" s="403"/>
      <c r="R451" s="403"/>
      <c r="S451" s="403"/>
      <c r="T451" s="403"/>
      <c r="U451" s="404"/>
    </row>
    <row r="452" spans="1:21" x14ac:dyDescent="0.25">
      <c r="A452" s="409"/>
      <c r="B452" s="409"/>
      <c r="C452" s="53">
        <v>3</v>
      </c>
      <c r="D452" s="402"/>
      <c r="E452" s="403"/>
      <c r="F452" s="403"/>
      <c r="G452" s="403"/>
      <c r="H452" s="403"/>
      <c r="I452" s="403"/>
      <c r="J452" s="403"/>
      <c r="K452" s="403"/>
      <c r="L452" s="403"/>
      <c r="M452" s="403"/>
      <c r="N452" s="403"/>
      <c r="O452" s="403"/>
      <c r="P452" s="403"/>
      <c r="Q452" s="403"/>
      <c r="R452" s="403"/>
      <c r="S452" s="403"/>
      <c r="T452" s="403"/>
      <c r="U452" s="404"/>
    </row>
    <row r="453" spans="1:21" x14ac:dyDescent="0.25">
      <c r="A453" s="409"/>
      <c r="B453" s="409"/>
      <c r="C453" s="53">
        <v>3</v>
      </c>
      <c r="D453" s="402"/>
      <c r="E453" s="403"/>
      <c r="F453" s="403"/>
      <c r="G453" s="403"/>
      <c r="H453" s="403"/>
      <c r="I453" s="403"/>
      <c r="J453" s="403"/>
      <c r="K453" s="403"/>
      <c r="L453" s="403"/>
      <c r="M453" s="403"/>
      <c r="N453" s="403"/>
      <c r="O453" s="403"/>
      <c r="P453" s="403"/>
      <c r="Q453" s="403"/>
      <c r="R453" s="403"/>
      <c r="S453" s="403"/>
      <c r="T453" s="403"/>
      <c r="U453" s="404"/>
    </row>
    <row r="454" spans="1:21" x14ac:dyDescent="0.25">
      <c r="A454" s="409"/>
      <c r="B454" s="409"/>
      <c r="C454" s="53">
        <v>3</v>
      </c>
      <c r="D454" s="402"/>
      <c r="E454" s="403"/>
      <c r="F454" s="403"/>
      <c r="G454" s="403"/>
      <c r="H454" s="403"/>
      <c r="I454" s="403"/>
      <c r="J454" s="403"/>
      <c r="K454" s="403"/>
      <c r="L454" s="403"/>
      <c r="M454" s="403"/>
      <c r="N454" s="403"/>
      <c r="O454" s="403"/>
      <c r="P454" s="403"/>
      <c r="Q454" s="403"/>
      <c r="R454" s="403"/>
      <c r="S454" s="403"/>
      <c r="T454" s="403"/>
      <c r="U454" s="404"/>
    </row>
    <row r="455" spans="1:21" x14ac:dyDescent="0.25">
      <c r="A455" s="409"/>
      <c r="B455" s="409"/>
      <c r="C455" s="53">
        <v>3</v>
      </c>
      <c r="D455" s="402"/>
      <c r="E455" s="403"/>
      <c r="F455" s="403"/>
      <c r="G455" s="403"/>
      <c r="H455" s="403"/>
      <c r="I455" s="403"/>
      <c r="J455" s="403"/>
      <c r="K455" s="403"/>
      <c r="L455" s="403"/>
      <c r="M455" s="403"/>
      <c r="N455" s="403"/>
      <c r="O455" s="403"/>
      <c r="P455" s="403"/>
      <c r="Q455" s="403"/>
      <c r="R455" s="403"/>
      <c r="S455" s="403"/>
      <c r="T455" s="403"/>
      <c r="U455" s="404"/>
    </row>
    <row r="456" spans="1:21" x14ac:dyDescent="0.25">
      <c r="A456" s="409"/>
      <c r="B456" s="409"/>
      <c r="C456" s="54">
        <v>3</v>
      </c>
      <c r="D456" s="396"/>
      <c r="E456" s="397"/>
      <c r="F456" s="397"/>
      <c r="G456" s="397"/>
      <c r="H456" s="397"/>
      <c r="I456" s="397"/>
      <c r="J456" s="397"/>
      <c r="K456" s="397"/>
      <c r="L456" s="397"/>
      <c r="M456" s="397"/>
      <c r="N456" s="397"/>
      <c r="O456" s="397"/>
      <c r="P456" s="397"/>
      <c r="Q456" s="397"/>
      <c r="R456" s="397"/>
      <c r="S456" s="397"/>
      <c r="T456" s="397"/>
      <c r="U456" s="398"/>
    </row>
    <row r="457" spans="1:21" x14ac:dyDescent="0.25">
      <c r="A457" s="409"/>
      <c r="B457" s="409"/>
      <c r="C457" s="55">
        <v>4</v>
      </c>
      <c r="D457" s="399"/>
      <c r="E457" s="400"/>
      <c r="F457" s="400"/>
      <c r="G457" s="400"/>
      <c r="H457" s="400"/>
      <c r="I457" s="400"/>
      <c r="J457" s="400"/>
      <c r="K457" s="400"/>
      <c r="L457" s="400"/>
      <c r="M457" s="400"/>
      <c r="N457" s="400"/>
      <c r="O457" s="400"/>
      <c r="P457" s="400"/>
      <c r="Q457" s="400"/>
      <c r="R457" s="400"/>
      <c r="S457" s="400"/>
      <c r="T457" s="400"/>
      <c r="U457" s="401"/>
    </row>
    <row r="458" spans="1:21" x14ac:dyDescent="0.25">
      <c r="A458" s="460"/>
      <c r="B458" s="460"/>
      <c r="C458" s="339">
        <v>4</v>
      </c>
      <c r="D458" s="396"/>
      <c r="E458" s="397"/>
      <c r="F458" s="397"/>
      <c r="G458" s="397"/>
      <c r="H458" s="397"/>
      <c r="I458" s="397"/>
      <c r="J458" s="397"/>
      <c r="K458" s="397"/>
      <c r="L458" s="397"/>
      <c r="M458" s="397"/>
      <c r="N458" s="397"/>
      <c r="O458" s="397"/>
      <c r="P458" s="397"/>
      <c r="Q458" s="397"/>
      <c r="R458" s="397"/>
      <c r="S458" s="397"/>
      <c r="T458" s="397"/>
      <c r="U458" s="398"/>
    </row>
    <row r="459" spans="1:21" x14ac:dyDescent="0.25">
      <c r="A459" s="312"/>
      <c r="B459" s="313"/>
      <c r="C459" s="315"/>
      <c r="D459" s="413" t="s">
        <v>98</v>
      </c>
      <c r="E459" s="414"/>
      <c r="F459" s="414"/>
      <c r="G459" s="414"/>
      <c r="H459" s="414"/>
      <c r="I459" s="414"/>
      <c r="J459" s="414"/>
      <c r="K459" s="414"/>
      <c r="L459" s="414"/>
      <c r="M459" s="414"/>
      <c r="N459" s="414"/>
      <c r="O459" s="414"/>
      <c r="P459" s="414"/>
      <c r="Q459" s="414"/>
      <c r="R459" s="414"/>
      <c r="S459" s="414"/>
      <c r="T459" s="414"/>
      <c r="U459" s="415"/>
    </row>
    <row r="460" spans="1:21" x14ac:dyDescent="0.25">
      <c r="A460" s="408"/>
      <c r="B460" s="408"/>
      <c r="C460" s="52">
        <v>0</v>
      </c>
      <c r="D460" s="410"/>
      <c r="E460" s="411"/>
      <c r="F460" s="411"/>
      <c r="G460" s="411"/>
      <c r="H460" s="411"/>
      <c r="I460" s="411"/>
      <c r="J460" s="411"/>
      <c r="K460" s="411"/>
      <c r="L460" s="411"/>
      <c r="M460" s="411"/>
      <c r="N460" s="411"/>
      <c r="O460" s="411"/>
      <c r="P460" s="411"/>
      <c r="Q460" s="411"/>
      <c r="R460" s="411"/>
      <c r="S460" s="411"/>
      <c r="T460" s="411"/>
      <c r="U460" s="412"/>
    </row>
    <row r="461" spans="1:21" x14ac:dyDescent="0.25">
      <c r="A461" s="409"/>
      <c r="B461" s="409"/>
      <c r="C461" s="53">
        <v>0</v>
      </c>
      <c r="D461" s="402"/>
      <c r="E461" s="403"/>
      <c r="F461" s="403"/>
      <c r="G461" s="403"/>
      <c r="H461" s="403"/>
      <c r="I461" s="403"/>
      <c r="J461" s="403"/>
      <c r="K461" s="403"/>
      <c r="L461" s="403"/>
      <c r="M461" s="403"/>
      <c r="N461" s="403"/>
      <c r="O461" s="403"/>
      <c r="P461" s="403"/>
      <c r="Q461" s="403"/>
      <c r="R461" s="403"/>
      <c r="S461" s="403"/>
      <c r="T461" s="403"/>
      <c r="U461" s="404"/>
    </row>
    <row r="462" spans="1:21" x14ac:dyDescent="0.25">
      <c r="A462" s="409"/>
      <c r="B462" s="409"/>
      <c r="C462" s="53">
        <v>0</v>
      </c>
      <c r="D462" s="402"/>
      <c r="E462" s="403"/>
      <c r="F462" s="403"/>
      <c r="G462" s="403"/>
      <c r="H462" s="403"/>
      <c r="I462" s="403"/>
      <c r="J462" s="403"/>
      <c r="K462" s="403"/>
      <c r="L462" s="403"/>
      <c r="M462" s="403"/>
      <c r="N462" s="403"/>
      <c r="O462" s="403"/>
      <c r="P462" s="403"/>
      <c r="Q462" s="403"/>
      <c r="R462" s="403"/>
      <c r="S462" s="403"/>
      <c r="T462" s="403"/>
      <c r="U462" s="404"/>
    </row>
    <row r="463" spans="1:21" x14ac:dyDescent="0.25">
      <c r="A463" s="409"/>
      <c r="B463" s="409"/>
      <c r="C463" s="54">
        <v>0</v>
      </c>
      <c r="D463" s="396"/>
      <c r="E463" s="397"/>
      <c r="F463" s="397"/>
      <c r="G463" s="397"/>
      <c r="H463" s="397"/>
      <c r="I463" s="397"/>
      <c r="J463" s="397"/>
      <c r="K463" s="397"/>
      <c r="L463" s="397"/>
      <c r="M463" s="397"/>
      <c r="N463" s="397"/>
      <c r="O463" s="397"/>
      <c r="P463" s="397"/>
      <c r="Q463" s="397"/>
      <c r="R463" s="397"/>
      <c r="S463" s="397"/>
      <c r="T463" s="397"/>
      <c r="U463" s="398"/>
    </row>
    <row r="464" spans="1:21" x14ac:dyDescent="0.25">
      <c r="A464" s="409"/>
      <c r="B464" s="409"/>
      <c r="C464" s="55">
        <v>1</v>
      </c>
      <c r="D464" s="399"/>
      <c r="E464" s="400"/>
      <c r="F464" s="400"/>
      <c r="G464" s="400"/>
      <c r="H464" s="400"/>
      <c r="I464" s="400"/>
      <c r="J464" s="400"/>
      <c r="K464" s="400"/>
      <c r="L464" s="400"/>
      <c r="M464" s="400"/>
      <c r="N464" s="400"/>
      <c r="O464" s="400"/>
      <c r="P464" s="400"/>
      <c r="Q464" s="400"/>
      <c r="R464" s="400"/>
      <c r="S464" s="400"/>
      <c r="T464" s="400"/>
      <c r="U464" s="401"/>
    </row>
    <row r="465" spans="1:21" x14ac:dyDescent="0.25">
      <c r="A465" s="409"/>
      <c r="B465" s="409"/>
      <c r="C465" s="53">
        <v>1</v>
      </c>
      <c r="D465" s="402"/>
      <c r="E465" s="403"/>
      <c r="F465" s="403"/>
      <c r="G465" s="403"/>
      <c r="H465" s="403"/>
      <c r="I465" s="403"/>
      <c r="J465" s="403"/>
      <c r="K465" s="403"/>
      <c r="L465" s="403"/>
      <c r="M465" s="403"/>
      <c r="N465" s="403"/>
      <c r="O465" s="403"/>
      <c r="P465" s="403"/>
      <c r="Q465" s="403"/>
      <c r="R465" s="403"/>
      <c r="S465" s="403"/>
      <c r="T465" s="403"/>
      <c r="U465" s="404"/>
    </row>
    <row r="466" spans="1:21" x14ac:dyDescent="0.25">
      <c r="A466" s="409"/>
      <c r="B466" s="409"/>
      <c r="C466" s="53">
        <v>1</v>
      </c>
      <c r="D466" s="402"/>
      <c r="E466" s="403"/>
      <c r="F466" s="403"/>
      <c r="G466" s="403"/>
      <c r="H466" s="403"/>
      <c r="I466" s="403"/>
      <c r="J466" s="403"/>
      <c r="K466" s="403"/>
      <c r="L466" s="403"/>
      <c r="M466" s="403"/>
      <c r="N466" s="403"/>
      <c r="O466" s="403"/>
      <c r="P466" s="403"/>
      <c r="Q466" s="403"/>
      <c r="R466" s="403"/>
      <c r="S466" s="403"/>
      <c r="T466" s="403"/>
      <c r="U466" s="404"/>
    </row>
    <row r="467" spans="1:21" x14ac:dyDescent="0.25">
      <c r="A467" s="409"/>
      <c r="B467" s="409"/>
      <c r="C467" s="53">
        <v>1</v>
      </c>
      <c r="D467" s="402"/>
      <c r="E467" s="403"/>
      <c r="F467" s="403"/>
      <c r="G467" s="403"/>
      <c r="H467" s="403"/>
      <c r="I467" s="403"/>
      <c r="J467" s="403"/>
      <c r="K467" s="403"/>
      <c r="L467" s="403"/>
      <c r="M467" s="403"/>
      <c r="N467" s="403"/>
      <c r="O467" s="403"/>
      <c r="P467" s="403"/>
      <c r="Q467" s="403"/>
      <c r="R467" s="403"/>
      <c r="S467" s="403"/>
      <c r="T467" s="403"/>
      <c r="U467" s="404"/>
    </row>
    <row r="468" spans="1:21" x14ac:dyDescent="0.25">
      <c r="A468" s="409"/>
      <c r="B468" s="409"/>
      <c r="C468" s="53">
        <v>1</v>
      </c>
      <c r="D468" s="402"/>
      <c r="E468" s="403"/>
      <c r="F468" s="403"/>
      <c r="G468" s="403"/>
      <c r="H468" s="403"/>
      <c r="I468" s="403"/>
      <c r="J468" s="403"/>
      <c r="K468" s="403"/>
      <c r="L468" s="403"/>
      <c r="M468" s="403"/>
      <c r="N468" s="403"/>
      <c r="O468" s="403"/>
      <c r="P468" s="403"/>
      <c r="Q468" s="403"/>
      <c r="R468" s="403"/>
      <c r="S468" s="403"/>
      <c r="T468" s="403"/>
      <c r="U468" s="404"/>
    </row>
    <row r="469" spans="1:21" x14ac:dyDescent="0.25">
      <c r="A469" s="409"/>
      <c r="B469" s="409"/>
      <c r="C469" s="53">
        <v>1</v>
      </c>
      <c r="D469" s="402"/>
      <c r="E469" s="403"/>
      <c r="F469" s="403"/>
      <c r="G469" s="403"/>
      <c r="H469" s="403"/>
      <c r="I469" s="403"/>
      <c r="J469" s="403"/>
      <c r="K469" s="403"/>
      <c r="L469" s="403"/>
      <c r="M469" s="403"/>
      <c r="N469" s="403"/>
      <c r="O469" s="403"/>
      <c r="P469" s="403"/>
      <c r="Q469" s="403"/>
      <c r="R469" s="403"/>
      <c r="S469" s="403"/>
      <c r="T469" s="403"/>
      <c r="U469" s="404"/>
    </row>
    <row r="470" spans="1:21" x14ac:dyDescent="0.25">
      <c r="A470" s="409"/>
      <c r="B470" s="409"/>
      <c r="C470" s="54">
        <v>1</v>
      </c>
      <c r="D470" s="396"/>
      <c r="E470" s="397"/>
      <c r="F470" s="397"/>
      <c r="G470" s="397"/>
      <c r="H470" s="397"/>
      <c r="I470" s="397"/>
      <c r="J470" s="397"/>
      <c r="K470" s="397"/>
      <c r="L470" s="397"/>
      <c r="M470" s="397"/>
      <c r="N470" s="397"/>
      <c r="O470" s="397"/>
      <c r="P470" s="397"/>
      <c r="Q470" s="397"/>
      <c r="R470" s="397"/>
      <c r="S470" s="397"/>
      <c r="T470" s="397"/>
      <c r="U470" s="398"/>
    </row>
    <row r="471" spans="1:21" x14ac:dyDescent="0.25">
      <c r="A471" s="409"/>
      <c r="B471" s="409"/>
      <c r="C471" s="55">
        <v>2</v>
      </c>
      <c r="D471" s="399"/>
      <c r="E471" s="400"/>
      <c r="F471" s="400"/>
      <c r="G471" s="400"/>
      <c r="H471" s="400"/>
      <c r="I471" s="400"/>
      <c r="J471" s="400"/>
      <c r="K471" s="400"/>
      <c r="L471" s="400"/>
      <c r="M471" s="400"/>
      <c r="N471" s="400"/>
      <c r="O471" s="400"/>
      <c r="P471" s="400"/>
      <c r="Q471" s="400"/>
      <c r="R471" s="400"/>
      <c r="S471" s="400"/>
      <c r="T471" s="400"/>
      <c r="U471" s="401"/>
    </row>
    <row r="472" spans="1:21" x14ac:dyDescent="0.25">
      <c r="A472" s="409"/>
      <c r="B472" s="409"/>
      <c r="C472" s="53">
        <v>2</v>
      </c>
      <c r="D472" s="402"/>
      <c r="E472" s="403"/>
      <c r="F472" s="403"/>
      <c r="G472" s="403"/>
      <c r="H472" s="403"/>
      <c r="I472" s="403"/>
      <c r="J472" s="403"/>
      <c r="K472" s="403"/>
      <c r="L472" s="403"/>
      <c r="M472" s="403"/>
      <c r="N472" s="403"/>
      <c r="O472" s="403"/>
      <c r="P472" s="403"/>
      <c r="Q472" s="403"/>
      <c r="R472" s="403"/>
      <c r="S472" s="403"/>
      <c r="T472" s="403"/>
      <c r="U472" s="404"/>
    </row>
    <row r="473" spans="1:21" x14ac:dyDescent="0.25">
      <c r="A473" s="409"/>
      <c r="B473" s="409"/>
      <c r="C473" s="53">
        <v>2</v>
      </c>
      <c r="D473" s="402"/>
      <c r="E473" s="403"/>
      <c r="F473" s="403"/>
      <c r="G473" s="403"/>
      <c r="H473" s="403"/>
      <c r="I473" s="403"/>
      <c r="J473" s="403"/>
      <c r="K473" s="403"/>
      <c r="L473" s="403"/>
      <c r="M473" s="403"/>
      <c r="N473" s="403"/>
      <c r="O473" s="403"/>
      <c r="P473" s="403"/>
      <c r="Q473" s="403"/>
      <c r="R473" s="403"/>
      <c r="S473" s="403"/>
      <c r="T473" s="403"/>
      <c r="U473" s="404"/>
    </row>
    <row r="474" spans="1:21" x14ac:dyDescent="0.25">
      <c r="A474" s="409"/>
      <c r="B474" s="409"/>
      <c r="C474" s="53">
        <v>2</v>
      </c>
      <c r="D474" s="402"/>
      <c r="E474" s="403"/>
      <c r="F474" s="403"/>
      <c r="G474" s="403"/>
      <c r="H474" s="403"/>
      <c r="I474" s="403"/>
      <c r="J474" s="403"/>
      <c r="K474" s="403"/>
      <c r="L474" s="403"/>
      <c r="M474" s="403"/>
      <c r="N474" s="403"/>
      <c r="O474" s="403"/>
      <c r="P474" s="403"/>
      <c r="Q474" s="403"/>
      <c r="R474" s="403"/>
      <c r="S474" s="403"/>
      <c r="T474" s="403"/>
      <c r="U474" s="404"/>
    </row>
    <row r="475" spans="1:21" x14ac:dyDescent="0.25">
      <c r="A475" s="409"/>
      <c r="B475" s="409"/>
      <c r="C475" s="56">
        <v>2</v>
      </c>
      <c r="D475" s="402"/>
      <c r="E475" s="403"/>
      <c r="F475" s="403"/>
      <c r="G475" s="403"/>
      <c r="H475" s="403"/>
      <c r="I475" s="403"/>
      <c r="J475" s="403"/>
      <c r="K475" s="403"/>
      <c r="L475" s="403"/>
      <c r="M475" s="403"/>
      <c r="N475" s="403"/>
      <c r="O475" s="403"/>
      <c r="P475" s="403"/>
      <c r="Q475" s="403"/>
      <c r="R475" s="403"/>
      <c r="S475" s="403"/>
      <c r="T475" s="403"/>
      <c r="U475" s="404"/>
    </row>
    <row r="476" spans="1:21" x14ac:dyDescent="0.25">
      <c r="A476" s="409"/>
      <c r="B476" s="409"/>
      <c r="C476" s="56">
        <v>2</v>
      </c>
      <c r="D476" s="402"/>
      <c r="E476" s="403"/>
      <c r="F476" s="403"/>
      <c r="G476" s="403"/>
      <c r="H476" s="403"/>
      <c r="I476" s="403"/>
      <c r="J476" s="403"/>
      <c r="K476" s="403"/>
      <c r="L476" s="403"/>
      <c r="M476" s="403"/>
      <c r="N476" s="403"/>
      <c r="O476" s="403"/>
      <c r="P476" s="403"/>
      <c r="Q476" s="403"/>
      <c r="R476" s="403"/>
      <c r="S476" s="403"/>
      <c r="T476" s="403"/>
      <c r="U476" s="404"/>
    </row>
    <row r="477" spans="1:21" x14ac:dyDescent="0.25">
      <c r="A477" s="409"/>
      <c r="B477" s="409"/>
      <c r="C477" s="57">
        <v>2</v>
      </c>
      <c r="D477" s="396"/>
      <c r="E477" s="397"/>
      <c r="F477" s="397"/>
      <c r="G477" s="397"/>
      <c r="H477" s="397"/>
      <c r="I477" s="397"/>
      <c r="J477" s="397"/>
      <c r="K477" s="397"/>
      <c r="L477" s="397"/>
      <c r="M477" s="397"/>
      <c r="N477" s="397"/>
      <c r="O477" s="397"/>
      <c r="P477" s="397"/>
      <c r="Q477" s="397"/>
      <c r="R477" s="397"/>
      <c r="S477" s="397"/>
      <c r="T477" s="397"/>
      <c r="U477" s="398"/>
    </row>
    <row r="478" spans="1:21" x14ac:dyDescent="0.25">
      <c r="A478" s="409"/>
      <c r="B478" s="409"/>
      <c r="C478" s="55">
        <v>3</v>
      </c>
      <c r="D478" s="399"/>
      <c r="E478" s="400"/>
      <c r="F478" s="400"/>
      <c r="G478" s="400"/>
      <c r="H478" s="400"/>
      <c r="I478" s="400"/>
      <c r="J478" s="400"/>
      <c r="K478" s="400"/>
      <c r="L478" s="400"/>
      <c r="M478" s="400"/>
      <c r="N478" s="400"/>
      <c r="O478" s="400"/>
      <c r="P478" s="400"/>
      <c r="Q478" s="400"/>
      <c r="R478" s="400"/>
      <c r="S478" s="400"/>
      <c r="T478" s="400"/>
      <c r="U478" s="401"/>
    </row>
    <row r="479" spans="1:21" x14ac:dyDescent="0.25">
      <c r="A479" s="409"/>
      <c r="B479" s="409"/>
      <c r="C479" s="53">
        <v>3</v>
      </c>
      <c r="D479" s="402"/>
      <c r="E479" s="403"/>
      <c r="F479" s="403"/>
      <c r="G479" s="403"/>
      <c r="H479" s="403"/>
      <c r="I479" s="403"/>
      <c r="J479" s="403"/>
      <c r="K479" s="403"/>
      <c r="L479" s="403"/>
      <c r="M479" s="403"/>
      <c r="N479" s="403"/>
      <c r="O479" s="403"/>
      <c r="P479" s="403"/>
      <c r="Q479" s="403"/>
      <c r="R479" s="403"/>
      <c r="S479" s="403"/>
      <c r="T479" s="403"/>
      <c r="U479" s="404"/>
    </row>
    <row r="480" spans="1:21" x14ac:dyDescent="0.25">
      <c r="A480" s="409"/>
      <c r="B480" s="409"/>
      <c r="C480" s="53">
        <v>3</v>
      </c>
      <c r="D480" s="402"/>
      <c r="E480" s="403"/>
      <c r="F480" s="403"/>
      <c r="G480" s="403"/>
      <c r="H480" s="403"/>
      <c r="I480" s="403"/>
      <c r="J480" s="403"/>
      <c r="K480" s="403"/>
      <c r="L480" s="403"/>
      <c r="M480" s="403"/>
      <c r="N480" s="403"/>
      <c r="O480" s="403"/>
      <c r="P480" s="403"/>
      <c r="Q480" s="403"/>
      <c r="R480" s="403"/>
      <c r="S480" s="403"/>
      <c r="T480" s="403"/>
      <c r="U480" s="404"/>
    </row>
    <row r="481" spans="1:21" x14ac:dyDescent="0.25">
      <c r="A481" s="409"/>
      <c r="B481" s="409"/>
      <c r="C481" s="53">
        <v>3</v>
      </c>
      <c r="D481" s="402"/>
      <c r="E481" s="403"/>
      <c r="F481" s="403"/>
      <c r="G481" s="403"/>
      <c r="H481" s="403"/>
      <c r="I481" s="403"/>
      <c r="J481" s="403"/>
      <c r="K481" s="403"/>
      <c r="L481" s="403"/>
      <c r="M481" s="403"/>
      <c r="N481" s="403"/>
      <c r="O481" s="403"/>
      <c r="P481" s="403"/>
      <c r="Q481" s="403"/>
      <c r="R481" s="403"/>
      <c r="S481" s="403"/>
      <c r="T481" s="403"/>
      <c r="U481" s="404"/>
    </row>
    <row r="482" spans="1:21" x14ac:dyDescent="0.25">
      <c r="A482" s="409"/>
      <c r="B482" s="409"/>
      <c r="C482" s="53">
        <v>3</v>
      </c>
      <c r="D482" s="402"/>
      <c r="E482" s="403"/>
      <c r="F482" s="403"/>
      <c r="G482" s="403"/>
      <c r="H482" s="403"/>
      <c r="I482" s="403"/>
      <c r="J482" s="403"/>
      <c r="K482" s="403"/>
      <c r="L482" s="403"/>
      <c r="M482" s="403"/>
      <c r="N482" s="403"/>
      <c r="O482" s="403"/>
      <c r="P482" s="403"/>
      <c r="Q482" s="403"/>
      <c r="R482" s="403"/>
      <c r="S482" s="403"/>
      <c r="T482" s="403"/>
      <c r="U482" s="404"/>
    </row>
    <row r="483" spans="1:21" x14ac:dyDescent="0.25">
      <c r="A483" s="409"/>
      <c r="B483" s="409"/>
      <c r="C483" s="53">
        <v>3</v>
      </c>
      <c r="D483" s="402"/>
      <c r="E483" s="403"/>
      <c r="F483" s="403"/>
      <c r="G483" s="403"/>
      <c r="H483" s="403"/>
      <c r="I483" s="403"/>
      <c r="J483" s="403"/>
      <c r="K483" s="403"/>
      <c r="L483" s="403"/>
      <c r="M483" s="403"/>
      <c r="N483" s="403"/>
      <c r="O483" s="403"/>
      <c r="P483" s="403"/>
      <c r="Q483" s="403"/>
      <c r="R483" s="403"/>
      <c r="S483" s="403"/>
      <c r="T483" s="403"/>
      <c r="U483" s="404"/>
    </row>
    <row r="484" spans="1:21" x14ac:dyDescent="0.25">
      <c r="A484" s="409"/>
      <c r="B484" s="409"/>
      <c r="C484" s="54">
        <v>3</v>
      </c>
      <c r="D484" s="396"/>
      <c r="E484" s="397"/>
      <c r="F484" s="397"/>
      <c r="G484" s="397"/>
      <c r="H484" s="397"/>
      <c r="I484" s="397"/>
      <c r="J484" s="397"/>
      <c r="K484" s="397"/>
      <c r="L484" s="397"/>
      <c r="M484" s="397"/>
      <c r="N484" s="397"/>
      <c r="O484" s="397"/>
      <c r="P484" s="397"/>
      <c r="Q484" s="397"/>
      <c r="R484" s="397"/>
      <c r="S484" s="397"/>
      <c r="T484" s="397"/>
      <c r="U484" s="398"/>
    </row>
    <row r="485" spans="1:21" x14ac:dyDescent="0.25">
      <c r="A485" s="409"/>
      <c r="B485" s="409"/>
      <c r="C485" s="55">
        <v>4</v>
      </c>
      <c r="D485" s="399"/>
      <c r="E485" s="400"/>
      <c r="F485" s="400"/>
      <c r="G485" s="400"/>
      <c r="H485" s="400"/>
      <c r="I485" s="400"/>
      <c r="J485" s="400"/>
      <c r="K485" s="400"/>
      <c r="L485" s="400"/>
      <c r="M485" s="400"/>
      <c r="N485" s="400"/>
      <c r="O485" s="400"/>
      <c r="P485" s="400"/>
      <c r="Q485" s="400"/>
      <c r="R485" s="400"/>
      <c r="S485" s="400"/>
      <c r="T485" s="400"/>
      <c r="U485" s="401"/>
    </row>
    <row r="486" spans="1:21" x14ac:dyDescent="0.25">
      <c r="A486" s="460"/>
      <c r="B486" s="460"/>
      <c r="C486" s="339">
        <v>4</v>
      </c>
      <c r="D486" s="396"/>
      <c r="E486" s="397"/>
      <c r="F486" s="397"/>
      <c r="G486" s="397"/>
      <c r="H486" s="397"/>
      <c r="I486" s="397"/>
      <c r="J486" s="397"/>
      <c r="K486" s="397"/>
      <c r="L486" s="397"/>
      <c r="M486" s="397"/>
      <c r="N486" s="397"/>
      <c r="O486" s="397"/>
      <c r="P486" s="397"/>
      <c r="Q486" s="397"/>
      <c r="R486" s="397"/>
      <c r="S486" s="397"/>
      <c r="T486" s="397"/>
      <c r="U486" s="398"/>
    </row>
    <row r="487" spans="1:21" x14ac:dyDescent="0.25">
      <c r="A487" s="312"/>
      <c r="B487" s="313"/>
      <c r="C487" s="315"/>
      <c r="D487" s="413" t="s">
        <v>98</v>
      </c>
      <c r="E487" s="414"/>
      <c r="F487" s="414"/>
      <c r="G487" s="414"/>
      <c r="H487" s="414"/>
      <c r="I487" s="414"/>
      <c r="J487" s="414"/>
      <c r="K487" s="414"/>
      <c r="L487" s="414"/>
      <c r="M487" s="414"/>
      <c r="N487" s="414"/>
      <c r="O487" s="414"/>
      <c r="P487" s="414"/>
      <c r="Q487" s="414"/>
      <c r="R487" s="414"/>
      <c r="S487" s="414"/>
      <c r="T487" s="414"/>
      <c r="U487" s="415"/>
    </row>
    <row r="488" spans="1:21" x14ac:dyDescent="0.25">
      <c r="A488" s="408"/>
      <c r="B488" s="408"/>
      <c r="C488" s="52">
        <v>0</v>
      </c>
      <c r="D488" s="410"/>
      <c r="E488" s="411"/>
      <c r="F488" s="411"/>
      <c r="G488" s="411"/>
      <c r="H488" s="411"/>
      <c r="I488" s="411"/>
      <c r="J488" s="411"/>
      <c r="K488" s="411"/>
      <c r="L488" s="411"/>
      <c r="M488" s="411"/>
      <c r="N488" s="411"/>
      <c r="O488" s="411"/>
      <c r="P488" s="411"/>
      <c r="Q488" s="411"/>
      <c r="R488" s="411"/>
      <c r="S488" s="411"/>
      <c r="T488" s="411"/>
      <c r="U488" s="412"/>
    </row>
    <row r="489" spans="1:21" x14ac:dyDescent="0.25">
      <c r="A489" s="409"/>
      <c r="B489" s="409"/>
      <c r="C489" s="53">
        <v>0</v>
      </c>
      <c r="D489" s="402"/>
      <c r="E489" s="403"/>
      <c r="F489" s="403"/>
      <c r="G489" s="403"/>
      <c r="H489" s="403"/>
      <c r="I489" s="403"/>
      <c r="J489" s="403"/>
      <c r="K489" s="403"/>
      <c r="L489" s="403"/>
      <c r="M489" s="403"/>
      <c r="N489" s="403"/>
      <c r="O489" s="403"/>
      <c r="P489" s="403"/>
      <c r="Q489" s="403"/>
      <c r="R489" s="403"/>
      <c r="S489" s="403"/>
      <c r="T489" s="403"/>
      <c r="U489" s="404"/>
    </row>
    <row r="490" spans="1:21" x14ac:dyDescent="0.25">
      <c r="A490" s="409"/>
      <c r="B490" s="409"/>
      <c r="C490" s="53">
        <v>0</v>
      </c>
      <c r="D490" s="402"/>
      <c r="E490" s="403"/>
      <c r="F490" s="403"/>
      <c r="G490" s="403"/>
      <c r="H490" s="403"/>
      <c r="I490" s="403"/>
      <c r="J490" s="403"/>
      <c r="K490" s="403"/>
      <c r="L490" s="403"/>
      <c r="M490" s="403"/>
      <c r="N490" s="403"/>
      <c r="O490" s="403"/>
      <c r="P490" s="403"/>
      <c r="Q490" s="403"/>
      <c r="R490" s="403"/>
      <c r="S490" s="403"/>
      <c r="T490" s="403"/>
      <c r="U490" s="404"/>
    </row>
    <row r="491" spans="1:21" x14ac:dyDescent="0.25">
      <c r="A491" s="409"/>
      <c r="B491" s="409"/>
      <c r="C491" s="54">
        <v>0</v>
      </c>
      <c r="D491" s="396"/>
      <c r="E491" s="397"/>
      <c r="F491" s="397"/>
      <c r="G491" s="397"/>
      <c r="H491" s="397"/>
      <c r="I491" s="397"/>
      <c r="J491" s="397"/>
      <c r="K491" s="397"/>
      <c r="L491" s="397"/>
      <c r="M491" s="397"/>
      <c r="N491" s="397"/>
      <c r="O491" s="397"/>
      <c r="P491" s="397"/>
      <c r="Q491" s="397"/>
      <c r="R491" s="397"/>
      <c r="S491" s="397"/>
      <c r="T491" s="397"/>
      <c r="U491" s="398"/>
    </row>
    <row r="492" spans="1:21" x14ac:dyDescent="0.25">
      <c r="A492" s="409"/>
      <c r="B492" s="409"/>
      <c r="C492" s="55">
        <v>1</v>
      </c>
      <c r="D492" s="399"/>
      <c r="E492" s="400"/>
      <c r="F492" s="400"/>
      <c r="G492" s="400"/>
      <c r="H492" s="400"/>
      <c r="I492" s="400"/>
      <c r="J492" s="400"/>
      <c r="K492" s="400"/>
      <c r="L492" s="400"/>
      <c r="M492" s="400"/>
      <c r="N492" s="400"/>
      <c r="O492" s="400"/>
      <c r="P492" s="400"/>
      <c r="Q492" s="400"/>
      <c r="R492" s="400"/>
      <c r="S492" s="400"/>
      <c r="T492" s="400"/>
      <c r="U492" s="401"/>
    </row>
    <row r="493" spans="1:21" x14ac:dyDescent="0.25">
      <c r="A493" s="409"/>
      <c r="B493" s="409"/>
      <c r="C493" s="53">
        <v>1</v>
      </c>
      <c r="D493" s="402"/>
      <c r="E493" s="403"/>
      <c r="F493" s="403"/>
      <c r="G493" s="403"/>
      <c r="H493" s="403"/>
      <c r="I493" s="403"/>
      <c r="J493" s="403"/>
      <c r="K493" s="403"/>
      <c r="L493" s="403"/>
      <c r="M493" s="403"/>
      <c r="N493" s="403"/>
      <c r="O493" s="403"/>
      <c r="P493" s="403"/>
      <c r="Q493" s="403"/>
      <c r="R493" s="403"/>
      <c r="S493" s="403"/>
      <c r="T493" s="403"/>
      <c r="U493" s="404"/>
    </row>
    <row r="494" spans="1:21" x14ac:dyDescent="0.25">
      <c r="A494" s="409"/>
      <c r="B494" s="409"/>
      <c r="C494" s="53">
        <v>1</v>
      </c>
      <c r="D494" s="402"/>
      <c r="E494" s="403"/>
      <c r="F494" s="403"/>
      <c r="G494" s="403"/>
      <c r="H494" s="403"/>
      <c r="I494" s="403"/>
      <c r="J494" s="403"/>
      <c r="K494" s="403"/>
      <c r="L494" s="403"/>
      <c r="M494" s="403"/>
      <c r="N494" s="403"/>
      <c r="O494" s="403"/>
      <c r="P494" s="403"/>
      <c r="Q494" s="403"/>
      <c r="R494" s="403"/>
      <c r="S494" s="403"/>
      <c r="T494" s="403"/>
      <c r="U494" s="404"/>
    </row>
    <row r="495" spans="1:21" x14ac:dyDescent="0.25">
      <c r="A495" s="409"/>
      <c r="B495" s="409"/>
      <c r="C495" s="53">
        <v>1</v>
      </c>
      <c r="D495" s="402"/>
      <c r="E495" s="403"/>
      <c r="F495" s="403"/>
      <c r="G495" s="403"/>
      <c r="H495" s="403"/>
      <c r="I495" s="403"/>
      <c r="J495" s="403"/>
      <c r="K495" s="403"/>
      <c r="L495" s="403"/>
      <c r="M495" s="403"/>
      <c r="N495" s="403"/>
      <c r="O495" s="403"/>
      <c r="P495" s="403"/>
      <c r="Q495" s="403"/>
      <c r="R495" s="403"/>
      <c r="S495" s="403"/>
      <c r="T495" s="403"/>
      <c r="U495" s="404"/>
    </row>
    <row r="496" spans="1:21" x14ac:dyDescent="0.25">
      <c r="A496" s="409"/>
      <c r="B496" s="409"/>
      <c r="C496" s="53">
        <v>1</v>
      </c>
      <c r="D496" s="402"/>
      <c r="E496" s="403"/>
      <c r="F496" s="403"/>
      <c r="G496" s="403"/>
      <c r="H496" s="403"/>
      <c r="I496" s="403"/>
      <c r="J496" s="403"/>
      <c r="K496" s="403"/>
      <c r="L496" s="403"/>
      <c r="M496" s="403"/>
      <c r="N496" s="403"/>
      <c r="O496" s="403"/>
      <c r="P496" s="403"/>
      <c r="Q496" s="403"/>
      <c r="R496" s="403"/>
      <c r="S496" s="403"/>
      <c r="T496" s="403"/>
      <c r="U496" s="404"/>
    </row>
    <row r="497" spans="1:21" x14ac:dyDescent="0.25">
      <c r="A497" s="409"/>
      <c r="B497" s="409"/>
      <c r="C497" s="53">
        <v>1</v>
      </c>
      <c r="D497" s="402"/>
      <c r="E497" s="403"/>
      <c r="F497" s="403"/>
      <c r="G497" s="403"/>
      <c r="H497" s="403"/>
      <c r="I497" s="403"/>
      <c r="J497" s="403"/>
      <c r="K497" s="403"/>
      <c r="L497" s="403"/>
      <c r="M497" s="403"/>
      <c r="N497" s="403"/>
      <c r="O497" s="403"/>
      <c r="P497" s="403"/>
      <c r="Q497" s="403"/>
      <c r="R497" s="403"/>
      <c r="S497" s="403"/>
      <c r="T497" s="403"/>
      <c r="U497" s="404"/>
    </row>
    <row r="498" spans="1:21" x14ac:dyDescent="0.25">
      <c r="A498" s="409"/>
      <c r="B498" s="409"/>
      <c r="C498" s="54">
        <v>1</v>
      </c>
      <c r="D498" s="396"/>
      <c r="E498" s="397"/>
      <c r="F498" s="397"/>
      <c r="G498" s="397"/>
      <c r="H498" s="397"/>
      <c r="I498" s="397"/>
      <c r="J498" s="397"/>
      <c r="K498" s="397"/>
      <c r="L498" s="397"/>
      <c r="M498" s="397"/>
      <c r="N498" s="397"/>
      <c r="O498" s="397"/>
      <c r="P498" s="397"/>
      <c r="Q498" s="397"/>
      <c r="R498" s="397"/>
      <c r="S498" s="397"/>
      <c r="T498" s="397"/>
      <c r="U498" s="398"/>
    </row>
    <row r="499" spans="1:21" x14ac:dyDescent="0.25">
      <c r="A499" s="409"/>
      <c r="B499" s="409"/>
      <c r="C499" s="55">
        <v>2</v>
      </c>
      <c r="D499" s="399"/>
      <c r="E499" s="400"/>
      <c r="F499" s="400"/>
      <c r="G499" s="400"/>
      <c r="H499" s="400"/>
      <c r="I499" s="400"/>
      <c r="J499" s="400"/>
      <c r="K499" s="400"/>
      <c r="L499" s="400"/>
      <c r="M499" s="400"/>
      <c r="N499" s="400"/>
      <c r="O499" s="400"/>
      <c r="P499" s="400"/>
      <c r="Q499" s="400"/>
      <c r="R499" s="400"/>
      <c r="S499" s="400"/>
      <c r="T499" s="400"/>
      <c r="U499" s="401"/>
    </row>
    <row r="500" spans="1:21" x14ac:dyDescent="0.25">
      <c r="A500" s="409"/>
      <c r="B500" s="409"/>
      <c r="C500" s="53">
        <v>2</v>
      </c>
      <c r="D500" s="402"/>
      <c r="E500" s="403"/>
      <c r="F500" s="403"/>
      <c r="G500" s="403"/>
      <c r="H500" s="403"/>
      <c r="I500" s="403"/>
      <c r="J500" s="403"/>
      <c r="K500" s="403"/>
      <c r="L500" s="403"/>
      <c r="M500" s="403"/>
      <c r="N500" s="403"/>
      <c r="O500" s="403"/>
      <c r="P500" s="403"/>
      <c r="Q500" s="403"/>
      <c r="R500" s="403"/>
      <c r="S500" s="403"/>
      <c r="T500" s="403"/>
      <c r="U500" s="404"/>
    </row>
    <row r="501" spans="1:21" x14ac:dyDescent="0.25">
      <c r="A501" s="409"/>
      <c r="B501" s="409"/>
      <c r="C501" s="53">
        <v>2</v>
      </c>
      <c r="D501" s="402"/>
      <c r="E501" s="403"/>
      <c r="F501" s="403"/>
      <c r="G501" s="403"/>
      <c r="H501" s="403"/>
      <c r="I501" s="403"/>
      <c r="J501" s="403"/>
      <c r="K501" s="403"/>
      <c r="L501" s="403"/>
      <c r="M501" s="403"/>
      <c r="N501" s="403"/>
      <c r="O501" s="403"/>
      <c r="P501" s="403"/>
      <c r="Q501" s="403"/>
      <c r="R501" s="403"/>
      <c r="S501" s="403"/>
      <c r="T501" s="403"/>
      <c r="U501" s="404"/>
    </row>
    <row r="502" spans="1:21" x14ac:dyDescent="0.25">
      <c r="A502" s="409"/>
      <c r="B502" s="409"/>
      <c r="C502" s="53">
        <v>2</v>
      </c>
      <c r="D502" s="402"/>
      <c r="E502" s="403"/>
      <c r="F502" s="403"/>
      <c r="G502" s="403"/>
      <c r="H502" s="403"/>
      <c r="I502" s="403"/>
      <c r="J502" s="403"/>
      <c r="K502" s="403"/>
      <c r="L502" s="403"/>
      <c r="M502" s="403"/>
      <c r="N502" s="403"/>
      <c r="O502" s="403"/>
      <c r="P502" s="403"/>
      <c r="Q502" s="403"/>
      <c r="R502" s="403"/>
      <c r="S502" s="403"/>
      <c r="T502" s="403"/>
      <c r="U502" s="404"/>
    </row>
    <row r="503" spans="1:21" x14ac:dyDescent="0.25">
      <c r="A503" s="409"/>
      <c r="B503" s="409"/>
      <c r="C503" s="56">
        <v>2</v>
      </c>
      <c r="D503" s="402"/>
      <c r="E503" s="403"/>
      <c r="F503" s="403"/>
      <c r="G503" s="403"/>
      <c r="H503" s="403"/>
      <c r="I503" s="403"/>
      <c r="J503" s="403"/>
      <c r="K503" s="403"/>
      <c r="L503" s="403"/>
      <c r="M503" s="403"/>
      <c r="N503" s="403"/>
      <c r="O503" s="403"/>
      <c r="P503" s="403"/>
      <c r="Q503" s="403"/>
      <c r="R503" s="403"/>
      <c r="S503" s="403"/>
      <c r="T503" s="403"/>
      <c r="U503" s="404"/>
    </row>
    <row r="504" spans="1:21" x14ac:dyDescent="0.25">
      <c r="A504" s="409"/>
      <c r="B504" s="409"/>
      <c r="C504" s="56">
        <v>2</v>
      </c>
      <c r="D504" s="402"/>
      <c r="E504" s="403"/>
      <c r="F504" s="403"/>
      <c r="G504" s="403"/>
      <c r="H504" s="403"/>
      <c r="I504" s="403"/>
      <c r="J504" s="403"/>
      <c r="K504" s="403"/>
      <c r="L504" s="403"/>
      <c r="M504" s="403"/>
      <c r="N504" s="403"/>
      <c r="O504" s="403"/>
      <c r="P504" s="403"/>
      <c r="Q504" s="403"/>
      <c r="R504" s="403"/>
      <c r="S504" s="403"/>
      <c r="T504" s="403"/>
      <c r="U504" s="404"/>
    </row>
    <row r="505" spans="1:21" x14ac:dyDescent="0.25">
      <c r="A505" s="409"/>
      <c r="B505" s="409"/>
      <c r="C505" s="57">
        <v>2</v>
      </c>
      <c r="D505" s="396"/>
      <c r="E505" s="397"/>
      <c r="F505" s="397"/>
      <c r="G505" s="397"/>
      <c r="H505" s="397"/>
      <c r="I505" s="397"/>
      <c r="J505" s="397"/>
      <c r="K505" s="397"/>
      <c r="L505" s="397"/>
      <c r="M505" s="397"/>
      <c r="N505" s="397"/>
      <c r="O505" s="397"/>
      <c r="P505" s="397"/>
      <c r="Q505" s="397"/>
      <c r="R505" s="397"/>
      <c r="S505" s="397"/>
      <c r="T505" s="397"/>
      <c r="U505" s="398"/>
    </row>
    <row r="506" spans="1:21" x14ac:dyDescent="0.25">
      <c r="A506" s="409"/>
      <c r="B506" s="409"/>
      <c r="C506" s="55">
        <v>3</v>
      </c>
      <c r="D506" s="399"/>
      <c r="E506" s="400"/>
      <c r="F506" s="400"/>
      <c r="G506" s="400"/>
      <c r="H506" s="400"/>
      <c r="I506" s="400"/>
      <c r="J506" s="400"/>
      <c r="K506" s="400"/>
      <c r="L506" s="400"/>
      <c r="M506" s="400"/>
      <c r="N506" s="400"/>
      <c r="O506" s="400"/>
      <c r="P506" s="400"/>
      <c r="Q506" s="400"/>
      <c r="R506" s="400"/>
      <c r="S506" s="400"/>
      <c r="T506" s="400"/>
      <c r="U506" s="401"/>
    </row>
    <row r="507" spans="1:21" x14ac:dyDescent="0.25">
      <c r="A507" s="409"/>
      <c r="B507" s="409"/>
      <c r="C507" s="53">
        <v>3</v>
      </c>
      <c r="D507" s="402"/>
      <c r="E507" s="403"/>
      <c r="F507" s="403"/>
      <c r="G507" s="403"/>
      <c r="H507" s="403"/>
      <c r="I507" s="403"/>
      <c r="J507" s="403"/>
      <c r="K507" s="403"/>
      <c r="L507" s="403"/>
      <c r="M507" s="403"/>
      <c r="N507" s="403"/>
      <c r="O507" s="403"/>
      <c r="P507" s="403"/>
      <c r="Q507" s="403"/>
      <c r="R507" s="403"/>
      <c r="S507" s="403"/>
      <c r="T507" s="403"/>
      <c r="U507" s="404"/>
    </row>
    <row r="508" spans="1:21" x14ac:dyDescent="0.25">
      <c r="A508" s="409"/>
      <c r="B508" s="409"/>
      <c r="C508" s="53">
        <v>3</v>
      </c>
      <c r="D508" s="402"/>
      <c r="E508" s="403"/>
      <c r="F508" s="403"/>
      <c r="G508" s="403"/>
      <c r="H508" s="403"/>
      <c r="I508" s="403"/>
      <c r="J508" s="403"/>
      <c r="K508" s="403"/>
      <c r="L508" s="403"/>
      <c r="M508" s="403"/>
      <c r="N508" s="403"/>
      <c r="O508" s="403"/>
      <c r="P508" s="403"/>
      <c r="Q508" s="403"/>
      <c r="R508" s="403"/>
      <c r="S508" s="403"/>
      <c r="T508" s="403"/>
      <c r="U508" s="404"/>
    </row>
    <row r="509" spans="1:21" x14ac:dyDescent="0.25">
      <c r="A509" s="409"/>
      <c r="B509" s="409"/>
      <c r="C509" s="53">
        <v>3</v>
      </c>
      <c r="D509" s="402"/>
      <c r="E509" s="403"/>
      <c r="F509" s="403"/>
      <c r="G509" s="403"/>
      <c r="H509" s="403"/>
      <c r="I509" s="403"/>
      <c r="J509" s="403"/>
      <c r="K509" s="403"/>
      <c r="L509" s="403"/>
      <c r="M509" s="403"/>
      <c r="N509" s="403"/>
      <c r="O509" s="403"/>
      <c r="P509" s="403"/>
      <c r="Q509" s="403"/>
      <c r="R509" s="403"/>
      <c r="S509" s="403"/>
      <c r="T509" s="403"/>
      <c r="U509" s="404"/>
    </row>
    <row r="510" spans="1:21" x14ac:dyDescent="0.25">
      <c r="A510" s="409"/>
      <c r="B510" s="409"/>
      <c r="C510" s="53">
        <v>3</v>
      </c>
      <c r="D510" s="402"/>
      <c r="E510" s="403"/>
      <c r="F510" s="403"/>
      <c r="G510" s="403"/>
      <c r="H510" s="403"/>
      <c r="I510" s="403"/>
      <c r="J510" s="403"/>
      <c r="K510" s="403"/>
      <c r="L510" s="403"/>
      <c r="M510" s="403"/>
      <c r="N510" s="403"/>
      <c r="O510" s="403"/>
      <c r="P510" s="403"/>
      <c r="Q510" s="403"/>
      <c r="R510" s="403"/>
      <c r="S510" s="403"/>
      <c r="T510" s="403"/>
      <c r="U510" s="404"/>
    </row>
    <row r="511" spans="1:21" x14ac:dyDescent="0.25">
      <c r="A511" s="409"/>
      <c r="B511" s="409"/>
      <c r="C511" s="53">
        <v>3</v>
      </c>
      <c r="D511" s="402"/>
      <c r="E511" s="403"/>
      <c r="F511" s="403"/>
      <c r="G511" s="403"/>
      <c r="H511" s="403"/>
      <c r="I511" s="403"/>
      <c r="J511" s="403"/>
      <c r="K511" s="403"/>
      <c r="L511" s="403"/>
      <c r="M511" s="403"/>
      <c r="N511" s="403"/>
      <c r="O511" s="403"/>
      <c r="P511" s="403"/>
      <c r="Q511" s="403"/>
      <c r="R511" s="403"/>
      <c r="S511" s="403"/>
      <c r="T511" s="403"/>
      <c r="U511" s="404"/>
    </row>
    <row r="512" spans="1:21" x14ac:dyDescent="0.25">
      <c r="A512" s="409"/>
      <c r="B512" s="409"/>
      <c r="C512" s="54">
        <v>3</v>
      </c>
      <c r="D512" s="396"/>
      <c r="E512" s="397"/>
      <c r="F512" s="397"/>
      <c r="G512" s="397"/>
      <c r="H512" s="397"/>
      <c r="I512" s="397"/>
      <c r="J512" s="397"/>
      <c r="K512" s="397"/>
      <c r="L512" s="397"/>
      <c r="M512" s="397"/>
      <c r="N512" s="397"/>
      <c r="O512" s="397"/>
      <c r="P512" s="397"/>
      <c r="Q512" s="397"/>
      <c r="R512" s="397"/>
      <c r="S512" s="397"/>
      <c r="T512" s="397"/>
      <c r="U512" s="398"/>
    </row>
    <row r="513" spans="1:21" x14ac:dyDescent="0.25">
      <c r="A513" s="409"/>
      <c r="B513" s="409"/>
      <c r="C513" s="55">
        <v>4</v>
      </c>
      <c r="D513" s="399"/>
      <c r="E513" s="400"/>
      <c r="F513" s="400"/>
      <c r="G513" s="400"/>
      <c r="H513" s="400"/>
      <c r="I513" s="400"/>
      <c r="J513" s="400"/>
      <c r="K513" s="400"/>
      <c r="L513" s="400"/>
      <c r="M513" s="400"/>
      <c r="N513" s="400"/>
      <c r="O513" s="400"/>
      <c r="P513" s="400"/>
      <c r="Q513" s="400"/>
      <c r="R513" s="400"/>
      <c r="S513" s="400"/>
      <c r="T513" s="400"/>
      <c r="U513" s="401"/>
    </row>
    <row r="514" spans="1:21" x14ac:dyDescent="0.25">
      <c r="A514" s="460"/>
      <c r="B514" s="460"/>
      <c r="C514" s="339">
        <v>4</v>
      </c>
      <c r="D514" s="396"/>
      <c r="E514" s="397"/>
      <c r="F514" s="397"/>
      <c r="G514" s="397"/>
      <c r="H514" s="397"/>
      <c r="I514" s="397"/>
      <c r="J514" s="397"/>
      <c r="K514" s="397"/>
      <c r="L514" s="397"/>
      <c r="M514" s="397"/>
      <c r="N514" s="397"/>
      <c r="O514" s="397"/>
      <c r="P514" s="397"/>
      <c r="Q514" s="397"/>
      <c r="R514" s="397"/>
      <c r="S514" s="397"/>
      <c r="T514" s="397"/>
      <c r="U514" s="398"/>
    </row>
    <row r="515" spans="1:21" x14ac:dyDescent="0.25">
      <c r="A515" s="312"/>
      <c r="B515" s="313"/>
      <c r="C515" s="315"/>
      <c r="D515" s="413" t="s">
        <v>98</v>
      </c>
      <c r="E515" s="414"/>
      <c r="F515" s="414"/>
      <c r="G515" s="414"/>
      <c r="H515" s="414"/>
      <c r="I515" s="414"/>
      <c r="J515" s="414"/>
      <c r="K515" s="414"/>
      <c r="L515" s="414"/>
      <c r="M515" s="414"/>
      <c r="N515" s="414"/>
      <c r="O515" s="414"/>
      <c r="P515" s="414"/>
      <c r="Q515" s="414"/>
      <c r="R515" s="414"/>
      <c r="S515" s="414"/>
      <c r="T515" s="414"/>
      <c r="U515" s="415"/>
    </row>
    <row r="516" spans="1:21" x14ac:dyDescent="0.25">
      <c r="A516" s="408"/>
      <c r="B516" s="408"/>
      <c r="C516" s="52">
        <v>0</v>
      </c>
      <c r="D516" s="410"/>
      <c r="E516" s="411"/>
      <c r="F516" s="411"/>
      <c r="G516" s="411"/>
      <c r="H516" s="411"/>
      <c r="I516" s="411"/>
      <c r="J516" s="411"/>
      <c r="K516" s="411"/>
      <c r="L516" s="411"/>
      <c r="M516" s="411"/>
      <c r="N516" s="411"/>
      <c r="O516" s="411"/>
      <c r="P516" s="411"/>
      <c r="Q516" s="411"/>
      <c r="R516" s="411"/>
      <c r="S516" s="411"/>
      <c r="T516" s="411"/>
      <c r="U516" s="412"/>
    </row>
    <row r="517" spans="1:21" x14ac:dyDescent="0.25">
      <c r="A517" s="409"/>
      <c r="B517" s="409"/>
      <c r="C517" s="53">
        <v>0</v>
      </c>
      <c r="D517" s="402"/>
      <c r="E517" s="403"/>
      <c r="F517" s="403"/>
      <c r="G517" s="403"/>
      <c r="H517" s="403"/>
      <c r="I517" s="403"/>
      <c r="J517" s="403"/>
      <c r="K517" s="403"/>
      <c r="L517" s="403"/>
      <c r="M517" s="403"/>
      <c r="N517" s="403"/>
      <c r="O517" s="403"/>
      <c r="P517" s="403"/>
      <c r="Q517" s="403"/>
      <c r="R517" s="403"/>
      <c r="S517" s="403"/>
      <c r="T517" s="403"/>
      <c r="U517" s="404"/>
    </row>
    <row r="518" spans="1:21" x14ac:dyDescent="0.25">
      <c r="A518" s="409"/>
      <c r="B518" s="409"/>
      <c r="C518" s="53">
        <v>0</v>
      </c>
      <c r="D518" s="402"/>
      <c r="E518" s="403"/>
      <c r="F518" s="403"/>
      <c r="G518" s="403"/>
      <c r="H518" s="403"/>
      <c r="I518" s="403"/>
      <c r="J518" s="403"/>
      <c r="K518" s="403"/>
      <c r="L518" s="403"/>
      <c r="M518" s="403"/>
      <c r="N518" s="403"/>
      <c r="O518" s="403"/>
      <c r="P518" s="403"/>
      <c r="Q518" s="403"/>
      <c r="R518" s="403"/>
      <c r="S518" s="403"/>
      <c r="T518" s="403"/>
      <c r="U518" s="404"/>
    </row>
    <row r="519" spans="1:21" x14ac:dyDescent="0.25">
      <c r="A519" s="409"/>
      <c r="B519" s="409"/>
      <c r="C519" s="54">
        <v>0</v>
      </c>
      <c r="D519" s="396"/>
      <c r="E519" s="397"/>
      <c r="F519" s="397"/>
      <c r="G519" s="397"/>
      <c r="H519" s="397"/>
      <c r="I519" s="397"/>
      <c r="J519" s="397"/>
      <c r="K519" s="397"/>
      <c r="L519" s="397"/>
      <c r="M519" s="397"/>
      <c r="N519" s="397"/>
      <c r="O519" s="397"/>
      <c r="P519" s="397"/>
      <c r="Q519" s="397"/>
      <c r="R519" s="397"/>
      <c r="S519" s="397"/>
      <c r="T519" s="397"/>
      <c r="U519" s="398"/>
    </row>
    <row r="520" spans="1:21" x14ac:dyDescent="0.25">
      <c r="A520" s="409"/>
      <c r="B520" s="409"/>
      <c r="C520" s="55">
        <v>1</v>
      </c>
      <c r="D520" s="399"/>
      <c r="E520" s="400"/>
      <c r="F520" s="400"/>
      <c r="G520" s="400"/>
      <c r="H520" s="400"/>
      <c r="I520" s="400"/>
      <c r="J520" s="400"/>
      <c r="K520" s="400"/>
      <c r="L520" s="400"/>
      <c r="M520" s="400"/>
      <c r="N520" s="400"/>
      <c r="O520" s="400"/>
      <c r="P520" s="400"/>
      <c r="Q520" s="400"/>
      <c r="R520" s="400"/>
      <c r="S520" s="400"/>
      <c r="T520" s="400"/>
      <c r="U520" s="401"/>
    </row>
    <row r="521" spans="1:21" x14ac:dyDescent="0.25">
      <c r="A521" s="409"/>
      <c r="B521" s="409"/>
      <c r="C521" s="53">
        <v>1</v>
      </c>
      <c r="D521" s="402"/>
      <c r="E521" s="403"/>
      <c r="F521" s="403"/>
      <c r="G521" s="403"/>
      <c r="H521" s="403"/>
      <c r="I521" s="403"/>
      <c r="J521" s="403"/>
      <c r="K521" s="403"/>
      <c r="L521" s="403"/>
      <c r="M521" s="403"/>
      <c r="N521" s="403"/>
      <c r="O521" s="403"/>
      <c r="P521" s="403"/>
      <c r="Q521" s="403"/>
      <c r="R521" s="403"/>
      <c r="S521" s="403"/>
      <c r="T521" s="403"/>
      <c r="U521" s="404"/>
    </row>
    <row r="522" spans="1:21" x14ac:dyDescent="0.25">
      <c r="A522" s="409"/>
      <c r="B522" s="409"/>
      <c r="C522" s="53">
        <v>1</v>
      </c>
      <c r="D522" s="402"/>
      <c r="E522" s="403"/>
      <c r="F522" s="403"/>
      <c r="G522" s="403"/>
      <c r="H522" s="403"/>
      <c r="I522" s="403"/>
      <c r="J522" s="403"/>
      <c r="K522" s="403"/>
      <c r="L522" s="403"/>
      <c r="M522" s="403"/>
      <c r="N522" s="403"/>
      <c r="O522" s="403"/>
      <c r="P522" s="403"/>
      <c r="Q522" s="403"/>
      <c r="R522" s="403"/>
      <c r="S522" s="403"/>
      <c r="T522" s="403"/>
      <c r="U522" s="404"/>
    </row>
    <row r="523" spans="1:21" x14ac:dyDescent="0.25">
      <c r="A523" s="409"/>
      <c r="B523" s="409"/>
      <c r="C523" s="53">
        <v>1</v>
      </c>
      <c r="D523" s="402"/>
      <c r="E523" s="403"/>
      <c r="F523" s="403"/>
      <c r="G523" s="403"/>
      <c r="H523" s="403"/>
      <c r="I523" s="403"/>
      <c r="J523" s="403"/>
      <c r="K523" s="403"/>
      <c r="L523" s="403"/>
      <c r="M523" s="403"/>
      <c r="N523" s="403"/>
      <c r="O523" s="403"/>
      <c r="P523" s="403"/>
      <c r="Q523" s="403"/>
      <c r="R523" s="403"/>
      <c r="S523" s="403"/>
      <c r="T523" s="403"/>
      <c r="U523" s="404"/>
    </row>
    <row r="524" spans="1:21" x14ac:dyDescent="0.25">
      <c r="A524" s="409"/>
      <c r="B524" s="409"/>
      <c r="C524" s="53">
        <v>1</v>
      </c>
      <c r="D524" s="402"/>
      <c r="E524" s="403"/>
      <c r="F524" s="403"/>
      <c r="G524" s="403"/>
      <c r="H524" s="403"/>
      <c r="I524" s="403"/>
      <c r="J524" s="403"/>
      <c r="K524" s="403"/>
      <c r="L524" s="403"/>
      <c r="M524" s="403"/>
      <c r="N524" s="403"/>
      <c r="O524" s="403"/>
      <c r="P524" s="403"/>
      <c r="Q524" s="403"/>
      <c r="R524" s="403"/>
      <c r="S524" s="403"/>
      <c r="T524" s="403"/>
      <c r="U524" s="404"/>
    </row>
    <row r="525" spans="1:21" x14ac:dyDescent="0.25">
      <c r="A525" s="409"/>
      <c r="B525" s="409"/>
      <c r="C525" s="53">
        <v>1</v>
      </c>
      <c r="D525" s="402"/>
      <c r="E525" s="403"/>
      <c r="F525" s="403"/>
      <c r="G525" s="403"/>
      <c r="H525" s="403"/>
      <c r="I525" s="403"/>
      <c r="J525" s="403"/>
      <c r="K525" s="403"/>
      <c r="L525" s="403"/>
      <c r="M525" s="403"/>
      <c r="N525" s="403"/>
      <c r="O525" s="403"/>
      <c r="P525" s="403"/>
      <c r="Q525" s="403"/>
      <c r="R525" s="403"/>
      <c r="S525" s="403"/>
      <c r="T525" s="403"/>
      <c r="U525" s="404"/>
    </row>
    <row r="526" spans="1:21" x14ac:dyDescent="0.25">
      <c r="A526" s="409"/>
      <c r="B526" s="409"/>
      <c r="C526" s="54">
        <v>1</v>
      </c>
      <c r="D526" s="396"/>
      <c r="E526" s="397"/>
      <c r="F526" s="397"/>
      <c r="G526" s="397"/>
      <c r="H526" s="397"/>
      <c r="I526" s="397"/>
      <c r="J526" s="397"/>
      <c r="K526" s="397"/>
      <c r="L526" s="397"/>
      <c r="M526" s="397"/>
      <c r="N526" s="397"/>
      <c r="O526" s="397"/>
      <c r="P526" s="397"/>
      <c r="Q526" s="397"/>
      <c r="R526" s="397"/>
      <c r="S526" s="397"/>
      <c r="T526" s="397"/>
      <c r="U526" s="398"/>
    </row>
    <row r="527" spans="1:21" x14ac:dyDescent="0.25">
      <c r="A527" s="409"/>
      <c r="B527" s="409"/>
      <c r="C527" s="55">
        <v>2</v>
      </c>
      <c r="D527" s="399"/>
      <c r="E527" s="400"/>
      <c r="F527" s="400"/>
      <c r="G527" s="400"/>
      <c r="H527" s="400"/>
      <c r="I527" s="400"/>
      <c r="J527" s="400"/>
      <c r="K527" s="400"/>
      <c r="L527" s="400"/>
      <c r="M527" s="400"/>
      <c r="N527" s="400"/>
      <c r="O527" s="400"/>
      <c r="P527" s="400"/>
      <c r="Q527" s="400"/>
      <c r="R527" s="400"/>
      <c r="S527" s="400"/>
      <c r="T527" s="400"/>
      <c r="U527" s="401"/>
    </row>
    <row r="528" spans="1:21" x14ac:dyDescent="0.25">
      <c r="A528" s="409"/>
      <c r="B528" s="409"/>
      <c r="C528" s="53">
        <v>2</v>
      </c>
      <c r="D528" s="402"/>
      <c r="E528" s="403"/>
      <c r="F528" s="403"/>
      <c r="G528" s="403"/>
      <c r="H528" s="403"/>
      <c r="I528" s="403"/>
      <c r="J528" s="403"/>
      <c r="K528" s="403"/>
      <c r="L528" s="403"/>
      <c r="M528" s="403"/>
      <c r="N528" s="403"/>
      <c r="O528" s="403"/>
      <c r="P528" s="403"/>
      <c r="Q528" s="403"/>
      <c r="R528" s="403"/>
      <c r="S528" s="403"/>
      <c r="T528" s="403"/>
      <c r="U528" s="404"/>
    </row>
    <row r="529" spans="1:21" x14ac:dyDescent="0.25">
      <c r="A529" s="409"/>
      <c r="B529" s="409"/>
      <c r="C529" s="53">
        <v>2</v>
      </c>
      <c r="D529" s="402"/>
      <c r="E529" s="403"/>
      <c r="F529" s="403"/>
      <c r="G529" s="403"/>
      <c r="H529" s="403"/>
      <c r="I529" s="403"/>
      <c r="J529" s="403"/>
      <c r="K529" s="403"/>
      <c r="L529" s="403"/>
      <c r="M529" s="403"/>
      <c r="N529" s="403"/>
      <c r="O529" s="403"/>
      <c r="P529" s="403"/>
      <c r="Q529" s="403"/>
      <c r="R529" s="403"/>
      <c r="S529" s="403"/>
      <c r="T529" s="403"/>
      <c r="U529" s="404"/>
    </row>
    <row r="530" spans="1:21" x14ac:dyDescent="0.25">
      <c r="A530" s="409"/>
      <c r="B530" s="409"/>
      <c r="C530" s="53">
        <v>2</v>
      </c>
      <c r="D530" s="402"/>
      <c r="E530" s="403"/>
      <c r="F530" s="403"/>
      <c r="G530" s="403"/>
      <c r="H530" s="403"/>
      <c r="I530" s="403"/>
      <c r="J530" s="403"/>
      <c r="K530" s="403"/>
      <c r="L530" s="403"/>
      <c r="M530" s="403"/>
      <c r="N530" s="403"/>
      <c r="O530" s="403"/>
      <c r="P530" s="403"/>
      <c r="Q530" s="403"/>
      <c r="R530" s="403"/>
      <c r="S530" s="403"/>
      <c r="T530" s="403"/>
      <c r="U530" s="404"/>
    </row>
    <row r="531" spans="1:21" x14ac:dyDescent="0.25">
      <c r="A531" s="409"/>
      <c r="B531" s="409"/>
      <c r="C531" s="56">
        <v>2</v>
      </c>
      <c r="D531" s="402"/>
      <c r="E531" s="403"/>
      <c r="F531" s="403"/>
      <c r="G531" s="403"/>
      <c r="H531" s="403"/>
      <c r="I531" s="403"/>
      <c r="J531" s="403"/>
      <c r="K531" s="403"/>
      <c r="L531" s="403"/>
      <c r="M531" s="403"/>
      <c r="N531" s="403"/>
      <c r="O531" s="403"/>
      <c r="P531" s="403"/>
      <c r="Q531" s="403"/>
      <c r="R531" s="403"/>
      <c r="S531" s="403"/>
      <c r="T531" s="403"/>
      <c r="U531" s="404"/>
    </row>
    <row r="532" spans="1:21" x14ac:dyDescent="0.25">
      <c r="A532" s="409"/>
      <c r="B532" s="409"/>
      <c r="C532" s="56">
        <v>2</v>
      </c>
      <c r="D532" s="402"/>
      <c r="E532" s="403"/>
      <c r="F532" s="403"/>
      <c r="G532" s="403"/>
      <c r="H532" s="403"/>
      <c r="I532" s="403"/>
      <c r="J532" s="403"/>
      <c r="K532" s="403"/>
      <c r="L532" s="403"/>
      <c r="M532" s="403"/>
      <c r="N532" s="403"/>
      <c r="O532" s="403"/>
      <c r="P532" s="403"/>
      <c r="Q532" s="403"/>
      <c r="R532" s="403"/>
      <c r="S532" s="403"/>
      <c r="T532" s="403"/>
      <c r="U532" s="404"/>
    </row>
    <row r="533" spans="1:21" x14ac:dyDescent="0.25">
      <c r="A533" s="409"/>
      <c r="B533" s="409"/>
      <c r="C533" s="57">
        <v>2</v>
      </c>
      <c r="D533" s="396"/>
      <c r="E533" s="397"/>
      <c r="F533" s="397"/>
      <c r="G533" s="397"/>
      <c r="H533" s="397"/>
      <c r="I533" s="397"/>
      <c r="J533" s="397"/>
      <c r="K533" s="397"/>
      <c r="L533" s="397"/>
      <c r="M533" s="397"/>
      <c r="N533" s="397"/>
      <c r="O533" s="397"/>
      <c r="P533" s="397"/>
      <c r="Q533" s="397"/>
      <c r="R533" s="397"/>
      <c r="S533" s="397"/>
      <c r="T533" s="397"/>
      <c r="U533" s="398"/>
    </row>
    <row r="534" spans="1:21" x14ac:dyDescent="0.25">
      <c r="A534" s="409"/>
      <c r="B534" s="409"/>
      <c r="C534" s="55">
        <v>3</v>
      </c>
      <c r="D534" s="399"/>
      <c r="E534" s="400"/>
      <c r="F534" s="400"/>
      <c r="G534" s="400"/>
      <c r="H534" s="400"/>
      <c r="I534" s="400"/>
      <c r="J534" s="400"/>
      <c r="K534" s="400"/>
      <c r="L534" s="400"/>
      <c r="M534" s="400"/>
      <c r="N534" s="400"/>
      <c r="O534" s="400"/>
      <c r="P534" s="400"/>
      <c r="Q534" s="400"/>
      <c r="R534" s="400"/>
      <c r="S534" s="400"/>
      <c r="T534" s="400"/>
      <c r="U534" s="401"/>
    </row>
    <row r="535" spans="1:21" x14ac:dyDescent="0.25">
      <c r="A535" s="409"/>
      <c r="B535" s="409"/>
      <c r="C535" s="53">
        <v>3</v>
      </c>
      <c r="D535" s="402"/>
      <c r="E535" s="403"/>
      <c r="F535" s="403"/>
      <c r="G535" s="403"/>
      <c r="H535" s="403"/>
      <c r="I535" s="403"/>
      <c r="J535" s="403"/>
      <c r="K535" s="403"/>
      <c r="L535" s="403"/>
      <c r="M535" s="403"/>
      <c r="N535" s="403"/>
      <c r="O535" s="403"/>
      <c r="P535" s="403"/>
      <c r="Q535" s="403"/>
      <c r="R535" s="403"/>
      <c r="S535" s="403"/>
      <c r="T535" s="403"/>
      <c r="U535" s="404"/>
    </row>
    <row r="536" spans="1:21" x14ac:dyDescent="0.25">
      <c r="A536" s="409"/>
      <c r="B536" s="409"/>
      <c r="C536" s="53">
        <v>3</v>
      </c>
      <c r="D536" s="402"/>
      <c r="E536" s="403"/>
      <c r="F536" s="403"/>
      <c r="G536" s="403"/>
      <c r="H536" s="403"/>
      <c r="I536" s="403"/>
      <c r="J536" s="403"/>
      <c r="K536" s="403"/>
      <c r="L536" s="403"/>
      <c r="M536" s="403"/>
      <c r="N536" s="403"/>
      <c r="O536" s="403"/>
      <c r="P536" s="403"/>
      <c r="Q536" s="403"/>
      <c r="R536" s="403"/>
      <c r="S536" s="403"/>
      <c r="T536" s="403"/>
      <c r="U536" s="404"/>
    </row>
    <row r="537" spans="1:21" x14ac:dyDescent="0.25">
      <c r="A537" s="409"/>
      <c r="B537" s="409"/>
      <c r="C537" s="53">
        <v>3</v>
      </c>
      <c r="D537" s="402"/>
      <c r="E537" s="403"/>
      <c r="F537" s="403"/>
      <c r="G537" s="403"/>
      <c r="H537" s="403"/>
      <c r="I537" s="403"/>
      <c r="J537" s="403"/>
      <c r="K537" s="403"/>
      <c r="L537" s="403"/>
      <c r="M537" s="403"/>
      <c r="N537" s="403"/>
      <c r="O537" s="403"/>
      <c r="P537" s="403"/>
      <c r="Q537" s="403"/>
      <c r="R537" s="403"/>
      <c r="S537" s="403"/>
      <c r="T537" s="403"/>
      <c r="U537" s="404"/>
    </row>
    <row r="538" spans="1:21" x14ac:dyDescent="0.25">
      <c r="A538" s="409"/>
      <c r="B538" s="409"/>
      <c r="C538" s="53">
        <v>3</v>
      </c>
      <c r="D538" s="402"/>
      <c r="E538" s="403"/>
      <c r="F538" s="403"/>
      <c r="G538" s="403"/>
      <c r="H538" s="403"/>
      <c r="I538" s="403"/>
      <c r="J538" s="403"/>
      <c r="K538" s="403"/>
      <c r="L538" s="403"/>
      <c r="M538" s="403"/>
      <c r="N538" s="403"/>
      <c r="O538" s="403"/>
      <c r="P538" s="403"/>
      <c r="Q538" s="403"/>
      <c r="R538" s="403"/>
      <c r="S538" s="403"/>
      <c r="T538" s="403"/>
      <c r="U538" s="404"/>
    </row>
    <row r="539" spans="1:21" x14ac:dyDescent="0.25">
      <c r="A539" s="409"/>
      <c r="B539" s="409"/>
      <c r="C539" s="53">
        <v>3</v>
      </c>
      <c r="D539" s="402"/>
      <c r="E539" s="403"/>
      <c r="F539" s="403"/>
      <c r="G539" s="403"/>
      <c r="H539" s="403"/>
      <c r="I539" s="403"/>
      <c r="J539" s="403"/>
      <c r="K539" s="403"/>
      <c r="L539" s="403"/>
      <c r="M539" s="403"/>
      <c r="N539" s="403"/>
      <c r="O539" s="403"/>
      <c r="P539" s="403"/>
      <c r="Q539" s="403"/>
      <c r="R539" s="403"/>
      <c r="S539" s="403"/>
      <c r="T539" s="403"/>
      <c r="U539" s="404"/>
    </row>
    <row r="540" spans="1:21" x14ac:dyDescent="0.25">
      <c r="A540" s="409"/>
      <c r="B540" s="409"/>
      <c r="C540" s="54">
        <v>3</v>
      </c>
      <c r="D540" s="396"/>
      <c r="E540" s="397"/>
      <c r="F540" s="397"/>
      <c r="G540" s="397"/>
      <c r="H540" s="397"/>
      <c r="I540" s="397"/>
      <c r="J540" s="397"/>
      <c r="K540" s="397"/>
      <c r="L540" s="397"/>
      <c r="M540" s="397"/>
      <c r="N540" s="397"/>
      <c r="O540" s="397"/>
      <c r="P540" s="397"/>
      <c r="Q540" s="397"/>
      <c r="R540" s="397"/>
      <c r="S540" s="397"/>
      <c r="T540" s="397"/>
      <c r="U540" s="398"/>
    </row>
    <row r="541" spans="1:21" x14ac:dyDescent="0.25">
      <c r="A541" s="409"/>
      <c r="B541" s="409"/>
      <c r="C541" s="55">
        <v>4</v>
      </c>
      <c r="D541" s="399"/>
      <c r="E541" s="400"/>
      <c r="F541" s="400"/>
      <c r="G541" s="400"/>
      <c r="H541" s="400"/>
      <c r="I541" s="400"/>
      <c r="J541" s="400"/>
      <c r="K541" s="400"/>
      <c r="L541" s="400"/>
      <c r="M541" s="400"/>
      <c r="N541" s="400"/>
      <c r="O541" s="400"/>
      <c r="P541" s="400"/>
      <c r="Q541" s="400"/>
      <c r="R541" s="400"/>
      <c r="S541" s="400"/>
      <c r="T541" s="400"/>
      <c r="U541" s="401"/>
    </row>
    <row r="542" spans="1:21" x14ac:dyDescent="0.25">
      <c r="A542" s="460"/>
      <c r="B542" s="460"/>
      <c r="C542" s="339">
        <v>4</v>
      </c>
      <c r="D542" s="396"/>
      <c r="E542" s="397"/>
      <c r="F542" s="397"/>
      <c r="G542" s="397"/>
      <c r="H542" s="397"/>
      <c r="I542" s="397"/>
      <c r="J542" s="397"/>
      <c r="K542" s="397"/>
      <c r="L542" s="397"/>
      <c r="M542" s="397"/>
      <c r="N542" s="397"/>
      <c r="O542" s="397"/>
      <c r="P542" s="397"/>
      <c r="Q542" s="397"/>
      <c r="R542" s="397"/>
      <c r="S542" s="397"/>
      <c r="T542" s="397"/>
      <c r="U542" s="398"/>
    </row>
    <row r="543" spans="1:21" x14ac:dyDescent="0.25">
      <c r="A543" s="312"/>
      <c r="B543" s="313"/>
      <c r="C543" s="315"/>
      <c r="D543" s="413" t="s">
        <v>98</v>
      </c>
      <c r="E543" s="414"/>
      <c r="F543" s="414"/>
      <c r="G543" s="414"/>
      <c r="H543" s="414"/>
      <c r="I543" s="414"/>
      <c r="J543" s="414"/>
      <c r="K543" s="414"/>
      <c r="L543" s="414"/>
      <c r="M543" s="414"/>
      <c r="N543" s="414"/>
      <c r="O543" s="414"/>
      <c r="P543" s="414"/>
      <c r="Q543" s="414"/>
      <c r="R543" s="414"/>
      <c r="S543" s="414"/>
      <c r="T543" s="414"/>
      <c r="U543" s="415"/>
    </row>
    <row r="544" spans="1:21" x14ac:dyDescent="0.25">
      <c r="A544" s="408"/>
      <c r="B544" s="408"/>
      <c r="C544" s="52">
        <v>0</v>
      </c>
      <c r="D544" s="410"/>
      <c r="E544" s="411"/>
      <c r="F544" s="411"/>
      <c r="G544" s="411"/>
      <c r="H544" s="411"/>
      <c r="I544" s="411"/>
      <c r="J544" s="411"/>
      <c r="K544" s="411"/>
      <c r="L544" s="411"/>
      <c r="M544" s="411"/>
      <c r="N544" s="411"/>
      <c r="O544" s="411"/>
      <c r="P544" s="411"/>
      <c r="Q544" s="411"/>
      <c r="R544" s="411"/>
      <c r="S544" s="411"/>
      <c r="T544" s="411"/>
      <c r="U544" s="412"/>
    </row>
    <row r="545" spans="1:21" x14ac:dyDescent="0.25">
      <c r="A545" s="409"/>
      <c r="B545" s="409"/>
      <c r="C545" s="53">
        <v>0</v>
      </c>
      <c r="D545" s="402"/>
      <c r="E545" s="403"/>
      <c r="F545" s="403"/>
      <c r="G545" s="403"/>
      <c r="H545" s="403"/>
      <c r="I545" s="403"/>
      <c r="J545" s="403"/>
      <c r="K545" s="403"/>
      <c r="L545" s="403"/>
      <c r="M545" s="403"/>
      <c r="N545" s="403"/>
      <c r="O545" s="403"/>
      <c r="P545" s="403"/>
      <c r="Q545" s="403"/>
      <c r="R545" s="403"/>
      <c r="S545" s="403"/>
      <c r="T545" s="403"/>
      <c r="U545" s="404"/>
    </row>
    <row r="546" spans="1:21" x14ac:dyDescent="0.25">
      <c r="A546" s="409"/>
      <c r="B546" s="409"/>
      <c r="C546" s="53">
        <v>0</v>
      </c>
      <c r="D546" s="402"/>
      <c r="E546" s="403"/>
      <c r="F546" s="403"/>
      <c r="G546" s="403"/>
      <c r="H546" s="403"/>
      <c r="I546" s="403"/>
      <c r="J546" s="403"/>
      <c r="K546" s="403"/>
      <c r="L546" s="403"/>
      <c r="M546" s="403"/>
      <c r="N546" s="403"/>
      <c r="O546" s="403"/>
      <c r="P546" s="403"/>
      <c r="Q546" s="403"/>
      <c r="R546" s="403"/>
      <c r="S546" s="403"/>
      <c r="T546" s="403"/>
      <c r="U546" s="404"/>
    </row>
    <row r="547" spans="1:21" x14ac:dyDescent="0.25">
      <c r="A547" s="409"/>
      <c r="B547" s="409"/>
      <c r="C547" s="54">
        <v>0</v>
      </c>
      <c r="D547" s="396"/>
      <c r="E547" s="397"/>
      <c r="F547" s="397"/>
      <c r="G547" s="397"/>
      <c r="H547" s="397"/>
      <c r="I547" s="397"/>
      <c r="J547" s="397"/>
      <c r="K547" s="397"/>
      <c r="L547" s="397"/>
      <c r="M547" s="397"/>
      <c r="N547" s="397"/>
      <c r="O547" s="397"/>
      <c r="P547" s="397"/>
      <c r="Q547" s="397"/>
      <c r="R547" s="397"/>
      <c r="S547" s="397"/>
      <c r="T547" s="397"/>
      <c r="U547" s="398"/>
    </row>
    <row r="548" spans="1:21" x14ac:dyDescent="0.25">
      <c r="A548" s="409"/>
      <c r="B548" s="409"/>
      <c r="C548" s="55">
        <v>1</v>
      </c>
      <c r="D548" s="399"/>
      <c r="E548" s="400"/>
      <c r="F548" s="400"/>
      <c r="G548" s="400"/>
      <c r="H548" s="400"/>
      <c r="I548" s="400"/>
      <c r="J548" s="400"/>
      <c r="K548" s="400"/>
      <c r="L548" s="400"/>
      <c r="M548" s="400"/>
      <c r="N548" s="400"/>
      <c r="O548" s="400"/>
      <c r="P548" s="400"/>
      <c r="Q548" s="400"/>
      <c r="R548" s="400"/>
      <c r="S548" s="400"/>
      <c r="T548" s="400"/>
      <c r="U548" s="401"/>
    </row>
    <row r="549" spans="1:21" x14ac:dyDescent="0.25">
      <c r="A549" s="409"/>
      <c r="B549" s="409"/>
      <c r="C549" s="53">
        <v>1</v>
      </c>
      <c r="D549" s="402"/>
      <c r="E549" s="403"/>
      <c r="F549" s="403"/>
      <c r="G549" s="403"/>
      <c r="H549" s="403"/>
      <c r="I549" s="403"/>
      <c r="J549" s="403"/>
      <c r="K549" s="403"/>
      <c r="L549" s="403"/>
      <c r="M549" s="403"/>
      <c r="N549" s="403"/>
      <c r="O549" s="403"/>
      <c r="P549" s="403"/>
      <c r="Q549" s="403"/>
      <c r="R549" s="403"/>
      <c r="S549" s="403"/>
      <c r="T549" s="403"/>
      <c r="U549" s="404"/>
    </row>
    <row r="550" spans="1:21" x14ac:dyDescent="0.25">
      <c r="A550" s="409"/>
      <c r="B550" s="409"/>
      <c r="C550" s="53">
        <v>1</v>
      </c>
      <c r="D550" s="402"/>
      <c r="E550" s="403"/>
      <c r="F550" s="403"/>
      <c r="G550" s="403"/>
      <c r="H550" s="403"/>
      <c r="I550" s="403"/>
      <c r="J550" s="403"/>
      <c r="K550" s="403"/>
      <c r="L550" s="403"/>
      <c r="M550" s="403"/>
      <c r="N550" s="403"/>
      <c r="O550" s="403"/>
      <c r="P550" s="403"/>
      <c r="Q550" s="403"/>
      <c r="R550" s="403"/>
      <c r="S550" s="403"/>
      <c r="T550" s="403"/>
      <c r="U550" s="404"/>
    </row>
    <row r="551" spans="1:21" x14ac:dyDescent="0.25">
      <c r="A551" s="409"/>
      <c r="B551" s="409"/>
      <c r="C551" s="53">
        <v>1</v>
      </c>
      <c r="D551" s="402"/>
      <c r="E551" s="403"/>
      <c r="F551" s="403"/>
      <c r="G551" s="403"/>
      <c r="H551" s="403"/>
      <c r="I551" s="403"/>
      <c r="J551" s="403"/>
      <c r="K551" s="403"/>
      <c r="L551" s="403"/>
      <c r="M551" s="403"/>
      <c r="N551" s="403"/>
      <c r="O551" s="403"/>
      <c r="P551" s="403"/>
      <c r="Q551" s="403"/>
      <c r="R551" s="403"/>
      <c r="S551" s="403"/>
      <c r="T551" s="403"/>
      <c r="U551" s="404"/>
    </row>
    <row r="552" spans="1:21" x14ac:dyDescent="0.25">
      <c r="A552" s="409"/>
      <c r="B552" s="409"/>
      <c r="C552" s="53">
        <v>1</v>
      </c>
      <c r="D552" s="402"/>
      <c r="E552" s="403"/>
      <c r="F552" s="403"/>
      <c r="G552" s="403"/>
      <c r="H552" s="403"/>
      <c r="I552" s="403"/>
      <c r="J552" s="403"/>
      <c r="K552" s="403"/>
      <c r="L552" s="403"/>
      <c r="M552" s="403"/>
      <c r="N552" s="403"/>
      <c r="O552" s="403"/>
      <c r="P552" s="403"/>
      <c r="Q552" s="403"/>
      <c r="R552" s="403"/>
      <c r="S552" s="403"/>
      <c r="T552" s="403"/>
      <c r="U552" s="404"/>
    </row>
    <row r="553" spans="1:21" x14ac:dyDescent="0.25">
      <c r="A553" s="409"/>
      <c r="B553" s="409"/>
      <c r="C553" s="53">
        <v>1</v>
      </c>
      <c r="D553" s="402"/>
      <c r="E553" s="403"/>
      <c r="F553" s="403"/>
      <c r="G553" s="403"/>
      <c r="H553" s="403"/>
      <c r="I553" s="403"/>
      <c r="J553" s="403"/>
      <c r="K553" s="403"/>
      <c r="L553" s="403"/>
      <c r="M553" s="403"/>
      <c r="N553" s="403"/>
      <c r="O553" s="403"/>
      <c r="P553" s="403"/>
      <c r="Q553" s="403"/>
      <c r="R553" s="403"/>
      <c r="S553" s="403"/>
      <c r="T553" s="403"/>
      <c r="U553" s="404"/>
    </row>
    <row r="554" spans="1:21" x14ac:dyDescent="0.25">
      <c r="A554" s="409"/>
      <c r="B554" s="409"/>
      <c r="C554" s="54">
        <v>1</v>
      </c>
      <c r="D554" s="396"/>
      <c r="E554" s="397"/>
      <c r="F554" s="397"/>
      <c r="G554" s="397"/>
      <c r="H554" s="397"/>
      <c r="I554" s="397"/>
      <c r="J554" s="397"/>
      <c r="K554" s="397"/>
      <c r="L554" s="397"/>
      <c r="M554" s="397"/>
      <c r="N554" s="397"/>
      <c r="O554" s="397"/>
      <c r="P554" s="397"/>
      <c r="Q554" s="397"/>
      <c r="R554" s="397"/>
      <c r="S554" s="397"/>
      <c r="T554" s="397"/>
      <c r="U554" s="398"/>
    </row>
    <row r="555" spans="1:21" x14ac:dyDescent="0.25">
      <c r="A555" s="409"/>
      <c r="B555" s="409"/>
      <c r="C555" s="55">
        <v>2</v>
      </c>
      <c r="D555" s="399"/>
      <c r="E555" s="400"/>
      <c r="F555" s="400"/>
      <c r="G555" s="400"/>
      <c r="H555" s="400"/>
      <c r="I555" s="400"/>
      <c r="J555" s="400"/>
      <c r="K555" s="400"/>
      <c r="L555" s="400"/>
      <c r="M555" s="400"/>
      <c r="N555" s="400"/>
      <c r="O555" s="400"/>
      <c r="P555" s="400"/>
      <c r="Q555" s="400"/>
      <c r="R555" s="400"/>
      <c r="S555" s="400"/>
      <c r="T555" s="400"/>
      <c r="U555" s="401"/>
    </row>
    <row r="556" spans="1:21" x14ac:dyDescent="0.25">
      <c r="A556" s="409"/>
      <c r="B556" s="409"/>
      <c r="C556" s="53">
        <v>2</v>
      </c>
      <c r="D556" s="402"/>
      <c r="E556" s="403"/>
      <c r="F556" s="403"/>
      <c r="G556" s="403"/>
      <c r="H556" s="403"/>
      <c r="I556" s="403"/>
      <c r="J556" s="403"/>
      <c r="K556" s="403"/>
      <c r="L556" s="403"/>
      <c r="M556" s="403"/>
      <c r="N556" s="403"/>
      <c r="O556" s="403"/>
      <c r="P556" s="403"/>
      <c r="Q556" s="403"/>
      <c r="R556" s="403"/>
      <c r="S556" s="403"/>
      <c r="T556" s="403"/>
      <c r="U556" s="404"/>
    </row>
    <row r="557" spans="1:21" x14ac:dyDescent="0.25">
      <c r="A557" s="409"/>
      <c r="B557" s="409"/>
      <c r="C557" s="53">
        <v>2</v>
      </c>
      <c r="D557" s="402"/>
      <c r="E557" s="403"/>
      <c r="F557" s="403"/>
      <c r="G557" s="403"/>
      <c r="H557" s="403"/>
      <c r="I557" s="403"/>
      <c r="J557" s="403"/>
      <c r="K557" s="403"/>
      <c r="L557" s="403"/>
      <c r="M557" s="403"/>
      <c r="N557" s="403"/>
      <c r="O557" s="403"/>
      <c r="P557" s="403"/>
      <c r="Q557" s="403"/>
      <c r="R557" s="403"/>
      <c r="S557" s="403"/>
      <c r="T557" s="403"/>
      <c r="U557" s="404"/>
    </row>
    <row r="558" spans="1:21" x14ac:dyDescent="0.25">
      <c r="A558" s="409"/>
      <c r="B558" s="409"/>
      <c r="C558" s="53">
        <v>2</v>
      </c>
      <c r="D558" s="402"/>
      <c r="E558" s="403"/>
      <c r="F558" s="403"/>
      <c r="G558" s="403"/>
      <c r="H558" s="403"/>
      <c r="I558" s="403"/>
      <c r="J558" s="403"/>
      <c r="K558" s="403"/>
      <c r="L558" s="403"/>
      <c r="M558" s="403"/>
      <c r="N558" s="403"/>
      <c r="O558" s="403"/>
      <c r="P558" s="403"/>
      <c r="Q558" s="403"/>
      <c r="R558" s="403"/>
      <c r="S558" s="403"/>
      <c r="T558" s="403"/>
      <c r="U558" s="404"/>
    </row>
    <row r="559" spans="1:21" x14ac:dyDescent="0.25">
      <c r="A559" s="409"/>
      <c r="B559" s="409"/>
      <c r="C559" s="56">
        <v>2</v>
      </c>
      <c r="D559" s="402"/>
      <c r="E559" s="403"/>
      <c r="F559" s="403"/>
      <c r="G559" s="403"/>
      <c r="H559" s="403"/>
      <c r="I559" s="403"/>
      <c r="J559" s="403"/>
      <c r="K559" s="403"/>
      <c r="L559" s="403"/>
      <c r="M559" s="403"/>
      <c r="N559" s="403"/>
      <c r="O559" s="403"/>
      <c r="P559" s="403"/>
      <c r="Q559" s="403"/>
      <c r="R559" s="403"/>
      <c r="S559" s="403"/>
      <c r="T559" s="403"/>
      <c r="U559" s="404"/>
    </row>
    <row r="560" spans="1:21" x14ac:dyDescent="0.25">
      <c r="A560" s="409"/>
      <c r="B560" s="409"/>
      <c r="C560" s="56">
        <v>2</v>
      </c>
      <c r="D560" s="402"/>
      <c r="E560" s="403"/>
      <c r="F560" s="403"/>
      <c r="G560" s="403"/>
      <c r="H560" s="403"/>
      <c r="I560" s="403"/>
      <c r="J560" s="403"/>
      <c r="K560" s="403"/>
      <c r="L560" s="403"/>
      <c r="M560" s="403"/>
      <c r="N560" s="403"/>
      <c r="O560" s="403"/>
      <c r="P560" s="403"/>
      <c r="Q560" s="403"/>
      <c r="R560" s="403"/>
      <c r="S560" s="403"/>
      <c r="T560" s="403"/>
      <c r="U560" s="404"/>
    </row>
    <row r="561" spans="1:21" x14ac:dyDescent="0.25">
      <c r="A561" s="409"/>
      <c r="B561" s="409"/>
      <c r="C561" s="57">
        <v>2</v>
      </c>
      <c r="D561" s="396"/>
      <c r="E561" s="397"/>
      <c r="F561" s="397"/>
      <c r="G561" s="397"/>
      <c r="H561" s="397"/>
      <c r="I561" s="397"/>
      <c r="J561" s="397"/>
      <c r="K561" s="397"/>
      <c r="L561" s="397"/>
      <c r="M561" s="397"/>
      <c r="N561" s="397"/>
      <c r="O561" s="397"/>
      <c r="P561" s="397"/>
      <c r="Q561" s="397"/>
      <c r="R561" s="397"/>
      <c r="S561" s="397"/>
      <c r="T561" s="397"/>
      <c r="U561" s="398"/>
    </row>
    <row r="562" spans="1:21" x14ac:dyDescent="0.25">
      <c r="A562" s="409"/>
      <c r="B562" s="409"/>
      <c r="C562" s="55">
        <v>3</v>
      </c>
      <c r="D562" s="399"/>
      <c r="E562" s="400"/>
      <c r="F562" s="400"/>
      <c r="G562" s="400"/>
      <c r="H562" s="400"/>
      <c r="I562" s="400"/>
      <c r="J562" s="400"/>
      <c r="K562" s="400"/>
      <c r="L562" s="400"/>
      <c r="M562" s="400"/>
      <c r="N562" s="400"/>
      <c r="O562" s="400"/>
      <c r="P562" s="400"/>
      <c r="Q562" s="400"/>
      <c r="R562" s="400"/>
      <c r="S562" s="400"/>
      <c r="T562" s="400"/>
      <c r="U562" s="401"/>
    </row>
    <row r="563" spans="1:21" x14ac:dyDescent="0.25">
      <c r="A563" s="409"/>
      <c r="B563" s="409"/>
      <c r="C563" s="53">
        <v>3</v>
      </c>
      <c r="D563" s="402"/>
      <c r="E563" s="403"/>
      <c r="F563" s="403"/>
      <c r="G563" s="403"/>
      <c r="H563" s="403"/>
      <c r="I563" s="403"/>
      <c r="J563" s="403"/>
      <c r="K563" s="403"/>
      <c r="L563" s="403"/>
      <c r="M563" s="403"/>
      <c r="N563" s="403"/>
      <c r="O563" s="403"/>
      <c r="P563" s="403"/>
      <c r="Q563" s="403"/>
      <c r="R563" s="403"/>
      <c r="S563" s="403"/>
      <c r="T563" s="403"/>
      <c r="U563" s="404"/>
    </row>
    <row r="564" spans="1:21" x14ac:dyDescent="0.25">
      <c r="A564" s="409"/>
      <c r="B564" s="409"/>
      <c r="C564" s="53">
        <v>3</v>
      </c>
      <c r="D564" s="402"/>
      <c r="E564" s="403"/>
      <c r="F564" s="403"/>
      <c r="G564" s="403"/>
      <c r="H564" s="403"/>
      <c r="I564" s="403"/>
      <c r="J564" s="403"/>
      <c r="K564" s="403"/>
      <c r="L564" s="403"/>
      <c r="M564" s="403"/>
      <c r="N564" s="403"/>
      <c r="O564" s="403"/>
      <c r="P564" s="403"/>
      <c r="Q564" s="403"/>
      <c r="R564" s="403"/>
      <c r="S564" s="403"/>
      <c r="T564" s="403"/>
      <c r="U564" s="404"/>
    </row>
    <row r="565" spans="1:21" x14ac:dyDescent="0.25">
      <c r="A565" s="409"/>
      <c r="B565" s="409"/>
      <c r="C565" s="53">
        <v>3</v>
      </c>
      <c r="D565" s="402"/>
      <c r="E565" s="403"/>
      <c r="F565" s="403"/>
      <c r="G565" s="403"/>
      <c r="H565" s="403"/>
      <c r="I565" s="403"/>
      <c r="J565" s="403"/>
      <c r="K565" s="403"/>
      <c r="L565" s="403"/>
      <c r="M565" s="403"/>
      <c r="N565" s="403"/>
      <c r="O565" s="403"/>
      <c r="P565" s="403"/>
      <c r="Q565" s="403"/>
      <c r="R565" s="403"/>
      <c r="S565" s="403"/>
      <c r="T565" s="403"/>
      <c r="U565" s="404"/>
    </row>
    <row r="566" spans="1:21" x14ac:dyDescent="0.25">
      <c r="A566" s="409"/>
      <c r="B566" s="409"/>
      <c r="C566" s="53">
        <v>3</v>
      </c>
      <c r="D566" s="402"/>
      <c r="E566" s="403"/>
      <c r="F566" s="403"/>
      <c r="G566" s="403"/>
      <c r="H566" s="403"/>
      <c r="I566" s="403"/>
      <c r="J566" s="403"/>
      <c r="K566" s="403"/>
      <c r="L566" s="403"/>
      <c r="M566" s="403"/>
      <c r="N566" s="403"/>
      <c r="O566" s="403"/>
      <c r="P566" s="403"/>
      <c r="Q566" s="403"/>
      <c r="R566" s="403"/>
      <c r="S566" s="403"/>
      <c r="T566" s="403"/>
      <c r="U566" s="404"/>
    </row>
    <row r="567" spans="1:21" x14ac:dyDescent="0.25">
      <c r="A567" s="409"/>
      <c r="B567" s="409"/>
      <c r="C567" s="53">
        <v>3</v>
      </c>
      <c r="D567" s="402"/>
      <c r="E567" s="403"/>
      <c r="F567" s="403"/>
      <c r="G567" s="403"/>
      <c r="H567" s="403"/>
      <c r="I567" s="403"/>
      <c r="J567" s="403"/>
      <c r="K567" s="403"/>
      <c r="L567" s="403"/>
      <c r="M567" s="403"/>
      <c r="N567" s="403"/>
      <c r="O567" s="403"/>
      <c r="P567" s="403"/>
      <c r="Q567" s="403"/>
      <c r="R567" s="403"/>
      <c r="S567" s="403"/>
      <c r="T567" s="403"/>
      <c r="U567" s="404"/>
    </row>
    <row r="568" spans="1:21" x14ac:dyDescent="0.25">
      <c r="A568" s="409"/>
      <c r="B568" s="409"/>
      <c r="C568" s="54">
        <v>3</v>
      </c>
      <c r="D568" s="396"/>
      <c r="E568" s="397"/>
      <c r="F568" s="397"/>
      <c r="G568" s="397"/>
      <c r="H568" s="397"/>
      <c r="I568" s="397"/>
      <c r="J568" s="397"/>
      <c r="K568" s="397"/>
      <c r="L568" s="397"/>
      <c r="M568" s="397"/>
      <c r="N568" s="397"/>
      <c r="O568" s="397"/>
      <c r="P568" s="397"/>
      <c r="Q568" s="397"/>
      <c r="R568" s="397"/>
      <c r="S568" s="397"/>
      <c r="T568" s="397"/>
      <c r="U568" s="398"/>
    </row>
    <row r="569" spans="1:21" x14ac:dyDescent="0.25">
      <c r="A569" s="409"/>
      <c r="B569" s="409"/>
      <c r="C569" s="55">
        <v>4</v>
      </c>
      <c r="D569" s="399"/>
      <c r="E569" s="400"/>
      <c r="F569" s="400"/>
      <c r="G569" s="400"/>
      <c r="H569" s="400"/>
      <c r="I569" s="400"/>
      <c r="J569" s="400"/>
      <c r="K569" s="400"/>
      <c r="L569" s="400"/>
      <c r="M569" s="400"/>
      <c r="N569" s="400"/>
      <c r="O569" s="400"/>
      <c r="P569" s="400"/>
      <c r="Q569" s="400"/>
      <c r="R569" s="400"/>
      <c r="S569" s="400"/>
      <c r="T569" s="400"/>
      <c r="U569" s="401"/>
    </row>
    <row r="570" spans="1:21" x14ac:dyDescent="0.25">
      <c r="A570" s="460"/>
      <c r="B570" s="460"/>
      <c r="C570" s="339">
        <v>4</v>
      </c>
      <c r="D570" s="396"/>
      <c r="E570" s="397"/>
      <c r="F570" s="397"/>
      <c r="G570" s="397"/>
      <c r="H570" s="397"/>
      <c r="I570" s="397"/>
      <c r="J570" s="397"/>
      <c r="K570" s="397"/>
      <c r="L570" s="397"/>
      <c r="M570" s="397"/>
      <c r="N570" s="397"/>
      <c r="O570" s="397"/>
      <c r="P570" s="397"/>
      <c r="Q570" s="397"/>
      <c r="R570" s="397"/>
      <c r="S570" s="397"/>
      <c r="T570" s="397"/>
      <c r="U570" s="398"/>
    </row>
    <row r="571" spans="1:21" x14ac:dyDescent="0.25">
      <c r="A571" s="312"/>
      <c r="B571" s="313"/>
      <c r="C571" s="315"/>
      <c r="D571" s="413" t="s">
        <v>98</v>
      </c>
      <c r="E571" s="414"/>
      <c r="F571" s="414"/>
      <c r="G571" s="414"/>
      <c r="H571" s="414"/>
      <c r="I571" s="414"/>
      <c r="J571" s="414"/>
      <c r="K571" s="414"/>
      <c r="L571" s="414"/>
      <c r="M571" s="414"/>
      <c r="N571" s="414"/>
      <c r="O571" s="414"/>
      <c r="P571" s="414"/>
      <c r="Q571" s="414"/>
      <c r="R571" s="414"/>
      <c r="S571" s="414"/>
      <c r="T571" s="414"/>
      <c r="U571" s="415"/>
    </row>
    <row r="572" spans="1:21" x14ac:dyDescent="0.25">
      <c r="A572" s="408"/>
      <c r="B572" s="408"/>
      <c r="C572" s="52">
        <v>0</v>
      </c>
      <c r="D572" s="410"/>
      <c r="E572" s="411"/>
      <c r="F572" s="411"/>
      <c r="G572" s="411"/>
      <c r="H572" s="411"/>
      <c r="I572" s="411"/>
      <c r="J572" s="411"/>
      <c r="K572" s="411"/>
      <c r="L572" s="411"/>
      <c r="M572" s="411"/>
      <c r="N572" s="411"/>
      <c r="O572" s="411"/>
      <c r="P572" s="411"/>
      <c r="Q572" s="411"/>
      <c r="R572" s="411"/>
      <c r="S572" s="411"/>
      <c r="T572" s="411"/>
      <c r="U572" s="412"/>
    </row>
    <row r="573" spans="1:21" x14ac:dyDescent="0.25">
      <c r="A573" s="409"/>
      <c r="B573" s="409"/>
      <c r="C573" s="53">
        <v>0</v>
      </c>
      <c r="D573" s="402"/>
      <c r="E573" s="403"/>
      <c r="F573" s="403"/>
      <c r="G573" s="403"/>
      <c r="H573" s="403"/>
      <c r="I573" s="403"/>
      <c r="J573" s="403"/>
      <c r="K573" s="403"/>
      <c r="L573" s="403"/>
      <c r="M573" s="403"/>
      <c r="N573" s="403"/>
      <c r="O573" s="403"/>
      <c r="P573" s="403"/>
      <c r="Q573" s="403"/>
      <c r="R573" s="403"/>
      <c r="S573" s="403"/>
      <c r="T573" s="403"/>
      <c r="U573" s="404"/>
    </row>
    <row r="574" spans="1:21" x14ac:dyDescent="0.25">
      <c r="A574" s="409"/>
      <c r="B574" s="409"/>
      <c r="C574" s="53">
        <v>0</v>
      </c>
      <c r="D574" s="402"/>
      <c r="E574" s="403"/>
      <c r="F574" s="403"/>
      <c r="G574" s="403"/>
      <c r="H574" s="403"/>
      <c r="I574" s="403"/>
      <c r="J574" s="403"/>
      <c r="K574" s="403"/>
      <c r="L574" s="403"/>
      <c r="M574" s="403"/>
      <c r="N574" s="403"/>
      <c r="O574" s="403"/>
      <c r="P574" s="403"/>
      <c r="Q574" s="403"/>
      <c r="R574" s="403"/>
      <c r="S574" s="403"/>
      <c r="T574" s="403"/>
      <c r="U574" s="404"/>
    </row>
    <row r="575" spans="1:21" x14ac:dyDescent="0.25">
      <c r="A575" s="409"/>
      <c r="B575" s="409"/>
      <c r="C575" s="54">
        <v>0</v>
      </c>
      <c r="D575" s="396"/>
      <c r="E575" s="397"/>
      <c r="F575" s="397"/>
      <c r="G575" s="397"/>
      <c r="H575" s="397"/>
      <c r="I575" s="397"/>
      <c r="J575" s="397"/>
      <c r="K575" s="397"/>
      <c r="L575" s="397"/>
      <c r="M575" s="397"/>
      <c r="N575" s="397"/>
      <c r="O575" s="397"/>
      <c r="P575" s="397"/>
      <c r="Q575" s="397"/>
      <c r="R575" s="397"/>
      <c r="S575" s="397"/>
      <c r="T575" s="397"/>
      <c r="U575" s="398"/>
    </row>
    <row r="576" spans="1:21" x14ac:dyDescent="0.25">
      <c r="A576" s="409"/>
      <c r="B576" s="409"/>
      <c r="C576" s="55">
        <v>1</v>
      </c>
      <c r="D576" s="399"/>
      <c r="E576" s="400"/>
      <c r="F576" s="400"/>
      <c r="G576" s="400"/>
      <c r="H576" s="400"/>
      <c r="I576" s="400"/>
      <c r="J576" s="400"/>
      <c r="K576" s="400"/>
      <c r="L576" s="400"/>
      <c r="M576" s="400"/>
      <c r="N576" s="400"/>
      <c r="O576" s="400"/>
      <c r="P576" s="400"/>
      <c r="Q576" s="400"/>
      <c r="R576" s="400"/>
      <c r="S576" s="400"/>
      <c r="T576" s="400"/>
      <c r="U576" s="401"/>
    </row>
    <row r="577" spans="1:21" x14ac:dyDescent="0.25">
      <c r="A577" s="409"/>
      <c r="B577" s="409"/>
      <c r="C577" s="53">
        <v>1</v>
      </c>
      <c r="D577" s="402"/>
      <c r="E577" s="403"/>
      <c r="F577" s="403"/>
      <c r="G577" s="403"/>
      <c r="H577" s="403"/>
      <c r="I577" s="403"/>
      <c r="J577" s="403"/>
      <c r="K577" s="403"/>
      <c r="L577" s="403"/>
      <c r="M577" s="403"/>
      <c r="N577" s="403"/>
      <c r="O577" s="403"/>
      <c r="P577" s="403"/>
      <c r="Q577" s="403"/>
      <c r="R577" s="403"/>
      <c r="S577" s="403"/>
      <c r="T577" s="403"/>
      <c r="U577" s="404"/>
    </row>
    <row r="578" spans="1:21" x14ac:dyDescent="0.25">
      <c r="A578" s="409"/>
      <c r="B578" s="409"/>
      <c r="C578" s="53">
        <v>1</v>
      </c>
      <c r="D578" s="402"/>
      <c r="E578" s="403"/>
      <c r="F578" s="403"/>
      <c r="G578" s="403"/>
      <c r="H578" s="403"/>
      <c r="I578" s="403"/>
      <c r="J578" s="403"/>
      <c r="K578" s="403"/>
      <c r="L578" s="403"/>
      <c r="M578" s="403"/>
      <c r="N578" s="403"/>
      <c r="O578" s="403"/>
      <c r="P578" s="403"/>
      <c r="Q578" s="403"/>
      <c r="R578" s="403"/>
      <c r="S578" s="403"/>
      <c r="T578" s="403"/>
      <c r="U578" s="404"/>
    </row>
    <row r="579" spans="1:21" x14ac:dyDescent="0.25">
      <c r="A579" s="409"/>
      <c r="B579" s="409"/>
      <c r="C579" s="53">
        <v>1</v>
      </c>
      <c r="D579" s="402"/>
      <c r="E579" s="403"/>
      <c r="F579" s="403"/>
      <c r="G579" s="403"/>
      <c r="H579" s="403"/>
      <c r="I579" s="403"/>
      <c r="J579" s="403"/>
      <c r="K579" s="403"/>
      <c r="L579" s="403"/>
      <c r="M579" s="403"/>
      <c r="N579" s="403"/>
      <c r="O579" s="403"/>
      <c r="P579" s="403"/>
      <c r="Q579" s="403"/>
      <c r="R579" s="403"/>
      <c r="S579" s="403"/>
      <c r="T579" s="403"/>
      <c r="U579" s="404"/>
    </row>
    <row r="580" spans="1:21" x14ac:dyDescent="0.25">
      <c r="A580" s="409"/>
      <c r="B580" s="409"/>
      <c r="C580" s="53">
        <v>1</v>
      </c>
      <c r="D580" s="402"/>
      <c r="E580" s="403"/>
      <c r="F580" s="403"/>
      <c r="G580" s="403"/>
      <c r="H580" s="403"/>
      <c r="I580" s="403"/>
      <c r="J580" s="403"/>
      <c r="K580" s="403"/>
      <c r="L580" s="403"/>
      <c r="M580" s="403"/>
      <c r="N580" s="403"/>
      <c r="O580" s="403"/>
      <c r="P580" s="403"/>
      <c r="Q580" s="403"/>
      <c r="R580" s="403"/>
      <c r="S580" s="403"/>
      <c r="T580" s="403"/>
      <c r="U580" s="404"/>
    </row>
    <row r="581" spans="1:21" x14ac:dyDescent="0.25">
      <c r="A581" s="409"/>
      <c r="B581" s="409"/>
      <c r="C581" s="53">
        <v>1</v>
      </c>
      <c r="D581" s="402"/>
      <c r="E581" s="403"/>
      <c r="F581" s="403"/>
      <c r="G581" s="403"/>
      <c r="H581" s="403"/>
      <c r="I581" s="403"/>
      <c r="J581" s="403"/>
      <c r="K581" s="403"/>
      <c r="L581" s="403"/>
      <c r="M581" s="403"/>
      <c r="N581" s="403"/>
      <c r="O581" s="403"/>
      <c r="P581" s="403"/>
      <c r="Q581" s="403"/>
      <c r="R581" s="403"/>
      <c r="S581" s="403"/>
      <c r="T581" s="403"/>
      <c r="U581" s="404"/>
    </row>
    <row r="582" spans="1:21" x14ac:dyDescent="0.25">
      <c r="A582" s="409"/>
      <c r="B582" s="409"/>
      <c r="C582" s="54">
        <v>1</v>
      </c>
      <c r="D582" s="396"/>
      <c r="E582" s="397"/>
      <c r="F582" s="397"/>
      <c r="G582" s="397"/>
      <c r="H582" s="397"/>
      <c r="I582" s="397"/>
      <c r="J582" s="397"/>
      <c r="K582" s="397"/>
      <c r="L582" s="397"/>
      <c r="M582" s="397"/>
      <c r="N582" s="397"/>
      <c r="O582" s="397"/>
      <c r="P582" s="397"/>
      <c r="Q582" s="397"/>
      <c r="R582" s="397"/>
      <c r="S582" s="397"/>
      <c r="T582" s="397"/>
      <c r="U582" s="398"/>
    </row>
    <row r="583" spans="1:21" x14ac:dyDescent="0.25">
      <c r="A583" s="409"/>
      <c r="B583" s="409"/>
      <c r="C583" s="55">
        <v>2</v>
      </c>
      <c r="D583" s="399"/>
      <c r="E583" s="400"/>
      <c r="F583" s="400"/>
      <c r="G583" s="400"/>
      <c r="H583" s="400"/>
      <c r="I583" s="400"/>
      <c r="J583" s="400"/>
      <c r="K583" s="400"/>
      <c r="L583" s="400"/>
      <c r="M583" s="400"/>
      <c r="N583" s="400"/>
      <c r="O583" s="400"/>
      <c r="P583" s="400"/>
      <c r="Q583" s="400"/>
      <c r="R583" s="400"/>
      <c r="S583" s="400"/>
      <c r="T583" s="400"/>
      <c r="U583" s="401"/>
    </row>
    <row r="584" spans="1:21" x14ac:dyDescent="0.25">
      <c r="A584" s="409"/>
      <c r="B584" s="409"/>
      <c r="C584" s="53">
        <v>2</v>
      </c>
      <c r="D584" s="402"/>
      <c r="E584" s="403"/>
      <c r="F584" s="403"/>
      <c r="G584" s="403"/>
      <c r="H584" s="403"/>
      <c r="I584" s="403"/>
      <c r="J584" s="403"/>
      <c r="K584" s="403"/>
      <c r="L584" s="403"/>
      <c r="M584" s="403"/>
      <c r="N584" s="403"/>
      <c r="O584" s="403"/>
      <c r="P584" s="403"/>
      <c r="Q584" s="403"/>
      <c r="R584" s="403"/>
      <c r="S584" s="403"/>
      <c r="T584" s="403"/>
      <c r="U584" s="404"/>
    </row>
    <row r="585" spans="1:21" x14ac:dyDescent="0.25">
      <c r="A585" s="409"/>
      <c r="B585" s="409"/>
      <c r="C585" s="53">
        <v>2</v>
      </c>
      <c r="D585" s="402"/>
      <c r="E585" s="403"/>
      <c r="F585" s="403"/>
      <c r="G585" s="403"/>
      <c r="H585" s="403"/>
      <c r="I585" s="403"/>
      <c r="J585" s="403"/>
      <c r="K585" s="403"/>
      <c r="L585" s="403"/>
      <c r="M585" s="403"/>
      <c r="N585" s="403"/>
      <c r="O585" s="403"/>
      <c r="P585" s="403"/>
      <c r="Q585" s="403"/>
      <c r="R585" s="403"/>
      <c r="S585" s="403"/>
      <c r="T585" s="403"/>
      <c r="U585" s="404"/>
    </row>
    <row r="586" spans="1:21" x14ac:dyDescent="0.25">
      <c r="A586" s="409"/>
      <c r="B586" s="409"/>
      <c r="C586" s="53">
        <v>2</v>
      </c>
      <c r="D586" s="402"/>
      <c r="E586" s="403"/>
      <c r="F586" s="403"/>
      <c r="G586" s="403"/>
      <c r="H586" s="403"/>
      <c r="I586" s="403"/>
      <c r="J586" s="403"/>
      <c r="K586" s="403"/>
      <c r="L586" s="403"/>
      <c r="M586" s="403"/>
      <c r="N586" s="403"/>
      <c r="O586" s="403"/>
      <c r="P586" s="403"/>
      <c r="Q586" s="403"/>
      <c r="R586" s="403"/>
      <c r="S586" s="403"/>
      <c r="T586" s="403"/>
      <c r="U586" s="404"/>
    </row>
    <row r="587" spans="1:21" x14ac:dyDescent="0.25">
      <c r="A587" s="409"/>
      <c r="B587" s="409"/>
      <c r="C587" s="56">
        <v>2</v>
      </c>
      <c r="D587" s="402"/>
      <c r="E587" s="403"/>
      <c r="F587" s="403"/>
      <c r="G587" s="403"/>
      <c r="H587" s="403"/>
      <c r="I587" s="403"/>
      <c r="J587" s="403"/>
      <c r="K587" s="403"/>
      <c r="L587" s="403"/>
      <c r="M587" s="403"/>
      <c r="N587" s="403"/>
      <c r="O587" s="403"/>
      <c r="P587" s="403"/>
      <c r="Q587" s="403"/>
      <c r="R587" s="403"/>
      <c r="S587" s="403"/>
      <c r="T587" s="403"/>
      <c r="U587" s="404"/>
    </row>
    <row r="588" spans="1:21" x14ac:dyDescent="0.25">
      <c r="A588" s="409"/>
      <c r="B588" s="409"/>
      <c r="C588" s="56">
        <v>2</v>
      </c>
      <c r="D588" s="402"/>
      <c r="E588" s="403"/>
      <c r="F588" s="403"/>
      <c r="G588" s="403"/>
      <c r="H588" s="403"/>
      <c r="I588" s="403"/>
      <c r="J588" s="403"/>
      <c r="K588" s="403"/>
      <c r="L588" s="403"/>
      <c r="M588" s="403"/>
      <c r="N588" s="403"/>
      <c r="O588" s="403"/>
      <c r="P588" s="403"/>
      <c r="Q588" s="403"/>
      <c r="R588" s="403"/>
      <c r="S588" s="403"/>
      <c r="T588" s="403"/>
      <c r="U588" s="404"/>
    </row>
    <row r="589" spans="1:21" x14ac:dyDescent="0.25">
      <c r="A589" s="409"/>
      <c r="B589" s="409"/>
      <c r="C589" s="57">
        <v>2</v>
      </c>
      <c r="D589" s="396"/>
      <c r="E589" s="397"/>
      <c r="F589" s="397"/>
      <c r="G589" s="397"/>
      <c r="H589" s="397"/>
      <c r="I589" s="397"/>
      <c r="J589" s="397"/>
      <c r="K589" s="397"/>
      <c r="L589" s="397"/>
      <c r="M589" s="397"/>
      <c r="N589" s="397"/>
      <c r="O589" s="397"/>
      <c r="P589" s="397"/>
      <c r="Q589" s="397"/>
      <c r="R589" s="397"/>
      <c r="S589" s="397"/>
      <c r="T589" s="397"/>
      <c r="U589" s="398"/>
    </row>
    <row r="590" spans="1:21" x14ac:dyDescent="0.25">
      <c r="A590" s="409"/>
      <c r="B590" s="409"/>
      <c r="C590" s="55">
        <v>3</v>
      </c>
      <c r="D590" s="399"/>
      <c r="E590" s="400"/>
      <c r="F590" s="400"/>
      <c r="G590" s="400"/>
      <c r="H590" s="400"/>
      <c r="I590" s="400"/>
      <c r="J590" s="400"/>
      <c r="K590" s="400"/>
      <c r="L590" s="400"/>
      <c r="M590" s="400"/>
      <c r="N590" s="400"/>
      <c r="O590" s="400"/>
      <c r="P590" s="400"/>
      <c r="Q590" s="400"/>
      <c r="R590" s="400"/>
      <c r="S590" s="400"/>
      <c r="T590" s="400"/>
      <c r="U590" s="401"/>
    </row>
    <row r="591" spans="1:21" x14ac:dyDescent="0.25">
      <c r="A591" s="409"/>
      <c r="B591" s="409"/>
      <c r="C591" s="53">
        <v>3</v>
      </c>
      <c r="D591" s="402"/>
      <c r="E591" s="403"/>
      <c r="F591" s="403"/>
      <c r="G591" s="403"/>
      <c r="H591" s="403"/>
      <c r="I591" s="403"/>
      <c r="J591" s="403"/>
      <c r="K591" s="403"/>
      <c r="L591" s="403"/>
      <c r="M591" s="403"/>
      <c r="N591" s="403"/>
      <c r="O591" s="403"/>
      <c r="P591" s="403"/>
      <c r="Q591" s="403"/>
      <c r="R591" s="403"/>
      <c r="S591" s="403"/>
      <c r="T591" s="403"/>
      <c r="U591" s="404"/>
    </row>
    <row r="592" spans="1:21" x14ac:dyDescent="0.25">
      <c r="A592" s="409"/>
      <c r="B592" s="409"/>
      <c r="C592" s="53">
        <v>3</v>
      </c>
      <c r="D592" s="402"/>
      <c r="E592" s="403"/>
      <c r="F592" s="403"/>
      <c r="G592" s="403"/>
      <c r="H592" s="403"/>
      <c r="I592" s="403"/>
      <c r="J592" s="403"/>
      <c r="K592" s="403"/>
      <c r="L592" s="403"/>
      <c r="M592" s="403"/>
      <c r="N592" s="403"/>
      <c r="O592" s="403"/>
      <c r="P592" s="403"/>
      <c r="Q592" s="403"/>
      <c r="R592" s="403"/>
      <c r="S592" s="403"/>
      <c r="T592" s="403"/>
      <c r="U592" s="404"/>
    </row>
    <row r="593" spans="1:21" x14ac:dyDescent="0.25">
      <c r="A593" s="409"/>
      <c r="B593" s="409"/>
      <c r="C593" s="53">
        <v>3</v>
      </c>
      <c r="D593" s="402"/>
      <c r="E593" s="403"/>
      <c r="F593" s="403"/>
      <c r="G593" s="403"/>
      <c r="H593" s="403"/>
      <c r="I593" s="403"/>
      <c r="J593" s="403"/>
      <c r="K593" s="403"/>
      <c r="L593" s="403"/>
      <c r="M593" s="403"/>
      <c r="N593" s="403"/>
      <c r="O593" s="403"/>
      <c r="P593" s="403"/>
      <c r="Q593" s="403"/>
      <c r="R593" s="403"/>
      <c r="S593" s="403"/>
      <c r="T593" s="403"/>
      <c r="U593" s="404"/>
    </row>
    <row r="594" spans="1:21" x14ac:dyDescent="0.25">
      <c r="A594" s="409"/>
      <c r="B594" s="409"/>
      <c r="C594" s="53">
        <v>3</v>
      </c>
      <c r="D594" s="402"/>
      <c r="E594" s="403"/>
      <c r="F594" s="403"/>
      <c r="G594" s="403"/>
      <c r="H594" s="403"/>
      <c r="I594" s="403"/>
      <c r="J594" s="403"/>
      <c r="K594" s="403"/>
      <c r="L594" s="403"/>
      <c r="M594" s="403"/>
      <c r="N594" s="403"/>
      <c r="O594" s="403"/>
      <c r="P594" s="403"/>
      <c r="Q594" s="403"/>
      <c r="R594" s="403"/>
      <c r="S594" s="403"/>
      <c r="T594" s="403"/>
      <c r="U594" s="404"/>
    </row>
    <row r="595" spans="1:21" x14ac:dyDescent="0.25">
      <c r="A595" s="409"/>
      <c r="B595" s="409"/>
      <c r="C595" s="53">
        <v>3</v>
      </c>
      <c r="D595" s="402"/>
      <c r="E595" s="403"/>
      <c r="F595" s="403"/>
      <c r="G595" s="403"/>
      <c r="H595" s="403"/>
      <c r="I595" s="403"/>
      <c r="J595" s="403"/>
      <c r="K595" s="403"/>
      <c r="L595" s="403"/>
      <c r="M595" s="403"/>
      <c r="N595" s="403"/>
      <c r="O595" s="403"/>
      <c r="P595" s="403"/>
      <c r="Q595" s="403"/>
      <c r="R595" s="403"/>
      <c r="S595" s="403"/>
      <c r="T595" s="403"/>
      <c r="U595" s="404"/>
    </row>
    <row r="596" spans="1:21" x14ac:dyDescent="0.25">
      <c r="A596" s="409"/>
      <c r="B596" s="409"/>
      <c r="C596" s="54">
        <v>3</v>
      </c>
      <c r="D596" s="396"/>
      <c r="E596" s="397"/>
      <c r="F596" s="397"/>
      <c r="G596" s="397"/>
      <c r="H596" s="397"/>
      <c r="I596" s="397"/>
      <c r="J596" s="397"/>
      <c r="K596" s="397"/>
      <c r="L596" s="397"/>
      <c r="M596" s="397"/>
      <c r="N596" s="397"/>
      <c r="O596" s="397"/>
      <c r="P596" s="397"/>
      <c r="Q596" s="397"/>
      <c r="R596" s="397"/>
      <c r="S596" s="397"/>
      <c r="T596" s="397"/>
      <c r="U596" s="398"/>
    </row>
    <row r="597" spans="1:21" x14ac:dyDescent="0.25">
      <c r="A597" s="409"/>
      <c r="B597" s="409"/>
      <c r="C597" s="55">
        <v>4</v>
      </c>
      <c r="D597" s="399"/>
      <c r="E597" s="400"/>
      <c r="F597" s="400"/>
      <c r="G597" s="400"/>
      <c r="H597" s="400"/>
      <c r="I597" s="400"/>
      <c r="J597" s="400"/>
      <c r="K597" s="400"/>
      <c r="L597" s="400"/>
      <c r="M597" s="400"/>
      <c r="N597" s="400"/>
      <c r="O597" s="400"/>
      <c r="P597" s="400"/>
      <c r="Q597" s="400"/>
      <c r="R597" s="400"/>
      <c r="S597" s="400"/>
      <c r="T597" s="400"/>
      <c r="U597" s="401"/>
    </row>
    <row r="598" spans="1:21" x14ac:dyDescent="0.25">
      <c r="A598" s="460"/>
      <c r="B598" s="460"/>
      <c r="C598" s="339">
        <v>4</v>
      </c>
      <c r="D598" s="396"/>
      <c r="E598" s="397"/>
      <c r="F598" s="397"/>
      <c r="G598" s="397"/>
      <c r="H598" s="397"/>
      <c r="I598" s="397"/>
      <c r="J598" s="397"/>
      <c r="K598" s="397"/>
      <c r="L598" s="397"/>
      <c r="M598" s="397"/>
      <c r="N598" s="397"/>
      <c r="O598" s="397"/>
      <c r="P598" s="397"/>
      <c r="Q598" s="397"/>
      <c r="R598" s="397"/>
      <c r="S598" s="397"/>
      <c r="T598" s="397"/>
      <c r="U598" s="398"/>
    </row>
    <row r="599" spans="1:21" x14ac:dyDescent="0.25">
      <c r="A599" s="312"/>
      <c r="B599" s="313"/>
      <c r="C599" s="315"/>
      <c r="D599" s="413" t="s">
        <v>98</v>
      </c>
      <c r="E599" s="414"/>
      <c r="F599" s="414"/>
      <c r="G599" s="414"/>
      <c r="H599" s="414"/>
      <c r="I599" s="414"/>
      <c r="J599" s="414"/>
      <c r="K599" s="414"/>
      <c r="L599" s="414"/>
      <c r="M599" s="414"/>
      <c r="N599" s="414"/>
      <c r="O599" s="414"/>
      <c r="P599" s="414"/>
      <c r="Q599" s="414"/>
      <c r="R599" s="414"/>
      <c r="S599" s="414"/>
      <c r="T599" s="414"/>
      <c r="U599" s="415"/>
    </row>
    <row r="600" spans="1:21" x14ac:dyDescent="0.25">
      <c r="A600" s="408"/>
      <c r="B600" s="408"/>
      <c r="C600" s="52">
        <v>0</v>
      </c>
      <c r="D600" s="410"/>
      <c r="E600" s="411"/>
      <c r="F600" s="411"/>
      <c r="G600" s="411"/>
      <c r="H600" s="411"/>
      <c r="I600" s="411"/>
      <c r="J600" s="411"/>
      <c r="K600" s="411"/>
      <c r="L600" s="411"/>
      <c r="M600" s="411"/>
      <c r="N600" s="411"/>
      <c r="O600" s="411"/>
      <c r="P600" s="411"/>
      <c r="Q600" s="411"/>
      <c r="R600" s="411"/>
      <c r="S600" s="411"/>
      <c r="T600" s="411"/>
      <c r="U600" s="412"/>
    </row>
    <row r="601" spans="1:21" x14ac:dyDescent="0.25">
      <c r="A601" s="409"/>
      <c r="B601" s="409"/>
      <c r="C601" s="53">
        <v>0</v>
      </c>
      <c r="D601" s="402"/>
      <c r="E601" s="403"/>
      <c r="F601" s="403"/>
      <c r="G601" s="403"/>
      <c r="H601" s="403"/>
      <c r="I601" s="403"/>
      <c r="J601" s="403"/>
      <c r="K601" s="403"/>
      <c r="L601" s="403"/>
      <c r="M601" s="403"/>
      <c r="N601" s="403"/>
      <c r="O601" s="403"/>
      <c r="P601" s="403"/>
      <c r="Q601" s="403"/>
      <c r="R601" s="403"/>
      <c r="S601" s="403"/>
      <c r="T601" s="403"/>
      <c r="U601" s="404"/>
    </row>
    <row r="602" spans="1:21" x14ac:dyDescent="0.25">
      <c r="A602" s="409"/>
      <c r="B602" s="409"/>
      <c r="C602" s="53">
        <v>0</v>
      </c>
      <c r="D602" s="402"/>
      <c r="E602" s="403"/>
      <c r="F602" s="403"/>
      <c r="G602" s="403"/>
      <c r="H602" s="403"/>
      <c r="I602" s="403"/>
      <c r="J602" s="403"/>
      <c r="K602" s="403"/>
      <c r="L602" s="403"/>
      <c r="M602" s="403"/>
      <c r="N602" s="403"/>
      <c r="O602" s="403"/>
      <c r="P602" s="403"/>
      <c r="Q602" s="403"/>
      <c r="R602" s="403"/>
      <c r="S602" s="403"/>
      <c r="T602" s="403"/>
      <c r="U602" s="404"/>
    </row>
    <row r="603" spans="1:21" x14ac:dyDescent="0.25">
      <c r="A603" s="409"/>
      <c r="B603" s="409"/>
      <c r="C603" s="54">
        <v>0</v>
      </c>
      <c r="D603" s="396"/>
      <c r="E603" s="397"/>
      <c r="F603" s="397"/>
      <c r="G603" s="397"/>
      <c r="H603" s="397"/>
      <c r="I603" s="397"/>
      <c r="J603" s="397"/>
      <c r="K603" s="397"/>
      <c r="L603" s="397"/>
      <c r="M603" s="397"/>
      <c r="N603" s="397"/>
      <c r="O603" s="397"/>
      <c r="P603" s="397"/>
      <c r="Q603" s="397"/>
      <c r="R603" s="397"/>
      <c r="S603" s="397"/>
      <c r="T603" s="397"/>
      <c r="U603" s="398"/>
    </row>
    <row r="604" spans="1:21" x14ac:dyDescent="0.25">
      <c r="A604" s="409"/>
      <c r="B604" s="409"/>
      <c r="C604" s="55">
        <v>1</v>
      </c>
      <c r="D604" s="399"/>
      <c r="E604" s="400"/>
      <c r="F604" s="400"/>
      <c r="G604" s="400"/>
      <c r="H604" s="400"/>
      <c r="I604" s="400"/>
      <c r="J604" s="400"/>
      <c r="K604" s="400"/>
      <c r="L604" s="400"/>
      <c r="M604" s="400"/>
      <c r="N604" s="400"/>
      <c r="O604" s="400"/>
      <c r="P604" s="400"/>
      <c r="Q604" s="400"/>
      <c r="R604" s="400"/>
      <c r="S604" s="400"/>
      <c r="T604" s="400"/>
      <c r="U604" s="401"/>
    </row>
    <row r="605" spans="1:21" x14ac:dyDescent="0.25">
      <c r="A605" s="409"/>
      <c r="B605" s="409"/>
      <c r="C605" s="53">
        <v>1</v>
      </c>
      <c r="D605" s="402"/>
      <c r="E605" s="403"/>
      <c r="F605" s="403"/>
      <c r="G605" s="403"/>
      <c r="H605" s="403"/>
      <c r="I605" s="403"/>
      <c r="J605" s="403"/>
      <c r="K605" s="403"/>
      <c r="L605" s="403"/>
      <c r="M605" s="403"/>
      <c r="N605" s="403"/>
      <c r="O605" s="403"/>
      <c r="P605" s="403"/>
      <c r="Q605" s="403"/>
      <c r="R605" s="403"/>
      <c r="S605" s="403"/>
      <c r="T605" s="403"/>
      <c r="U605" s="404"/>
    </row>
    <row r="606" spans="1:21" x14ac:dyDescent="0.25">
      <c r="A606" s="409"/>
      <c r="B606" s="409"/>
      <c r="C606" s="53">
        <v>1</v>
      </c>
      <c r="D606" s="402"/>
      <c r="E606" s="403"/>
      <c r="F606" s="403"/>
      <c r="G606" s="403"/>
      <c r="H606" s="403"/>
      <c r="I606" s="403"/>
      <c r="J606" s="403"/>
      <c r="K606" s="403"/>
      <c r="L606" s="403"/>
      <c r="M606" s="403"/>
      <c r="N606" s="403"/>
      <c r="O606" s="403"/>
      <c r="P606" s="403"/>
      <c r="Q606" s="403"/>
      <c r="R606" s="403"/>
      <c r="S606" s="403"/>
      <c r="T606" s="403"/>
      <c r="U606" s="404"/>
    </row>
    <row r="607" spans="1:21" x14ac:dyDescent="0.25">
      <c r="A607" s="409"/>
      <c r="B607" s="409"/>
      <c r="C607" s="53">
        <v>1</v>
      </c>
      <c r="D607" s="402"/>
      <c r="E607" s="403"/>
      <c r="F607" s="403"/>
      <c r="G607" s="403"/>
      <c r="H607" s="403"/>
      <c r="I607" s="403"/>
      <c r="J607" s="403"/>
      <c r="K607" s="403"/>
      <c r="L607" s="403"/>
      <c r="M607" s="403"/>
      <c r="N607" s="403"/>
      <c r="O607" s="403"/>
      <c r="P607" s="403"/>
      <c r="Q607" s="403"/>
      <c r="R607" s="403"/>
      <c r="S607" s="403"/>
      <c r="T607" s="403"/>
      <c r="U607" s="404"/>
    </row>
    <row r="608" spans="1:21" x14ac:dyDescent="0.25">
      <c r="A608" s="409"/>
      <c r="B608" s="409"/>
      <c r="C608" s="53">
        <v>1</v>
      </c>
      <c r="D608" s="402"/>
      <c r="E608" s="403"/>
      <c r="F608" s="403"/>
      <c r="G608" s="403"/>
      <c r="H608" s="403"/>
      <c r="I608" s="403"/>
      <c r="J608" s="403"/>
      <c r="K608" s="403"/>
      <c r="L608" s="403"/>
      <c r="M608" s="403"/>
      <c r="N608" s="403"/>
      <c r="O608" s="403"/>
      <c r="P608" s="403"/>
      <c r="Q608" s="403"/>
      <c r="R608" s="403"/>
      <c r="S608" s="403"/>
      <c r="T608" s="403"/>
      <c r="U608" s="404"/>
    </row>
    <row r="609" spans="1:21" x14ac:dyDescent="0.25">
      <c r="A609" s="409"/>
      <c r="B609" s="409"/>
      <c r="C609" s="53">
        <v>1</v>
      </c>
      <c r="D609" s="402"/>
      <c r="E609" s="403"/>
      <c r="F609" s="403"/>
      <c r="G609" s="403"/>
      <c r="H609" s="403"/>
      <c r="I609" s="403"/>
      <c r="J609" s="403"/>
      <c r="K609" s="403"/>
      <c r="L609" s="403"/>
      <c r="M609" s="403"/>
      <c r="N609" s="403"/>
      <c r="O609" s="403"/>
      <c r="P609" s="403"/>
      <c r="Q609" s="403"/>
      <c r="R609" s="403"/>
      <c r="S609" s="403"/>
      <c r="T609" s="403"/>
      <c r="U609" s="404"/>
    </row>
    <row r="610" spans="1:21" x14ac:dyDescent="0.25">
      <c r="A610" s="409"/>
      <c r="B610" s="409"/>
      <c r="C610" s="54">
        <v>1</v>
      </c>
      <c r="D610" s="396"/>
      <c r="E610" s="397"/>
      <c r="F610" s="397"/>
      <c r="G610" s="397"/>
      <c r="H610" s="397"/>
      <c r="I610" s="397"/>
      <c r="J610" s="397"/>
      <c r="K610" s="397"/>
      <c r="L610" s="397"/>
      <c r="M610" s="397"/>
      <c r="N610" s="397"/>
      <c r="O610" s="397"/>
      <c r="P610" s="397"/>
      <c r="Q610" s="397"/>
      <c r="R610" s="397"/>
      <c r="S610" s="397"/>
      <c r="T610" s="397"/>
      <c r="U610" s="398"/>
    </row>
    <row r="611" spans="1:21" x14ac:dyDescent="0.25">
      <c r="A611" s="409"/>
      <c r="B611" s="409"/>
      <c r="C611" s="55">
        <v>2</v>
      </c>
      <c r="D611" s="399"/>
      <c r="E611" s="400"/>
      <c r="F611" s="400"/>
      <c r="G611" s="400"/>
      <c r="H611" s="400"/>
      <c r="I611" s="400"/>
      <c r="J611" s="400"/>
      <c r="K611" s="400"/>
      <c r="L611" s="400"/>
      <c r="M611" s="400"/>
      <c r="N611" s="400"/>
      <c r="O611" s="400"/>
      <c r="P611" s="400"/>
      <c r="Q611" s="400"/>
      <c r="R611" s="400"/>
      <c r="S611" s="400"/>
      <c r="T611" s="400"/>
      <c r="U611" s="401"/>
    </row>
    <row r="612" spans="1:21" x14ac:dyDescent="0.25">
      <c r="A612" s="409"/>
      <c r="B612" s="409"/>
      <c r="C612" s="53">
        <v>2</v>
      </c>
      <c r="D612" s="402"/>
      <c r="E612" s="403"/>
      <c r="F612" s="403"/>
      <c r="G612" s="403"/>
      <c r="H612" s="403"/>
      <c r="I612" s="403"/>
      <c r="J612" s="403"/>
      <c r="K612" s="403"/>
      <c r="L612" s="403"/>
      <c r="M612" s="403"/>
      <c r="N612" s="403"/>
      <c r="O612" s="403"/>
      <c r="P612" s="403"/>
      <c r="Q612" s="403"/>
      <c r="R612" s="403"/>
      <c r="S612" s="403"/>
      <c r="T612" s="403"/>
      <c r="U612" s="404"/>
    </row>
    <row r="613" spans="1:21" x14ac:dyDescent="0.25">
      <c r="A613" s="409"/>
      <c r="B613" s="409"/>
      <c r="C613" s="53">
        <v>2</v>
      </c>
      <c r="D613" s="402"/>
      <c r="E613" s="403"/>
      <c r="F613" s="403"/>
      <c r="G613" s="403"/>
      <c r="H613" s="403"/>
      <c r="I613" s="403"/>
      <c r="J613" s="403"/>
      <c r="K613" s="403"/>
      <c r="L613" s="403"/>
      <c r="M613" s="403"/>
      <c r="N613" s="403"/>
      <c r="O613" s="403"/>
      <c r="P613" s="403"/>
      <c r="Q613" s="403"/>
      <c r="R613" s="403"/>
      <c r="S613" s="403"/>
      <c r="T613" s="403"/>
      <c r="U613" s="404"/>
    </row>
    <row r="614" spans="1:21" x14ac:dyDescent="0.25">
      <c r="A614" s="409"/>
      <c r="B614" s="409"/>
      <c r="C614" s="53">
        <v>2</v>
      </c>
      <c r="D614" s="402"/>
      <c r="E614" s="403"/>
      <c r="F614" s="403"/>
      <c r="G614" s="403"/>
      <c r="H614" s="403"/>
      <c r="I614" s="403"/>
      <c r="J614" s="403"/>
      <c r="K614" s="403"/>
      <c r="L614" s="403"/>
      <c r="M614" s="403"/>
      <c r="N614" s="403"/>
      <c r="O614" s="403"/>
      <c r="P614" s="403"/>
      <c r="Q614" s="403"/>
      <c r="R614" s="403"/>
      <c r="S614" s="403"/>
      <c r="T614" s="403"/>
      <c r="U614" s="404"/>
    </row>
    <row r="615" spans="1:21" x14ac:dyDescent="0.25">
      <c r="A615" s="409"/>
      <c r="B615" s="409"/>
      <c r="C615" s="56">
        <v>2</v>
      </c>
      <c r="D615" s="402"/>
      <c r="E615" s="403"/>
      <c r="F615" s="403"/>
      <c r="G615" s="403"/>
      <c r="H615" s="403"/>
      <c r="I615" s="403"/>
      <c r="J615" s="403"/>
      <c r="K615" s="403"/>
      <c r="L615" s="403"/>
      <c r="M615" s="403"/>
      <c r="N615" s="403"/>
      <c r="O615" s="403"/>
      <c r="P615" s="403"/>
      <c r="Q615" s="403"/>
      <c r="R615" s="403"/>
      <c r="S615" s="403"/>
      <c r="T615" s="403"/>
      <c r="U615" s="404"/>
    </row>
    <row r="616" spans="1:21" x14ac:dyDescent="0.25">
      <c r="A616" s="409"/>
      <c r="B616" s="409"/>
      <c r="C616" s="56">
        <v>2</v>
      </c>
      <c r="D616" s="402"/>
      <c r="E616" s="403"/>
      <c r="F616" s="403"/>
      <c r="G616" s="403"/>
      <c r="H616" s="403"/>
      <c r="I616" s="403"/>
      <c r="J616" s="403"/>
      <c r="K616" s="403"/>
      <c r="L616" s="403"/>
      <c r="M616" s="403"/>
      <c r="N616" s="403"/>
      <c r="O616" s="403"/>
      <c r="P616" s="403"/>
      <c r="Q616" s="403"/>
      <c r="R616" s="403"/>
      <c r="S616" s="403"/>
      <c r="T616" s="403"/>
      <c r="U616" s="404"/>
    </row>
    <row r="617" spans="1:21" x14ac:dyDescent="0.25">
      <c r="A617" s="409"/>
      <c r="B617" s="409"/>
      <c r="C617" s="57">
        <v>2</v>
      </c>
      <c r="D617" s="396"/>
      <c r="E617" s="397"/>
      <c r="F617" s="397"/>
      <c r="G617" s="397"/>
      <c r="H617" s="397"/>
      <c r="I617" s="397"/>
      <c r="J617" s="397"/>
      <c r="K617" s="397"/>
      <c r="L617" s="397"/>
      <c r="M617" s="397"/>
      <c r="N617" s="397"/>
      <c r="O617" s="397"/>
      <c r="P617" s="397"/>
      <c r="Q617" s="397"/>
      <c r="R617" s="397"/>
      <c r="S617" s="397"/>
      <c r="T617" s="397"/>
      <c r="U617" s="398"/>
    </row>
    <row r="618" spans="1:21" x14ac:dyDescent="0.25">
      <c r="A618" s="409"/>
      <c r="B618" s="409"/>
      <c r="C618" s="55">
        <v>3</v>
      </c>
      <c r="D618" s="399"/>
      <c r="E618" s="400"/>
      <c r="F618" s="400"/>
      <c r="G618" s="400"/>
      <c r="H618" s="400"/>
      <c r="I618" s="400"/>
      <c r="J618" s="400"/>
      <c r="K618" s="400"/>
      <c r="L618" s="400"/>
      <c r="M618" s="400"/>
      <c r="N618" s="400"/>
      <c r="O618" s="400"/>
      <c r="P618" s="400"/>
      <c r="Q618" s="400"/>
      <c r="R618" s="400"/>
      <c r="S618" s="400"/>
      <c r="T618" s="400"/>
      <c r="U618" s="401"/>
    </row>
    <row r="619" spans="1:21" x14ac:dyDescent="0.25">
      <c r="A619" s="409"/>
      <c r="B619" s="409"/>
      <c r="C619" s="53">
        <v>3</v>
      </c>
      <c r="D619" s="402"/>
      <c r="E619" s="403"/>
      <c r="F619" s="403"/>
      <c r="G619" s="403"/>
      <c r="H619" s="403"/>
      <c r="I619" s="403"/>
      <c r="J619" s="403"/>
      <c r="K619" s="403"/>
      <c r="L619" s="403"/>
      <c r="M619" s="403"/>
      <c r="N619" s="403"/>
      <c r="O619" s="403"/>
      <c r="P619" s="403"/>
      <c r="Q619" s="403"/>
      <c r="R619" s="403"/>
      <c r="S619" s="403"/>
      <c r="T619" s="403"/>
      <c r="U619" s="404"/>
    </row>
    <row r="620" spans="1:21" x14ac:dyDescent="0.25">
      <c r="A620" s="409"/>
      <c r="B620" s="409"/>
      <c r="C620" s="53">
        <v>3</v>
      </c>
      <c r="D620" s="402"/>
      <c r="E620" s="403"/>
      <c r="F620" s="403"/>
      <c r="G620" s="403"/>
      <c r="H620" s="403"/>
      <c r="I620" s="403"/>
      <c r="J620" s="403"/>
      <c r="K620" s="403"/>
      <c r="L620" s="403"/>
      <c r="M620" s="403"/>
      <c r="N620" s="403"/>
      <c r="O620" s="403"/>
      <c r="P620" s="403"/>
      <c r="Q620" s="403"/>
      <c r="R620" s="403"/>
      <c r="S620" s="403"/>
      <c r="T620" s="403"/>
      <c r="U620" s="404"/>
    </row>
    <row r="621" spans="1:21" x14ac:dyDescent="0.25">
      <c r="A621" s="409"/>
      <c r="B621" s="409"/>
      <c r="C621" s="53">
        <v>3</v>
      </c>
      <c r="D621" s="402"/>
      <c r="E621" s="403"/>
      <c r="F621" s="403"/>
      <c r="G621" s="403"/>
      <c r="H621" s="403"/>
      <c r="I621" s="403"/>
      <c r="J621" s="403"/>
      <c r="K621" s="403"/>
      <c r="L621" s="403"/>
      <c r="M621" s="403"/>
      <c r="N621" s="403"/>
      <c r="O621" s="403"/>
      <c r="P621" s="403"/>
      <c r="Q621" s="403"/>
      <c r="R621" s="403"/>
      <c r="S621" s="403"/>
      <c r="T621" s="403"/>
      <c r="U621" s="404"/>
    </row>
    <row r="622" spans="1:21" x14ac:dyDescent="0.25">
      <c r="A622" s="409"/>
      <c r="B622" s="409"/>
      <c r="C622" s="53">
        <v>3</v>
      </c>
      <c r="D622" s="402"/>
      <c r="E622" s="403"/>
      <c r="F622" s="403"/>
      <c r="G622" s="403"/>
      <c r="H622" s="403"/>
      <c r="I622" s="403"/>
      <c r="J622" s="403"/>
      <c r="K622" s="403"/>
      <c r="L622" s="403"/>
      <c r="M622" s="403"/>
      <c r="N622" s="403"/>
      <c r="O622" s="403"/>
      <c r="P622" s="403"/>
      <c r="Q622" s="403"/>
      <c r="R622" s="403"/>
      <c r="S622" s="403"/>
      <c r="T622" s="403"/>
      <c r="U622" s="404"/>
    </row>
    <row r="623" spans="1:21" x14ac:dyDescent="0.25">
      <c r="A623" s="409"/>
      <c r="B623" s="409"/>
      <c r="C623" s="53">
        <v>3</v>
      </c>
      <c r="D623" s="402"/>
      <c r="E623" s="403"/>
      <c r="F623" s="403"/>
      <c r="G623" s="403"/>
      <c r="H623" s="403"/>
      <c r="I623" s="403"/>
      <c r="J623" s="403"/>
      <c r="K623" s="403"/>
      <c r="L623" s="403"/>
      <c r="M623" s="403"/>
      <c r="N623" s="403"/>
      <c r="O623" s="403"/>
      <c r="P623" s="403"/>
      <c r="Q623" s="403"/>
      <c r="R623" s="403"/>
      <c r="S623" s="403"/>
      <c r="T623" s="403"/>
      <c r="U623" s="404"/>
    </row>
    <row r="624" spans="1:21" x14ac:dyDescent="0.25">
      <c r="A624" s="409"/>
      <c r="B624" s="409"/>
      <c r="C624" s="54">
        <v>3</v>
      </c>
      <c r="D624" s="396"/>
      <c r="E624" s="397"/>
      <c r="F624" s="397"/>
      <c r="G624" s="397"/>
      <c r="H624" s="397"/>
      <c r="I624" s="397"/>
      <c r="J624" s="397"/>
      <c r="K624" s="397"/>
      <c r="L624" s="397"/>
      <c r="M624" s="397"/>
      <c r="N624" s="397"/>
      <c r="O624" s="397"/>
      <c r="P624" s="397"/>
      <c r="Q624" s="397"/>
      <c r="R624" s="397"/>
      <c r="S624" s="397"/>
      <c r="T624" s="397"/>
      <c r="U624" s="398"/>
    </row>
    <row r="625" spans="1:21" x14ac:dyDescent="0.25">
      <c r="A625" s="409"/>
      <c r="B625" s="409"/>
      <c r="C625" s="55">
        <v>4</v>
      </c>
      <c r="D625" s="399"/>
      <c r="E625" s="400"/>
      <c r="F625" s="400"/>
      <c r="G625" s="400"/>
      <c r="H625" s="400"/>
      <c r="I625" s="400"/>
      <c r="J625" s="400"/>
      <c r="K625" s="400"/>
      <c r="L625" s="400"/>
      <c r="M625" s="400"/>
      <c r="N625" s="400"/>
      <c r="O625" s="400"/>
      <c r="P625" s="400"/>
      <c r="Q625" s="400"/>
      <c r="R625" s="400"/>
      <c r="S625" s="400"/>
      <c r="T625" s="400"/>
      <c r="U625" s="401"/>
    </row>
    <row r="626" spans="1:21" x14ac:dyDescent="0.25">
      <c r="A626" s="460"/>
      <c r="B626" s="460"/>
      <c r="C626" s="339">
        <v>4</v>
      </c>
      <c r="D626" s="396"/>
      <c r="E626" s="397"/>
      <c r="F626" s="397"/>
      <c r="G626" s="397"/>
      <c r="H626" s="397"/>
      <c r="I626" s="397"/>
      <c r="J626" s="397"/>
      <c r="K626" s="397"/>
      <c r="L626" s="397"/>
      <c r="M626" s="397"/>
      <c r="N626" s="397"/>
      <c r="O626" s="397"/>
      <c r="P626" s="397"/>
      <c r="Q626" s="397"/>
      <c r="R626" s="397"/>
      <c r="S626" s="397"/>
      <c r="T626" s="397"/>
      <c r="U626" s="398"/>
    </row>
    <row r="627" spans="1:21" x14ac:dyDescent="0.25">
      <c r="A627" s="312"/>
      <c r="B627" s="313"/>
      <c r="C627" s="315"/>
      <c r="D627" s="413" t="s">
        <v>98</v>
      </c>
      <c r="E627" s="414"/>
      <c r="F627" s="414"/>
      <c r="G627" s="414"/>
      <c r="H627" s="414"/>
      <c r="I627" s="414"/>
      <c r="J627" s="414"/>
      <c r="K627" s="414"/>
      <c r="L627" s="414"/>
      <c r="M627" s="414"/>
      <c r="N627" s="414"/>
      <c r="O627" s="414"/>
      <c r="P627" s="414"/>
      <c r="Q627" s="414"/>
      <c r="R627" s="414"/>
      <c r="S627" s="414"/>
      <c r="T627" s="414"/>
      <c r="U627" s="415"/>
    </row>
    <row r="628" spans="1:21" x14ac:dyDescent="0.25">
      <c r="A628" s="408"/>
      <c r="B628" s="408"/>
      <c r="C628" s="52">
        <v>0</v>
      </c>
      <c r="D628" s="410"/>
      <c r="E628" s="411"/>
      <c r="F628" s="411"/>
      <c r="G628" s="411"/>
      <c r="H628" s="411"/>
      <c r="I628" s="411"/>
      <c r="J628" s="411"/>
      <c r="K628" s="411"/>
      <c r="L628" s="411"/>
      <c r="M628" s="411"/>
      <c r="N628" s="411"/>
      <c r="O628" s="411"/>
      <c r="P628" s="411"/>
      <c r="Q628" s="411"/>
      <c r="R628" s="411"/>
      <c r="S628" s="411"/>
      <c r="T628" s="411"/>
      <c r="U628" s="412"/>
    </row>
    <row r="629" spans="1:21" x14ac:dyDescent="0.25">
      <c r="A629" s="409"/>
      <c r="B629" s="409"/>
      <c r="C629" s="53">
        <v>0</v>
      </c>
      <c r="D629" s="402"/>
      <c r="E629" s="403"/>
      <c r="F629" s="403"/>
      <c r="G629" s="403"/>
      <c r="H629" s="403"/>
      <c r="I629" s="403"/>
      <c r="J629" s="403"/>
      <c r="K629" s="403"/>
      <c r="L629" s="403"/>
      <c r="M629" s="403"/>
      <c r="N629" s="403"/>
      <c r="O629" s="403"/>
      <c r="P629" s="403"/>
      <c r="Q629" s="403"/>
      <c r="R629" s="403"/>
      <c r="S629" s="403"/>
      <c r="T629" s="403"/>
      <c r="U629" s="404"/>
    </row>
    <row r="630" spans="1:21" x14ac:dyDescent="0.25">
      <c r="A630" s="409"/>
      <c r="B630" s="409"/>
      <c r="C630" s="53">
        <v>0</v>
      </c>
      <c r="D630" s="402"/>
      <c r="E630" s="403"/>
      <c r="F630" s="403"/>
      <c r="G630" s="403"/>
      <c r="H630" s="403"/>
      <c r="I630" s="403"/>
      <c r="J630" s="403"/>
      <c r="K630" s="403"/>
      <c r="L630" s="403"/>
      <c r="M630" s="403"/>
      <c r="N630" s="403"/>
      <c r="O630" s="403"/>
      <c r="P630" s="403"/>
      <c r="Q630" s="403"/>
      <c r="R630" s="403"/>
      <c r="S630" s="403"/>
      <c r="T630" s="403"/>
      <c r="U630" s="404"/>
    </row>
    <row r="631" spans="1:21" x14ac:dyDescent="0.25">
      <c r="A631" s="409"/>
      <c r="B631" s="409"/>
      <c r="C631" s="54">
        <v>0</v>
      </c>
      <c r="D631" s="396"/>
      <c r="E631" s="397"/>
      <c r="F631" s="397"/>
      <c r="G631" s="397"/>
      <c r="H631" s="397"/>
      <c r="I631" s="397"/>
      <c r="J631" s="397"/>
      <c r="K631" s="397"/>
      <c r="L631" s="397"/>
      <c r="M631" s="397"/>
      <c r="N631" s="397"/>
      <c r="O631" s="397"/>
      <c r="P631" s="397"/>
      <c r="Q631" s="397"/>
      <c r="R631" s="397"/>
      <c r="S631" s="397"/>
      <c r="T631" s="397"/>
      <c r="U631" s="398"/>
    </row>
    <row r="632" spans="1:21" x14ac:dyDescent="0.25">
      <c r="A632" s="409"/>
      <c r="B632" s="409"/>
      <c r="C632" s="55">
        <v>1</v>
      </c>
      <c r="D632" s="399"/>
      <c r="E632" s="400"/>
      <c r="F632" s="400"/>
      <c r="G632" s="400"/>
      <c r="H632" s="400"/>
      <c r="I632" s="400"/>
      <c r="J632" s="400"/>
      <c r="K632" s="400"/>
      <c r="L632" s="400"/>
      <c r="M632" s="400"/>
      <c r="N632" s="400"/>
      <c r="O632" s="400"/>
      <c r="P632" s="400"/>
      <c r="Q632" s="400"/>
      <c r="R632" s="400"/>
      <c r="S632" s="400"/>
      <c r="T632" s="400"/>
      <c r="U632" s="401"/>
    </row>
    <row r="633" spans="1:21" x14ac:dyDescent="0.25">
      <c r="A633" s="409"/>
      <c r="B633" s="409"/>
      <c r="C633" s="53">
        <v>1</v>
      </c>
      <c r="D633" s="402"/>
      <c r="E633" s="403"/>
      <c r="F633" s="403"/>
      <c r="G633" s="403"/>
      <c r="H633" s="403"/>
      <c r="I633" s="403"/>
      <c r="J633" s="403"/>
      <c r="K633" s="403"/>
      <c r="L633" s="403"/>
      <c r="M633" s="403"/>
      <c r="N633" s="403"/>
      <c r="O633" s="403"/>
      <c r="P633" s="403"/>
      <c r="Q633" s="403"/>
      <c r="R633" s="403"/>
      <c r="S633" s="403"/>
      <c r="T633" s="403"/>
      <c r="U633" s="404"/>
    </row>
    <row r="634" spans="1:21" x14ac:dyDescent="0.25">
      <c r="A634" s="409"/>
      <c r="B634" s="409"/>
      <c r="C634" s="53">
        <v>1</v>
      </c>
      <c r="D634" s="402"/>
      <c r="E634" s="403"/>
      <c r="F634" s="403"/>
      <c r="G634" s="403"/>
      <c r="H634" s="403"/>
      <c r="I634" s="403"/>
      <c r="J634" s="403"/>
      <c r="K634" s="403"/>
      <c r="L634" s="403"/>
      <c r="M634" s="403"/>
      <c r="N634" s="403"/>
      <c r="O634" s="403"/>
      <c r="P634" s="403"/>
      <c r="Q634" s="403"/>
      <c r="R634" s="403"/>
      <c r="S634" s="403"/>
      <c r="T634" s="403"/>
      <c r="U634" s="404"/>
    </row>
    <row r="635" spans="1:21" x14ac:dyDescent="0.25">
      <c r="A635" s="409"/>
      <c r="B635" s="409"/>
      <c r="C635" s="53">
        <v>1</v>
      </c>
      <c r="D635" s="402"/>
      <c r="E635" s="403"/>
      <c r="F635" s="403"/>
      <c r="G635" s="403"/>
      <c r="H635" s="403"/>
      <c r="I635" s="403"/>
      <c r="J635" s="403"/>
      <c r="K635" s="403"/>
      <c r="L635" s="403"/>
      <c r="M635" s="403"/>
      <c r="N635" s="403"/>
      <c r="O635" s="403"/>
      <c r="P635" s="403"/>
      <c r="Q635" s="403"/>
      <c r="R635" s="403"/>
      <c r="S635" s="403"/>
      <c r="T635" s="403"/>
      <c r="U635" s="404"/>
    </row>
    <row r="636" spans="1:21" x14ac:dyDescent="0.25">
      <c r="A636" s="409"/>
      <c r="B636" s="409"/>
      <c r="C636" s="53">
        <v>1</v>
      </c>
      <c r="D636" s="402"/>
      <c r="E636" s="403"/>
      <c r="F636" s="403"/>
      <c r="G636" s="403"/>
      <c r="H636" s="403"/>
      <c r="I636" s="403"/>
      <c r="J636" s="403"/>
      <c r="K636" s="403"/>
      <c r="L636" s="403"/>
      <c r="M636" s="403"/>
      <c r="N636" s="403"/>
      <c r="O636" s="403"/>
      <c r="P636" s="403"/>
      <c r="Q636" s="403"/>
      <c r="R636" s="403"/>
      <c r="S636" s="403"/>
      <c r="T636" s="403"/>
      <c r="U636" s="404"/>
    </row>
    <row r="637" spans="1:21" x14ac:dyDescent="0.25">
      <c r="A637" s="409"/>
      <c r="B637" s="409"/>
      <c r="C637" s="53">
        <v>1</v>
      </c>
      <c r="D637" s="402"/>
      <c r="E637" s="403"/>
      <c r="F637" s="403"/>
      <c r="G637" s="403"/>
      <c r="H637" s="403"/>
      <c r="I637" s="403"/>
      <c r="J637" s="403"/>
      <c r="K637" s="403"/>
      <c r="L637" s="403"/>
      <c r="M637" s="403"/>
      <c r="N637" s="403"/>
      <c r="O637" s="403"/>
      <c r="P637" s="403"/>
      <c r="Q637" s="403"/>
      <c r="R637" s="403"/>
      <c r="S637" s="403"/>
      <c r="T637" s="403"/>
      <c r="U637" s="404"/>
    </row>
    <row r="638" spans="1:21" x14ac:dyDescent="0.25">
      <c r="A638" s="409"/>
      <c r="B638" s="409"/>
      <c r="C638" s="54">
        <v>1</v>
      </c>
      <c r="D638" s="396"/>
      <c r="E638" s="397"/>
      <c r="F638" s="397"/>
      <c r="G638" s="397"/>
      <c r="H638" s="397"/>
      <c r="I638" s="397"/>
      <c r="J638" s="397"/>
      <c r="K638" s="397"/>
      <c r="L638" s="397"/>
      <c r="M638" s="397"/>
      <c r="N638" s="397"/>
      <c r="O638" s="397"/>
      <c r="P638" s="397"/>
      <c r="Q638" s="397"/>
      <c r="R638" s="397"/>
      <c r="S638" s="397"/>
      <c r="T638" s="397"/>
      <c r="U638" s="398"/>
    </row>
    <row r="639" spans="1:21" x14ac:dyDescent="0.25">
      <c r="A639" s="409"/>
      <c r="B639" s="409"/>
      <c r="C639" s="55">
        <v>2</v>
      </c>
      <c r="D639" s="399"/>
      <c r="E639" s="400"/>
      <c r="F639" s="400"/>
      <c r="G639" s="400"/>
      <c r="H639" s="400"/>
      <c r="I639" s="400"/>
      <c r="J639" s="400"/>
      <c r="K639" s="400"/>
      <c r="L639" s="400"/>
      <c r="M639" s="400"/>
      <c r="N639" s="400"/>
      <c r="O639" s="400"/>
      <c r="P639" s="400"/>
      <c r="Q639" s="400"/>
      <c r="R639" s="400"/>
      <c r="S639" s="400"/>
      <c r="T639" s="400"/>
      <c r="U639" s="401"/>
    </row>
    <row r="640" spans="1:21" x14ac:dyDescent="0.25">
      <c r="A640" s="409"/>
      <c r="B640" s="409"/>
      <c r="C640" s="53">
        <v>2</v>
      </c>
      <c r="D640" s="402"/>
      <c r="E640" s="403"/>
      <c r="F640" s="403"/>
      <c r="G640" s="403"/>
      <c r="H640" s="403"/>
      <c r="I640" s="403"/>
      <c r="J640" s="403"/>
      <c r="K640" s="403"/>
      <c r="L640" s="403"/>
      <c r="M640" s="403"/>
      <c r="N640" s="403"/>
      <c r="O640" s="403"/>
      <c r="P640" s="403"/>
      <c r="Q640" s="403"/>
      <c r="R640" s="403"/>
      <c r="S640" s="403"/>
      <c r="T640" s="403"/>
      <c r="U640" s="404"/>
    </row>
    <row r="641" spans="1:21" x14ac:dyDescent="0.25">
      <c r="A641" s="409"/>
      <c r="B641" s="409"/>
      <c r="C641" s="53">
        <v>2</v>
      </c>
      <c r="D641" s="402"/>
      <c r="E641" s="403"/>
      <c r="F641" s="403"/>
      <c r="G641" s="403"/>
      <c r="H641" s="403"/>
      <c r="I641" s="403"/>
      <c r="J641" s="403"/>
      <c r="K641" s="403"/>
      <c r="L641" s="403"/>
      <c r="M641" s="403"/>
      <c r="N641" s="403"/>
      <c r="O641" s="403"/>
      <c r="P641" s="403"/>
      <c r="Q641" s="403"/>
      <c r="R641" s="403"/>
      <c r="S641" s="403"/>
      <c r="T641" s="403"/>
      <c r="U641" s="404"/>
    </row>
    <row r="642" spans="1:21" x14ac:dyDescent="0.25">
      <c r="A642" s="409"/>
      <c r="B642" s="409"/>
      <c r="C642" s="53">
        <v>2</v>
      </c>
      <c r="D642" s="402"/>
      <c r="E642" s="403"/>
      <c r="F642" s="403"/>
      <c r="G642" s="403"/>
      <c r="H642" s="403"/>
      <c r="I642" s="403"/>
      <c r="J642" s="403"/>
      <c r="K642" s="403"/>
      <c r="L642" s="403"/>
      <c r="M642" s="403"/>
      <c r="N642" s="403"/>
      <c r="O642" s="403"/>
      <c r="P642" s="403"/>
      <c r="Q642" s="403"/>
      <c r="R642" s="403"/>
      <c r="S642" s="403"/>
      <c r="T642" s="403"/>
      <c r="U642" s="404"/>
    </row>
    <row r="643" spans="1:21" x14ac:dyDescent="0.25">
      <c r="A643" s="409"/>
      <c r="B643" s="409"/>
      <c r="C643" s="56">
        <v>2</v>
      </c>
      <c r="D643" s="402"/>
      <c r="E643" s="403"/>
      <c r="F643" s="403"/>
      <c r="G643" s="403"/>
      <c r="H643" s="403"/>
      <c r="I643" s="403"/>
      <c r="J643" s="403"/>
      <c r="K643" s="403"/>
      <c r="L643" s="403"/>
      <c r="M643" s="403"/>
      <c r="N643" s="403"/>
      <c r="O643" s="403"/>
      <c r="P643" s="403"/>
      <c r="Q643" s="403"/>
      <c r="R643" s="403"/>
      <c r="S643" s="403"/>
      <c r="T643" s="403"/>
      <c r="U643" s="404"/>
    </row>
    <row r="644" spans="1:21" x14ac:dyDescent="0.25">
      <c r="A644" s="409"/>
      <c r="B644" s="409"/>
      <c r="C644" s="56">
        <v>2</v>
      </c>
      <c r="D644" s="402"/>
      <c r="E644" s="403"/>
      <c r="F644" s="403"/>
      <c r="G644" s="403"/>
      <c r="H644" s="403"/>
      <c r="I644" s="403"/>
      <c r="J644" s="403"/>
      <c r="K644" s="403"/>
      <c r="L644" s="403"/>
      <c r="M644" s="403"/>
      <c r="N644" s="403"/>
      <c r="O644" s="403"/>
      <c r="P644" s="403"/>
      <c r="Q644" s="403"/>
      <c r="R644" s="403"/>
      <c r="S644" s="403"/>
      <c r="T644" s="403"/>
      <c r="U644" s="404"/>
    </row>
    <row r="645" spans="1:21" x14ac:dyDescent="0.25">
      <c r="A645" s="409"/>
      <c r="B645" s="409"/>
      <c r="C645" s="57">
        <v>2</v>
      </c>
      <c r="D645" s="396"/>
      <c r="E645" s="397"/>
      <c r="F645" s="397"/>
      <c r="G645" s="397"/>
      <c r="H645" s="397"/>
      <c r="I645" s="397"/>
      <c r="J645" s="397"/>
      <c r="K645" s="397"/>
      <c r="L645" s="397"/>
      <c r="M645" s="397"/>
      <c r="N645" s="397"/>
      <c r="O645" s="397"/>
      <c r="P645" s="397"/>
      <c r="Q645" s="397"/>
      <c r="R645" s="397"/>
      <c r="S645" s="397"/>
      <c r="T645" s="397"/>
      <c r="U645" s="398"/>
    </row>
    <row r="646" spans="1:21" x14ac:dyDescent="0.25">
      <c r="A646" s="409"/>
      <c r="B646" s="409"/>
      <c r="C646" s="55">
        <v>3</v>
      </c>
      <c r="D646" s="399"/>
      <c r="E646" s="400"/>
      <c r="F646" s="400"/>
      <c r="G646" s="400"/>
      <c r="H646" s="400"/>
      <c r="I646" s="400"/>
      <c r="J646" s="400"/>
      <c r="K646" s="400"/>
      <c r="L646" s="400"/>
      <c r="M646" s="400"/>
      <c r="N646" s="400"/>
      <c r="O646" s="400"/>
      <c r="P646" s="400"/>
      <c r="Q646" s="400"/>
      <c r="R646" s="400"/>
      <c r="S646" s="400"/>
      <c r="T646" s="400"/>
      <c r="U646" s="401"/>
    </row>
    <row r="647" spans="1:21" x14ac:dyDescent="0.25">
      <c r="A647" s="409"/>
      <c r="B647" s="409"/>
      <c r="C647" s="53">
        <v>3</v>
      </c>
      <c r="D647" s="402"/>
      <c r="E647" s="403"/>
      <c r="F647" s="403"/>
      <c r="G647" s="403"/>
      <c r="H647" s="403"/>
      <c r="I647" s="403"/>
      <c r="J647" s="403"/>
      <c r="K647" s="403"/>
      <c r="L647" s="403"/>
      <c r="M647" s="403"/>
      <c r="N647" s="403"/>
      <c r="O647" s="403"/>
      <c r="P647" s="403"/>
      <c r="Q647" s="403"/>
      <c r="R647" s="403"/>
      <c r="S647" s="403"/>
      <c r="T647" s="403"/>
      <c r="U647" s="404"/>
    </row>
    <row r="648" spans="1:21" x14ac:dyDescent="0.25">
      <c r="A648" s="409"/>
      <c r="B648" s="409"/>
      <c r="C648" s="53">
        <v>3</v>
      </c>
      <c r="D648" s="402"/>
      <c r="E648" s="403"/>
      <c r="F648" s="403"/>
      <c r="G648" s="403"/>
      <c r="H648" s="403"/>
      <c r="I648" s="403"/>
      <c r="J648" s="403"/>
      <c r="K648" s="403"/>
      <c r="L648" s="403"/>
      <c r="M648" s="403"/>
      <c r="N648" s="403"/>
      <c r="O648" s="403"/>
      <c r="P648" s="403"/>
      <c r="Q648" s="403"/>
      <c r="R648" s="403"/>
      <c r="S648" s="403"/>
      <c r="T648" s="403"/>
      <c r="U648" s="404"/>
    </row>
    <row r="649" spans="1:21" x14ac:dyDescent="0.25">
      <c r="A649" s="409"/>
      <c r="B649" s="409"/>
      <c r="C649" s="53">
        <v>3</v>
      </c>
      <c r="D649" s="402"/>
      <c r="E649" s="403"/>
      <c r="F649" s="403"/>
      <c r="G649" s="403"/>
      <c r="H649" s="403"/>
      <c r="I649" s="403"/>
      <c r="J649" s="403"/>
      <c r="K649" s="403"/>
      <c r="L649" s="403"/>
      <c r="M649" s="403"/>
      <c r="N649" s="403"/>
      <c r="O649" s="403"/>
      <c r="P649" s="403"/>
      <c r="Q649" s="403"/>
      <c r="R649" s="403"/>
      <c r="S649" s="403"/>
      <c r="T649" s="403"/>
      <c r="U649" s="404"/>
    </row>
    <row r="650" spans="1:21" x14ac:dyDescent="0.25">
      <c r="A650" s="409"/>
      <c r="B650" s="409"/>
      <c r="C650" s="53">
        <v>3</v>
      </c>
      <c r="D650" s="402"/>
      <c r="E650" s="403"/>
      <c r="F650" s="403"/>
      <c r="G650" s="403"/>
      <c r="H650" s="403"/>
      <c r="I650" s="403"/>
      <c r="J650" s="403"/>
      <c r="K650" s="403"/>
      <c r="L650" s="403"/>
      <c r="M650" s="403"/>
      <c r="N650" s="403"/>
      <c r="O650" s="403"/>
      <c r="P650" s="403"/>
      <c r="Q650" s="403"/>
      <c r="R650" s="403"/>
      <c r="S650" s="403"/>
      <c r="T650" s="403"/>
      <c r="U650" s="404"/>
    </row>
    <row r="651" spans="1:21" x14ac:dyDescent="0.25">
      <c r="A651" s="409"/>
      <c r="B651" s="409"/>
      <c r="C651" s="53">
        <v>3</v>
      </c>
      <c r="D651" s="402"/>
      <c r="E651" s="403"/>
      <c r="F651" s="403"/>
      <c r="G651" s="403"/>
      <c r="H651" s="403"/>
      <c r="I651" s="403"/>
      <c r="J651" s="403"/>
      <c r="K651" s="403"/>
      <c r="L651" s="403"/>
      <c r="M651" s="403"/>
      <c r="N651" s="403"/>
      <c r="O651" s="403"/>
      <c r="P651" s="403"/>
      <c r="Q651" s="403"/>
      <c r="R651" s="403"/>
      <c r="S651" s="403"/>
      <c r="T651" s="403"/>
      <c r="U651" s="404"/>
    </row>
    <row r="652" spans="1:21" x14ac:dyDescent="0.25">
      <c r="A652" s="409"/>
      <c r="B652" s="409"/>
      <c r="C652" s="54">
        <v>3</v>
      </c>
      <c r="D652" s="396"/>
      <c r="E652" s="397"/>
      <c r="F652" s="397"/>
      <c r="G652" s="397"/>
      <c r="H652" s="397"/>
      <c r="I652" s="397"/>
      <c r="J652" s="397"/>
      <c r="K652" s="397"/>
      <c r="L652" s="397"/>
      <c r="M652" s="397"/>
      <c r="N652" s="397"/>
      <c r="O652" s="397"/>
      <c r="P652" s="397"/>
      <c r="Q652" s="397"/>
      <c r="R652" s="397"/>
      <c r="S652" s="397"/>
      <c r="T652" s="397"/>
      <c r="U652" s="398"/>
    </row>
    <row r="653" spans="1:21" x14ac:dyDescent="0.25">
      <c r="A653" s="409"/>
      <c r="B653" s="409"/>
      <c r="C653" s="55">
        <v>4</v>
      </c>
      <c r="D653" s="399"/>
      <c r="E653" s="400"/>
      <c r="F653" s="400"/>
      <c r="G653" s="400"/>
      <c r="H653" s="400"/>
      <c r="I653" s="400"/>
      <c r="J653" s="400"/>
      <c r="K653" s="400"/>
      <c r="L653" s="400"/>
      <c r="M653" s="400"/>
      <c r="N653" s="400"/>
      <c r="O653" s="400"/>
      <c r="P653" s="400"/>
      <c r="Q653" s="400"/>
      <c r="R653" s="400"/>
      <c r="S653" s="400"/>
      <c r="T653" s="400"/>
      <c r="U653" s="401"/>
    </row>
    <row r="654" spans="1:21" x14ac:dyDescent="0.25">
      <c r="A654" s="460"/>
      <c r="B654" s="460"/>
      <c r="C654" s="339">
        <v>4</v>
      </c>
      <c r="D654" s="396"/>
      <c r="E654" s="397"/>
      <c r="F654" s="397"/>
      <c r="G654" s="397"/>
      <c r="H654" s="397"/>
      <c r="I654" s="397"/>
      <c r="J654" s="397"/>
      <c r="K654" s="397"/>
      <c r="L654" s="397"/>
      <c r="M654" s="397"/>
      <c r="N654" s="397"/>
      <c r="O654" s="397"/>
      <c r="P654" s="397"/>
      <c r="Q654" s="397"/>
      <c r="R654" s="397"/>
      <c r="S654" s="397"/>
      <c r="T654" s="397"/>
      <c r="U654" s="398"/>
    </row>
    <row r="655" spans="1:21" x14ac:dyDescent="0.25">
      <c r="A655" s="312"/>
      <c r="B655" s="313"/>
      <c r="C655" s="315"/>
      <c r="D655" s="413" t="s">
        <v>98</v>
      </c>
      <c r="E655" s="414"/>
      <c r="F655" s="414"/>
      <c r="G655" s="414"/>
      <c r="H655" s="414"/>
      <c r="I655" s="414"/>
      <c r="J655" s="414"/>
      <c r="K655" s="414"/>
      <c r="L655" s="414"/>
      <c r="M655" s="414"/>
      <c r="N655" s="414"/>
      <c r="O655" s="414"/>
      <c r="P655" s="414"/>
      <c r="Q655" s="414"/>
      <c r="R655" s="414"/>
      <c r="S655" s="414"/>
      <c r="T655" s="414"/>
      <c r="U655" s="415"/>
    </row>
    <row r="656" spans="1:21" x14ac:dyDescent="0.25">
      <c r="A656" s="408"/>
      <c r="B656" s="408"/>
      <c r="C656" s="52">
        <v>0</v>
      </c>
      <c r="D656" s="410"/>
      <c r="E656" s="411"/>
      <c r="F656" s="411"/>
      <c r="G656" s="411"/>
      <c r="H656" s="411"/>
      <c r="I656" s="411"/>
      <c r="J656" s="411"/>
      <c r="K656" s="411"/>
      <c r="L656" s="411"/>
      <c r="M656" s="411"/>
      <c r="N656" s="411"/>
      <c r="O656" s="411"/>
      <c r="P656" s="411"/>
      <c r="Q656" s="411"/>
      <c r="R656" s="411"/>
      <c r="S656" s="411"/>
      <c r="T656" s="411"/>
      <c r="U656" s="412"/>
    </row>
    <row r="657" spans="1:21" x14ac:dyDescent="0.25">
      <c r="A657" s="409"/>
      <c r="B657" s="409"/>
      <c r="C657" s="53">
        <v>0</v>
      </c>
      <c r="D657" s="402"/>
      <c r="E657" s="403"/>
      <c r="F657" s="403"/>
      <c r="G657" s="403"/>
      <c r="H657" s="403"/>
      <c r="I657" s="403"/>
      <c r="J657" s="403"/>
      <c r="K657" s="403"/>
      <c r="L657" s="403"/>
      <c r="M657" s="403"/>
      <c r="N657" s="403"/>
      <c r="O657" s="403"/>
      <c r="P657" s="403"/>
      <c r="Q657" s="403"/>
      <c r="R657" s="403"/>
      <c r="S657" s="403"/>
      <c r="T657" s="403"/>
      <c r="U657" s="404"/>
    </row>
    <row r="658" spans="1:21" x14ac:dyDescent="0.25">
      <c r="A658" s="409"/>
      <c r="B658" s="409"/>
      <c r="C658" s="53">
        <v>0</v>
      </c>
      <c r="D658" s="402"/>
      <c r="E658" s="403"/>
      <c r="F658" s="403"/>
      <c r="G658" s="403"/>
      <c r="H658" s="403"/>
      <c r="I658" s="403"/>
      <c r="J658" s="403"/>
      <c r="K658" s="403"/>
      <c r="L658" s="403"/>
      <c r="M658" s="403"/>
      <c r="N658" s="403"/>
      <c r="O658" s="403"/>
      <c r="P658" s="403"/>
      <c r="Q658" s="403"/>
      <c r="R658" s="403"/>
      <c r="S658" s="403"/>
      <c r="T658" s="403"/>
      <c r="U658" s="404"/>
    </row>
    <row r="659" spans="1:21" x14ac:dyDescent="0.25">
      <c r="A659" s="409"/>
      <c r="B659" s="409"/>
      <c r="C659" s="54">
        <v>0</v>
      </c>
      <c r="D659" s="396"/>
      <c r="E659" s="397"/>
      <c r="F659" s="397"/>
      <c r="G659" s="397"/>
      <c r="H659" s="397"/>
      <c r="I659" s="397"/>
      <c r="J659" s="397"/>
      <c r="K659" s="397"/>
      <c r="L659" s="397"/>
      <c r="M659" s="397"/>
      <c r="N659" s="397"/>
      <c r="O659" s="397"/>
      <c r="P659" s="397"/>
      <c r="Q659" s="397"/>
      <c r="R659" s="397"/>
      <c r="S659" s="397"/>
      <c r="T659" s="397"/>
      <c r="U659" s="398"/>
    </row>
    <row r="660" spans="1:21" x14ac:dyDescent="0.25">
      <c r="A660" s="409"/>
      <c r="B660" s="409"/>
      <c r="C660" s="55">
        <v>1</v>
      </c>
      <c r="D660" s="399"/>
      <c r="E660" s="400"/>
      <c r="F660" s="400"/>
      <c r="G660" s="400"/>
      <c r="H660" s="400"/>
      <c r="I660" s="400"/>
      <c r="J660" s="400"/>
      <c r="K660" s="400"/>
      <c r="L660" s="400"/>
      <c r="M660" s="400"/>
      <c r="N660" s="400"/>
      <c r="O660" s="400"/>
      <c r="P660" s="400"/>
      <c r="Q660" s="400"/>
      <c r="R660" s="400"/>
      <c r="S660" s="400"/>
      <c r="T660" s="400"/>
      <c r="U660" s="401"/>
    </row>
    <row r="661" spans="1:21" x14ac:dyDescent="0.25">
      <c r="A661" s="409"/>
      <c r="B661" s="409"/>
      <c r="C661" s="53">
        <v>1</v>
      </c>
      <c r="D661" s="402"/>
      <c r="E661" s="403"/>
      <c r="F661" s="403"/>
      <c r="G661" s="403"/>
      <c r="H661" s="403"/>
      <c r="I661" s="403"/>
      <c r="J661" s="403"/>
      <c r="K661" s="403"/>
      <c r="L661" s="403"/>
      <c r="M661" s="403"/>
      <c r="N661" s="403"/>
      <c r="O661" s="403"/>
      <c r="P661" s="403"/>
      <c r="Q661" s="403"/>
      <c r="R661" s="403"/>
      <c r="S661" s="403"/>
      <c r="T661" s="403"/>
      <c r="U661" s="404"/>
    </row>
    <row r="662" spans="1:21" x14ac:dyDescent="0.25">
      <c r="A662" s="409"/>
      <c r="B662" s="409"/>
      <c r="C662" s="53">
        <v>1</v>
      </c>
      <c r="D662" s="402"/>
      <c r="E662" s="403"/>
      <c r="F662" s="403"/>
      <c r="G662" s="403"/>
      <c r="H662" s="403"/>
      <c r="I662" s="403"/>
      <c r="J662" s="403"/>
      <c r="K662" s="403"/>
      <c r="L662" s="403"/>
      <c r="M662" s="403"/>
      <c r="N662" s="403"/>
      <c r="O662" s="403"/>
      <c r="P662" s="403"/>
      <c r="Q662" s="403"/>
      <c r="R662" s="403"/>
      <c r="S662" s="403"/>
      <c r="T662" s="403"/>
      <c r="U662" s="404"/>
    </row>
    <row r="663" spans="1:21" x14ac:dyDescent="0.25">
      <c r="A663" s="409"/>
      <c r="B663" s="409"/>
      <c r="C663" s="53">
        <v>1</v>
      </c>
      <c r="D663" s="402"/>
      <c r="E663" s="403"/>
      <c r="F663" s="403"/>
      <c r="G663" s="403"/>
      <c r="H663" s="403"/>
      <c r="I663" s="403"/>
      <c r="J663" s="403"/>
      <c r="K663" s="403"/>
      <c r="L663" s="403"/>
      <c r="M663" s="403"/>
      <c r="N663" s="403"/>
      <c r="O663" s="403"/>
      <c r="P663" s="403"/>
      <c r="Q663" s="403"/>
      <c r="R663" s="403"/>
      <c r="S663" s="403"/>
      <c r="T663" s="403"/>
      <c r="U663" s="404"/>
    </row>
    <row r="664" spans="1:21" x14ac:dyDescent="0.25">
      <c r="A664" s="409"/>
      <c r="B664" s="409"/>
      <c r="C664" s="53">
        <v>1</v>
      </c>
      <c r="D664" s="402"/>
      <c r="E664" s="403"/>
      <c r="F664" s="403"/>
      <c r="G664" s="403"/>
      <c r="H664" s="403"/>
      <c r="I664" s="403"/>
      <c r="J664" s="403"/>
      <c r="K664" s="403"/>
      <c r="L664" s="403"/>
      <c r="M664" s="403"/>
      <c r="N664" s="403"/>
      <c r="O664" s="403"/>
      <c r="P664" s="403"/>
      <c r="Q664" s="403"/>
      <c r="R664" s="403"/>
      <c r="S664" s="403"/>
      <c r="T664" s="403"/>
      <c r="U664" s="404"/>
    </row>
    <row r="665" spans="1:21" x14ac:dyDescent="0.25">
      <c r="A665" s="409"/>
      <c r="B665" s="409"/>
      <c r="C665" s="53">
        <v>1</v>
      </c>
      <c r="D665" s="402"/>
      <c r="E665" s="403"/>
      <c r="F665" s="403"/>
      <c r="G665" s="403"/>
      <c r="H665" s="403"/>
      <c r="I665" s="403"/>
      <c r="J665" s="403"/>
      <c r="K665" s="403"/>
      <c r="L665" s="403"/>
      <c r="M665" s="403"/>
      <c r="N665" s="403"/>
      <c r="O665" s="403"/>
      <c r="P665" s="403"/>
      <c r="Q665" s="403"/>
      <c r="R665" s="403"/>
      <c r="S665" s="403"/>
      <c r="T665" s="403"/>
      <c r="U665" s="404"/>
    </row>
    <row r="666" spans="1:21" x14ac:dyDescent="0.25">
      <c r="A666" s="409"/>
      <c r="B666" s="409"/>
      <c r="C666" s="54">
        <v>1</v>
      </c>
      <c r="D666" s="396"/>
      <c r="E666" s="397"/>
      <c r="F666" s="397"/>
      <c r="G666" s="397"/>
      <c r="H666" s="397"/>
      <c r="I666" s="397"/>
      <c r="J666" s="397"/>
      <c r="K666" s="397"/>
      <c r="L666" s="397"/>
      <c r="M666" s="397"/>
      <c r="N666" s="397"/>
      <c r="O666" s="397"/>
      <c r="P666" s="397"/>
      <c r="Q666" s="397"/>
      <c r="R666" s="397"/>
      <c r="S666" s="397"/>
      <c r="T666" s="397"/>
      <c r="U666" s="398"/>
    </row>
    <row r="667" spans="1:21" x14ac:dyDescent="0.25">
      <c r="A667" s="409"/>
      <c r="B667" s="409"/>
      <c r="C667" s="55">
        <v>2</v>
      </c>
      <c r="D667" s="399"/>
      <c r="E667" s="400"/>
      <c r="F667" s="400"/>
      <c r="G667" s="400"/>
      <c r="H667" s="400"/>
      <c r="I667" s="400"/>
      <c r="J667" s="400"/>
      <c r="K667" s="400"/>
      <c r="L667" s="400"/>
      <c r="M667" s="400"/>
      <c r="N667" s="400"/>
      <c r="O667" s="400"/>
      <c r="P667" s="400"/>
      <c r="Q667" s="400"/>
      <c r="R667" s="400"/>
      <c r="S667" s="400"/>
      <c r="T667" s="400"/>
      <c r="U667" s="401"/>
    </row>
    <row r="668" spans="1:21" x14ac:dyDescent="0.25">
      <c r="A668" s="409"/>
      <c r="B668" s="409"/>
      <c r="C668" s="53">
        <v>2</v>
      </c>
      <c r="D668" s="402"/>
      <c r="E668" s="403"/>
      <c r="F668" s="403"/>
      <c r="G668" s="403"/>
      <c r="H668" s="403"/>
      <c r="I668" s="403"/>
      <c r="J668" s="403"/>
      <c r="K668" s="403"/>
      <c r="L668" s="403"/>
      <c r="M668" s="403"/>
      <c r="N668" s="403"/>
      <c r="O668" s="403"/>
      <c r="P668" s="403"/>
      <c r="Q668" s="403"/>
      <c r="R668" s="403"/>
      <c r="S668" s="403"/>
      <c r="T668" s="403"/>
      <c r="U668" s="404"/>
    </row>
    <row r="669" spans="1:21" x14ac:dyDescent="0.25">
      <c r="A669" s="409"/>
      <c r="B669" s="409"/>
      <c r="C669" s="53">
        <v>2</v>
      </c>
      <c r="D669" s="402"/>
      <c r="E669" s="403"/>
      <c r="F669" s="403"/>
      <c r="G669" s="403"/>
      <c r="H669" s="403"/>
      <c r="I669" s="403"/>
      <c r="J669" s="403"/>
      <c r="K669" s="403"/>
      <c r="L669" s="403"/>
      <c r="M669" s="403"/>
      <c r="N669" s="403"/>
      <c r="O669" s="403"/>
      <c r="P669" s="403"/>
      <c r="Q669" s="403"/>
      <c r="R669" s="403"/>
      <c r="S669" s="403"/>
      <c r="T669" s="403"/>
      <c r="U669" s="404"/>
    </row>
    <row r="670" spans="1:21" x14ac:dyDescent="0.25">
      <c r="A670" s="409"/>
      <c r="B670" s="409"/>
      <c r="C670" s="53">
        <v>2</v>
      </c>
      <c r="D670" s="402"/>
      <c r="E670" s="403"/>
      <c r="F670" s="403"/>
      <c r="G670" s="403"/>
      <c r="H670" s="403"/>
      <c r="I670" s="403"/>
      <c r="J670" s="403"/>
      <c r="K670" s="403"/>
      <c r="L670" s="403"/>
      <c r="M670" s="403"/>
      <c r="N670" s="403"/>
      <c r="O670" s="403"/>
      <c r="P670" s="403"/>
      <c r="Q670" s="403"/>
      <c r="R670" s="403"/>
      <c r="S670" s="403"/>
      <c r="T670" s="403"/>
      <c r="U670" s="404"/>
    </row>
    <row r="671" spans="1:21" x14ac:dyDescent="0.25">
      <c r="A671" s="409"/>
      <c r="B671" s="409"/>
      <c r="C671" s="56">
        <v>2</v>
      </c>
      <c r="D671" s="402"/>
      <c r="E671" s="403"/>
      <c r="F671" s="403"/>
      <c r="G671" s="403"/>
      <c r="H671" s="403"/>
      <c r="I671" s="403"/>
      <c r="J671" s="403"/>
      <c r="K671" s="403"/>
      <c r="L671" s="403"/>
      <c r="M671" s="403"/>
      <c r="N671" s="403"/>
      <c r="O671" s="403"/>
      <c r="P671" s="403"/>
      <c r="Q671" s="403"/>
      <c r="R671" s="403"/>
      <c r="S671" s="403"/>
      <c r="T671" s="403"/>
      <c r="U671" s="404"/>
    </row>
    <row r="672" spans="1:21" x14ac:dyDescent="0.25">
      <c r="A672" s="409"/>
      <c r="B672" s="409"/>
      <c r="C672" s="56">
        <v>2</v>
      </c>
      <c r="D672" s="402"/>
      <c r="E672" s="403"/>
      <c r="F672" s="403"/>
      <c r="G672" s="403"/>
      <c r="H672" s="403"/>
      <c r="I672" s="403"/>
      <c r="J672" s="403"/>
      <c r="K672" s="403"/>
      <c r="L672" s="403"/>
      <c r="M672" s="403"/>
      <c r="N672" s="403"/>
      <c r="O672" s="403"/>
      <c r="P672" s="403"/>
      <c r="Q672" s="403"/>
      <c r="R672" s="403"/>
      <c r="S672" s="403"/>
      <c r="T672" s="403"/>
      <c r="U672" s="404"/>
    </row>
    <row r="673" spans="1:21" x14ac:dyDescent="0.25">
      <c r="A673" s="409"/>
      <c r="B673" s="409"/>
      <c r="C673" s="57">
        <v>2</v>
      </c>
      <c r="D673" s="396"/>
      <c r="E673" s="397"/>
      <c r="F673" s="397"/>
      <c r="G673" s="397"/>
      <c r="H673" s="397"/>
      <c r="I673" s="397"/>
      <c r="J673" s="397"/>
      <c r="K673" s="397"/>
      <c r="L673" s="397"/>
      <c r="M673" s="397"/>
      <c r="N673" s="397"/>
      <c r="O673" s="397"/>
      <c r="P673" s="397"/>
      <c r="Q673" s="397"/>
      <c r="R673" s="397"/>
      <c r="S673" s="397"/>
      <c r="T673" s="397"/>
      <c r="U673" s="398"/>
    </row>
    <row r="674" spans="1:21" x14ac:dyDescent="0.25">
      <c r="A674" s="409"/>
      <c r="B674" s="409"/>
      <c r="C674" s="55">
        <v>3</v>
      </c>
      <c r="D674" s="399"/>
      <c r="E674" s="400"/>
      <c r="F674" s="400"/>
      <c r="G674" s="400"/>
      <c r="H674" s="400"/>
      <c r="I674" s="400"/>
      <c r="J674" s="400"/>
      <c r="K674" s="400"/>
      <c r="L674" s="400"/>
      <c r="M674" s="400"/>
      <c r="N674" s="400"/>
      <c r="O674" s="400"/>
      <c r="P674" s="400"/>
      <c r="Q674" s="400"/>
      <c r="R674" s="400"/>
      <c r="S674" s="400"/>
      <c r="T674" s="400"/>
      <c r="U674" s="401"/>
    </row>
    <row r="675" spans="1:21" x14ac:dyDescent="0.25">
      <c r="A675" s="409"/>
      <c r="B675" s="409"/>
      <c r="C675" s="53">
        <v>3</v>
      </c>
      <c r="D675" s="402"/>
      <c r="E675" s="403"/>
      <c r="F675" s="403"/>
      <c r="G675" s="403"/>
      <c r="H675" s="403"/>
      <c r="I675" s="403"/>
      <c r="J675" s="403"/>
      <c r="K675" s="403"/>
      <c r="L675" s="403"/>
      <c r="M675" s="403"/>
      <c r="N675" s="403"/>
      <c r="O675" s="403"/>
      <c r="P675" s="403"/>
      <c r="Q675" s="403"/>
      <c r="R675" s="403"/>
      <c r="S675" s="403"/>
      <c r="T675" s="403"/>
      <c r="U675" s="404"/>
    </row>
    <row r="676" spans="1:21" x14ac:dyDescent="0.25">
      <c r="A676" s="409"/>
      <c r="B676" s="409"/>
      <c r="C676" s="53">
        <v>3</v>
      </c>
      <c r="D676" s="402"/>
      <c r="E676" s="403"/>
      <c r="F676" s="403"/>
      <c r="G676" s="403"/>
      <c r="H676" s="403"/>
      <c r="I676" s="403"/>
      <c r="J676" s="403"/>
      <c r="K676" s="403"/>
      <c r="L676" s="403"/>
      <c r="M676" s="403"/>
      <c r="N676" s="403"/>
      <c r="O676" s="403"/>
      <c r="P676" s="403"/>
      <c r="Q676" s="403"/>
      <c r="R676" s="403"/>
      <c r="S676" s="403"/>
      <c r="T676" s="403"/>
      <c r="U676" s="404"/>
    </row>
    <row r="677" spans="1:21" x14ac:dyDescent="0.25">
      <c r="A677" s="409"/>
      <c r="B677" s="409"/>
      <c r="C677" s="53">
        <v>3</v>
      </c>
      <c r="D677" s="402"/>
      <c r="E677" s="403"/>
      <c r="F677" s="403"/>
      <c r="G677" s="403"/>
      <c r="H677" s="403"/>
      <c r="I677" s="403"/>
      <c r="J677" s="403"/>
      <c r="K677" s="403"/>
      <c r="L677" s="403"/>
      <c r="M677" s="403"/>
      <c r="N677" s="403"/>
      <c r="O677" s="403"/>
      <c r="P677" s="403"/>
      <c r="Q677" s="403"/>
      <c r="R677" s="403"/>
      <c r="S677" s="403"/>
      <c r="T677" s="403"/>
      <c r="U677" s="404"/>
    </row>
    <row r="678" spans="1:21" x14ac:dyDescent="0.25">
      <c r="A678" s="409"/>
      <c r="B678" s="409"/>
      <c r="C678" s="53">
        <v>3</v>
      </c>
      <c r="D678" s="402"/>
      <c r="E678" s="403"/>
      <c r="F678" s="403"/>
      <c r="G678" s="403"/>
      <c r="H678" s="403"/>
      <c r="I678" s="403"/>
      <c r="J678" s="403"/>
      <c r="K678" s="403"/>
      <c r="L678" s="403"/>
      <c r="M678" s="403"/>
      <c r="N678" s="403"/>
      <c r="O678" s="403"/>
      <c r="P678" s="403"/>
      <c r="Q678" s="403"/>
      <c r="R678" s="403"/>
      <c r="S678" s="403"/>
      <c r="T678" s="403"/>
      <c r="U678" s="404"/>
    </row>
    <row r="679" spans="1:21" x14ac:dyDescent="0.25">
      <c r="A679" s="409"/>
      <c r="B679" s="409"/>
      <c r="C679" s="53">
        <v>3</v>
      </c>
      <c r="D679" s="402"/>
      <c r="E679" s="403"/>
      <c r="F679" s="403"/>
      <c r="G679" s="403"/>
      <c r="H679" s="403"/>
      <c r="I679" s="403"/>
      <c r="J679" s="403"/>
      <c r="K679" s="403"/>
      <c r="L679" s="403"/>
      <c r="M679" s="403"/>
      <c r="N679" s="403"/>
      <c r="O679" s="403"/>
      <c r="P679" s="403"/>
      <c r="Q679" s="403"/>
      <c r="R679" s="403"/>
      <c r="S679" s="403"/>
      <c r="T679" s="403"/>
      <c r="U679" s="404"/>
    </row>
    <row r="680" spans="1:21" x14ac:dyDescent="0.25">
      <c r="A680" s="409"/>
      <c r="B680" s="409"/>
      <c r="C680" s="54">
        <v>3</v>
      </c>
      <c r="D680" s="396"/>
      <c r="E680" s="397"/>
      <c r="F680" s="397"/>
      <c r="G680" s="397"/>
      <c r="H680" s="397"/>
      <c r="I680" s="397"/>
      <c r="J680" s="397"/>
      <c r="K680" s="397"/>
      <c r="L680" s="397"/>
      <c r="M680" s="397"/>
      <c r="N680" s="397"/>
      <c r="O680" s="397"/>
      <c r="P680" s="397"/>
      <c r="Q680" s="397"/>
      <c r="R680" s="397"/>
      <c r="S680" s="397"/>
      <c r="T680" s="397"/>
      <c r="U680" s="398"/>
    </row>
    <row r="681" spans="1:21" x14ac:dyDescent="0.25">
      <c r="A681" s="409"/>
      <c r="B681" s="409"/>
      <c r="C681" s="55">
        <v>4</v>
      </c>
      <c r="D681" s="399"/>
      <c r="E681" s="400"/>
      <c r="F681" s="400"/>
      <c r="G681" s="400"/>
      <c r="H681" s="400"/>
      <c r="I681" s="400"/>
      <c r="J681" s="400"/>
      <c r="K681" s="400"/>
      <c r="L681" s="400"/>
      <c r="M681" s="400"/>
      <c r="N681" s="400"/>
      <c r="O681" s="400"/>
      <c r="P681" s="400"/>
      <c r="Q681" s="400"/>
      <c r="R681" s="400"/>
      <c r="S681" s="400"/>
      <c r="T681" s="400"/>
      <c r="U681" s="401"/>
    </row>
    <row r="682" spans="1:21" x14ac:dyDescent="0.25">
      <c r="A682" s="460"/>
      <c r="B682" s="460"/>
      <c r="C682" s="339">
        <v>4</v>
      </c>
      <c r="D682" s="396"/>
      <c r="E682" s="397"/>
      <c r="F682" s="397"/>
      <c r="G682" s="397"/>
      <c r="H682" s="397"/>
      <c r="I682" s="397"/>
      <c r="J682" s="397"/>
      <c r="K682" s="397"/>
      <c r="L682" s="397"/>
      <c r="M682" s="397"/>
      <c r="N682" s="397"/>
      <c r="O682" s="397"/>
      <c r="P682" s="397"/>
      <c r="Q682" s="397"/>
      <c r="R682" s="397"/>
      <c r="S682" s="397"/>
      <c r="T682" s="397"/>
      <c r="U682" s="398"/>
    </row>
    <row r="683" spans="1:21" x14ac:dyDescent="0.25">
      <c r="A683" s="312"/>
      <c r="B683" s="313"/>
      <c r="C683" s="315"/>
      <c r="D683" s="413" t="s">
        <v>98</v>
      </c>
      <c r="E683" s="414"/>
      <c r="F683" s="414"/>
      <c r="G683" s="414"/>
      <c r="H683" s="414"/>
      <c r="I683" s="414"/>
      <c r="J683" s="414"/>
      <c r="K683" s="414"/>
      <c r="L683" s="414"/>
      <c r="M683" s="414"/>
      <c r="N683" s="414"/>
      <c r="O683" s="414"/>
      <c r="P683" s="414"/>
      <c r="Q683" s="414"/>
      <c r="R683" s="414"/>
      <c r="S683" s="414"/>
      <c r="T683" s="414"/>
      <c r="U683" s="415"/>
    </row>
    <row r="684" spans="1:21" x14ac:dyDescent="0.25">
      <c r="A684" s="408"/>
      <c r="B684" s="408"/>
      <c r="C684" s="52">
        <v>0</v>
      </c>
      <c r="D684" s="410"/>
      <c r="E684" s="411"/>
      <c r="F684" s="411"/>
      <c r="G684" s="411"/>
      <c r="H684" s="411"/>
      <c r="I684" s="411"/>
      <c r="J684" s="411"/>
      <c r="K684" s="411"/>
      <c r="L684" s="411"/>
      <c r="M684" s="411"/>
      <c r="N684" s="411"/>
      <c r="O684" s="411"/>
      <c r="P684" s="411"/>
      <c r="Q684" s="411"/>
      <c r="R684" s="411"/>
      <c r="S684" s="411"/>
      <c r="T684" s="411"/>
      <c r="U684" s="412"/>
    </row>
    <row r="685" spans="1:21" x14ac:dyDescent="0.25">
      <c r="A685" s="409"/>
      <c r="B685" s="409"/>
      <c r="C685" s="53">
        <v>0</v>
      </c>
      <c r="D685" s="402"/>
      <c r="E685" s="403"/>
      <c r="F685" s="403"/>
      <c r="G685" s="403"/>
      <c r="H685" s="403"/>
      <c r="I685" s="403"/>
      <c r="J685" s="403"/>
      <c r="K685" s="403"/>
      <c r="L685" s="403"/>
      <c r="M685" s="403"/>
      <c r="N685" s="403"/>
      <c r="O685" s="403"/>
      <c r="P685" s="403"/>
      <c r="Q685" s="403"/>
      <c r="R685" s="403"/>
      <c r="S685" s="403"/>
      <c r="T685" s="403"/>
      <c r="U685" s="404"/>
    </row>
    <row r="686" spans="1:21" x14ac:dyDescent="0.25">
      <c r="A686" s="409"/>
      <c r="B686" s="409"/>
      <c r="C686" s="53">
        <v>0</v>
      </c>
      <c r="D686" s="402"/>
      <c r="E686" s="403"/>
      <c r="F686" s="403"/>
      <c r="G686" s="403"/>
      <c r="H686" s="403"/>
      <c r="I686" s="403"/>
      <c r="J686" s="403"/>
      <c r="K686" s="403"/>
      <c r="L686" s="403"/>
      <c r="M686" s="403"/>
      <c r="N686" s="403"/>
      <c r="O686" s="403"/>
      <c r="P686" s="403"/>
      <c r="Q686" s="403"/>
      <c r="R686" s="403"/>
      <c r="S686" s="403"/>
      <c r="T686" s="403"/>
      <c r="U686" s="404"/>
    </row>
    <row r="687" spans="1:21" x14ac:dyDescent="0.25">
      <c r="A687" s="409"/>
      <c r="B687" s="409"/>
      <c r="C687" s="54">
        <v>0</v>
      </c>
      <c r="D687" s="396"/>
      <c r="E687" s="397"/>
      <c r="F687" s="397"/>
      <c r="G687" s="397"/>
      <c r="H687" s="397"/>
      <c r="I687" s="397"/>
      <c r="J687" s="397"/>
      <c r="K687" s="397"/>
      <c r="L687" s="397"/>
      <c r="M687" s="397"/>
      <c r="N687" s="397"/>
      <c r="O687" s="397"/>
      <c r="P687" s="397"/>
      <c r="Q687" s="397"/>
      <c r="R687" s="397"/>
      <c r="S687" s="397"/>
      <c r="T687" s="397"/>
      <c r="U687" s="398"/>
    </row>
    <row r="688" spans="1:21" x14ac:dyDescent="0.25">
      <c r="A688" s="409"/>
      <c r="B688" s="409"/>
      <c r="C688" s="55">
        <v>1</v>
      </c>
      <c r="D688" s="399"/>
      <c r="E688" s="400"/>
      <c r="F688" s="400"/>
      <c r="G688" s="400"/>
      <c r="H688" s="400"/>
      <c r="I688" s="400"/>
      <c r="J688" s="400"/>
      <c r="K688" s="400"/>
      <c r="L688" s="400"/>
      <c r="M688" s="400"/>
      <c r="N688" s="400"/>
      <c r="O688" s="400"/>
      <c r="P688" s="400"/>
      <c r="Q688" s="400"/>
      <c r="R688" s="400"/>
      <c r="S688" s="400"/>
      <c r="T688" s="400"/>
      <c r="U688" s="401"/>
    </row>
    <row r="689" spans="1:21" x14ac:dyDescent="0.25">
      <c r="A689" s="409"/>
      <c r="B689" s="409"/>
      <c r="C689" s="53">
        <v>1</v>
      </c>
      <c r="D689" s="402"/>
      <c r="E689" s="403"/>
      <c r="F689" s="403"/>
      <c r="G689" s="403"/>
      <c r="H689" s="403"/>
      <c r="I689" s="403"/>
      <c r="J689" s="403"/>
      <c r="K689" s="403"/>
      <c r="L689" s="403"/>
      <c r="M689" s="403"/>
      <c r="N689" s="403"/>
      <c r="O689" s="403"/>
      <c r="P689" s="403"/>
      <c r="Q689" s="403"/>
      <c r="R689" s="403"/>
      <c r="S689" s="403"/>
      <c r="T689" s="403"/>
      <c r="U689" s="404"/>
    </row>
    <row r="690" spans="1:21" x14ac:dyDescent="0.25">
      <c r="A690" s="409"/>
      <c r="B690" s="409"/>
      <c r="C690" s="53">
        <v>1</v>
      </c>
      <c r="D690" s="402"/>
      <c r="E690" s="403"/>
      <c r="F690" s="403"/>
      <c r="G690" s="403"/>
      <c r="H690" s="403"/>
      <c r="I690" s="403"/>
      <c r="J690" s="403"/>
      <c r="K690" s="403"/>
      <c r="L690" s="403"/>
      <c r="M690" s="403"/>
      <c r="N690" s="403"/>
      <c r="O690" s="403"/>
      <c r="P690" s="403"/>
      <c r="Q690" s="403"/>
      <c r="R690" s="403"/>
      <c r="S690" s="403"/>
      <c r="T690" s="403"/>
      <c r="U690" s="404"/>
    </row>
    <row r="691" spans="1:21" x14ac:dyDescent="0.25">
      <c r="A691" s="409"/>
      <c r="B691" s="409"/>
      <c r="C691" s="53">
        <v>1</v>
      </c>
      <c r="D691" s="402"/>
      <c r="E691" s="403"/>
      <c r="F691" s="403"/>
      <c r="G691" s="403"/>
      <c r="H691" s="403"/>
      <c r="I691" s="403"/>
      <c r="J691" s="403"/>
      <c r="K691" s="403"/>
      <c r="L691" s="403"/>
      <c r="M691" s="403"/>
      <c r="N691" s="403"/>
      <c r="O691" s="403"/>
      <c r="P691" s="403"/>
      <c r="Q691" s="403"/>
      <c r="R691" s="403"/>
      <c r="S691" s="403"/>
      <c r="T691" s="403"/>
      <c r="U691" s="404"/>
    </row>
    <row r="692" spans="1:21" x14ac:dyDescent="0.25">
      <c r="A692" s="409"/>
      <c r="B692" s="409"/>
      <c r="C692" s="53">
        <v>1</v>
      </c>
      <c r="D692" s="402"/>
      <c r="E692" s="403"/>
      <c r="F692" s="403"/>
      <c r="G692" s="403"/>
      <c r="H692" s="403"/>
      <c r="I692" s="403"/>
      <c r="J692" s="403"/>
      <c r="K692" s="403"/>
      <c r="L692" s="403"/>
      <c r="M692" s="403"/>
      <c r="N692" s="403"/>
      <c r="O692" s="403"/>
      <c r="P692" s="403"/>
      <c r="Q692" s="403"/>
      <c r="R692" s="403"/>
      <c r="S692" s="403"/>
      <c r="T692" s="403"/>
      <c r="U692" s="404"/>
    </row>
    <row r="693" spans="1:21" x14ac:dyDescent="0.25">
      <c r="A693" s="409"/>
      <c r="B693" s="409"/>
      <c r="C693" s="53">
        <v>1</v>
      </c>
      <c r="D693" s="402"/>
      <c r="E693" s="403"/>
      <c r="F693" s="403"/>
      <c r="G693" s="403"/>
      <c r="H693" s="403"/>
      <c r="I693" s="403"/>
      <c r="J693" s="403"/>
      <c r="K693" s="403"/>
      <c r="L693" s="403"/>
      <c r="M693" s="403"/>
      <c r="N693" s="403"/>
      <c r="O693" s="403"/>
      <c r="P693" s="403"/>
      <c r="Q693" s="403"/>
      <c r="R693" s="403"/>
      <c r="S693" s="403"/>
      <c r="T693" s="403"/>
      <c r="U693" s="404"/>
    </row>
    <row r="694" spans="1:21" x14ac:dyDescent="0.25">
      <c r="A694" s="409"/>
      <c r="B694" s="409"/>
      <c r="C694" s="54">
        <v>1</v>
      </c>
      <c r="D694" s="396"/>
      <c r="E694" s="397"/>
      <c r="F694" s="397"/>
      <c r="G694" s="397"/>
      <c r="H694" s="397"/>
      <c r="I694" s="397"/>
      <c r="J694" s="397"/>
      <c r="K694" s="397"/>
      <c r="L694" s="397"/>
      <c r="M694" s="397"/>
      <c r="N694" s="397"/>
      <c r="O694" s="397"/>
      <c r="P694" s="397"/>
      <c r="Q694" s="397"/>
      <c r="R694" s="397"/>
      <c r="S694" s="397"/>
      <c r="T694" s="397"/>
      <c r="U694" s="398"/>
    </row>
    <row r="695" spans="1:21" x14ac:dyDescent="0.25">
      <c r="A695" s="409"/>
      <c r="B695" s="409"/>
      <c r="C695" s="55">
        <v>2</v>
      </c>
      <c r="D695" s="399"/>
      <c r="E695" s="400"/>
      <c r="F695" s="400"/>
      <c r="G695" s="400"/>
      <c r="H695" s="400"/>
      <c r="I695" s="400"/>
      <c r="J695" s="400"/>
      <c r="K695" s="400"/>
      <c r="L695" s="400"/>
      <c r="M695" s="400"/>
      <c r="N695" s="400"/>
      <c r="O695" s="400"/>
      <c r="P695" s="400"/>
      <c r="Q695" s="400"/>
      <c r="R695" s="400"/>
      <c r="S695" s="400"/>
      <c r="T695" s="400"/>
      <c r="U695" s="401"/>
    </row>
    <row r="696" spans="1:21" x14ac:dyDescent="0.25">
      <c r="A696" s="409"/>
      <c r="B696" s="409"/>
      <c r="C696" s="53">
        <v>2</v>
      </c>
      <c r="D696" s="402"/>
      <c r="E696" s="403"/>
      <c r="F696" s="403"/>
      <c r="G696" s="403"/>
      <c r="H696" s="403"/>
      <c r="I696" s="403"/>
      <c r="J696" s="403"/>
      <c r="K696" s="403"/>
      <c r="L696" s="403"/>
      <c r="M696" s="403"/>
      <c r="N696" s="403"/>
      <c r="O696" s="403"/>
      <c r="P696" s="403"/>
      <c r="Q696" s="403"/>
      <c r="R696" s="403"/>
      <c r="S696" s="403"/>
      <c r="T696" s="403"/>
      <c r="U696" s="404"/>
    </row>
    <row r="697" spans="1:21" x14ac:dyDescent="0.25">
      <c r="A697" s="409"/>
      <c r="B697" s="409"/>
      <c r="C697" s="53">
        <v>2</v>
      </c>
      <c r="D697" s="402"/>
      <c r="E697" s="403"/>
      <c r="F697" s="403"/>
      <c r="G697" s="403"/>
      <c r="H697" s="403"/>
      <c r="I697" s="403"/>
      <c r="J697" s="403"/>
      <c r="K697" s="403"/>
      <c r="L697" s="403"/>
      <c r="M697" s="403"/>
      <c r="N697" s="403"/>
      <c r="O697" s="403"/>
      <c r="P697" s="403"/>
      <c r="Q697" s="403"/>
      <c r="R697" s="403"/>
      <c r="S697" s="403"/>
      <c r="T697" s="403"/>
      <c r="U697" s="404"/>
    </row>
    <row r="698" spans="1:21" x14ac:dyDescent="0.25">
      <c r="A698" s="409"/>
      <c r="B698" s="409"/>
      <c r="C698" s="53">
        <v>2</v>
      </c>
      <c r="D698" s="402"/>
      <c r="E698" s="403"/>
      <c r="F698" s="403"/>
      <c r="G698" s="403"/>
      <c r="H698" s="403"/>
      <c r="I698" s="403"/>
      <c r="J698" s="403"/>
      <c r="K698" s="403"/>
      <c r="L698" s="403"/>
      <c r="M698" s="403"/>
      <c r="N698" s="403"/>
      <c r="O698" s="403"/>
      <c r="P698" s="403"/>
      <c r="Q698" s="403"/>
      <c r="R698" s="403"/>
      <c r="S698" s="403"/>
      <c r="T698" s="403"/>
      <c r="U698" s="404"/>
    </row>
    <row r="699" spans="1:21" x14ac:dyDescent="0.25">
      <c r="A699" s="409"/>
      <c r="B699" s="409"/>
      <c r="C699" s="56">
        <v>2</v>
      </c>
      <c r="D699" s="402"/>
      <c r="E699" s="403"/>
      <c r="F699" s="403"/>
      <c r="G699" s="403"/>
      <c r="H699" s="403"/>
      <c r="I699" s="403"/>
      <c r="J699" s="403"/>
      <c r="K699" s="403"/>
      <c r="L699" s="403"/>
      <c r="M699" s="403"/>
      <c r="N699" s="403"/>
      <c r="O699" s="403"/>
      <c r="P699" s="403"/>
      <c r="Q699" s="403"/>
      <c r="R699" s="403"/>
      <c r="S699" s="403"/>
      <c r="T699" s="403"/>
      <c r="U699" s="404"/>
    </row>
    <row r="700" spans="1:21" x14ac:dyDescent="0.25">
      <c r="A700" s="409"/>
      <c r="B700" s="409"/>
      <c r="C700" s="56">
        <v>2</v>
      </c>
      <c r="D700" s="402"/>
      <c r="E700" s="403"/>
      <c r="F700" s="403"/>
      <c r="G700" s="403"/>
      <c r="H700" s="403"/>
      <c r="I700" s="403"/>
      <c r="J700" s="403"/>
      <c r="K700" s="403"/>
      <c r="L700" s="403"/>
      <c r="M700" s="403"/>
      <c r="N700" s="403"/>
      <c r="O700" s="403"/>
      <c r="P700" s="403"/>
      <c r="Q700" s="403"/>
      <c r="R700" s="403"/>
      <c r="S700" s="403"/>
      <c r="T700" s="403"/>
      <c r="U700" s="404"/>
    </row>
    <row r="701" spans="1:21" x14ac:dyDescent="0.25">
      <c r="A701" s="409"/>
      <c r="B701" s="409"/>
      <c r="C701" s="57">
        <v>2</v>
      </c>
      <c r="D701" s="396"/>
      <c r="E701" s="397"/>
      <c r="F701" s="397"/>
      <c r="G701" s="397"/>
      <c r="H701" s="397"/>
      <c r="I701" s="397"/>
      <c r="J701" s="397"/>
      <c r="K701" s="397"/>
      <c r="L701" s="397"/>
      <c r="M701" s="397"/>
      <c r="N701" s="397"/>
      <c r="O701" s="397"/>
      <c r="P701" s="397"/>
      <c r="Q701" s="397"/>
      <c r="R701" s="397"/>
      <c r="S701" s="397"/>
      <c r="T701" s="397"/>
      <c r="U701" s="398"/>
    </row>
    <row r="702" spans="1:21" x14ac:dyDescent="0.25">
      <c r="A702" s="409"/>
      <c r="B702" s="409"/>
      <c r="C702" s="55">
        <v>3</v>
      </c>
      <c r="D702" s="399"/>
      <c r="E702" s="400"/>
      <c r="F702" s="400"/>
      <c r="G702" s="400"/>
      <c r="H702" s="400"/>
      <c r="I702" s="400"/>
      <c r="J702" s="400"/>
      <c r="K702" s="400"/>
      <c r="L702" s="400"/>
      <c r="M702" s="400"/>
      <c r="N702" s="400"/>
      <c r="O702" s="400"/>
      <c r="P702" s="400"/>
      <c r="Q702" s="400"/>
      <c r="R702" s="400"/>
      <c r="S702" s="400"/>
      <c r="T702" s="400"/>
      <c r="U702" s="401"/>
    </row>
    <row r="703" spans="1:21" x14ac:dyDescent="0.25">
      <c r="A703" s="409"/>
      <c r="B703" s="409"/>
      <c r="C703" s="53">
        <v>3</v>
      </c>
      <c r="D703" s="402"/>
      <c r="E703" s="403"/>
      <c r="F703" s="403"/>
      <c r="G703" s="403"/>
      <c r="H703" s="403"/>
      <c r="I703" s="403"/>
      <c r="J703" s="403"/>
      <c r="K703" s="403"/>
      <c r="L703" s="403"/>
      <c r="M703" s="403"/>
      <c r="N703" s="403"/>
      <c r="O703" s="403"/>
      <c r="P703" s="403"/>
      <c r="Q703" s="403"/>
      <c r="R703" s="403"/>
      <c r="S703" s="403"/>
      <c r="T703" s="403"/>
      <c r="U703" s="404"/>
    </row>
    <row r="704" spans="1:21" x14ac:dyDescent="0.25">
      <c r="A704" s="409"/>
      <c r="B704" s="409"/>
      <c r="C704" s="53">
        <v>3</v>
      </c>
      <c r="D704" s="402"/>
      <c r="E704" s="403"/>
      <c r="F704" s="403"/>
      <c r="G704" s="403"/>
      <c r="H704" s="403"/>
      <c r="I704" s="403"/>
      <c r="J704" s="403"/>
      <c r="K704" s="403"/>
      <c r="L704" s="403"/>
      <c r="M704" s="403"/>
      <c r="N704" s="403"/>
      <c r="O704" s="403"/>
      <c r="P704" s="403"/>
      <c r="Q704" s="403"/>
      <c r="R704" s="403"/>
      <c r="S704" s="403"/>
      <c r="T704" s="403"/>
      <c r="U704" s="404"/>
    </row>
    <row r="705" spans="1:21" x14ac:dyDescent="0.25">
      <c r="A705" s="409"/>
      <c r="B705" s="409"/>
      <c r="C705" s="53">
        <v>3</v>
      </c>
      <c r="D705" s="402"/>
      <c r="E705" s="403"/>
      <c r="F705" s="403"/>
      <c r="G705" s="403"/>
      <c r="H705" s="403"/>
      <c r="I705" s="403"/>
      <c r="J705" s="403"/>
      <c r="K705" s="403"/>
      <c r="L705" s="403"/>
      <c r="M705" s="403"/>
      <c r="N705" s="403"/>
      <c r="O705" s="403"/>
      <c r="P705" s="403"/>
      <c r="Q705" s="403"/>
      <c r="R705" s="403"/>
      <c r="S705" s="403"/>
      <c r="T705" s="403"/>
      <c r="U705" s="404"/>
    </row>
    <row r="706" spans="1:21" x14ac:dyDescent="0.25">
      <c r="A706" s="409"/>
      <c r="B706" s="409"/>
      <c r="C706" s="53">
        <v>3</v>
      </c>
      <c r="D706" s="402"/>
      <c r="E706" s="403"/>
      <c r="F706" s="403"/>
      <c r="G706" s="403"/>
      <c r="H706" s="403"/>
      <c r="I706" s="403"/>
      <c r="J706" s="403"/>
      <c r="K706" s="403"/>
      <c r="L706" s="403"/>
      <c r="M706" s="403"/>
      <c r="N706" s="403"/>
      <c r="O706" s="403"/>
      <c r="P706" s="403"/>
      <c r="Q706" s="403"/>
      <c r="R706" s="403"/>
      <c r="S706" s="403"/>
      <c r="T706" s="403"/>
      <c r="U706" s="404"/>
    </row>
    <row r="707" spans="1:21" x14ac:dyDescent="0.25">
      <c r="A707" s="409"/>
      <c r="B707" s="409"/>
      <c r="C707" s="53">
        <v>3</v>
      </c>
      <c r="D707" s="402"/>
      <c r="E707" s="403"/>
      <c r="F707" s="403"/>
      <c r="G707" s="403"/>
      <c r="H707" s="403"/>
      <c r="I707" s="403"/>
      <c r="J707" s="403"/>
      <c r="K707" s="403"/>
      <c r="L707" s="403"/>
      <c r="M707" s="403"/>
      <c r="N707" s="403"/>
      <c r="O707" s="403"/>
      <c r="P707" s="403"/>
      <c r="Q707" s="403"/>
      <c r="R707" s="403"/>
      <c r="S707" s="403"/>
      <c r="T707" s="403"/>
      <c r="U707" s="404"/>
    </row>
    <row r="708" spans="1:21" x14ac:dyDescent="0.25">
      <c r="A708" s="409"/>
      <c r="B708" s="409"/>
      <c r="C708" s="54">
        <v>3</v>
      </c>
      <c r="D708" s="396"/>
      <c r="E708" s="397"/>
      <c r="F708" s="397"/>
      <c r="G708" s="397"/>
      <c r="H708" s="397"/>
      <c r="I708" s="397"/>
      <c r="J708" s="397"/>
      <c r="K708" s="397"/>
      <c r="L708" s="397"/>
      <c r="M708" s="397"/>
      <c r="N708" s="397"/>
      <c r="O708" s="397"/>
      <c r="P708" s="397"/>
      <c r="Q708" s="397"/>
      <c r="R708" s="397"/>
      <c r="S708" s="397"/>
      <c r="T708" s="397"/>
      <c r="U708" s="398"/>
    </row>
    <row r="709" spans="1:21" x14ac:dyDescent="0.25">
      <c r="A709" s="409"/>
      <c r="B709" s="409"/>
      <c r="C709" s="55">
        <v>4</v>
      </c>
      <c r="D709" s="399"/>
      <c r="E709" s="400"/>
      <c r="F709" s="400"/>
      <c r="G709" s="400"/>
      <c r="H709" s="400"/>
      <c r="I709" s="400"/>
      <c r="J709" s="400"/>
      <c r="K709" s="400"/>
      <c r="L709" s="400"/>
      <c r="M709" s="400"/>
      <c r="N709" s="400"/>
      <c r="O709" s="400"/>
      <c r="P709" s="400"/>
      <c r="Q709" s="400"/>
      <c r="R709" s="400"/>
      <c r="S709" s="400"/>
      <c r="T709" s="400"/>
      <c r="U709" s="401"/>
    </row>
    <row r="710" spans="1:21" x14ac:dyDescent="0.25">
      <c r="A710" s="460"/>
      <c r="B710" s="460"/>
      <c r="C710" s="339">
        <v>4</v>
      </c>
      <c r="D710" s="396"/>
      <c r="E710" s="397"/>
      <c r="F710" s="397"/>
      <c r="G710" s="397"/>
      <c r="H710" s="397"/>
      <c r="I710" s="397"/>
      <c r="J710" s="397"/>
      <c r="K710" s="397"/>
      <c r="L710" s="397"/>
      <c r="M710" s="397"/>
      <c r="N710" s="397"/>
      <c r="O710" s="397"/>
      <c r="P710" s="397"/>
      <c r="Q710" s="397"/>
      <c r="R710" s="397"/>
      <c r="S710" s="397"/>
      <c r="T710" s="397"/>
      <c r="U710" s="398"/>
    </row>
    <row r="711" spans="1:21" x14ac:dyDescent="0.25">
      <c r="A711" s="312"/>
      <c r="B711" s="313"/>
      <c r="C711" s="315"/>
      <c r="D711" s="413" t="s">
        <v>98</v>
      </c>
      <c r="E711" s="414"/>
      <c r="F711" s="414"/>
      <c r="G711" s="414"/>
      <c r="H711" s="414"/>
      <c r="I711" s="414"/>
      <c r="J711" s="414"/>
      <c r="K711" s="414"/>
      <c r="L711" s="414"/>
      <c r="M711" s="414"/>
      <c r="N711" s="414"/>
      <c r="O711" s="414"/>
      <c r="P711" s="414"/>
      <c r="Q711" s="414"/>
      <c r="R711" s="414"/>
      <c r="S711" s="414"/>
      <c r="T711" s="414"/>
      <c r="U711" s="415"/>
    </row>
    <row r="712" spans="1:21" x14ac:dyDescent="0.25">
      <c r="A712" s="408"/>
      <c r="B712" s="408"/>
      <c r="C712" s="52">
        <v>0</v>
      </c>
      <c r="D712" s="410"/>
      <c r="E712" s="411"/>
      <c r="F712" s="411"/>
      <c r="G712" s="411"/>
      <c r="H712" s="411"/>
      <c r="I712" s="411"/>
      <c r="J712" s="411"/>
      <c r="K712" s="411"/>
      <c r="L712" s="411"/>
      <c r="M712" s="411"/>
      <c r="N712" s="411"/>
      <c r="O712" s="411"/>
      <c r="P712" s="411"/>
      <c r="Q712" s="411"/>
      <c r="R712" s="411"/>
      <c r="S712" s="411"/>
      <c r="T712" s="411"/>
      <c r="U712" s="412"/>
    </row>
    <row r="713" spans="1:21" x14ac:dyDescent="0.25">
      <c r="A713" s="409"/>
      <c r="B713" s="409"/>
      <c r="C713" s="53">
        <v>0</v>
      </c>
      <c r="D713" s="402"/>
      <c r="E713" s="403"/>
      <c r="F713" s="403"/>
      <c r="G713" s="403"/>
      <c r="H713" s="403"/>
      <c r="I713" s="403"/>
      <c r="J713" s="403"/>
      <c r="K713" s="403"/>
      <c r="L713" s="403"/>
      <c r="M713" s="403"/>
      <c r="N713" s="403"/>
      <c r="O713" s="403"/>
      <c r="P713" s="403"/>
      <c r="Q713" s="403"/>
      <c r="R713" s="403"/>
      <c r="S713" s="403"/>
      <c r="T713" s="403"/>
      <c r="U713" s="404"/>
    </row>
    <row r="714" spans="1:21" x14ac:dyDescent="0.25">
      <c r="A714" s="409"/>
      <c r="B714" s="409"/>
      <c r="C714" s="53">
        <v>0</v>
      </c>
      <c r="D714" s="402"/>
      <c r="E714" s="403"/>
      <c r="F714" s="403"/>
      <c r="G714" s="403"/>
      <c r="H714" s="403"/>
      <c r="I714" s="403"/>
      <c r="J714" s="403"/>
      <c r="K714" s="403"/>
      <c r="L714" s="403"/>
      <c r="M714" s="403"/>
      <c r="N714" s="403"/>
      <c r="O714" s="403"/>
      <c r="P714" s="403"/>
      <c r="Q714" s="403"/>
      <c r="R714" s="403"/>
      <c r="S714" s="403"/>
      <c r="T714" s="403"/>
      <c r="U714" s="404"/>
    </row>
    <row r="715" spans="1:21" x14ac:dyDescent="0.25">
      <c r="A715" s="409"/>
      <c r="B715" s="409"/>
      <c r="C715" s="54">
        <v>0</v>
      </c>
      <c r="D715" s="396"/>
      <c r="E715" s="397"/>
      <c r="F715" s="397"/>
      <c r="G715" s="397"/>
      <c r="H715" s="397"/>
      <c r="I715" s="397"/>
      <c r="J715" s="397"/>
      <c r="K715" s="397"/>
      <c r="L715" s="397"/>
      <c r="M715" s="397"/>
      <c r="N715" s="397"/>
      <c r="O715" s="397"/>
      <c r="P715" s="397"/>
      <c r="Q715" s="397"/>
      <c r="R715" s="397"/>
      <c r="S715" s="397"/>
      <c r="T715" s="397"/>
      <c r="U715" s="398"/>
    </row>
    <row r="716" spans="1:21" x14ac:dyDescent="0.25">
      <c r="A716" s="409"/>
      <c r="B716" s="409"/>
      <c r="C716" s="55">
        <v>1</v>
      </c>
      <c r="D716" s="399"/>
      <c r="E716" s="400"/>
      <c r="F716" s="400"/>
      <c r="G716" s="400"/>
      <c r="H716" s="400"/>
      <c r="I716" s="400"/>
      <c r="J716" s="400"/>
      <c r="K716" s="400"/>
      <c r="L716" s="400"/>
      <c r="M716" s="400"/>
      <c r="N716" s="400"/>
      <c r="O716" s="400"/>
      <c r="P716" s="400"/>
      <c r="Q716" s="400"/>
      <c r="R716" s="400"/>
      <c r="S716" s="400"/>
      <c r="T716" s="400"/>
      <c r="U716" s="401"/>
    </row>
    <row r="717" spans="1:21" x14ac:dyDescent="0.25">
      <c r="A717" s="409"/>
      <c r="B717" s="409"/>
      <c r="C717" s="53">
        <v>1</v>
      </c>
      <c r="D717" s="402"/>
      <c r="E717" s="403"/>
      <c r="F717" s="403"/>
      <c r="G717" s="403"/>
      <c r="H717" s="403"/>
      <c r="I717" s="403"/>
      <c r="J717" s="403"/>
      <c r="K717" s="403"/>
      <c r="L717" s="403"/>
      <c r="M717" s="403"/>
      <c r="N717" s="403"/>
      <c r="O717" s="403"/>
      <c r="P717" s="403"/>
      <c r="Q717" s="403"/>
      <c r="R717" s="403"/>
      <c r="S717" s="403"/>
      <c r="T717" s="403"/>
      <c r="U717" s="404"/>
    </row>
    <row r="718" spans="1:21" x14ac:dyDescent="0.25">
      <c r="A718" s="409"/>
      <c r="B718" s="409"/>
      <c r="C718" s="53">
        <v>1</v>
      </c>
      <c r="D718" s="402"/>
      <c r="E718" s="403"/>
      <c r="F718" s="403"/>
      <c r="G718" s="403"/>
      <c r="H718" s="403"/>
      <c r="I718" s="403"/>
      <c r="J718" s="403"/>
      <c r="K718" s="403"/>
      <c r="L718" s="403"/>
      <c r="M718" s="403"/>
      <c r="N718" s="403"/>
      <c r="O718" s="403"/>
      <c r="P718" s="403"/>
      <c r="Q718" s="403"/>
      <c r="R718" s="403"/>
      <c r="S718" s="403"/>
      <c r="T718" s="403"/>
      <c r="U718" s="404"/>
    </row>
    <row r="719" spans="1:21" x14ac:dyDescent="0.25">
      <c r="A719" s="409"/>
      <c r="B719" s="409"/>
      <c r="C719" s="53">
        <v>1</v>
      </c>
      <c r="D719" s="402"/>
      <c r="E719" s="403"/>
      <c r="F719" s="403"/>
      <c r="G719" s="403"/>
      <c r="H719" s="403"/>
      <c r="I719" s="403"/>
      <c r="J719" s="403"/>
      <c r="K719" s="403"/>
      <c r="L719" s="403"/>
      <c r="M719" s="403"/>
      <c r="N719" s="403"/>
      <c r="O719" s="403"/>
      <c r="P719" s="403"/>
      <c r="Q719" s="403"/>
      <c r="R719" s="403"/>
      <c r="S719" s="403"/>
      <c r="T719" s="403"/>
      <c r="U719" s="404"/>
    </row>
    <row r="720" spans="1:21" x14ac:dyDescent="0.25">
      <c r="A720" s="409"/>
      <c r="B720" s="409"/>
      <c r="C720" s="53">
        <v>1</v>
      </c>
      <c r="D720" s="402"/>
      <c r="E720" s="403"/>
      <c r="F720" s="403"/>
      <c r="G720" s="403"/>
      <c r="H720" s="403"/>
      <c r="I720" s="403"/>
      <c r="J720" s="403"/>
      <c r="K720" s="403"/>
      <c r="L720" s="403"/>
      <c r="M720" s="403"/>
      <c r="N720" s="403"/>
      <c r="O720" s="403"/>
      <c r="P720" s="403"/>
      <c r="Q720" s="403"/>
      <c r="R720" s="403"/>
      <c r="S720" s="403"/>
      <c r="T720" s="403"/>
      <c r="U720" s="404"/>
    </row>
    <row r="721" spans="1:21" x14ac:dyDescent="0.25">
      <c r="A721" s="409"/>
      <c r="B721" s="409"/>
      <c r="C721" s="53">
        <v>1</v>
      </c>
      <c r="D721" s="402"/>
      <c r="E721" s="403"/>
      <c r="F721" s="403"/>
      <c r="G721" s="403"/>
      <c r="H721" s="403"/>
      <c r="I721" s="403"/>
      <c r="J721" s="403"/>
      <c r="K721" s="403"/>
      <c r="L721" s="403"/>
      <c r="M721" s="403"/>
      <c r="N721" s="403"/>
      <c r="O721" s="403"/>
      <c r="P721" s="403"/>
      <c r="Q721" s="403"/>
      <c r="R721" s="403"/>
      <c r="S721" s="403"/>
      <c r="T721" s="403"/>
      <c r="U721" s="404"/>
    </row>
    <row r="722" spans="1:21" x14ac:dyDescent="0.25">
      <c r="A722" s="409"/>
      <c r="B722" s="409"/>
      <c r="C722" s="54">
        <v>1</v>
      </c>
      <c r="D722" s="396"/>
      <c r="E722" s="397"/>
      <c r="F722" s="397"/>
      <c r="G722" s="397"/>
      <c r="H722" s="397"/>
      <c r="I722" s="397"/>
      <c r="J722" s="397"/>
      <c r="K722" s="397"/>
      <c r="L722" s="397"/>
      <c r="M722" s="397"/>
      <c r="N722" s="397"/>
      <c r="O722" s="397"/>
      <c r="P722" s="397"/>
      <c r="Q722" s="397"/>
      <c r="R722" s="397"/>
      <c r="S722" s="397"/>
      <c r="T722" s="397"/>
      <c r="U722" s="398"/>
    </row>
    <row r="723" spans="1:21" x14ac:dyDescent="0.25">
      <c r="A723" s="409"/>
      <c r="B723" s="409"/>
      <c r="C723" s="55">
        <v>2</v>
      </c>
      <c r="D723" s="399"/>
      <c r="E723" s="400"/>
      <c r="F723" s="400"/>
      <c r="G723" s="400"/>
      <c r="H723" s="400"/>
      <c r="I723" s="400"/>
      <c r="J723" s="400"/>
      <c r="K723" s="400"/>
      <c r="L723" s="400"/>
      <c r="M723" s="400"/>
      <c r="N723" s="400"/>
      <c r="O723" s="400"/>
      <c r="P723" s="400"/>
      <c r="Q723" s="400"/>
      <c r="R723" s="400"/>
      <c r="S723" s="400"/>
      <c r="T723" s="400"/>
      <c r="U723" s="401"/>
    </row>
    <row r="724" spans="1:21" x14ac:dyDescent="0.25">
      <c r="A724" s="409"/>
      <c r="B724" s="409"/>
      <c r="C724" s="53">
        <v>2</v>
      </c>
      <c r="D724" s="402"/>
      <c r="E724" s="403"/>
      <c r="F724" s="403"/>
      <c r="G724" s="403"/>
      <c r="H724" s="403"/>
      <c r="I724" s="403"/>
      <c r="J724" s="403"/>
      <c r="K724" s="403"/>
      <c r="L724" s="403"/>
      <c r="M724" s="403"/>
      <c r="N724" s="403"/>
      <c r="O724" s="403"/>
      <c r="P724" s="403"/>
      <c r="Q724" s="403"/>
      <c r="R724" s="403"/>
      <c r="S724" s="403"/>
      <c r="T724" s="403"/>
      <c r="U724" s="404"/>
    </row>
    <row r="725" spans="1:21" x14ac:dyDescent="0.25">
      <c r="A725" s="409"/>
      <c r="B725" s="409"/>
      <c r="C725" s="53">
        <v>2</v>
      </c>
      <c r="D725" s="402"/>
      <c r="E725" s="403"/>
      <c r="F725" s="403"/>
      <c r="G725" s="403"/>
      <c r="H725" s="403"/>
      <c r="I725" s="403"/>
      <c r="J725" s="403"/>
      <c r="K725" s="403"/>
      <c r="L725" s="403"/>
      <c r="M725" s="403"/>
      <c r="N725" s="403"/>
      <c r="O725" s="403"/>
      <c r="P725" s="403"/>
      <c r="Q725" s="403"/>
      <c r="R725" s="403"/>
      <c r="S725" s="403"/>
      <c r="T725" s="403"/>
      <c r="U725" s="404"/>
    </row>
    <row r="726" spans="1:21" x14ac:dyDescent="0.25">
      <c r="A726" s="409"/>
      <c r="B726" s="409"/>
      <c r="C726" s="53">
        <v>2</v>
      </c>
      <c r="D726" s="402"/>
      <c r="E726" s="403"/>
      <c r="F726" s="403"/>
      <c r="G726" s="403"/>
      <c r="H726" s="403"/>
      <c r="I726" s="403"/>
      <c r="J726" s="403"/>
      <c r="K726" s="403"/>
      <c r="L726" s="403"/>
      <c r="M726" s="403"/>
      <c r="N726" s="403"/>
      <c r="O726" s="403"/>
      <c r="P726" s="403"/>
      <c r="Q726" s="403"/>
      <c r="R726" s="403"/>
      <c r="S726" s="403"/>
      <c r="T726" s="403"/>
      <c r="U726" s="404"/>
    </row>
    <row r="727" spans="1:21" x14ac:dyDescent="0.25">
      <c r="A727" s="409"/>
      <c r="B727" s="409"/>
      <c r="C727" s="56">
        <v>2</v>
      </c>
      <c r="D727" s="402"/>
      <c r="E727" s="403"/>
      <c r="F727" s="403"/>
      <c r="G727" s="403"/>
      <c r="H727" s="403"/>
      <c r="I727" s="403"/>
      <c r="J727" s="403"/>
      <c r="K727" s="403"/>
      <c r="L727" s="403"/>
      <c r="M727" s="403"/>
      <c r="N727" s="403"/>
      <c r="O727" s="403"/>
      <c r="P727" s="403"/>
      <c r="Q727" s="403"/>
      <c r="R727" s="403"/>
      <c r="S727" s="403"/>
      <c r="T727" s="403"/>
      <c r="U727" s="404"/>
    </row>
    <row r="728" spans="1:21" x14ac:dyDescent="0.25">
      <c r="A728" s="409"/>
      <c r="B728" s="409"/>
      <c r="C728" s="56">
        <v>2</v>
      </c>
      <c r="D728" s="402"/>
      <c r="E728" s="403"/>
      <c r="F728" s="403"/>
      <c r="G728" s="403"/>
      <c r="H728" s="403"/>
      <c r="I728" s="403"/>
      <c r="J728" s="403"/>
      <c r="K728" s="403"/>
      <c r="L728" s="403"/>
      <c r="M728" s="403"/>
      <c r="N728" s="403"/>
      <c r="O728" s="403"/>
      <c r="P728" s="403"/>
      <c r="Q728" s="403"/>
      <c r="R728" s="403"/>
      <c r="S728" s="403"/>
      <c r="T728" s="403"/>
      <c r="U728" s="404"/>
    </row>
    <row r="729" spans="1:21" x14ac:dyDescent="0.25">
      <c r="A729" s="409"/>
      <c r="B729" s="409"/>
      <c r="C729" s="57">
        <v>2</v>
      </c>
      <c r="D729" s="396"/>
      <c r="E729" s="397"/>
      <c r="F729" s="397"/>
      <c r="G729" s="397"/>
      <c r="H729" s="397"/>
      <c r="I729" s="397"/>
      <c r="J729" s="397"/>
      <c r="K729" s="397"/>
      <c r="L729" s="397"/>
      <c r="M729" s="397"/>
      <c r="N729" s="397"/>
      <c r="O729" s="397"/>
      <c r="P729" s="397"/>
      <c r="Q729" s="397"/>
      <c r="R729" s="397"/>
      <c r="S729" s="397"/>
      <c r="T729" s="397"/>
      <c r="U729" s="398"/>
    </row>
    <row r="730" spans="1:21" x14ac:dyDescent="0.25">
      <c r="A730" s="409"/>
      <c r="B730" s="409"/>
      <c r="C730" s="55">
        <v>3</v>
      </c>
      <c r="D730" s="399"/>
      <c r="E730" s="400"/>
      <c r="F730" s="400"/>
      <c r="G730" s="400"/>
      <c r="H730" s="400"/>
      <c r="I730" s="400"/>
      <c r="J730" s="400"/>
      <c r="K730" s="400"/>
      <c r="L730" s="400"/>
      <c r="M730" s="400"/>
      <c r="N730" s="400"/>
      <c r="O730" s="400"/>
      <c r="P730" s="400"/>
      <c r="Q730" s="400"/>
      <c r="R730" s="400"/>
      <c r="S730" s="400"/>
      <c r="T730" s="400"/>
      <c r="U730" s="401"/>
    </row>
    <row r="731" spans="1:21" x14ac:dyDescent="0.25">
      <c r="A731" s="409"/>
      <c r="B731" s="409"/>
      <c r="C731" s="53">
        <v>3</v>
      </c>
      <c r="D731" s="402"/>
      <c r="E731" s="403"/>
      <c r="F731" s="403"/>
      <c r="G731" s="403"/>
      <c r="H731" s="403"/>
      <c r="I731" s="403"/>
      <c r="J731" s="403"/>
      <c r="K731" s="403"/>
      <c r="L731" s="403"/>
      <c r="M731" s="403"/>
      <c r="N731" s="403"/>
      <c r="O731" s="403"/>
      <c r="P731" s="403"/>
      <c r="Q731" s="403"/>
      <c r="R731" s="403"/>
      <c r="S731" s="403"/>
      <c r="T731" s="403"/>
      <c r="U731" s="404"/>
    </row>
    <row r="732" spans="1:21" x14ac:dyDescent="0.25">
      <c r="A732" s="409"/>
      <c r="B732" s="409"/>
      <c r="C732" s="53">
        <v>3</v>
      </c>
      <c r="D732" s="402"/>
      <c r="E732" s="403"/>
      <c r="F732" s="403"/>
      <c r="G732" s="403"/>
      <c r="H732" s="403"/>
      <c r="I732" s="403"/>
      <c r="J732" s="403"/>
      <c r="K732" s="403"/>
      <c r="L732" s="403"/>
      <c r="M732" s="403"/>
      <c r="N732" s="403"/>
      <c r="O732" s="403"/>
      <c r="P732" s="403"/>
      <c r="Q732" s="403"/>
      <c r="R732" s="403"/>
      <c r="S732" s="403"/>
      <c r="T732" s="403"/>
      <c r="U732" s="404"/>
    </row>
    <row r="733" spans="1:21" x14ac:dyDescent="0.25">
      <c r="A733" s="409"/>
      <c r="B733" s="409"/>
      <c r="C733" s="53">
        <v>3</v>
      </c>
      <c r="D733" s="402"/>
      <c r="E733" s="403"/>
      <c r="F733" s="403"/>
      <c r="G733" s="403"/>
      <c r="H733" s="403"/>
      <c r="I733" s="403"/>
      <c r="J733" s="403"/>
      <c r="K733" s="403"/>
      <c r="L733" s="403"/>
      <c r="M733" s="403"/>
      <c r="N733" s="403"/>
      <c r="O733" s="403"/>
      <c r="P733" s="403"/>
      <c r="Q733" s="403"/>
      <c r="R733" s="403"/>
      <c r="S733" s="403"/>
      <c r="T733" s="403"/>
      <c r="U733" s="404"/>
    </row>
    <row r="734" spans="1:21" x14ac:dyDescent="0.25">
      <c r="A734" s="409"/>
      <c r="B734" s="409"/>
      <c r="C734" s="53">
        <v>3</v>
      </c>
      <c r="D734" s="402"/>
      <c r="E734" s="403"/>
      <c r="F734" s="403"/>
      <c r="G734" s="403"/>
      <c r="H734" s="403"/>
      <c r="I734" s="403"/>
      <c r="J734" s="403"/>
      <c r="K734" s="403"/>
      <c r="L734" s="403"/>
      <c r="M734" s="403"/>
      <c r="N734" s="403"/>
      <c r="O734" s="403"/>
      <c r="P734" s="403"/>
      <c r="Q734" s="403"/>
      <c r="R734" s="403"/>
      <c r="S734" s="403"/>
      <c r="T734" s="403"/>
      <c r="U734" s="404"/>
    </row>
    <row r="735" spans="1:21" x14ac:dyDescent="0.25">
      <c r="A735" s="409"/>
      <c r="B735" s="409"/>
      <c r="C735" s="53">
        <v>3</v>
      </c>
      <c r="D735" s="402"/>
      <c r="E735" s="403"/>
      <c r="F735" s="403"/>
      <c r="G735" s="403"/>
      <c r="H735" s="403"/>
      <c r="I735" s="403"/>
      <c r="J735" s="403"/>
      <c r="K735" s="403"/>
      <c r="L735" s="403"/>
      <c r="M735" s="403"/>
      <c r="N735" s="403"/>
      <c r="O735" s="403"/>
      <c r="P735" s="403"/>
      <c r="Q735" s="403"/>
      <c r="R735" s="403"/>
      <c r="S735" s="403"/>
      <c r="T735" s="403"/>
      <c r="U735" s="404"/>
    </row>
    <row r="736" spans="1:21" x14ac:dyDescent="0.25">
      <c r="A736" s="409"/>
      <c r="B736" s="409"/>
      <c r="C736" s="54">
        <v>3</v>
      </c>
      <c r="D736" s="396"/>
      <c r="E736" s="397"/>
      <c r="F736" s="397"/>
      <c r="G736" s="397"/>
      <c r="H736" s="397"/>
      <c r="I736" s="397"/>
      <c r="J736" s="397"/>
      <c r="K736" s="397"/>
      <c r="L736" s="397"/>
      <c r="M736" s="397"/>
      <c r="N736" s="397"/>
      <c r="O736" s="397"/>
      <c r="P736" s="397"/>
      <c r="Q736" s="397"/>
      <c r="R736" s="397"/>
      <c r="S736" s="397"/>
      <c r="T736" s="397"/>
      <c r="U736" s="398"/>
    </row>
    <row r="737" spans="1:21" x14ac:dyDescent="0.25">
      <c r="A737" s="409"/>
      <c r="B737" s="409"/>
      <c r="C737" s="55">
        <v>4</v>
      </c>
      <c r="D737" s="399"/>
      <c r="E737" s="400"/>
      <c r="F737" s="400"/>
      <c r="G737" s="400"/>
      <c r="H737" s="400"/>
      <c r="I737" s="400"/>
      <c r="J737" s="400"/>
      <c r="K737" s="400"/>
      <c r="L737" s="400"/>
      <c r="M737" s="400"/>
      <c r="N737" s="400"/>
      <c r="O737" s="400"/>
      <c r="P737" s="400"/>
      <c r="Q737" s="400"/>
      <c r="R737" s="400"/>
      <c r="S737" s="400"/>
      <c r="T737" s="400"/>
      <c r="U737" s="401"/>
    </row>
    <row r="738" spans="1:21" x14ac:dyDescent="0.25">
      <c r="A738" s="460"/>
      <c r="B738" s="460"/>
      <c r="C738" s="339">
        <v>4</v>
      </c>
      <c r="D738" s="396"/>
      <c r="E738" s="397"/>
      <c r="F738" s="397"/>
      <c r="G738" s="397"/>
      <c r="H738" s="397"/>
      <c r="I738" s="397"/>
      <c r="J738" s="397"/>
      <c r="K738" s="397"/>
      <c r="L738" s="397"/>
      <c r="M738" s="397"/>
      <c r="N738" s="397"/>
      <c r="O738" s="397"/>
      <c r="P738" s="397"/>
      <c r="Q738" s="397"/>
      <c r="R738" s="397"/>
      <c r="S738" s="397"/>
      <c r="T738" s="397"/>
      <c r="U738" s="398"/>
    </row>
    <row r="739" spans="1:21" x14ac:dyDescent="0.25">
      <c r="A739" s="312"/>
      <c r="B739" s="313"/>
      <c r="C739" s="315"/>
      <c r="D739" s="413" t="s">
        <v>98</v>
      </c>
      <c r="E739" s="414"/>
      <c r="F739" s="414"/>
      <c r="G739" s="414"/>
      <c r="H739" s="414"/>
      <c r="I739" s="414"/>
      <c r="J739" s="414"/>
      <c r="K739" s="414"/>
      <c r="L739" s="414"/>
      <c r="M739" s="414"/>
      <c r="N739" s="414"/>
      <c r="O739" s="414"/>
      <c r="P739" s="414"/>
      <c r="Q739" s="414"/>
      <c r="R739" s="414"/>
      <c r="S739" s="414"/>
      <c r="T739" s="414"/>
      <c r="U739" s="415"/>
    </row>
    <row r="740" spans="1:21" x14ac:dyDescent="0.25">
      <c r="A740" s="408"/>
      <c r="B740" s="408"/>
      <c r="C740" s="52">
        <v>0</v>
      </c>
      <c r="D740" s="410"/>
      <c r="E740" s="411"/>
      <c r="F740" s="411"/>
      <c r="G740" s="411"/>
      <c r="H740" s="411"/>
      <c r="I740" s="411"/>
      <c r="J740" s="411"/>
      <c r="K740" s="411"/>
      <c r="L740" s="411"/>
      <c r="M740" s="411"/>
      <c r="N740" s="411"/>
      <c r="O740" s="411"/>
      <c r="P740" s="411"/>
      <c r="Q740" s="411"/>
      <c r="R740" s="411"/>
      <c r="S740" s="411"/>
      <c r="T740" s="411"/>
      <c r="U740" s="412"/>
    </row>
    <row r="741" spans="1:21" x14ac:dyDescent="0.25">
      <c r="A741" s="409"/>
      <c r="B741" s="409"/>
      <c r="C741" s="53">
        <v>0</v>
      </c>
      <c r="D741" s="402"/>
      <c r="E741" s="403"/>
      <c r="F741" s="403"/>
      <c r="G741" s="403"/>
      <c r="H741" s="403"/>
      <c r="I741" s="403"/>
      <c r="J741" s="403"/>
      <c r="K741" s="403"/>
      <c r="L741" s="403"/>
      <c r="M741" s="403"/>
      <c r="N741" s="403"/>
      <c r="O741" s="403"/>
      <c r="P741" s="403"/>
      <c r="Q741" s="403"/>
      <c r="R741" s="403"/>
      <c r="S741" s="403"/>
      <c r="T741" s="403"/>
      <c r="U741" s="404"/>
    </row>
    <row r="742" spans="1:21" x14ac:dyDescent="0.25">
      <c r="A742" s="409"/>
      <c r="B742" s="409"/>
      <c r="C742" s="53">
        <v>0</v>
      </c>
      <c r="D742" s="402"/>
      <c r="E742" s="403"/>
      <c r="F742" s="403"/>
      <c r="G742" s="403"/>
      <c r="H742" s="403"/>
      <c r="I742" s="403"/>
      <c r="J742" s="403"/>
      <c r="K742" s="403"/>
      <c r="L742" s="403"/>
      <c r="M742" s="403"/>
      <c r="N742" s="403"/>
      <c r="O742" s="403"/>
      <c r="P742" s="403"/>
      <c r="Q742" s="403"/>
      <c r="R742" s="403"/>
      <c r="S742" s="403"/>
      <c r="T742" s="403"/>
      <c r="U742" s="404"/>
    </row>
    <row r="743" spans="1:21" x14ac:dyDescent="0.25">
      <c r="A743" s="409"/>
      <c r="B743" s="409"/>
      <c r="C743" s="54">
        <v>0</v>
      </c>
      <c r="D743" s="396"/>
      <c r="E743" s="397"/>
      <c r="F743" s="397"/>
      <c r="G743" s="397"/>
      <c r="H743" s="397"/>
      <c r="I743" s="397"/>
      <c r="J743" s="397"/>
      <c r="K743" s="397"/>
      <c r="L743" s="397"/>
      <c r="M743" s="397"/>
      <c r="N743" s="397"/>
      <c r="O743" s="397"/>
      <c r="P743" s="397"/>
      <c r="Q743" s="397"/>
      <c r="R743" s="397"/>
      <c r="S743" s="397"/>
      <c r="T743" s="397"/>
      <c r="U743" s="398"/>
    </row>
    <row r="744" spans="1:21" x14ac:dyDescent="0.25">
      <c r="A744" s="409"/>
      <c r="B744" s="409"/>
      <c r="C744" s="55">
        <v>1</v>
      </c>
      <c r="D744" s="399"/>
      <c r="E744" s="400"/>
      <c r="F744" s="400"/>
      <c r="G744" s="400"/>
      <c r="H744" s="400"/>
      <c r="I744" s="400"/>
      <c r="J744" s="400"/>
      <c r="K744" s="400"/>
      <c r="L744" s="400"/>
      <c r="M744" s="400"/>
      <c r="N744" s="400"/>
      <c r="O744" s="400"/>
      <c r="P744" s="400"/>
      <c r="Q744" s="400"/>
      <c r="R744" s="400"/>
      <c r="S744" s="400"/>
      <c r="T744" s="400"/>
      <c r="U744" s="401"/>
    </row>
    <row r="745" spans="1:21" x14ac:dyDescent="0.25">
      <c r="A745" s="409"/>
      <c r="B745" s="409"/>
      <c r="C745" s="53">
        <v>1</v>
      </c>
      <c r="D745" s="402"/>
      <c r="E745" s="403"/>
      <c r="F745" s="403"/>
      <c r="G745" s="403"/>
      <c r="H745" s="403"/>
      <c r="I745" s="403"/>
      <c r="J745" s="403"/>
      <c r="K745" s="403"/>
      <c r="L745" s="403"/>
      <c r="M745" s="403"/>
      <c r="N745" s="403"/>
      <c r="O745" s="403"/>
      <c r="P745" s="403"/>
      <c r="Q745" s="403"/>
      <c r="R745" s="403"/>
      <c r="S745" s="403"/>
      <c r="T745" s="403"/>
      <c r="U745" s="404"/>
    </row>
    <row r="746" spans="1:21" x14ac:dyDescent="0.25">
      <c r="A746" s="409"/>
      <c r="B746" s="409"/>
      <c r="C746" s="53">
        <v>1</v>
      </c>
      <c r="D746" s="402"/>
      <c r="E746" s="403"/>
      <c r="F746" s="403"/>
      <c r="G746" s="403"/>
      <c r="H746" s="403"/>
      <c r="I746" s="403"/>
      <c r="J746" s="403"/>
      <c r="K746" s="403"/>
      <c r="L746" s="403"/>
      <c r="M746" s="403"/>
      <c r="N746" s="403"/>
      <c r="O746" s="403"/>
      <c r="P746" s="403"/>
      <c r="Q746" s="403"/>
      <c r="R746" s="403"/>
      <c r="S746" s="403"/>
      <c r="T746" s="403"/>
      <c r="U746" s="404"/>
    </row>
    <row r="747" spans="1:21" x14ac:dyDescent="0.25">
      <c r="A747" s="409"/>
      <c r="B747" s="409"/>
      <c r="C747" s="53">
        <v>1</v>
      </c>
      <c r="D747" s="402"/>
      <c r="E747" s="403"/>
      <c r="F747" s="403"/>
      <c r="G747" s="403"/>
      <c r="H747" s="403"/>
      <c r="I747" s="403"/>
      <c r="J747" s="403"/>
      <c r="K747" s="403"/>
      <c r="L747" s="403"/>
      <c r="M747" s="403"/>
      <c r="N747" s="403"/>
      <c r="O747" s="403"/>
      <c r="P747" s="403"/>
      <c r="Q747" s="403"/>
      <c r="R747" s="403"/>
      <c r="S747" s="403"/>
      <c r="T747" s="403"/>
      <c r="U747" s="404"/>
    </row>
    <row r="748" spans="1:21" x14ac:dyDescent="0.25">
      <c r="A748" s="409"/>
      <c r="B748" s="409"/>
      <c r="C748" s="53">
        <v>1</v>
      </c>
      <c r="D748" s="402"/>
      <c r="E748" s="403"/>
      <c r="F748" s="403"/>
      <c r="G748" s="403"/>
      <c r="H748" s="403"/>
      <c r="I748" s="403"/>
      <c r="J748" s="403"/>
      <c r="K748" s="403"/>
      <c r="L748" s="403"/>
      <c r="M748" s="403"/>
      <c r="N748" s="403"/>
      <c r="O748" s="403"/>
      <c r="P748" s="403"/>
      <c r="Q748" s="403"/>
      <c r="R748" s="403"/>
      <c r="S748" s="403"/>
      <c r="T748" s="403"/>
      <c r="U748" s="404"/>
    </row>
    <row r="749" spans="1:21" x14ac:dyDescent="0.25">
      <c r="A749" s="409"/>
      <c r="B749" s="409"/>
      <c r="C749" s="53">
        <v>1</v>
      </c>
      <c r="D749" s="402"/>
      <c r="E749" s="403"/>
      <c r="F749" s="403"/>
      <c r="G749" s="403"/>
      <c r="H749" s="403"/>
      <c r="I749" s="403"/>
      <c r="J749" s="403"/>
      <c r="K749" s="403"/>
      <c r="L749" s="403"/>
      <c r="M749" s="403"/>
      <c r="N749" s="403"/>
      <c r="O749" s="403"/>
      <c r="P749" s="403"/>
      <c r="Q749" s="403"/>
      <c r="R749" s="403"/>
      <c r="S749" s="403"/>
      <c r="T749" s="403"/>
      <c r="U749" s="404"/>
    </row>
    <row r="750" spans="1:21" x14ac:dyDescent="0.25">
      <c r="A750" s="409"/>
      <c r="B750" s="409"/>
      <c r="C750" s="54">
        <v>1</v>
      </c>
      <c r="D750" s="396"/>
      <c r="E750" s="397"/>
      <c r="F750" s="397"/>
      <c r="G750" s="397"/>
      <c r="H750" s="397"/>
      <c r="I750" s="397"/>
      <c r="J750" s="397"/>
      <c r="K750" s="397"/>
      <c r="L750" s="397"/>
      <c r="M750" s="397"/>
      <c r="N750" s="397"/>
      <c r="O750" s="397"/>
      <c r="P750" s="397"/>
      <c r="Q750" s="397"/>
      <c r="R750" s="397"/>
      <c r="S750" s="397"/>
      <c r="T750" s="397"/>
      <c r="U750" s="398"/>
    </row>
    <row r="751" spans="1:21" x14ac:dyDescent="0.25">
      <c r="A751" s="409"/>
      <c r="B751" s="409"/>
      <c r="C751" s="55">
        <v>2</v>
      </c>
      <c r="D751" s="399"/>
      <c r="E751" s="400"/>
      <c r="F751" s="400"/>
      <c r="G751" s="400"/>
      <c r="H751" s="400"/>
      <c r="I751" s="400"/>
      <c r="J751" s="400"/>
      <c r="K751" s="400"/>
      <c r="L751" s="400"/>
      <c r="M751" s="400"/>
      <c r="N751" s="400"/>
      <c r="O751" s="400"/>
      <c r="P751" s="400"/>
      <c r="Q751" s="400"/>
      <c r="R751" s="400"/>
      <c r="S751" s="400"/>
      <c r="T751" s="400"/>
      <c r="U751" s="401"/>
    </row>
    <row r="752" spans="1:21" x14ac:dyDescent="0.25">
      <c r="A752" s="409"/>
      <c r="B752" s="409"/>
      <c r="C752" s="53">
        <v>2</v>
      </c>
      <c r="D752" s="402"/>
      <c r="E752" s="403"/>
      <c r="F752" s="403"/>
      <c r="G752" s="403"/>
      <c r="H752" s="403"/>
      <c r="I752" s="403"/>
      <c r="J752" s="403"/>
      <c r="K752" s="403"/>
      <c r="L752" s="403"/>
      <c r="M752" s="403"/>
      <c r="N752" s="403"/>
      <c r="O752" s="403"/>
      <c r="P752" s="403"/>
      <c r="Q752" s="403"/>
      <c r="R752" s="403"/>
      <c r="S752" s="403"/>
      <c r="T752" s="403"/>
      <c r="U752" s="404"/>
    </row>
    <row r="753" spans="1:21" x14ac:dyDescent="0.25">
      <c r="A753" s="409"/>
      <c r="B753" s="409"/>
      <c r="C753" s="53">
        <v>2</v>
      </c>
      <c r="D753" s="402"/>
      <c r="E753" s="403"/>
      <c r="F753" s="403"/>
      <c r="G753" s="403"/>
      <c r="H753" s="403"/>
      <c r="I753" s="403"/>
      <c r="J753" s="403"/>
      <c r="K753" s="403"/>
      <c r="L753" s="403"/>
      <c r="M753" s="403"/>
      <c r="N753" s="403"/>
      <c r="O753" s="403"/>
      <c r="P753" s="403"/>
      <c r="Q753" s="403"/>
      <c r="R753" s="403"/>
      <c r="S753" s="403"/>
      <c r="T753" s="403"/>
      <c r="U753" s="404"/>
    </row>
    <row r="754" spans="1:21" x14ac:dyDescent="0.25">
      <c r="A754" s="409"/>
      <c r="B754" s="409"/>
      <c r="C754" s="53">
        <v>2</v>
      </c>
      <c r="D754" s="402"/>
      <c r="E754" s="403"/>
      <c r="F754" s="403"/>
      <c r="G754" s="403"/>
      <c r="H754" s="403"/>
      <c r="I754" s="403"/>
      <c r="J754" s="403"/>
      <c r="K754" s="403"/>
      <c r="L754" s="403"/>
      <c r="M754" s="403"/>
      <c r="N754" s="403"/>
      <c r="O754" s="403"/>
      <c r="P754" s="403"/>
      <c r="Q754" s="403"/>
      <c r="R754" s="403"/>
      <c r="S754" s="403"/>
      <c r="T754" s="403"/>
      <c r="U754" s="404"/>
    </row>
    <row r="755" spans="1:21" x14ac:dyDescent="0.25">
      <c r="A755" s="409"/>
      <c r="B755" s="409"/>
      <c r="C755" s="56">
        <v>2</v>
      </c>
      <c r="D755" s="402"/>
      <c r="E755" s="403"/>
      <c r="F755" s="403"/>
      <c r="G755" s="403"/>
      <c r="H755" s="403"/>
      <c r="I755" s="403"/>
      <c r="J755" s="403"/>
      <c r="K755" s="403"/>
      <c r="L755" s="403"/>
      <c r="M755" s="403"/>
      <c r="N755" s="403"/>
      <c r="O755" s="403"/>
      <c r="P755" s="403"/>
      <c r="Q755" s="403"/>
      <c r="R755" s="403"/>
      <c r="S755" s="403"/>
      <c r="T755" s="403"/>
      <c r="U755" s="404"/>
    </row>
    <row r="756" spans="1:21" x14ac:dyDescent="0.25">
      <c r="A756" s="409"/>
      <c r="B756" s="409"/>
      <c r="C756" s="56">
        <v>2</v>
      </c>
      <c r="D756" s="402"/>
      <c r="E756" s="403"/>
      <c r="F756" s="403"/>
      <c r="G756" s="403"/>
      <c r="H756" s="403"/>
      <c r="I756" s="403"/>
      <c r="J756" s="403"/>
      <c r="K756" s="403"/>
      <c r="L756" s="403"/>
      <c r="M756" s="403"/>
      <c r="N756" s="403"/>
      <c r="O756" s="403"/>
      <c r="P756" s="403"/>
      <c r="Q756" s="403"/>
      <c r="R756" s="403"/>
      <c r="S756" s="403"/>
      <c r="T756" s="403"/>
      <c r="U756" s="404"/>
    </row>
    <row r="757" spans="1:21" x14ac:dyDescent="0.25">
      <c r="A757" s="409"/>
      <c r="B757" s="409"/>
      <c r="C757" s="57">
        <v>2</v>
      </c>
      <c r="D757" s="396"/>
      <c r="E757" s="397"/>
      <c r="F757" s="397"/>
      <c r="G757" s="397"/>
      <c r="H757" s="397"/>
      <c r="I757" s="397"/>
      <c r="J757" s="397"/>
      <c r="K757" s="397"/>
      <c r="L757" s="397"/>
      <c r="M757" s="397"/>
      <c r="N757" s="397"/>
      <c r="O757" s="397"/>
      <c r="P757" s="397"/>
      <c r="Q757" s="397"/>
      <c r="R757" s="397"/>
      <c r="S757" s="397"/>
      <c r="T757" s="397"/>
      <c r="U757" s="398"/>
    </row>
    <row r="758" spans="1:21" x14ac:dyDescent="0.25">
      <c r="A758" s="409"/>
      <c r="B758" s="409"/>
      <c r="C758" s="55">
        <v>3</v>
      </c>
      <c r="D758" s="399"/>
      <c r="E758" s="400"/>
      <c r="F758" s="400"/>
      <c r="G758" s="400"/>
      <c r="H758" s="400"/>
      <c r="I758" s="400"/>
      <c r="J758" s="400"/>
      <c r="K758" s="400"/>
      <c r="L758" s="400"/>
      <c r="M758" s="400"/>
      <c r="N758" s="400"/>
      <c r="O758" s="400"/>
      <c r="P758" s="400"/>
      <c r="Q758" s="400"/>
      <c r="R758" s="400"/>
      <c r="S758" s="400"/>
      <c r="T758" s="400"/>
      <c r="U758" s="401"/>
    </row>
    <row r="759" spans="1:21" x14ac:dyDescent="0.25">
      <c r="A759" s="409"/>
      <c r="B759" s="409"/>
      <c r="C759" s="53">
        <v>3</v>
      </c>
      <c r="D759" s="402"/>
      <c r="E759" s="403"/>
      <c r="F759" s="403"/>
      <c r="G759" s="403"/>
      <c r="H759" s="403"/>
      <c r="I759" s="403"/>
      <c r="J759" s="403"/>
      <c r="K759" s="403"/>
      <c r="L759" s="403"/>
      <c r="M759" s="403"/>
      <c r="N759" s="403"/>
      <c r="O759" s="403"/>
      <c r="P759" s="403"/>
      <c r="Q759" s="403"/>
      <c r="R759" s="403"/>
      <c r="S759" s="403"/>
      <c r="T759" s="403"/>
      <c r="U759" s="404"/>
    </row>
    <row r="760" spans="1:21" x14ac:dyDescent="0.25">
      <c r="A760" s="409"/>
      <c r="B760" s="409"/>
      <c r="C760" s="53">
        <v>3</v>
      </c>
      <c r="D760" s="402"/>
      <c r="E760" s="403"/>
      <c r="F760" s="403"/>
      <c r="G760" s="403"/>
      <c r="H760" s="403"/>
      <c r="I760" s="403"/>
      <c r="J760" s="403"/>
      <c r="K760" s="403"/>
      <c r="L760" s="403"/>
      <c r="M760" s="403"/>
      <c r="N760" s="403"/>
      <c r="O760" s="403"/>
      <c r="P760" s="403"/>
      <c r="Q760" s="403"/>
      <c r="R760" s="403"/>
      <c r="S760" s="403"/>
      <c r="T760" s="403"/>
      <c r="U760" s="404"/>
    </row>
    <row r="761" spans="1:21" x14ac:dyDescent="0.25">
      <c r="A761" s="409"/>
      <c r="B761" s="409"/>
      <c r="C761" s="53">
        <v>3</v>
      </c>
      <c r="D761" s="402"/>
      <c r="E761" s="403"/>
      <c r="F761" s="403"/>
      <c r="G761" s="403"/>
      <c r="H761" s="403"/>
      <c r="I761" s="403"/>
      <c r="J761" s="403"/>
      <c r="K761" s="403"/>
      <c r="L761" s="403"/>
      <c r="M761" s="403"/>
      <c r="N761" s="403"/>
      <c r="O761" s="403"/>
      <c r="P761" s="403"/>
      <c r="Q761" s="403"/>
      <c r="R761" s="403"/>
      <c r="S761" s="403"/>
      <c r="T761" s="403"/>
      <c r="U761" s="404"/>
    </row>
    <row r="762" spans="1:21" x14ac:dyDescent="0.25">
      <c r="A762" s="409"/>
      <c r="B762" s="409"/>
      <c r="C762" s="53">
        <v>3</v>
      </c>
      <c r="D762" s="402"/>
      <c r="E762" s="403"/>
      <c r="F762" s="403"/>
      <c r="G762" s="403"/>
      <c r="H762" s="403"/>
      <c r="I762" s="403"/>
      <c r="J762" s="403"/>
      <c r="K762" s="403"/>
      <c r="L762" s="403"/>
      <c r="M762" s="403"/>
      <c r="N762" s="403"/>
      <c r="O762" s="403"/>
      <c r="P762" s="403"/>
      <c r="Q762" s="403"/>
      <c r="R762" s="403"/>
      <c r="S762" s="403"/>
      <c r="T762" s="403"/>
      <c r="U762" s="404"/>
    </row>
    <row r="763" spans="1:21" x14ac:dyDescent="0.25">
      <c r="A763" s="409"/>
      <c r="B763" s="409"/>
      <c r="C763" s="53">
        <v>3</v>
      </c>
      <c r="D763" s="402"/>
      <c r="E763" s="403"/>
      <c r="F763" s="403"/>
      <c r="G763" s="403"/>
      <c r="H763" s="403"/>
      <c r="I763" s="403"/>
      <c r="J763" s="403"/>
      <c r="K763" s="403"/>
      <c r="L763" s="403"/>
      <c r="M763" s="403"/>
      <c r="N763" s="403"/>
      <c r="O763" s="403"/>
      <c r="P763" s="403"/>
      <c r="Q763" s="403"/>
      <c r="R763" s="403"/>
      <c r="S763" s="403"/>
      <c r="T763" s="403"/>
      <c r="U763" s="404"/>
    </row>
    <row r="764" spans="1:21" x14ac:dyDescent="0.25">
      <c r="A764" s="409"/>
      <c r="B764" s="409"/>
      <c r="C764" s="54">
        <v>3</v>
      </c>
      <c r="D764" s="396"/>
      <c r="E764" s="397"/>
      <c r="F764" s="397"/>
      <c r="G764" s="397"/>
      <c r="H764" s="397"/>
      <c r="I764" s="397"/>
      <c r="J764" s="397"/>
      <c r="K764" s="397"/>
      <c r="L764" s="397"/>
      <c r="M764" s="397"/>
      <c r="N764" s="397"/>
      <c r="O764" s="397"/>
      <c r="P764" s="397"/>
      <c r="Q764" s="397"/>
      <c r="R764" s="397"/>
      <c r="S764" s="397"/>
      <c r="T764" s="397"/>
      <c r="U764" s="398"/>
    </row>
    <row r="765" spans="1:21" x14ac:dyDescent="0.25">
      <c r="A765" s="409"/>
      <c r="B765" s="409"/>
      <c r="C765" s="55">
        <v>4</v>
      </c>
      <c r="D765" s="399"/>
      <c r="E765" s="400"/>
      <c r="F765" s="400"/>
      <c r="G765" s="400"/>
      <c r="H765" s="400"/>
      <c r="I765" s="400"/>
      <c r="J765" s="400"/>
      <c r="K765" s="400"/>
      <c r="L765" s="400"/>
      <c r="M765" s="400"/>
      <c r="N765" s="400"/>
      <c r="O765" s="400"/>
      <c r="P765" s="400"/>
      <c r="Q765" s="400"/>
      <c r="R765" s="400"/>
      <c r="S765" s="400"/>
      <c r="T765" s="400"/>
      <c r="U765" s="401"/>
    </row>
    <row r="766" spans="1:21" x14ac:dyDescent="0.25">
      <c r="A766" s="460"/>
      <c r="B766" s="460"/>
      <c r="C766" s="339">
        <v>4</v>
      </c>
      <c r="D766" s="396"/>
      <c r="E766" s="397"/>
      <c r="F766" s="397"/>
      <c r="G766" s="397"/>
      <c r="H766" s="397"/>
      <c r="I766" s="397"/>
      <c r="J766" s="397"/>
      <c r="K766" s="397"/>
      <c r="L766" s="397"/>
      <c r="M766" s="397"/>
      <c r="N766" s="397"/>
      <c r="O766" s="397"/>
      <c r="P766" s="397"/>
      <c r="Q766" s="397"/>
      <c r="R766" s="397"/>
      <c r="S766" s="397"/>
      <c r="T766" s="397"/>
      <c r="U766" s="398"/>
    </row>
    <row r="767" spans="1:21" x14ac:dyDescent="0.25">
      <c r="A767" s="312"/>
      <c r="B767" s="313"/>
      <c r="C767" s="315"/>
      <c r="D767" s="413" t="s">
        <v>98</v>
      </c>
      <c r="E767" s="414"/>
      <c r="F767" s="414"/>
      <c r="G767" s="414"/>
      <c r="H767" s="414"/>
      <c r="I767" s="414"/>
      <c r="J767" s="414"/>
      <c r="K767" s="414"/>
      <c r="L767" s="414"/>
      <c r="M767" s="414"/>
      <c r="N767" s="414"/>
      <c r="O767" s="414"/>
      <c r="P767" s="414"/>
      <c r="Q767" s="414"/>
      <c r="R767" s="414"/>
      <c r="S767" s="414"/>
      <c r="T767" s="414"/>
      <c r="U767" s="415"/>
    </row>
    <row r="768" spans="1:21" x14ac:dyDescent="0.25">
      <c r="A768" s="408"/>
      <c r="B768" s="408"/>
      <c r="C768" s="52">
        <v>0</v>
      </c>
      <c r="D768" s="410"/>
      <c r="E768" s="411"/>
      <c r="F768" s="411"/>
      <c r="G768" s="411"/>
      <c r="H768" s="411"/>
      <c r="I768" s="411"/>
      <c r="J768" s="411"/>
      <c r="K768" s="411"/>
      <c r="L768" s="411"/>
      <c r="M768" s="411"/>
      <c r="N768" s="411"/>
      <c r="O768" s="411"/>
      <c r="P768" s="411"/>
      <c r="Q768" s="411"/>
      <c r="R768" s="411"/>
      <c r="S768" s="411"/>
      <c r="T768" s="411"/>
      <c r="U768" s="412"/>
    </row>
    <row r="769" spans="1:21" x14ac:dyDescent="0.25">
      <c r="A769" s="409"/>
      <c r="B769" s="409"/>
      <c r="C769" s="53">
        <v>0</v>
      </c>
      <c r="D769" s="402"/>
      <c r="E769" s="403"/>
      <c r="F769" s="403"/>
      <c r="G769" s="403"/>
      <c r="H769" s="403"/>
      <c r="I769" s="403"/>
      <c r="J769" s="403"/>
      <c r="K769" s="403"/>
      <c r="L769" s="403"/>
      <c r="M769" s="403"/>
      <c r="N769" s="403"/>
      <c r="O769" s="403"/>
      <c r="P769" s="403"/>
      <c r="Q769" s="403"/>
      <c r="R769" s="403"/>
      <c r="S769" s="403"/>
      <c r="T769" s="403"/>
      <c r="U769" s="404"/>
    </row>
    <row r="770" spans="1:21" x14ac:dyDescent="0.25">
      <c r="A770" s="409"/>
      <c r="B770" s="409"/>
      <c r="C770" s="53">
        <v>0</v>
      </c>
      <c r="D770" s="402"/>
      <c r="E770" s="403"/>
      <c r="F770" s="403"/>
      <c r="G770" s="403"/>
      <c r="H770" s="403"/>
      <c r="I770" s="403"/>
      <c r="J770" s="403"/>
      <c r="K770" s="403"/>
      <c r="L770" s="403"/>
      <c r="M770" s="403"/>
      <c r="N770" s="403"/>
      <c r="O770" s="403"/>
      <c r="P770" s="403"/>
      <c r="Q770" s="403"/>
      <c r="R770" s="403"/>
      <c r="S770" s="403"/>
      <c r="T770" s="403"/>
      <c r="U770" s="404"/>
    </row>
    <row r="771" spans="1:21" x14ac:dyDescent="0.25">
      <c r="A771" s="409"/>
      <c r="B771" s="409"/>
      <c r="C771" s="54">
        <v>0</v>
      </c>
      <c r="D771" s="396"/>
      <c r="E771" s="397"/>
      <c r="F771" s="397"/>
      <c r="G771" s="397"/>
      <c r="H771" s="397"/>
      <c r="I771" s="397"/>
      <c r="J771" s="397"/>
      <c r="K771" s="397"/>
      <c r="L771" s="397"/>
      <c r="M771" s="397"/>
      <c r="N771" s="397"/>
      <c r="O771" s="397"/>
      <c r="P771" s="397"/>
      <c r="Q771" s="397"/>
      <c r="R771" s="397"/>
      <c r="S771" s="397"/>
      <c r="T771" s="397"/>
      <c r="U771" s="398"/>
    </row>
    <row r="772" spans="1:21" x14ac:dyDescent="0.25">
      <c r="A772" s="409"/>
      <c r="B772" s="409"/>
      <c r="C772" s="55">
        <v>1</v>
      </c>
      <c r="D772" s="399"/>
      <c r="E772" s="400"/>
      <c r="F772" s="400"/>
      <c r="G772" s="400"/>
      <c r="H772" s="400"/>
      <c r="I772" s="400"/>
      <c r="J772" s="400"/>
      <c r="K772" s="400"/>
      <c r="L772" s="400"/>
      <c r="M772" s="400"/>
      <c r="N772" s="400"/>
      <c r="O772" s="400"/>
      <c r="P772" s="400"/>
      <c r="Q772" s="400"/>
      <c r="R772" s="400"/>
      <c r="S772" s="400"/>
      <c r="T772" s="400"/>
      <c r="U772" s="401"/>
    </row>
    <row r="773" spans="1:21" x14ac:dyDescent="0.25">
      <c r="A773" s="409"/>
      <c r="B773" s="409"/>
      <c r="C773" s="53">
        <v>1</v>
      </c>
      <c r="D773" s="402"/>
      <c r="E773" s="403"/>
      <c r="F773" s="403"/>
      <c r="G773" s="403"/>
      <c r="H773" s="403"/>
      <c r="I773" s="403"/>
      <c r="J773" s="403"/>
      <c r="K773" s="403"/>
      <c r="L773" s="403"/>
      <c r="M773" s="403"/>
      <c r="N773" s="403"/>
      <c r="O773" s="403"/>
      <c r="P773" s="403"/>
      <c r="Q773" s="403"/>
      <c r="R773" s="403"/>
      <c r="S773" s="403"/>
      <c r="T773" s="403"/>
      <c r="U773" s="404"/>
    </row>
    <row r="774" spans="1:21" x14ac:dyDescent="0.25">
      <c r="A774" s="409"/>
      <c r="B774" s="409"/>
      <c r="C774" s="53">
        <v>1</v>
      </c>
      <c r="D774" s="402"/>
      <c r="E774" s="403"/>
      <c r="F774" s="403"/>
      <c r="G774" s="403"/>
      <c r="H774" s="403"/>
      <c r="I774" s="403"/>
      <c r="J774" s="403"/>
      <c r="K774" s="403"/>
      <c r="L774" s="403"/>
      <c r="M774" s="403"/>
      <c r="N774" s="403"/>
      <c r="O774" s="403"/>
      <c r="P774" s="403"/>
      <c r="Q774" s="403"/>
      <c r="R774" s="403"/>
      <c r="S774" s="403"/>
      <c r="T774" s="403"/>
      <c r="U774" s="404"/>
    </row>
    <row r="775" spans="1:21" x14ac:dyDescent="0.25">
      <c r="A775" s="409"/>
      <c r="B775" s="409"/>
      <c r="C775" s="53">
        <v>1</v>
      </c>
      <c r="D775" s="402"/>
      <c r="E775" s="403"/>
      <c r="F775" s="403"/>
      <c r="G775" s="403"/>
      <c r="H775" s="403"/>
      <c r="I775" s="403"/>
      <c r="J775" s="403"/>
      <c r="K775" s="403"/>
      <c r="L775" s="403"/>
      <c r="M775" s="403"/>
      <c r="N775" s="403"/>
      <c r="O775" s="403"/>
      <c r="P775" s="403"/>
      <c r="Q775" s="403"/>
      <c r="R775" s="403"/>
      <c r="S775" s="403"/>
      <c r="T775" s="403"/>
      <c r="U775" s="404"/>
    </row>
    <row r="776" spans="1:21" x14ac:dyDescent="0.25">
      <c r="A776" s="409"/>
      <c r="B776" s="409"/>
      <c r="C776" s="53">
        <v>1</v>
      </c>
      <c r="D776" s="402"/>
      <c r="E776" s="403"/>
      <c r="F776" s="403"/>
      <c r="G776" s="403"/>
      <c r="H776" s="403"/>
      <c r="I776" s="403"/>
      <c r="J776" s="403"/>
      <c r="K776" s="403"/>
      <c r="L776" s="403"/>
      <c r="M776" s="403"/>
      <c r="N776" s="403"/>
      <c r="O776" s="403"/>
      <c r="P776" s="403"/>
      <c r="Q776" s="403"/>
      <c r="R776" s="403"/>
      <c r="S776" s="403"/>
      <c r="T776" s="403"/>
      <c r="U776" s="404"/>
    </row>
    <row r="777" spans="1:21" x14ac:dyDescent="0.25">
      <c r="A777" s="409"/>
      <c r="B777" s="409"/>
      <c r="C777" s="53">
        <v>1</v>
      </c>
      <c r="D777" s="402"/>
      <c r="E777" s="403"/>
      <c r="F777" s="403"/>
      <c r="G777" s="403"/>
      <c r="H777" s="403"/>
      <c r="I777" s="403"/>
      <c r="J777" s="403"/>
      <c r="K777" s="403"/>
      <c r="L777" s="403"/>
      <c r="M777" s="403"/>
      <c r="N777" s="403"/>
      <c r="O777" s="403"/>
      <c r="P777" s="403"/>
      <c r="Q777" s="403"/>
      <c r="R777" s="403"/>
      <c r="S777" s="403"/>
      <c r="T777" s="403"/>
      <c r="U777" s="404"/>
    </row>
    <row r="778" spans="1:21" x14ac:dyDescent="0.25">
      <c r="A778" s="409"/>
      <c r="B778" s="409"/>
      <c r="C778" s="54">
        <v>1</v>
      </c>
      <c r="D778" s="396"/>
      <c r="E778" s="397"/>
      <c r="F778" s="397"/>
      <c r="G778" s="397"/>
      <c r="H778" s="397"/>
      <c r="I778" s="397"/>
      <c r="J778" s="397"/>
      <c r="K778" s="397"/>
      <c r="L778" s="397"/>
      <c r="M778" s="397"/>
      <c r="N778" s="397"/>
      <c r="O778" s="397"/>
      <c r="P778" s="397"/>
      <c r="Q778" s="397"/>
      <c r="R778" s="397"/>
      <c r="S778" s="397"/>
      <c r="T778" s="397"/>
      <c r="U778" s="398"/>
    </row>
    <row r="779" spans="1:21" x14ac:dyDescent="0.25">
      <c r="A779" s="409"/>
      <c r="B779" s="409"/>
      <c r="C779" s="55">
        <v>2</v>
      </c>
      <c r="D779" s="399"/>
      <c r="E779" s="400"/>
      <c r="F779" s="400"/>
      <c r="G779" s="400"/>
      <c r="H779" s="400"/>
      <c r="I779" s="400"/>
      <c r="J779" s="400"/>
      <c r="K779" s="400"/>
      <c r="L779" s="400"/>
      <c r="M779" s="400"/>
      <c r="N779" s="400"/>
      <c r="O779" s="400"/>
      <c r="P779" s="400"/>
      <c r="Q779" s="400"/>
      <c r="R779" s="400"/>
      <c r="S779" s="400"/>
      <c r="T779" s="400"/>
      <c r="U779" s="401"/>
    </row>
    <row r="780" spans="1:21" x14ac:dyDescent="0.25">
      <c r="A780" s="409"/>
      <c r="B780" s="409"/>
      <c r="C780" s="53">
        <v>2</v>
      </c>
      <c r="D780" s="402"/>
      <c r="E780" s="403"/>
      <c r="F780" s="403"/>
      <c r="G780" s="403"/>
      <c r="H780" s="403"/>
      <c r="I780" s="403"/>
      <c r="J780" s="403"/>
      <c r="K780" s="403"/>
      <c r="L780" s="403"/>
      <c r="M780" s="403"/>
      <c r="N780" s="403"/>
      <c r="O780" s="403"/>
      <c r="P780" s="403"/>
      <c r="Q780" s="403"/>
      <c r="R780" s="403"/>
      <c r="S780" s="403"/>
      <c r="T780" s="403"/>
      <c r="U780" s="404"/>
    </row>
    <row r="781" spans="1:21" x14ac:dyDescent="0.25">
      <c r="A781" s="409"/>
      <c r="B781" s="409"/>
      <c r="C781" s="53">
        <v>2</v>
      </c>
      <c r="D781" s="402"/>
      <c r="E781" s="403"/>
      <c r="F781" s="403"/>
      <c r="G781" s="403"/>
      <c r="H781" s="403"/>
      <c r="I781" s="403"/>
      <c r="J781" s="403"/>
      <c r="K781" s="403"/>
      <c r="L781" s="403"/>
      <c r="M781" s="403"/>
      <c r="N781" s="403"/>
      <c r="O781" s="403"/>
      <c r="P781" s="403"/>
      <c r="Q781" s="403"/>
      <c r="R781" s="403"/>
      <c r="S781" s="403"/>
      <c r="T781" s="403"/>
      <c r="U781" s="404"/>
    </row>
    <row r="782" spans="1:21" x14ac:dyDescent="0.25">
      <c r="A782" s="409"/>
      <c r="B782" s="409"/>
      <c r="C782" s="53">
        <v>2</v>
      </c>
      <c r="D782" s="402"/>
      <c r="E782" s="403"/>
      <c r="F782" s="403"/>
      <c r="G782" s="403"/>
      <c r="H782" s="403"/>
      <c r="I782" s="403"/>
      <c r="J782" s="403"/>
      <c r="K782" s="403"/>
      <c r="L782" s="403"/>
      <c r="M782" s="403"/>
      <c r="N782" s="403"/>
      <c r="O782" s="403"/>
      <c r="P782" s="403"/>
      <c r="Q782" s="403"/>
      <c r="R782" s="403"/>
      <c r="S782" s="403"/>
      <c r="T782" s="403"/>
      <c r="U782" s="404"/>
    </row>
    <row r="783" spans="1:21" x14ac:dyDescent="0.25">
      <c r="A783" s="409"/>
      <c r="B783" s="409"/>
      <c r="C783" s="56">
        <v>2</v>
      </c>
      <c r="D783" s="402"/>
      <c r="E783" s="403"/>
      <c r="F783" s="403"/>
      <c r="G783" s="403"/>
      <c r="H783" s="403"/>
      <c r="I783" s="403"/>
      <c r="J783" s="403"/>
      <c r="K783" s="403"/>
      <c r="L783" s="403"/>
      <c r="M783" s="403"/>
      <c r="N783" s="403"/>
      <c r="O783" s="403"/>
      <c r="P783" s="403"/>
      <c r="Q783" s="403"/>
      <c r="R783" s="403"/>
      <c r="S783" s="403"/>
      <c r="T783" s="403"/>
      <c r="U783" s="404"/>
    </row>
    <row r="784" spans="1:21" x14ac:dyDescent="0.25">
      <c r="A784" s="409"/>
      <c r="B784" s="409"/>
      <c r="C784" s="56">
        <v>2</v>
      </c>
      <c r="D784" s="402"/>
      <c r="E784" s="403"/>
      <c r="F784" s="403"/>
      <c r="G784" s="403"/>
      <c r="H784" s="403"/>
      <c r="I784" s="403"/>
      <c r="J784" s="403"/>
      <c r="K784" s="403"/>
      <c r="L784" s="403"/>
      <c r="M784" s="403"/>
      <c r="N784" s="403"/>
      <c r="O784" s="403"/>
      <c r="P784" s="403"/>
      <c r="Q784" s="403"/>
      <c r="R784" s="403"/>
      <c r="S784" s="403"/>
      <c r="T784" s="403"/>
      <c r="U784" s="404"/>
    </row>
    <row r="785" spans="1:21" x14ac:dyDescent="0.25">
      <c r="A785" s="409"/>
      <c r="B785" s="409"/>
      <c r="C785" s="57">
        <v>2</v>
      </c>
      <c r="D785" s="396"/>
      <c r="E785" s="397"/>
      <c r="F785" s="397"/>
      <c r="G785" s="397"/>
      <c r="H785" s="397"/>
      <c r="I785" s="397"/>
      <c r="J785" s="397"/>
      <c r="K785" s="397"/>
      <c r="L785" s="397"/>
      <c r="M785" s="397"/>
      <c r="N785" s="397"/>
      <c r="O785" s="397"/>
      <c r="P785" s="397"/>
      <c r="Q785" s="397"/>
      <c r="R785" s="397"/>
      <c r="S785" s="397"/>
      <c r="T785" s="397"/>
      <c r="U785" s="398"/>
    </row>
    <row r="786" spans="1:21" x14ac:dyDescent="0.25">
      <c r="A786" s="409"/>
      <c r="B786" s="409"/>
      <c r="C786" s="55">
        <v>3</v>
      </c>
      <c r="D786" s="399"/>
      <c r="E786" s="400"/>
      <c r="F786" s="400"/>
      <c r="G786" s="400"/>
      <c r="H786" s="400"/>
      <c r="I786" s="400"/>
      <c r="J786" s="400"/>
      <c r="K786" s="400"/>
      <c r="L786" s="400"/>
      <c r="M786" s="400"/>
      <c r="N786" s="400"/>
      <c r="O786" s="400"/>
      <c r="P786" s="400"/>
      <c r="Q786" s="400"/>
      <c r="R786" s="400"/>
      <c r="S786" s="400"/>
      <c r="T786" s="400"/>
      <c r="U786" s="401"/>
    </row>
    <row r="787" spans="1:21" x14ac:dyDescent="0.25">
      <c r="A787" s="409"/>
      <c r="B787" s="409"/>
      <c r="C787" s="53">
        <v>3</v>
      </c>
      <c r="D787" s="402"/>
      <c r="E787" s="403"/>
      <c r="F787" s="403"/>
      <c r="G787" s="403"/>
      <c r="H787" s="403"/>
      <c r="I787" s="403"/>
      <c r="J787" s="403"/>
      <c r="K787" s="403"/>
      <c r="L787" s="403"/>
      <c r="M787" s="403"/>
      <c r="N787" s="403"/>
      <c r="O787" s="403"/>
      <c r="P787" s="403"/>
      <c r="Q787" s="403"/>
      <c r="R787" s="403"/>
      <c r="S787" s="403"/>
      <c r="T787" s="403"/>
      <c r="U787" s="404"/>
    </row>
    <row r="788" spans="1:21" x14ac:dyDescent="0.25">
      <c r="A788" s="409"/>
      <c r="B788" s="409"/>
      <c r="C788" s="53">
        <v>3</v>
      </c>
      <c r="D788" s="402"/>
      <c r="E788" s="403"/>
      <c r="F788" s="403"/>
      <c r="G788" s="403"/>
      <c r="H788" s="403"/>
      <c r="I788" s="403"/>
      <c r="J788" s="403"/>
      <c r="K788" s="403"/>
      <c r="L788" s="403"/>
      <c r="M788" s="403"/>
      <c r="N788" s="403"/>
      <c r="O788" s="403"/>
      <c r="P788" s="403"/>
      <c r="Q788" s="403"/>
      <c r="R788" s="403"/>
      <c r="S788" s="403"/>
      <c r="T788" s="403"/>
      <c r="U788" s="404"/>
    </row>
    <row r="789" spans="1:21" x14ac:dyDescent="0.25">
      <c r="A789" s="409"/>
      <c r="B789" s="409"/>
      <c r="C789" s="53">
        <v>3</v>
      </c>
      <c r="D789" s="402"/>
      <c r="E789" s="403"/>
      <c r="F789" s="403"/>
      <c r="G789" s="403"/>
      <c r="H789" s="403"/>
      <c r="I789" s="403"/>
      <c r="J789" s="403"/>
      <c r="K789" s="403"/>
      <c r="L789" s="403"/>
      <c r="M789" s="403"/>
      <c r="N789" s="403"/>
      <c r="O789" s="403"/>
      <c r="P789" s="403"/>
      <c r="Q789" s="403"/>
      <c r="R789" s="403"/>
      <c r="S789" s="403"/>
      <c r="T789" s="403"/>
      <c r="U789" s="404"/>
    </row>
    <row r="790" spans="1:21" x14ac:dyDescent="0.25">
      <c r="A790" s="409"/>
      <c r="B790" s="409"/>
      <c r="C790" s="53">
        <v>3</v>
      </c>
      <c r="D790" s="402"/>
      <c r="E790" s="403"/>
      <c r="F790" s="403"/>
      <c r="G790" s="403"/>
      <c r="H790" s="403"/>
      <c r="I790" s="403"/>
      <c r="J790" s="403"/>
      <c r="K790" s="403"/>
      <c r="L790" s="403"/>
      <c r="M790" s="403"/>
      <c r="N790" s="403"/>
      <c r="O790" s="403"/>
      <c r="P790" s="403"/>
      <c r="Q790" s="403"/>
      <c r="R790" s="403"/>
      <c r="S790" s="403"/>
      <c r="T790" s="403"/>
      <c r="U790" s="404"/>
    </row>
    <row r="791" spans="1:21" x14ac:dyDescent="0.25">
      <c r="A791" s="409"/>
      <c r="B791" s="409"/>
      <c r="C791" s="53">
        <v>3</v>
      </c>
      <c r="D791" s="402"/>
      <c r="E791" s="403"/>
      <c r="F791" s="403"/>
      <c r="G791" s="403"/>
      <c r="H791" s="403"/>
      <c r="I791" s="403"/>
      <c r="J791" s="403"/>
      <c r="K791" s="403"/>
      <c r="L791" s="403"/>
      <c r="M791" s="403"/>
      <c r="N791" s="403"/>
      <c r="O791" s="403"/>
      <c r="P791" s="403"/>
      <c r="Q791" s="403"/>
      <c r="R791" s="403"/>
      <c r="S791" s="403"/>
      <c r="T791" s="403"/>
      <c r="U791" s="404"/>
    </row>
    <row r="792" spans="1:21" x14ac:dyDescent="0.25">
      <c r="A792" s="409"/>
      <c r="B792" s="409"/>
      <c r="C792" s="54">
        <v>3</v>
      </c>
      <c r="D792" s="396"/>
      <c r="E792" s="397"/>
      <c r="F792" s="397"/>
      <c r="G792" s="397"/>
      <c r="H792" s="397"/>
      <c r="I792" s="397"/>
      <c r="J792" s="397"/>
      <c r="K792" s="397"/>
      <c r="L792" s="397"/>
      <c r="M792" s="397"/>
      <c r="N792" s="397"/>
      <c r="O792" s="397"/>
      <c r="P792" s="397"/>
      <c r="Q792" s="397"/>
      <c r="R792" s="397"/>
      <c r="S792" s="397"/>
      <c r="T792" s="397"/>
      <c r="U792" s="398"/>
    </row>
    <row r="793" spans="1:21" x14ac:dyDescent="0.25">
      <c r="A793" s="409"/>
      <c r="B793" s="409"/>
      <c r="C793" s="55">
        <v>4</v>
      </c>
      <c r="D793" s="399"/>
      <c r="E793" s="400"/>
      <c r="F793" s="400"/>
      <c r="G793" s="400"/>
      <c r="H793" s="400"/>
      <c r="I793" s="400"/>
      <c r="J793" s="400"/>
      <c r="K793" s="400"/>
      <c r="L793" s="400"/>
      <c r="M793" s="400"/>
      <c r="N793" s="400"/>
      <c r="O793" s="400"/>
      <c r="P793" s="400"/>
      <c r="Q793" s="400"/>
      <c r="R793" s="400"/>
      <c r="S793" s="400"/>
      <c r="T793" s="400"/>
      <c r="U793" s="401"/>
    </row>
    <row r="794" spans="1:21" x14ac:dyDescent="0.25">
      <c r="A794" s="460"/>
      <c r="B794" s="460"/>
      <c r="C794" s="339">
        <v>4</v>
      </c>
      <c r="D794" s="396"/>
      <c r="E794" s="397"/>
      <c r="F794" s="397"/>
      <c r="G794" s="397"/>
      <c r="H794" s="397"/>
      <c r="I794" s="397"/>
      <c r="J794" s="397"/>
      <c r="K794" s="397"/>
      <c r="L794" s="397"/>
      <c r="M794" s="397"/>
      <c r="N794" s="397"/>
      <c r="O794" s="397"/>
      <c r="P794" s="397"/>
      <c r="Q794" s="397"/>
      <c r="R794" s="397"/>
      <c r="S794" s="397"/>
      <c r="T794" s="397"/>
      <c r="U794" s="398"/>
    </row>
    <row r="795" spans="1:21" x14ac:dyDescent="0.25">
      <c r="A795" s="312"/>
      <c r="B795" s="313"/>
      <c r="C795" s="315"/>
      <c r="D795" s="413" t="s">
        <v>98</v>
      </c>
      <c r="E795" s="414"/>
      <c r="F795" s="414"/>
      <c r="G795" s="414"/>
      <c r="H795" s="414"/>
      <c r="I795" s="414"/>
      <c r="J795" s="414"/>
      <c r="K795" s="414"/>
      <c r="L795" s="414"/>
      <c r="M795" s="414"/>
      <c r="N795" s="414"/>
      <c r="O795" s="414"/>
      <c r="P795" s="414"/>
      <c r="Q795" s="414"/>
      <c r="R795" s="414"/>
      <c r="S795" s="414"/>
      <c r="T795" s="414"/>
      <c r="U795" s="415"/>
    </row>
    <row r="796" spans="1:21" x14ac:dyDescent="0.25">
      <c r="A796" s="408"/>
      <c r="B796" s="408"/>
      <c r="C796" s="52">
        <v>0</v>
      </c>
      <c r="D796" s="410"/>
      <c r="E796" s="411"/>
      <c r="F796" s="411"/>
      <c r="G796" s="411"/>
      <c r="H796" s="411"/>
      <c r="I796" s="411"/>
      <c r="J796" s="411"/>
      <c r="K796" s="411"/>
      <c r="L796" s="411"/>
      <c r="M796" s="411"/>
      <c r="N796" s="411"/>
      <c r="O796" s="411"/>
      <c r="P796" s="411"/>
      <c r="Q796" s="411"/>
      <c r="R796" s="411"/>
      <c r="S796" s="411"/>
      <c r="T796" s="411"/>
      <c r="U796" s="412"/>
    </row>
    <row r="797" spans="1:21" x14ac:dyDescent="0.25">
      <c r="A797" s="409"/>
      <c r="B797" s="409"/>
      <c r="C797" s="53">
        <v>0</v>
      </c>
      <c r="D797" s="402"/>
      <c r="E797" s="403"/>
      <c r="F797" s="403"/>
      <c r="G797" s="403"/>
      <c r="H797" s="403"/>
      <c r="I797" s="403"/>
      <c r="J797" s="403"/>
      <c r="K797" s="403"/>
      <c r="L797" s="403"/>
      <c r="M797" s="403"/>
      <c r="N797" s="403"/>
      <c r="O797" s="403"/>
      <c r="P797" s="403"/>
      <c r="Q797" s="403"/>
      <c r="R797" s="403"/>
      <c r="S797" s="403"/>
      <c r="T797" s="403"/>
      <c r="U797" s="404"/>
    </row>
    <row r="798" spans="1:21" x14ac:dyDescent="0.25">
      <c r="A798" s="409"/>
      <c r="B798" s="409"/>
      <c r="C798" s="53">
        <v>0</v>
      </c>
      <c r="D798" s="402"/>
      <c r="E798" s="403"/>
      <c r="F798" s="403"/>
      <c r="G798" s="403"/>
      <c r="H798" s="403"/>
      <c r="I798" s="403"/>
      <c r="J798" s="403"/>
      <c r="K798" s="403"/>
      <c r="L798" s="403"/>
      <c r="M798" s="403"/>
      <c r="N798" s="403"/>
      <c r="O798" s="403"/>
      <c r="P798" s="403"/>
      <c r="Q798" s="403"/>
      <c r="R798" s="403"/>
      <c r="S798" s="403"/>
      <c r="T798" s="403"/>
      <c r="U798" s="404"/>
    </row>
    <row r="799" spans="1:21" x14ac:dyDescent="0.25">
      <c r="A799" s="409"/>
      <c r="B799" s="409"/>
      <c r="C799" s="54">
        <v>0</v>
      </c>
      <c r="D799" s="396"/>
      <c r="E799" s="397"/>
      <c r="F799" s="397"/>
      <c r="G799" s="397"/>
      <c r="H799" s="397"/>
      <c r="I799" s="397"/>
      <c r="J799" s="397"/>
      <c r="K799" s="397"/>
      <c r="L799" s="397"/>
      <c r="M799" s="397"/>
      <c r="N799" s="397"/>
      <c r="O799" s="397"/>
      <c r="P799" s="397"/>
      <c r="Q799" s="397"/>
      <c r="R799" s="397"/>
      <c r="S799" s="397"/>
      <c r="T799" s="397"/>
      <c r="U799" s="398"/>
    </row>
    <row r="800" spans="1:21" x14ac:dyDescent="0.25">
      <c r="A800" s="409"/>
      <c r="B800" s="409"/>
      <c r="C800" s="55">
        <v>1</v>
      </c>
      <c r="D800" s="399"/>
      <c r="E800" s="400"/>
      <c r="F800" s="400"/>
      <c r="G800" s="400"/>
      <c r="H800" s="400"/>
      <c r="I800" s="400"/>
      <c r="J800" s="400"/>
      <c r="K800" s="400"/>
      <c r="L800" s="400"/>
      <c r="M800" s="400"/>
      <c r="N800" s="400"/>
      <c r="O800" s="400"/>
      <c r="P800" s="400"/>
      <c r="Q800" s="400"/>
      <c r="R800" s="400"/>
      <c r="S800" s="400"/>
      <c r="T800" s="400"/>
      <c r="U800" s="401"/>
    </row>
    <row r="801" spans="1:21" x14ac:dyDescent="0.25">
      <c r="A801" s="409"/>
      <c r="B801" s="409"/>
      <c r="C801" s="53">
        <v>1</v>
      </c>
      <c r="D801" s="402"/>
      <c r="E801" s="403"/>
      <c r="F801" s="403"/>
      <c r="G801" s="403"/>
      <c r="H801" s="403"/>
      <c r="I801" s="403"/>
      <c r="J801" s="403"/>
      <c r="K801" s="403"/>
      <c r="L801" s="403"/>
      <c r="M801" s="403"/>
      <c r="N801" s="403"/>
      <c r="O801" s="403"/>
      <c r="P801" s="403"/>
      <c r="Q801" s="403"/>
      <c r="R801" s="403"/>
      <c r="S801" s="403"/>
      <c r="T801" s="403"/>
      <c r="U801" s="404"/>
    </row>
    <row r="802" spans="1:21" x14ac:dyDescent="0.25">
      <c r="A802" s="409"/>
      <c r="B802" s="409"/>
      <c r="C802" s="53">
        <v>1</v>
      </c>
      <c r="D802" s="402"/>
      <c r="E802" s="403"/>
      <c r="F802" s="403"/>
      <c r="G802" s="403"/>
      <c r="H802" s="403"/>
      <c r="I802" s="403"/>
      <c r="J802" s="403"/>
      <c r="K802" s="403"/>
      <c r="L802" s="403"/>
      <c r="M802" s="403"/>
      <c r="N802" s="403"/>
      <c r="O802" s="403"/>
      <c r="P802" s="403"/>
      <c r="Q802" s="403"/>
      <c r="R802" s="403"/>
      <c r="S802" s="403"/>
      <c r="T802" s="403"/>
      <c r="U802" s="404"/>
    </row>
    <row r="803" spans="1:21" x14ac:dyDescent="0.25">
      <c r="A803" s="409"/>
      <c r="B803" s="409"/>
      <c r="C803" s="53">
        <v>1</v>
      </c>
      <c r="D803" s="402"/>
      <c r="E803" s="403"/>
      <c r="F803" s="403"/>
      <c r="G803" s="403"/>
      <c r="H803" s="403"/>
      <c r="I803" s="403"/>
      <c r="J803" s="403"/>
      <c r="K803" s="403"/>
      <c r="L803" s="403"/>
      <c r="M803" s="403"/>
      <c r="N803" s="403"/>
      <c r="O803" s="403"/>
      <c r="P803" s="403"/>
      <c r="Q803" s="403"/>
      <c r="R803" s="403"/>
      <c r="S803" s="403"/>
      <c r="T803" s="403"/>
      <c r="U803" s="404"/>
    </row>
    <row r="804" spans="1:21" x14ac:dyDescent="0.25">
      <c r="A804" s="409"/>
      <c r="B804" s="409"/>
      <c r="C804" s="53">
        <v>1</v>
      </c>
      <c r="D804" s="402"/>
      <c r="E804" s="403"/>
      <c r="F804" s="403"/>
      <c r="G804" s="403"/>
      <c r="H804" s="403"/>
      <c r="I804" s="403"/>
      <c r="J804" s="403"/>
      <c r="K804" s="403"/>
      <c r="L804" s="403"/>
      <c r="M804" s="403"/>
      <c r="N804" s="403"/>
      <c r="O804" s="403"/>
      <c r="P804" s="403"/>
      <c r="Q804" s="403"/>
      <c r="R804" s="403"/>
      <c r="S804" s="403"/>
      <c r="T804" s="403"/>
      <c r="U804" s="404"/>
    </row>
    <row r="805" spans="1:21" x14ac:dyDescent="0.25">
      <c r="A805" s="409"/>
      <c r="B805" s="409"/>
      <c r="C805" s="53">
        <v>1</v>
      </c>
      <c r="D805" s="402"/>
      <c r="E805" s="403"/>
      <c r="F805" s="403"/>
      <c r="G805" s="403"/>
      <c r="H805" s="403"/>
      <c r="I805" s="403"/>
      <c r="J805" s="403"/>
      <c r="K805" s="403"/>
      <c r="L805" s="403"/>
      <c r="M805" s="403"/>
      <c r="N805" s="403"/>
      <c r="O805" s="403"/>
      <c r="P805" s="403"/>
      <c r="Q805" s="403"/>
      <c r="R805" s="403"/>
      <c r="S805" s="403"/>
      <c r="T805" s="403"/>
      <c r="U805" s="404"/>
    </row>
    <row r="806" spans="1:21" x14ac:dyDescent="0.25">
      <c r="A806" s="409"/>
      <c r="B806" s="409"/>
      <c r="C806" s="54">
        <v>1</v>
      </c>
      <c r="D806" s="396"/>
      <c r="E806" s="397"/>
      <c r="F806" s="397"/>
      <c r="G806" s="397"/>
      <c r="H806" s="397"/>
      <c r="I806" s="397"/>
      <c r="J806" s="397"/>
      <c r="K806" s="397"/>
      <c r="L806" s="397"/>
      <c r="M806" s="397"/>
      <c r="N806" s="397"/>
      <c r="O806" s="397"/>
      <c r="P806" s="397"/>
      <c r="Q806" s="397"/>
      <c r="R806" s="397"/>
      <c r="S806" s="397"/>
      <c r="T806" s="397"/>
      <c r="U806" s="398"/>
    </row>
    <row r="807" spans="1:21" x14ac:dyDescent="0.25">
      <c r="A807" s="409"/>
      <c r="B807" s="409"/>
      <c r="C807" s="55">
        <v>2</v>
      </c>
      <c r="D807" s="399"/>
      <c r="E807" s="400"/>
      <c r="F807" s="400"/>
      <c r="G807" s="400"/>
      <c r="H807" s="400"/>
      <c r="I807" s="400"/>
      <c r="J807" s="400"/>
      <c r="K807" s="400"/>
      <c r="L807" s="400"/>
      <c r="M807" s="400"/>
      <c r="N807" s="400"/>
      <c r="O807" s="400"/>
      <c r="P807" s="400"/>
      <c r="Q807" s="400"/>
      <c r="R807" s="400"/>
      <c r="S807" s="400"/>
      <c r="T807" s="400"/>
      <c r="U807" s="401"/>
    </row>
    <row r="808" spans="1:21" x14ac:dyDescent="0.25">
      <c r="A808" s="409"/>
      <c r="B808" s="409"/>
      <c r="C808" s="53">
        <v>2</v>
      </c>
      <c r="D808" s="402"/>
      <c r="E808" s="403"/>
      <c r="F808" s="403"/>
      <c r="G808" s="403"/>
      <c r="H808" s="403"/>
      <c r="I808" s="403"/>
      <c r="J808" s="403"/>
      <c r="K808" s="403"/>
      <c r="L808" s="403"/>
      <c r="M808" s="403"/>
      <c r="N808" s="403"/>
      <c r="O808" s="403"/>
      <c r="P808" s="403"/>
      <c r="Q808" s="403"/>
      <c r="R808" s="403"/>
      <c r="S808" s="403"/>
      <c r="T808" s="403"/>
      <c r="U808" s="404"/>
    </row>
    <row r="809" spans="1:21" x14ac:dyDescent="0.25">
      <c r="A809" s="409"/>
      <c r="B809" s="409"/>
      <c r="C809" s="53">
        <v>2</v>
      </c>
      <c r="D809" s="402"/>
      <c r="E809" s="403"/>
      <c r="F809" s="403"/>
      <c r="G809" s="403"/>
      <c r="H809" s="403"/>
      <c r="I809" s="403"/>
      <c r="J809" s="403"/>
      <c r="K809" s="403"/>
      <c r="L809" s="403"/>
      <c r="M809" s="403"/>
      <c r="N809" s="403"/>
      <c r="O809" s="403"/>
      <c r="P809" s="403"/>
      <c r="Q809" s="403"/>
      <c r="R809" s="403"/>
      <c r="S809" s="403"/>
      <c r="T809" s="403"/>
      <c r="U809" s="404"/>
    </row>
    <row r="810" spans="1:21" x14ac:dyDescent="0.25">
      <c r="A810" s="409"/>
      <c r="B810" s="409"/>
      <c r="C810" s="53">
        <v>2</v>
      </c>
      <c r="D810" s="402"/>
      <c r="E810" s="403"/>
      <c r="F810" s="403"/>
      <c r="G810" s="403"/>
      <c r="H810" s="403"/>
      <c r="I810" s="403"/>
      <c r="J810" s="403"/>
      <c r="K810" s="403"/>
      <c r="L810" s="403"/>
      <c r="M810" s="403"/>
      <c r="N810" s="403"/>
      <c r="O810" s="403"/>
      <c r="P810" s="403"/>
      <c r="Q810" s="403"/>
      <c r="R810" s="403"/>
      <c r="S810" s="403"/>
      <c r="T810" s="403"/>
      <c r="U810" s="404"/>
    </row>
    <row r="811" spans="1:21" x14ac:dyDescent="0.25">
      <c r="A811" s="409"/>
      <c r="B811" s="409"/>
      <c r="C811" s="56">
        <v>2</v>
      </c>
      <c r="D811" s="402"/>
      <c r="E811" s="403"/>
      <c r="F811" s="403"/>
      <c r="G811" s="403"/>
      <c r="H811" s="403"/>
      <c r="I811" s="403"/>
      <c r="J811" s="403"/>
      <c r="K811" s="403"/>
      <c r="L811" s="403"/>
      <c r="M811" s="403"/>
      <c r="N811" s="403"/>
      <c r="O811" s="403"/>
      <c r="P811" s="403"/>
      <c r="Q811" s="403"/>
      <c r="R811" s="403"/>
      <c r="S811" s="403"/>
      <c r="T811" s="403"/>
      <c r="U811" s="404"/>
    </row>
    <row r="812" spans="1:21" x14ac:dyDescent="0.25">
      <c r="A812" s="409"/>
      <c r="B812" s="409"/>
      <c r="C812" s="56">
        <v>2</v>
      </c>
      <c r="D812" s="402"/>
      <c r="E812" s="403"/>
      <c r="F812" s="403"/>
      <c r="G812" s="403"/>
      <c r="H812" s="403"/>
      <c r="I812" s="403"/>
      <c r="J812" s="403"/>
      <c r="K812" s="403"/>
      <c r="L812" s="403"/>
      <c r="M812" s="403"/>
      <c r="N812" s="403"/>
      <c r="O812" s="403"/>
      <c r="P812" s="403"/>
      <c r="Q812" s="403"/>
      <c r="R812" s="403"/>
      <c r="S812" s="403"/>
      <c r="T812" s="403"/>
      <c r="U812" s="404"/>
    </row>
    <row r="813" spans="1:21" x14ac:dyDescent="0.25">
      <c r="A813" s="409"/>
      <c r="B813" s="409"/>
      <c r="C813" s="57">
        <v>2</v>
      </c>
      <c r="D813" s="396"/>
      <c r="E813" s="397"/>
      <c r="F813" s="397"/>
      <c r="G813" s="397"/>
      <c r="H813" s="397"/>
      <c r="I813" s="397"/>
      <c r="J813" s="397"/>
      <c r="K813" s="397"/>
      <c r="L813" s="397"/>
      <c r="M813" s="397"/>
      <c r="N813" s="397"/>
      <c r="O813" s="397"/>
      <c r="P813" s="397"/>
      <c r="Q813" s="397"/>
      <c r="R813" s="397"/>
      <c r="S813" s="397"/>
      <c r="T813" s="397"/>
      <c r="U813" s="398"/>
    </row>
    <row r="814" spans="1:21" x14ac:dyDescent="0.25">
      <c r="A814" s="409"/>
      <c r="B814" s="409"/>
      <c r="C814" s="55">
        <v>3</v>
      </c>
      <c r="D814" s="399"/>
      <c r="E814" s="400"/>
      <c r="F814" s="400"/>
      <c r="G814" s="400"/>
      <c r="H814" s="400"/>
      <c r="I814" s="400"/>
      <c r="J814" s="400"/>
      <c r="K814" s="400"/>
      <c r="L814" s="400"/>
      <c r="M814" s="400"/>
      <c r="N814" s="400"/>
      <c r="O814" s="400"/>
      <c r="P814" s="400"/>
      <c r="Q814" s="400"/>
      <c r="R814" s="400"/>
      <c r="S814" s="400"/>
      <c r="T814" s="400"/>
      <c r="U814" s="401"/>
    </row>
    <row r="815" spans="1:21" x14ac:dyDescent="0.25">
      <c r="A815" s="409"/>
      <c r="B815" s="409"/>
      <c r="C815" s="53">
        <v>3</v>
      </c>
      <c r="D815" s="402"/>
      <c r="E815" s="403"/>
      <c r="F815" s="403"/>
      <c r="G815" s="403"/>
      <c r="H815" s="403"/>
      <c r="I815" s="403"/>
      <c r="J815" s="403"/>
      <c r="K815" s="403"/>
      <c r="L815" s="403"/>
      <c r="M815" s="403"/>
      <c r="N815" s="403"/>
      <c r="O815" s="403"/>
      <c r="P815" s="403"/>
      <c r="Q815" s="403"/>
      <c r="R815" s="403"/>
      <c r="S815" s="403"/>
      <c r="T815" s="403"/>
      <c r="U815" s="404"/>
    </row>
    <row r="816" spans="1:21" x14ac:dyDescent="0.25">
      <c r="A816" s="409"/>
      <c r="B816" s="409"/>
      <c r="C816" s="53">
        <v>3</v>
      </c>
      <c r="D816" s="402"/>
      <c r="E816" s="403"/>
      <c r="F816" s="403"/>
      <c r="G816" s="403"/>
      <c r="H816" s="403"/>
      <c r="I816" s="403"/>
      <c r="J816" s="403"/>
      <c r="K816" s="403"/>
      <c r="L816" s="403"/>
      <c r="M816" s="403"/>
      <c r="N816" s="403"/>
      <c r="O816" s="403"/>
      <c r="P816" s="403"/>
      <c r="Q816" s="403"/>
      <c r="R816" s="403"/>
      <c r="S816" s="403"/>
      <c r="T816" s="403"/>
      <c r="U816" s="404"/>
    </row>
    <row r="817" spans="1:21" x14ac:dyDescent="0.25">
      <c r="A817" s="409"/>
      <c r="B817" s="409"/>
      <c r="C817" s="53">
        <v>3</v>
      </c>
      <c r="D817" s="402"/>
      <c r="E817" s="403"/>
      <c r="F817" s="403"/>
      <c r="G817" s="403"/>
      <c r="H817" s="403"/>
      <c r="I817" s="403"/>
      <c r="J817" s="403"/>
      <c r="K817" s="403"/>
      <c r="L817" s="403"/>
      <c r="M817" s="403"/>
      <c r="N817" s="403"/>
      <c r="O817" s="403"/>
      <c r="P817" s="403"/>
      <c r="Q817" s="403"/>
      <c r="R817" s="403"/>
      <c r="S817" s="403"/>
      <c r="T817" s="403"/>
      <c r="U817" s="404"/>
    </row>
    <row r="818" spans="1:21" x14ac:dyDescent="0.25">
      <c r="A818" s="409"/>
      <c r="B818" s="409"/>
      <c r="C818" s="53">
        <v>3</v>
      </c>
      <c r="D818" s="402"/>
      <c r="E818" s="403"/>
      <c r="F818" s="403"/>
      <c r="G818" s="403"/>
      <c r="H818" s="403"/>
      <c r="I818" s="403"/>
      <c r="J818" s="403"/>
      <c r="K818" s="403"/>
      <c r="L818" s="403"/>
      <c r="M818" s="403"/>
      <c r="N818" s="403"/>
      <c r="O818" s="403"/>
      <c r="P818" s="403"/>
      <c r="Q818" s="403"/>
      <c r="R818" s="403"/>
      <c r="S818" s="403"/>
      <c r="T818" s="403"/>
      <c r="U818" s="404"/>
    </row>
    <row r="819" spans="1:21" x14ac:dyDescent="0.25">
      <c r="A819" s="409"/>
      <c r="B819" s="409"/>
      <c r="C819" s="53">
        <v>3</v>
      </c>
      <c r="D819" s="402"/>
      <c r="E819" s="403"/>
      <c r="F819" s="403"/>
      <c r="G819" s="403"/>
      <c r="H819" s="403"/>
      <c r="I819" s="403"/>
      <c r="J819" s="403"/>
      <c r="K819" s="403"/>
      <c r="L819" s="403"/>
      <c r="M819" s="403"/>
      <c r="N819" s="403"/>
      <c r="O819" s="403"/>
      <c r="P819" s="403"/>
      <c r="Q819" s="403"/>
      <c r="R819" s="403"/>
      <c r="S819" s="403"/>
      <c r="T819" s="403"/>
      <c r="U819" s="404"/>
    </row>
    <row r="820" spans="1:21" x14ac:dyDescent="0.25">
      <c r="A820" s="409"/>
      <c r="B820" s="409"/>
      <c r="C820" s="54">
        <v>3</v>
      </c>
      <c r="D820" s="396"/>
      <c r="E820" s="397"/>
      <c r="F820" s="397"/>
      <c r="G820" s="397"/>
      <c r="H820" s="397"/>
      <c r="I820" s="397"/>
      <c r="J820" s="397"/>
      <c r="K820" s="397"/>
      <c r="L820" s="397"/>
      <c r="M820" s="397"/>
      <c r="N820" s="397"/>
      <c r="O820" s="397"/>
      <c r="P820" s="397"/>
      <c r="Q820" s="397"/>
      <c r="R820" s="397"/>
      <c r="S820" s="397"/>
      <c r="T820" s="397"/>
      <c r="U820" s="398"/>
    </row>
    <row r="821" spans="1:21" x14ac:dyDescent="0.25">
      <c r="A821" s="409"/>
      <c r="B821" s="409"/>
      <c r="C821" s="55">
        <v>4</v>
      </c>
      <c r="D821" s="399"/>
      <c r="E821" s="400"/>
      <c r="F821" s="400"/>
      <c r="G821" s="400"/>
      <c r="H821" s="400"/>
      <c r="I821" s="400"/>
      <c r="J821" s="400"/>
      <c r="K821" s="400"/>
      <c r="L821" s="400"/>
      <c r="M821" s="400"/>
      <c r="N821" s="400"/>
      <c r="O821" s="400"/>
      <c r="P821" s="400"/>
      <c r="Q821" s="400"/>
      <c r="R821" s="400"/>
      <c r="S821" s="400"/>
      <c r="T821" s="400"/>
      <c r="U821" s="401"/>
    </row>
    <row r="822" spans="1:21" x14ac:dyDescent="0.25">
      <c r="A822" s="460"/>
      <c r="B822" s="460"/>
      <c r="C822" s="339">
        <v>4</v>
      </c>
      <c r="D822" s="396"/>
      <c r="E822" s="397"/>
      <c r="F822" s="397"/>
      <c r="G822" s="397"/>
      <c r="H822" s="397"/>
      <c r="I822" s="397"/>
      <c r="J822" s="397"/>
      <c r="K822" s="397"/>
      <c r="L822" s="397"/>
      <c r="M822" s="397"/>
      <c r="N822" s="397"/>
      <c r="O822" s="397"/>
      <c r="P822" s="397"/>
      <c r="Q822" s="397"/>
      <c r="R822" s="397"/>
      <c r="S822" s="397"/>
      <c r="T822" s="397"/>
      <c r="U822" s="398"/>
    </row>
    <row r="823" spans="1:21" x14ac:dyDescent="0.25">
      <c r="A823" s="312"/>
      <c r="B823" s="313"/>
      <c r="C823" s="315"/>
      <c r="D823" s="413" t="s">
        <v>98</v>
      </c>
      <c r="E823" s="414"/>
      <c r="F823" s="414"/>
      <c r="G823" s="414"/>
      <c r="H823" s="414"/>
      <c r="I823" s="414"/>
      <c r="J823" s="414"/>
      <c r="K823" s="414"/>
      <c r="L823" s="414"/>
      <c r="M823" s="414"/>
      <c r="N823" s="414"/>
      <c r="O823" s="414"/>
      <c r="P823" s="414"/>
      <c r="Q823" s="414"/>
      <c r="R823" s="414"/>
      <c r="S823" s="414"/>
      <c r="T823" s="414"/>
      <c r="U823" s="415"/>
    </row>
    <row r="824" spans="1:21" x14ac:dyDescent="0.25">
      <c r="A824" s="408"/>
      <c r="B824" s="408"/>
      <c r="C824" s="52">
        <v>0</v>
      </c>
      <c r="D824" s="410"/>
      <c r="E824" s="411"/>
      <c r="F824" s="411"/>
      <c r="G824" s="411"/>
      <c r="H824" s="411"/>
      <c r="I824" s="411"/>
      <c r="J824" s="411"/>
      <c r="K824" s="411"/>
      <c r="L824" s="411"/>
      <c r="M824" s="411"/>
      <c r="N824" s="411"/>
      <c r="O824" s="411"/>
      <c r="P824" s="411"/>
      <c r="Q824" s="411"/>
      <c r="R824" s="411"/>
      <c r="S824" s="411"/>
      <c r="T824" s="411"/>
      <c r="U824" s="412"/>
    </row>
    <row r="825" spans="1:21" x14ac:dyDescent="0.25">
      <c r="A825" s="409"/>
      <c r="B825" s="409"/>
      <c r="C825" s="53">
        <v>0</v>
      </c>
      <c r="D825" s="402"/>
      <c r="E825" s="403"/>
      <c r="F825" s="403"/>
      <c r="G825" s="403"/>
      <c r="H825" s="403"/>
      <c r="I825" s="403"/>
      <c r="J825" s="403"/>
      <c r="K825" s="403"/>
      <c r="L825" s="403"/>
      <c r="M825" s="403"/>
      <c r="N825" s="403"/>
      <c r="O825" s="403"/>
      <c r="P825" s="403"/>
      <c r="Q825" s="403"/>
      <c r="R825" s="403"/>
      <c r="S825" s="403"/>
      <c r="T825" s="403"/>
      <c r="U825" s="404"/>
    </row>
    <row r="826" spans="1:21" x14ac:dyDescent="0.25">
      <c r="A826" s="409"/>
      <c r="B826" s="409"/>
      <c r="C826" s="53">
        <v>0</v>
      </c>
      <c r="D826" s="402"/>
      <c r="E826" s="403"/>
      <c r="F826" s="403"/>
      <c r="G826" s="403"/>
      <c r="H826" s="403"/>
      <c r="I826" s="403"/>
      <c r="J826" s="403"/>
      <c r="K826" s="403"/>
      <c r="L826" s="403"/>
      <c r="M826" s="403"/>
      <c r="N826" s="403"/>
      <c r="O826" s="403"/>
      <c r="P826" s="403"/>
      <c r="Q826" s="403"/>
      <c r="R826" s="403"/>
      <c r="S826" s="403"/>
      <c r="T826" s="403"/>
      <c r="U826" s="404"/>
    </row>
    <row r="827" spans="1:21" x14ac:dyDescent="0.25">
      <c r="A827" s="409"/>
      <c r="B827" s="409"/>
      <c r="C827" s="54">
        <v>0</v>
      </c>
      <c r="D827" s="396"/>
      <c r="E827" s="397"/>
      <c r="F827" s="397"/>
      <c r="G827" s="397"/>
      <c r="H827" s="397"/>
      <c r="I827" s="397"/>
      <c r="J827" s="397"/>
      <c r="K827" s="397"/>
      <c r="L827" s="397"/>
      <c r="M827" s="397"/>
      <c r="N827" s="397"/>
      <c r="O827" s="397"/>
      <c r="P827" s="397"/>
      <c r="Q827" s="397"/>
      <c r="R827" s="397"/>
      <c r="S827" s="397"/>
      <c r="T827" s="397"/>
      <c r="U827" s="398"/>
    </row>
    <row r="828" spans="1:21" x14ac:dyDescent="0.25">
      <c r="A828" s="409"/>
      <c r="B828" s="409"/>
      <c r="C828" s="55">
        <v>1</v>
      </c>
      <c r="D828" s="399"/>
      <c r="E828" s="400"/>
      <c r="F828" s="400"/>
      <c r="G828" s="400"/>
      <c r="H828" s="400"/>
      <c r="I828" s="400"/>
      <c r="J828" s="400"/>
      <c r="K828" s="400"/>
      <c r="L828" s="400"/>
      <c r="M828" s="400"/>
      <c r="N828" s="400"/>
      <c r="O828" s="400"/>
      <c r="P828" s="400"/>
      <c r="Q828" s="400"/>
      <c r="R828" s="400"/>
      <c r="S828" s="400"/>
      <c r="T828" s="400"/>
      <c r="U828" s="401"/>
    </row>
    <row r="829" spans="1:21" x14ac:dyDescent="0.25">
      <c r="A829" s="409"/>
      <c r="B829" s="409"/>
      <c r="C829" s="53">
        <v>1</v>
      </c>
      <c r="D829" s="402"/>
      <c r="E829" s="403"/>
      <c r="F829" s="403"/>
      <c r="G829" s="403"/>
      <c r="H829" s="403"/>
      <c r="I829" s="403"/>
      <c r="J829" s="403"/>
      <c r="K829" s="403"/>
      <c r="L829" s="403"/>
      <c r="M829" s="403"/>
      <c r="N829" s="403"/>
      <c r="O829" s="403"/>
      <c r="P829" s="403"/>
      <c r="Q829" s="403"/>
      <c r="R829" s="403"/>
      <c r="S829" s="403"/>
      <c r="T829" s="403"/>
      <c r="U829" s="404"/>
    </row>
    <row r="830" spans="1:21" x14ac:dyDescent="0.25">
      <c r="A830" s="409"/>
      <c r="B830" s="409"/>
      <c r="C830" s="53">
        <v>1</v>
      </c>
      <c r="D830" s="402"/>
      <c r="E830" s="403"/>
      <c r="F830" s="403"/>
      <c r="G830" s="403"/>
      <c r="H830" s="403"/>
      <c r="I830" s="403"/>
      <c r="J830" s="403"/>
      <c r="K830" s="403"/>
      <c r="L830" s="403"/>
      <c r="M830" s="403"/>
      <c r="N830" s="403"/>
      <c r="O830" s="403"/>
      <c r="P830" s="403"/>
      <c r="Q830" s="403"/>
      <c r="R830" s="403"/>
      <c r="S830" s="403"/>
      <c r="T830" s="403"/>
      <c r="U830" s="404"/>
    </row>
    <row r="831" spans="1:21" x14ac:dyDescent="0.25">
      <c r="A831" s="409"/>
      <c r="B831" s="409"/>
      <c r="C831" s="53">
        <v>1</v>
      </c>
      <c r="D831" s="402"/>
      <c r="E831" s="403"/>
      <c r="F831" s="403"/>
      <c r="G831" s="403"/>
      <c r="H831" s="403"/>
      <c r="I831" s="403"/>
      <c r="J831" s="403"/>
      <c r="K831" s="403"/>
      <c r="L831" s="403"/>
      <c r="M831" s="403"/>
      <c r="N831" s="403"/>
      <c r="O831" s="403"/>
      <c r="P831" s="403"/>
      <c r="Q831" s="403"/>
      <c r="R831" s="403"/>
      <c r="S831" s="403"/>
      <c r="T831" s="403"/>
      <c r="U831" s="404"/>
    </row>
    <row r="832" spans="1:21" x14ac:dyDescent="0.25">
      <c r="A832" s="409"/>
      <c r="B832" s="409"/>
      <c r="C832" s="53">
        <v>1</v>
      </c>
      <c r="D832" s="402"/>
      <c r="E832" s="403"/>
      <c r="F832" s="403"/>
      <c r="G832" s="403"/>
      <c r="H832" s="403"/>
      <c r="I832" s="403"/>
      <c r="J832" s="403"/>
      <c r="K832" s="403"/>
      <c r="L832" s="403"/>
      <c r="M832" s="403"/>
      <c r="N832" s="403"/>
      <c r="O832" s="403"/>
      <c r="P832" s="403"/>
      <c r="Q832" s="403"/>
      <c r="R832" s="403"/>
      <c r="S832" s="403"/>
      <c r="T832" s="403"/>
      <c r="U832" s="404"/>
    </row>
    <row r="833" spans="1:21" x14ac:dyDescent="0.25">
      <c r="A833" s="409"/>
      <c r="B833" s="409"/>
      <c r="C833" s="53">
        <v>1</v>
      </c>
      <c r="D833" s="402"/>
      <c r="E833" s="403"/>
      <c r="F833" s="403"/>
      <c r="G833" s="403"/>
      <c r="H833" s="403"/>
      <c r="I833" s="403"/>
      <c r="J833" s="403"/>
      <c r="K833" s="403"/>
      <c r="L833" s="403"/>
      <c r="M833" s="403"/>
      <c r="N833" s="403"/>
      <c r="O833" s="403"/>
      <c r="P833" s="403"/>
      <c r="Q833" s="403"/>
      <c r="R833" s="403"/>
      <c r="S833" s="403"/>
      <c r="T833" s="403"/>
      <c r="U833" s="404"/>
    </row>
    <row r="834" spans="1:21" x14ac:dyDescent="0.25">
      <c r="A834" s="409"/>
      <c r="B834" s="409"/>
      <c r="C834" s="54">
        <v>1</v>
      </c>
      <c r="D834" s="396"/>
      <c r="E834" s="397"/>
      <c r="F834" s="397"/>
      <c r="G834" s="397"/>
      <c r="H834" s="397"/>
      <c r="I834" s="397"/>
      <c r="J834" s="397"/>
      <c r="K834" s="397"/>
      <c r="L834" s="397"/>
      <c r="M834" s="397"/>
      <c r="N834" s="397"/>
      <c r="O834" s="397"/>
      <c r="P834" s="397"/>
      <c r="Q834" s="397"/>
      <c r="R834" s="397"/>
      <c r="S834" s="397"/>
      <c r="T834" s="397"/>
      <c r="U834" s="398"/>
    </row>
    <row r="835" spans="1:21" x14ac:dyDescent="0.25">
      <c r="A835" s="409"/>
      <c r="B835" s="409"/>
      <c r="C835" s="55">
        <v>2</v>
      </c>
      <c r="D835" s="399"/>
      <c r="E835" s="400"/>
      <c r="F835" s="400"/>
      <c r="G835" s="400"/>
      <c r="H835" s="400"/>
      <c r="I835" s="400"/>
      <c r="J835" s="400"/>
      <c r="K835" s="400"/>
      <c r="L835" s="400"/>
      <c r="M835" s="400"/>
      <c r="N835" s="400"/>
      <c r="O835" s="400"/>
      <c r="P835" s="400"/>
      <c r="Q835" s="400"/>
      <c r="R835" s="400"/>
      <c r="S835" s="400"/>
      <c r="T835" s="400"/>
      <c r="U835" s="401"/>
    </row>
    <row r="836" spans="1:21" x14ac:dyDescent="0.25">
      <c r="A836" s="409"/>
      <c r="B836" s="409"/>
      <c r="C836" s="53">
        <v>2</v>
      </c>
      <c r="D836" s="402"/>
      <c r="E836" s="403"/>
      <c r="F836" s="403"/>
      <c r="G836" s="403"/>
      <c r="H836" s="403"/>
      <c r="I836" s="403"/>
      <c r="J836" s="403"/>
      <c r="K836" s="403"/>
      <c r="L836" s="403"/>
      <c r="M836" s="403"/>
      <c r="N836" s="403"/>
      <c r="O836" s="403"/>
      <c r="P836" s="403"/>
      <c r="Q836" s="403"/>
      <c r="R836" s="403"/>
      <c r="S836" s="403"/>
      <c r="T836" s="403"/>
      <c r="U836" s="404"/>
    </row>
    <row r="837" spans="1:21" x14ac:dyDescent="0.25">
      <c r="A837" s="409"/>
      <c r="B837" s="409"/>
      <c r="C837" s="53">
        <v>2</v>
      </c>
      <c r="D837" s="402"/>
      <c r="E837" s="403"/>
      <c r="F837" s="403"/>
      <c r="G837" s="403"/>
      <c r="H837" s="403"/>
      <c r="I837" s="403"/>
      <c r="J837" s="403"/>
      <c r="K837" s="403"/>
      <c r="L837" s="403"/>
      <c r="M837" s="403"/>
      <c r="N837" s="403"/>
      <c r="O837" s="403"/>
      <c r="P837" s="403"/>
      <c r="Q837" s="403"/>
      <c r="R837" s="403"/>
      <c r="S837" s="403"/>
      <c r="T837" s="403"/>
      <c r="U837" s="404"/>
    </row>
    <row r="838" spans="1:21" x14ac:dyDescent="0.25">
      <c r="A838" s="409"/>
      <c r="B838" s="409"/>
      <c r="C838" s="53">
        <v>2</v>
      </c>
      <c r="D838" s="402"/>
      <c r="E838" s="403"/>
      <c r="F838" s="403"/>
      <c r="G838" s="403"/>
      <c r="H838" s="403"/>
      <c r="I838" s="403"/>
      <c r="J838" s="403"/>
      <c r="K838" s="403"/>
      <c r="L838" s="403"/>
      <c r="M838" s="403"/>
      <c r="N838" s="403"/>
      <c r="O838" s="403"/>
      <c r="P838" s="403"/>
      <c r="Q838" s="403"/>
      <c r="R838" s="403"/>
      <c r="S838" s="403"/>
      <c r="T838" s="403"/>
      <c r="U838" s="404"/>
    </row>
    <row r="839" spans="1:21" x14ac:dyDescent="0.25">
      <c r="A839" s="409"/>
      <c r="B839" s="409"/>
      <c r="C839" s="56">
        <v>2</v>
      </c>
      <c r="D839" s="402"/>
      <c r="E839" s="403"/>
      <c r="F839" s="403"/>
      <c r="G839" s="403"/>
      <c r="H839" s="403"/>
      <c r="I839" s="403"/>
      <c r="J839" s="403"/>
      <c r="K839" s="403"/>
      <c r="L839" s="403"/>
      <c r="M839" s="403"/>
      <c r="N839" s="403"/>
      <c r="O839" s="403"/>
      <c r="P839" s="403"/>
      <c r="Q839" s="403"/>
      <c r="R839" s="403"/>
      <c r="S839" s="403"/>
      <c r="T839" s="403"/>
      <c r="U839" s="404"/>
    </row>
    <row r="840" spans="1:21" x14ac:dyDescent="0.25">
      <c r="A840" s="409"/>
      <c r="B840" s="409"/>
      <c r="C840" s="56">
        <v>2</v>
      </c>
      <c r="D840" s="402"/>
      <c r="E840" s="403"/>
      <c r="F840" s="403"/>
      <c r="G840" s="403"/>
      <c r="H840" s="403"/>
      <c r="I840" s="403"/>
      <c r="J840" s="403"/>
      <c r="K840" s="403"/>
      <c r="L840" s="403"/>
      <c r="M840" s="403"/>
      <c r="N840" s="403"/>
      <c r="O840" s="403"/>
      <c r="P840" s="403"/>
      <c r="Q840" s="403"/>
      <c r="R840" s="403"/>
      <c r="S840" s="403"/>
      <c r="T840" s="403"/>
      <c r="U840" s="404"/>
    </row>
    <row r="841" spans="1:21" x14ac:dyDescent="0.25">
      <c r="A841" s="409"/>
      <c r="B841" s="409"/>
      <c r="C841" s="57">
        <v>2</v>
      </c>
      <c r="D841" s="396"/>
      <c r="E841" s="397"/>
      <c r="F841" s="397"/>
      <c r="G841" s="397"/>
      <c r="H841" s="397"/>
      <c r="I841" s="397"/>
      <c r="J841" s="397"/>
      <c r="K841" s="397"/>
      <c r="L841" s="397"/>
      <c r="M841" s="397"/>
      <c r="N841" s="397"/>
      <c r="O841" s="397"/>
      <c r="P841" s="397"/>
      <c r="Q841" s="397"/>
      <c r="R841" s="397"/>
      <c r="S841" s="397"/>
      <c r="T841" s="397"/>
      <c r="U841" s="398"/>
    </row>
    <row r="842" spans="1:21" x14ac:dyDescent="0.25">
      <c r="A842" s="409"/>
      <c r="B842" s="409"/>
      <c r="C842" s="55">
        <v>3</v>
      </c>
      <c r="D842" s="399"/>
      <c r="E842" s="400"/>
      <c r="F842" s="400"/>
      <c r="G842" s="400"/>
      <c r="H842" s="400"/>
      <c r="I842" s="400"/>
      <c r="J842" s="400"/>
      <c r="K842" s="400"/>
      <c r="L842" s="400"/>
      <c r="M842" s="400"/>
      <c r="N842" s="400"/>
      <c r="O842" s="400"/>
      <c r="P842" s="400"/>
      <c r="Q842" s="400"/>
      <c r="R842" s="400"/>
      <c r="S842" s="400"/>
      <c r="T842" s="400"/>
      <c r="U842" s="401"/>
    </row>
    <row r="843" spans="1:21" x14ac:dyDescent="0.25">
      <c r="A843" s="409"/>
      <c r="B843" s="409"/>
      <c r="C843" s="53">
        <v>3</v>
      </c>
      <c r="D843" s="402"/>
      <c r="E843" s="403"/>
      <c r="F843" s="403"/>
      <c r="G843" s="403"/>
      <c r="H843" s="403"/>
      <c r="I843" s="403"/>
      <c r="J843" s="403"/>
      <c r="K843" s="403"/>
      <c r="L843" s="403"/>
      <c r="M843" s="403"/>
      <c r="N843" s="403"/>
      <c r="O843" s="403"/>
      <c r="P843" s="403"/>
      <c r="Q843" s="403"/>
      <c r="R843" s="403"/>
      <c r="S843" s="403"/>
      <c r="T843" s="403"/>
      <c r="U843" s="404"/>
    </row>
    <row r="844" spans="1:21" x14ac:dyDescent="0.25">
      <c r="A844" s="409"/>
      <c r="B844" s="409"/>
      <c r="C844" s="53">
        <v>3</v>
      </c>
      <c r="D844" s="402"/>
      <c r="E844" s="403"/>
      <c r="F844" s="403"/>
      <c r="G844" s="403"/>
      <c r="H844" s="403"/>
      <c r="I844" s="403"/>
      <c r="J844" s="403"/>
      <c r="K844" s="403"/>
      <c r="L844" s="403"/>
      <c r="M844" s="403"/>
      <c r="N844" s="403"/>
      <c r="O844" s="403"/>
      <c r="P844" s="403"/>
      <c r="Q844" s="403"/>
      <c r="R844" s="403"/>
      <c r="S844" s="403"/>
      <c r="T844" s="403"/>
      <c r="U844" s="404"/>
    </row>
    <row r="845" spans="1:21" x14ac:dyDescent="0.25">
      <c r="A845" s="409"/>
      <c r="B845" s="409"/>
      <c r="C845" s="53">
        <v>3</v>
      </c>
      <c r="D845" s="402"/>
      <c r="E845" s="403"/>
      <c r="F845" s="403"/>
      <c r="G845" s="403"/>
      <c r="H845" s="403"/>
      <c r="I845" s="403"/>
      <c r="J845" s="403"/>
      <c r="K845" s="403"/>
      <c r="L845" s="403"/>
      <c r="M845" s="403"/>
      <c r="N845" s="403"/>
      <c r="O845" s="403"/>
      <c r="P845" s="403"/>
      <c r="Q845" s="403"/>
      <c r="R845" s="403"/>
      <c r="S845" s="403"/>
      <c r="T845" s="403"/>
      <c r="U845" s="404"/>
    </row>
    <row r="846" spans="1:21" x14ac:dyDescent="0.25">
      <c r="A846" s="409"/>
      <c r="B846" s="409"/>
      <c r="C846" s="53">
        <v>3</v>
      </c>
      <c r="D846" s="402"/>
      <c r="E846" s="403"/>
      <c r="F846" s="403"/>
      <c r="G846" s="403"/>
      <c r="H846" s="403"/>
      <c r="I846" s="403"/>
      <c r="J846" s="403"/>
      <c r="K846" s="403"/>
      <c r="L846" s="403"/>
      <c r="M846" s="403"/>
      <c r="N846" s="403"/>
      <c r="O846" s="403"/>
      <c r="P846" s="403"/>
      <c r="Q846" s="403"/>
      <c r="R846" s="403"/>
      <c r="S846" s="403"/>
      <c r="T846" s="403"/>
      <c r="U846" s="404"/>
    </row>
    <row r="847" spans="1:21" x14ac:dyDescent="0.25">
      <c r="A847" s="409"/>
      <c r="B847" s="409"/>
      <c r="C847" s="53">
        <v>3</v>
      </c>
      <c r="D847" s="402"/>
      <c r="E847" s="403"/>
      <c r="F847" s="403"/>
      <c r="G847" s="403"/>
      <c r="H847" s="403"/>
      <c r="I847" s="403"/>
      <c r="J847" s="403"/>
      <c r="K847" s="403"/>
      <c r="L847" s="403"/>
      <c r="M847" s="403"/>
      <c r="N847" s="403"/>
      <c r="O847" s="403"/>
      <c r="P847" s="403"/>
      <c r="Q847" s="403"/>
      <c r="R847" s="403"/>
      <c r="S847" s="403"/>
      <c r="T847" s="403"/>
      <c r="U847" s="404"/>
    </row>
    <row r="848" spans="1:21" x14ac:dyDescent="0.25">
      <c r="A848" s="409"/>
      <c r="B848" s="409"/>
      <c r="C848" s="54">
        <v>3</v>
      </c>
      <c r="D848" s="396"/>
      <c r="E848" s="397"/>
      <c r="F848" s="397"/>
      <c r="G848" s="397"/>
      <c r="H848" s="397"/>
      <c r="I848" s="397"/>
      <c r="J848" s="397"/>
      <c r="K848" s="397"/>
      <c r="L848" s="397"/>
      <c r="M848" s="397"/>
      <c r="N848" s="397"/>
      <c r="O848" s="397"/>
      <c r="P848" s="397"/>
      <c r="Q848" s="397"/>
      <c r="R848" s="397"/>
      <c r="S848" s="397"/>
      <c r="T848" s="397"/>
      <c r="U848" s="398"/>
    </row>
    <row r="849" spans="1:21" x14ac:dyDescent="0.25">
      <c r="A849" s="409"/>
      <c r="B849" s="409"/>
      <c r="C849" s="55">
        <v>4</v>
      </c>
      <c r="D849" s="399"/>
      <c r="E849" s="400"/>
      <c r="F849" s="400"/>
      <c r="G849" s="400"/>
      <c r="H849" s="400"/>
      <c r="I849" s="400"/>
      <c r="J849" s="400"/>
      <c r="K849" s="400"/>
      <c r="L849" s="400"/>
      <c r="M849" s="400"/>
      <c r="N849" s="400"/>
      <c r="O849" s="400"/>
      <c r="P849" s="400"/>
      <c r="Q849" s="400"/>
      <c r="R849" s="400"/>
      <c r="S849" s="400"/>
      <c r="T849" s="400"/>
      <c r="U849" s="401"/>
    </row>
    <row r="850" spans="1:21" x14ac:dyDescent="0.25">
      <c r="A850" s="460"/>
      <c r="B850" s="460"/>
      <c r="C850" s="339">
        <v>4</v>
      </c>
      <c r="D850" s="396"/>
      <c r="E850" s="397"/>
      <c r="F850" s="397"/>
      <c r="G850" s="397"/>
      <c r="H850" s="397"/>
      <c r="I850" s="397"/>
      <c r="J850" s="397"/>
      <c r="K850" s="397"/>
      <c r="L850" s="397"/>
      <c r="M850" s="397"/>
      <c r="N850" s="397"/>
      <c r="O850" s="397"/>
      <c r="P850" s="397"/>
      <c r="Q850" s="397"/>
      <c r="R850" s="397"/>
      <c r="S850" s="397"/>
      <c r="T850" s="397"/>
      <c r="U850" s="398"/>
    </row>
    <row r="851" spans="1:21" x14ac:dyDescent="0.25">
      <c r="A851" s="312"/>
      <c r="B851" s="313"/>
      <c r="C851" s="315"/>
      <c r="D851" s="413" t="s">
        <v>98</v>
      </c>
      <c r="E851" s="414"/>
      <c r="F851" s="414"/>
      <c r="G851" s="414"/>
      <c r="H851" s="414"/>
      <c r="I851" s="414"/>
      <c r="J851" s="414"/>
      <c r="K851" s="414"/>
      <c r="L851" s="414"/>
      <c r="M851" s="414"/>
      <c r="N851" s="414"/>
      <c r="O851" s="414"/>
      <c r="P851" s="414"/>
      <c r="Q851" s="414"/>
      <c r="R851" s="414"/>
      <c r="S851" s="414"/>
      <c r="T851" s="414"/>
      <c r="U851" s="415"/>
    </row>
    <row r="852" spans="1:21" x14ac:dyDescent="0.25">
      <c r="A852" s="408"/>
      <c r="B852" s="408"/>
      <c r="C852" s="52">
        <v>0</v>
      </c>
      <c r="D852" s="410"/>
      <c r="E852" s="411"/>
      <c r="F852" s="411"/>
      <c r="G852" s="411"/>
      <c r="H852" s="411"/>
      <c r="I852" s="411"/>
      <c r="J852" s="411"/>
      <c r="K852" s="411"/>
      <c r="L852" s="411"/>
      <c r="M852" s="411"/>
      <c r="N852" s="411"/>
      <c r="O852" s="411"/>
      <c r="P852" s="411"/>
      <c r="Q852" s="411"/>
      <c r="R852" s="411"/>
      <c r="S852" s="411"/>
      <c r="T852" s="411"/>
      <c r="U852" s="412"/>
    </row>
    <row r="853" spans="1:21" x14ac:dyDescent="0.25">
      <c r="A853" s="409"/>
      <c r="B853" s="409"/>
      <c r="C853" s="53">
        <v>0</v>
      </c>
      <c r="D853" s="402"/>
      <c r="E853" s="403"/>
      <c r="F853" s="403"/>
      <c r="G853" s="403"/>
      <c r="H853" s="403"/>
      <c r="I853" s="403"/>
      <c r="J853" s="403"/>
      <c r="K853" s="403"/>
      <c r="L853" s="403"/>
      <c r="M853" s="403"/>
      <c r="N853" s="403"/>
      <c r="O853" s="403"/>
      <c r="P853" s="403"/>
      <c r="Q853" s="403"/>
      <c r="R853" s="403"/>
      <c r="S853" s="403"/>
      <c r="T853" s="403"/>
      <c r="U853" s="404"/>
    </row>
    <row r="854" spans="1:21" x14ac:dyDescent="0.25">
      <c r="A854" s="409"/>
      <c r="B854" s="409"/>
      <c r="C854" s="53">
        <v>0</v>
      </c>
      <c r="D854" s="402"/>
      <c r="E854" s="403"/>
      <c r="F854" s="403"/>
      <c r="G854" s="403"/>
      <c r="H854" s="403"/>
      <c r="I854" s="403"/>
      <c r="J854" s="403"/>
      <c r="K854" s="403"/>
      <c r="L854" s="403"/>
      <c r="M854" s="403"/>
      <c r="N854" s="403"/>
      <c r="O854" s="403"/>
      <c r="P854" s="403"/>
      <c r="Q854" s="403"/>
      <c r="R854" s="403"/>
      <c r="S854" s="403"/>
      <c r="T854" s="403"/>
      <c r="U854" s="404"/>
    </row>
    <row r="855" spans="1:21" x14ac:dyDescent="0.25">
      <c r="A855" s="409"/>
      <c r="B855" s="409"/>
      <c r="C855" s="54">
        <v>0</v>
      </c>
      <c r="D855" s="396"/>
      <c r="E855" s="397"/>
      <c r="F855" s="397"/>
      <c r="G855" s="397"/>
      <c r="H855" s="397"/>
      <c r="I855" s="397"/>
      <c r="J855" s="397"/>
      <c r="K855" s="397"/>
      <c r="L855" s="397"/>
      <c r="M855" s="397"/>
      <c r="N855" s="397"/>
      <c r="O855" s="397"/>
      <c r="P855" s="397"/>
      <c r="Q855" s="397"/>
      <c r="R855" s="397"/>
      <c r="S855" s="397"/>
      <c r="T855" s="397"/>
      <c r="U855" s="398"/>
    </row>
    <row r="856" spans="1:21" x14ac:dyDescent="0.25">
      <c r="A856" s="409"/>
      <c r="B856" s="409"/>
      <c r="C856" s="55">
        <v>1</v>
      </c>
      <c r="D856" s="399"/>
      <c r="E856" s="400"/>
      <c r="F856" s="400"/>
      <c r="G856" s="400"/>
      <c r="H856" s="400"/>
      <c r="I856" s="400"/>
      <c r="J856" s="400"/>
      <c r="K856" s="400"/>
      <c r="L856" s="400"/>
      <c r="M856" s="400"/>
      <c r="N856" s="400"/>
      <c r="O856" s="400"/>
      <c r="P856" s="400"/>
      <c r="Q856" s="400"/>
      <c r="R856" s="400"/>
      <c r="S856" s="400"/>
      <c r="T856" s="400"/>
      <c r="U856" s="401"/>
    </row>
    <row r="857" spans="1:21" x14ac:dyDescent="0.25">
      <c r="A857" s="409"/>
      <c r="B857" s="409"/>
      <c r="C857" s="53">
        <v>1</v>
      </c>
      <c r="D857" s="402"/>
      <c r="E857" s="403"/>
      <c r="F857" s="403"/>
      <c r="G857" s="403"/>
      <c r="H857" s="403"/>
      <c r="I857" s="403"/>
      <c r="J857" s="403"/>
      <c r="K857" s="403"/>
      <c r="L857" s="403"/>
      <c r="M857" s="403"/>
      <c r="N857" s="403"/>
      <c r="O857" s="403"/>
      <c r="P857" s="403"/>
      <c r="Q857" s="403"/>
      <c r="R857" s="403"/>
      <c r="S857" s="403"/>
      <c r="T857" s="403"/>
      <c r="U857" s="404"/>
    </row>
    <row r="858" spans="1:21" x14ac:dyDescent="0.25">
      <c r="A858" s="409"/>
      <c r="B858" s="409"/>
      <c r="C858" s="53">
        <v>1</v>
      </c>
      <c r="D858" s="402"/>
      <c r="E858" s="403"/>
      <c r="F858" s="403"/>
      <c r="G858" s="403"/>
      <c r="H858" s="403"/>
      <c r="I858" s="403"/>
      <c r="J858" s="403"/>
      <c r="K858" s="403"/>
      <c r="L858" s="403"/>
      <c r="M858" s="403"/>
      <c r="N858" s="403"/>
      <c r="O858" s="403"/>
      <c r="P858" s="403"/>
      <c r="Q858" s="403"/>
      <c r="R858" s="403"/>
      <c r="S858" s="403"/>
      <c r="T858" s="403"/>
      <c r="U858" s="404"/>
    </row>
    <row r="859" spans="1:21" x14ac:dyDescent="0.25">
      <c r="A859" s="409"/>
      <c r="B859" s="409"/>
      <c r="C859" s="53">
        <v>1</v>
      </c>
      <c r="D859" s="402"/>
      <c r="E859" s="403"/>
      <c r="F859" s="403"/>
      <c r="G859" s="403"/>
      <c r="H859" s="403"/>
      <c r="I859" s="403"/>
      <c r="J859" s="403"/>
      <c r="K859" s="403"/>
      <c r="L859" s="403"/>
      <c r="M859" s="403"/>
      <c r="N859" s="403"/>
      <c r="O859" s="403"/>
      <c r="P859" s="403"/>
      <c r="Q859" s="403"/>
      <c r="R859" s="403"/>
      <c r="S859" s="403"/>
      <c r="T859" s="403"/>
      <c r="U859" s="404"/>
    </row>
    <row r="860" spans="1:21" x14ac:dyDescent="0.25">
      <c r="A860" s="409"/>
      <c r="B860" s="409"/>
      <c r="C860" s="53">
        <v>1</v>
      </c>
      <c r="D860" s="402"/>
      <c r="E860" s="403"/>
      <c r="F860" s="403"/>
      <c r="G860" s="403"/>
      <c r="H860" s="403"/>
      <c r="I860" s="403"/>
      <c r="J860" s="403"/>
      <c r="K860" s="403"/>
      <c r="L860" s="403"/>
      <c r="M860" s="403"/>
      <c r="N860" s="403"/>
      <c r="O860" s="403"/>
      <c r="P860" s="403"/>
      <c r="Q860" s="403"/>
      <c r="R860" s="403"/>
      <c r="S860" s="403"/>
      <c r="T860" s="403"/>
      <c r="U860" s="404"/>
    </row>
    <row r="861" spans="1:21" x14ac:dyDescent="0.25">
      <c r="A861" s="409"/>
      <c r="B861" s="409"/>
      <c r="C861" s="53">
        <v>1</v>
      </c>
      <c r="D861" s="402"/>
      <c r="E861" s="403"/>
      <c r="F861" s="403"/>
      <c r="G861" s="403"/>
      <c r="H861" s="403"/>
      <c r="I861" s="403"/>
      <c r="J861" s="403"/>
      <c r="K861" s="403"/>
      <c r="L861" s="403"/>
      <c r="M861" s="403"/>
      <c r="N861" s="403"/>
      <c r="O861" s="403"/>
      <c r="P861" s="403"/>
      <c r="Q861" s="403"/>
      <c r="R861" s="403"/>
      <c r="S861" s="403"/>
      <c r="T861" s="403"/>
      <c r="U861" s="404"/>
    </row>
    <row r="862" spans="1:21" x14ac:dyDescent="0.25">
      <c r="A862" s="409"/>
      <c r="B862" s="409"/>
      <c r="C862" s="54">
        <v>1</v>
      </c>
      <c r="D862" s="396"/>
      <c r="E862" s="397"/>
      <c r="F862" s="397"/>
      <c r="G862" s="397"/>
      <c r="H862" s="397"/>
      <c r="I862" s="397"/>
      <c r="J862" s="397"/>
      <c r="K862" s="397"/>
      <c r="L862" s="397"/>
      <c r="M862" s="397"/>
      <c r="N862" s="397"/>
      <c r="O862" s="397"/>
      <c r="P862" s="397"/>
      <c r="Q862" s="397"/>
      <c r="R862" s="397"/>
      <c r="S862" s="397"/>
      <c r="T862" s="397"/>
      <c r="U862" s="398"/>
    </row>
    <row r="863" spans="1:21" x14ac:dyDescent="0.25">
      <c r="A863" s="409"/>
      <c r="B863" s="409"/>
      <c r="C863" s="55">
        <v>2</v>
      </c>
      <c r="D863" s="399"/>
      <c r="E863" s="400"/>
      <c r="F863" s="400"/>
      <c r="G863" s="400"/>
      <c r="H863" s="400"/>
      <c r="I863" s="400"/>
      <c r="J863" s="400"/>
      <c r="K863" s="400"/>
      <c r="L863" s="400"/>
      <c r="M863" s="400"/>
      <c r="N863" s="400"/>
      <c r="O863" s="400"/>
      <c r="P863" s="400"/>
      <c r="Q863" s="400"/>
      <c r="R863" s="400"/>
      <c r="S863" s="400"/>
      <c r="T863" s="400"/>
      <c r="U863" s="401"/>
    </row>
    <row r="864" spans="1:21" x14ac:dyDescent="0.25">
      <c r="A864" s="409"/>
      <c r="B864" s="409"/>
      <c r="C864" s="53">
        <v>2</v>
      </c>
      <c r="D864" s="402"/>
      <c r="E864" s="403"/>
      <c r="F864" s="403"/>
      <c r="G864" s="403"/>
      <c r="H864" s="403"/>
      <c r="I864" s="403"/>
      <c r="J864" s="403"/>
      <c r="K864" s="403"/>
      <c r="L864" s="403"/>
      <c r="M864" s="403"/>
      <c r="N864" s="403"/>
      <c r="O864" s="403"/>
      <c r="P864" s="403"/>
      <c r="Q864" s="403"/>
      <c r="R864" s="403"/>
      <c r="S864" s="403"/>
      <c r="T864" s="403"/>
      <c r="U864" s="404"/>
    </row>
    <row r="865" spans="1:21" x14ac:dyDescent="0.25">
      <c r="A865" s="409"/>
      <c r="B865" s="409"/>
      <c r="C865" s="53">
        <v>2</v>
      </c>
      <c r="D865" s="402"/>
      <c r="E865" s="403"/>
      <c r="F865" s="403"/>
      <c r="G865" s="403"/>
      <c r="H865" s="403"/>
      <c r="I865" s="403"/>
      <c r="J865" s="403"/>
      <c r="K865" s="403"/>
      <c r="L865" s="403"/>
      <c r="M865" s="403"/>
      <c r="N865" s="403"/>
      <c r="O865" s="403"/>
      <c r="P865" s="403"/>
      <c r="Q865" s="403"/>
      <c r="R865" s="403"/>
      <c r="S865" s="403"/>
      <c r="T865" s="403"/>
      <c r="U865" s="404"/>
    </row>
    <row r="866" spans="1:21" x14ac:dyDescent="0.25">
      <c r="A866" s="409"/>
      <c r="B866" s="409"/>
      <c r="C866" s="53">
        <v>2</v>
      </c>
      <c r="D866" s="402"/>
      <c r="E866" s="403"/>
      <c r="F866" s="403"/>
      <c r="G866" s="403"/>
      <c r="H866" s="403"/>
      <c r="I866" s="403"/>
      <c r="J866" s="403"/>
      <c r="K866" s="403"/>
      <c r="L866" s="403"/>
      <c r="M866" s="403"/>
      <c r="N866" s="403"/>
      <c r="O866" s="403"/>
      <c r="P866" s="403"/>
      <c r="Q866" s="403"/>
      <c r="R866" s="403"/>
      <c r="S866" s="403"/>
      <c r="T866" s="403"/>
      <c r="U866" s="404"/>
    </row>
    <row r="867" spans="1:21" x14ac:dyDescent="0.25">
      <c r="A867" s="409"/>
      <c r="B867" s="409"/>
      <c r="C867" s="56">
        <v>2</v>
      </c>
      <c r="D867" s="402"/>
      <c r="E867" s="403"/>
      <c r="F867" s="403"/>
      <c r="G867" s="403"/>
      <c r="H867" s="403"/>
      <c r="I867" s="403"/>
      <c r="J867" s="403"/>
      <c r="K867" s="403"/>
      <c r="L867" s="403"/>
      <c r="M867" s="403"/>
      <c r="N867" s="403"/>
      <c r="O867" s="403"/>
      <c r="P867" s="403"/>
      <c r="Q867" s="403"/>
      <c r="R867" s="403"/>
      <c r="S867" s="403"/>
      <c r="T867" s="403"/>
      <c r="U867" s="404"/>
    </row>
    <row r="868" spans="1:21" x14ac:dyDescent="0.25">
      <c r="A868" s="409"/>
      <c r="B868" s="409"/>
      <c r="C868" s="56">
        <v>2</v>
      </c>
      <c r="D868" s="402"/>
      <c r="E868" s="403"/>
      <c r="F868" s="403"/>
      <c r="G868" s="403"/>
      <c r="H868" s="403"/>
      <c r="I868" s="403"/>
      <c r="J868" s="403"/>
      <c r="K868" s="403"/>
      <c r="L868" s="403"/>
      <c r="M868" s="403"/>
      <c r="N868" s="403"/>
      <c r="O868" s="403"/>
      <c r="P868" s="403"/>
      <c r="Q868" s="403"/>
      <c r="R868" s="403"/>
      <c r="S868" s="403"/>
      <c r="T868" s="403"/>
      <c r="U868" s="404"/>
    </row>
    <row r="869" spans="1:21" x14ac:dyDescent="0.25">
      <c r="A869" s="409"/>
      <c r="B869" s="409"/>
      <c r="C869" s="57">
        <v>2</v>
      </c>
      <c r="D869" s="396"/>
      <c r="E869" s="397"/>
      <c r="F869" s="397"/>
      <c r="G869" s="397"/>
      <c r="H869" s="397"/>
      <c r="I869" s="397"/>
      <c r="J869" s="397"/>
      <c r="K869" s="397"/>
      <c r="L869" s="397"/>
      <c r="M869" s="397"/>
      <c r="N869" s="397"/>
      <c r="O869" s="397"/>
      <c r="P869" s="397"/>
      <c r="Q869" s="397"/>
      <c r="R869" s="397"/>
      <c r="S869" s="397"/>
      <c r="T869" s="397"/>
      <c r="U869" s="398"/>
    </row>
    <row r="870" spans="1:21" x14ac:dyDescent="0.25">
      <c r="A870" s="409"/>
      <c r="B870" s="409"/>
      <c r="C870" s="55">
        <v>3</v>
      </c>
      <c r="D870" s="399"/>
      <c r="E870" s="400"/>
      <c r="F870" s="400"/>
      <c r="G870" s="400"/>
      <c r="H870" s="400"/>
      <c r="I870" s="400"/>
      <c r="J870" s="400"/>
      <c r="K870" s="400"/>
      <c r="L870" s="400"/>
      <c r="M870" s="400"/>
      <c r="N870" s="400"/>
      <c r="O870" s="400"/>
      <c r="P870" s="400"/>
      <c r="Q870" s="400"/>
      <c r="R870" s="400"/>
      <c r="S870" s="400"/>
      <c r="T870" s="400"/>
      <c r="U870" s="401"/>
    </row>
    <row r="871" spans="1:21" x14ac:dyDescent="0.25">
      <c r="A871" s="409"/>
      <c r="B871" s="409"/>
      <c r="C871" s="53">
        <v>3</v>
      </c>
      <c r="D871" s="402"/>
      <c r="E871" s="403"/>
      <c r="F871" s="403"/>
      <c r="G871" s="403"/>
      <c r="H871" s="403"/>
      <c r="I871" s="403"/>
      <c r="J871" s="403"/>
      <c r="K871" s="403"/>
      <c r="L871" s="403"/>
      <c r="M871" s="403"/>
      <c r="N871" s="403"/>
      <c r="O871" s="403"/>
      <c r="P871" s="403"/>
      <c r="Q871" s="403"/>
      <c r="R871" s="403"/>
      <c r="S871" s="403"/>
      <c r="T871" s="403"/>
      <c r="U871" s="404"/>
    </row>
    <row r="872" spans="1:21" x14ac:dyDescent="0.25">
      <c r="A872" s="409"/>
      <c r="B872" s="409"/>
      <c r="C872" s="53">
        <v>3</v>
      </c>
      <c r="D872" s="402"/>
      <c r="E872" s="403"/>
      <c r="F872" s="403"/>
      <c r="G872" s="403"/>
      <c r="H872" s="403"/>
      <c r="I872" s="403"/>
      <c r="J872" s="403"/>
      <c r="K872" s="403"/>
      <c r="L872" s="403"/>
      <c r="M872" s="403"/>
      <c r="N872" s="403"/>
      <c r="O872" s="403"/>
      <c r="P872" s="403"/>
      <c r="Q872" s="403"/>
      <c r="R872" s="403"/>
      <c r="S872" s="403"/>
      <c r="T872" s="403"/>
      <c r="U872" s="404"/>
    </row>
    <row r="873" spans="1:21" x14ac:dyDescent="0.25">
      <c r="A873" s="409"/>
      <c r="B873" s="409"/>
      <c r="C873" s="53">
        <v>3</v>
      </c>
      <c r="D873" s="402"/>
      <c r="E873" s="403"/>
      <c r="F873" s="403"/>
      <c r="G873" s="403"/>
      <c r="H873" s="403"/>
      <c r="I873" s="403"/>
      <c r="J873" s="403"/>
      <c r="K873" s="403"/>
      <c r="L873" s="403"/>
      <c r="M873" s="403"/>
      <c r="N873" s="403"/>
      <c r="O873" s="403"/>
      <c r="P873" s="403"/>
      <c r="Q873" s="403"/>
      <c r="R873" s="403"/>
      <c r="S873" s="403"/>
      <c r="T873" s="403"/>
      <c r="U873" s="404"/>
    </row>
    <row r="874" spans="1:21" x14ac:dyDescent="0.25">
      <c r="A874" s="409"/>
      <c r="B874" s="409"/>
      <c r="C874" s="53">
        <v>3</v>
      </c>
      <c r="D874" s="402"/>
      <c r="E874" s="403"/>
      <c r="F874" s="403"/>
      <c r="G874" s="403"/>
      <c r="H874" s="403"/>
      <c r="I874" s="403"/>
      <c r="J874" s="403"/>
      <c r="K874" s="403"/>
      <c r="L874" s="403"/>
      <c r="M874" s="403"/>
      <c r="N874" s="403"/>
      <c r="O874" s="403"/>
      <c r="P874" s="403"/>
      <c r="Q874" s="403"/>
      <c r="R874" s="403"/>
      <c r="S874" s="403"/>
      <c r="T874" s="403"/>
      <c r="U874" s="404"/>
    </row>
    <row r="875" spans="1:21" x14ac:dyDescent="0.25">
      <c r="A875" s="409"/>
      <c r="B875" s="409"/>
      <c r="C875" s="53">
        <v>3</v>
      </c>
      <c r="D875" s="402"/>
      <c r="E875" s="403"/>
      <c r="F875" s="403"/>
      <c r="G875" s="403"/>
      <c r="H875" s="403"/>
      <c r="I875" s="403"/>
      <c r="J875" s="403"/>
      <c r="K875" s="403"/>
      <c r="L875" s="403"/>
      <c r="M875" s="403"/>
      <c r="N875" s="403"/>
      <c r="O875" s="403"/>
      <c r="P875" s="403"/>
      <c r="Q875" s="403"/>
      <c r="R875" s="403"/>
      <c r="S875" s="403"/>
      <c r="T875" s="403"/>
      <c r="U875" s="404"/>
    </row>
    <row r="876" spans="1:21" x14ac:dyDescent="0.25">
      <c r="A876" s="409"/>
      <c r="B876" s="409"/>
      <c r="C876" s="54">
        <v>3</v>
      </c>
      <c r="D876" s="396"/>
      <c r="E876" s="397"/>
      <c r="F876" s="397"/>
      <c r="G876" s="397"/>
      <c r="H876" s="397"/>
      <c r="I876" s="397"/>
      <c r="J876" s="397"/>
      <c r="K876" s="397"/>
      <c r="L876" s="397"/>
      <c r="M876" s="397"/>
      <c r="N876" s="397"/>
      <c r="O876" s="397"/>
      <c r="P876" s="397"/>
      <c r="Q876" s="397"/>
      <c r="R876" s="397"/>
      <c r="S876" s="397"/>
      <c r="T876" s="397"/>
      <c r="U876" s="398"/>
    </row>
    <row r="877" spans="1:21" x14ac:dyDescent="0.25">
      <c r="A877" s="409"/>
      <c r="B877" s="409"/>
      <c r="C877" s="55">
        <v>4</v>
      </c>
      <c r="D877" s="399"/>
      <c r="E877" s="400"/>
      <c r="F877" s="400"/>
      <c r="G877" s="400"/>
      <c r="H877" s="400"/>
      <c r="I877" s="400"/>
      <c r="J877" s="400"/>
      <c r="K877" s="400"/>
      <c r="L877" s="400"/>
      <c r="M877" s="400"/>
      <c r="N877" s="400"/>
      <c r="O877" s="400"/>
      <c r="P877" s="400"/>
      <c r="Q877" s="400"/>
      <c r="R877" s="400"/>
      <c r="S877" s="400"/>
      <c r="T877" s="400"/>
      <c r="U877" s="401"/>
    </row>
    <row r="878" spans="1:21" x14ac:dyDescent="0.25">
      <c r="A878" s="460"/>
      <c r="B878" s="460"/>
      <c r="C878" s="339">
        <v>4</v>
      </c>
      <c r="D878" s="396"/>
      <c r="E878" s="397"/>
      <c r="F878" s="397"/>
      <c r="G878" s="397"/>
      <c r="H878" s="397"/>
      <c r="I878" s="397"/>
      <c r="J878" s="397"/>
      <c r="K878" s="397"/>
      <c r="L878" s="397"/>
      <c r="M878" s="397"/>
      <c r="N878" s="397"/>
      <c r="O878" s="397"/>
      <c r="P878" s="397"/>
      <c r="Q878" s="397"/>
      <c r="R878" s="397"/>
      <c r="S878" s="397"/>
      <c r="T878" s="397"/>
      <c r="U878" s="398"/>
    </row>
  </sheetData>
  <mergeCells count="776">
    <mergeCell ref="D862:U862"/>
    <mergeCell ref="D863:U863"/>
    <mergeCell ref="D864:U864"/>
    <mergeCell ref="D865:U865"/>
    <mergeCell ref="D866:U866"/>
    <mergeCell ref="D857:U857"/>
    <mergeCell ref="D858:U858"/>
    <mergeCell ref="D859:U859"/>
    <mergeCell ref="D860:U860"/>
    <mergeCell ref="D861:U861"/>
    <mergeCell ref="D877:U877"/>
    <mergeCell ref="D878:U878"/>
    <mergeCell ref="D872:U872"/>
    <mergeCell ref="D873:U873"/>
    <mergeCell ref="D874:U874"/>
    <mergeCell ref="D875:U875"/>
    <mergeCell ref="D876:U876"/>
    <mergeCell ref="D867:U867"/>
    <mergeCell ref="D868:U868"/>
    <mergeCell ref="D869:U869"/>
    <mergeCell ref="D870:U870"/>
    <mergeCell ref="D871:U871"/>
    <mergeCell ref="D852:U852"/>
    <mergeCell ref="D853:U853"/>
    <mergeCell ref="D854:U854"/>
    <mergeCell ref="D855:U855"/>
    <mergeCell ref="D856:U856"/>
    <mergeCell ref="D846:U846"/>
    <mergeCell ref="D847:U847"/>
    <mergeCell ref="D848:U848"/>
    <mergeCell ref="D849:U849"/>
    <mergeCell ref="D850:U850"/>
    <mergeCell ref="D851:U851"/>
    <mergeCell ref="D841:U841"/>
    <mergeCell ref="D842:U842"/>
    <mergeCell ref="D843:U843"/>
    <mergeCell ref="D844:U844"/>
    <mergeCell ref="D845:U845"/>
    <mergeCell ref="D836:U836"/>
    <mergeCell ref="D837:U837"/>
    <mergeCell ref="D838:U838"/>
    <mergeCell ref="D839:U839"/>
    <mergeCell ref="D840:U840"/>
    <mergeCell ref="D831:U831"/>
    <mergeCell ref="D832:U832"/>
    <mergeCell ref="D833:U833"/>
    <mergeCell ref="D834:U834"/>
    <mergeCell ref="D835:U835"/>
    <mergeCell ref="D826:U826"/>
    <mergeCell ref="D827:U827"/>
    <mergeCell ref="D828:U828"/>
    <mergeCell ref="D829:U829"/>
    <mergeCell ref="D830:U830"/>
    <mergeCell ref="D809:U809"/>
    <mergeCell ref="D820:U820"/>
    <mergeCell ref="D821:U821"/>
    <mergeCell ref="D822:U822"/>
    <mergeCell ref="D824:U824"/>
    <mergeCell ref="D825:U825"/>
    <mergeCell ref="D815:U815"/>
    <mergeCell ref="D816:U816"/>
    <mergeCell ref="D817:U817"/>
    <mergeCell ref="D818:U818"/>
    <mergeCell ref="D819:U819"/>
    <mergeCell ref="D792:U792"/>
    <mergeCell ref="D793:U793"/>
    <mergeCell ref="D794:U794"/>
    <mergeCell ref="D796:U796"/>
    <mergeCell ref="D797:U797"/>
    <mergeCell ref="D787:U787"/>
    <mergeCell ref="D788:U788"/>
    <mergeCell ref="D789:U789"/>
    <mergeCell ref="D790:U790"/>
    <mergeCell ref="D791:U791"/>
    <mergeCell ref="D782:U782"/>
    <mergeCell ref="D783:U783"/>
    <mergeCell ref="D784:U784"/>
    <mergeCell ref="D785:U785"/>
    <mergeCell ref="D786:U786"/>
    <mergeCell ref="D777:U777"/>
    <mergeCell ref="D778:U778"/>
    <mergeCell ref="D779:U779"/>
    <mergeCell ref="D780:U780"/>
    <mergeCell ref="D781:U781"/>
    <mergeCell ref="D772:U772"/>
    <mergeCell ref="D773:U773"/>
    <mergeCell ref="D774:U774"/>
    <mergeCell ref="D775:U775"/>
    <mergeCell ref="D776:U776"/>
    <mergeCell ref="D766:U766"/>
    <mergeCell ref="D768:U768"/>
    <mergeCell ref="D769:U769"/>
    <mergeCell ref="D770:U770"/>
    <mergeCell ref="D771:U771"/>
    <mergeCell ref="D761:U761"/>
    <mergeCell ref="D762:U762"/>
    <mergeCell ref="D763:U763"/>
    <mergeCell ref="D764:U764"/>
    <mergeCell ref="D765:U765"/>
    <mergeCell ref="D756:U756"/>
    <mergeCell ref="D757:U757"/>
    <mergeCell ref="D758:U758"/>
    <mergeCell ref="D759:U759"/>
    <mergeCell ref="D760:U760"/>
    <mergeCell ref="D751:U751"/>
    <mergeCell ref="D752:U752"/>
    <mergeCell ref="D753:U753"/>
    <mergeCell ref="D754:U754"/>
    <mergeCell ref="D755:U755"/>
    <mergeCell ref="D746:U746"/>
    <mergeCell ref="D747:U747"/>
    <mergeCell ref="D748:U748"/>
    <mergeCell ref="D749:U749"/>
    <mergeCell ref="D750:U750"/>
    <mergeCell ref="D741:U741"/>
    <mergeCell ref="D742:U742"/>
    <mergeCell ref="D743:U743"/>
    <mergeCell ref="D744:U744"/>
    <mergeCell ref="D745:U745"/>
    <mergeCell ref="D735:U735"/>
    <mergeCell ref="D736:U736"/>
    <mergeCell ref="D737:U737"/>
    <mergeCell ref="D738:U738"/>
    <mergeCell ref="D740:U740"/>
    <mergeCell ref="D739:U739"/>
    <mergeCell ref="D730:U730"/>
    <mergeCell ref="D731:U731"/>
    <mergeCell ref="D732:U732"/>
    <mergeCell ref="D733:U733"/>
    <mergeCell ref="D734:U734"/>
    <mergeCell ref="D725:U725"/>
    <mergeCell ref="D726:U726"/>
    <mergeCell ref="D727:U727"/>
    <mergeCell ref="D728:U728"/>
    <mergeCell ref="D729:U729"/>
    <mergeCell ref="D720:U720"/>
    <mergeCell ref="D721:U721"/>
    <mergeCell ref="D722:U722"/>
    <mergeCell ref="D723:U723"/>
    <mergeCell ref="D724:U724"/>
    <mergeCell ref="D715:U715"/>
    <mergeCell ref="D716:U716"/>
    <mergeCell ref="D717:U717"/>
    <mergeCell ref="D718:U718"/>
    <mergeCell ref="D719:U719"/>
    <mergeCell ref="D696:U696"/>
    <mergeCell ref="D697:U697"/>
    <mergeCell ref="D698:U698"/>
    <mergeCell ref="D709:U709"/>
    <mergeCell ref="D710:U710"/>
    <mergeCell ref="D712:U712"/>
    <mergeCell ref="D713:U713"/>
    <mergeCell ref="D714:U714"/>
    <mergeCell ref="D704:U704"/>
    <mergeCell ref="D705:U705"/>
    <mergeCell ref="D706:U706"/>
    <mergeCell ref="D707:U707"/>
    <mergeCell ref="D708:U708"/>
    <mergeCell ref="D678:U678"/>
    <mergeCell ref="D679:U679"/>
    <mergeCell ref="D680:U680"/>
    <mergeCell ref="D681:U681"/>
    <mergeCell ref="D682:U682"/>
    <mergeCell ref="D673:U673"/>
    <mergeCell ref="D674:U674"/>
    <mergeCell ref="D675:U675"/>
    <mergeCell ref="D676:U676"/>
    <mergeCell ref="D677:U677"/>
    <mergeCell ref="D669:U669"/>
    <mergeCell ref="D670:U670"/>
    <mergeCell ref="D671:U671"/>
    <mergeCell ref="D672:U672"/>
    <mergeCell ref="D663:U663"/>
    <mergeCell ref="D664:U664"/>
    <mergeCell ref="D665:U665"/>
    <mergeCell ref="D666:U666"/>
    <mergeCell ref="D667:U667"/>
    <mergeCell ref="D660:U660"/>
    <mergeCell ref="D661:U661"/>
    <mergeCell ref="D662:U662"/>
    <mergeCell ref="D652:U652"/>
    <mergeCell ref="D653:U653"/>
    <mergeCell ref="D654:U654"/>
    <mergeCell ref="D656:U656"/>
    <mergeCell ref="D657:U657"/>
    <mergeCell ref="D668:U668"/>
    <mergeCell ref="D650:U650"/>
    <mergeCell ref="D651:U651"/>
    <mergeCell ref="D642:U642"/>
    <mergeCell ref="D643:U643"/>
    <mergeCell ref="D644:U644"/>
    <mergeCell ref="D645:U645"/>
    <mergeCell ref="D646:U646"/>
    <mergeCell ref="D658:U658"/>
    <mergeCell ref="D659:U659"/>
    <mergeCell ref="D641:U641"/>
    <mergeCell ref="D632:U632"/>
    <mergeCell ref="D633:U633"/>
    <mergeCell ref="D634:U634"/>
    <mergeCell ref="D635:U635"/>
    <mergeCell ref="D636:U636"/>
    <mergeCell ref="D647:U647"/>
    <mergeCell ref="D648:U648"/>
    <mergeCell ref="D649:U649"/>
    <mergeCell ref="D621:U621"/>
    <mergeCell ref="D622:U622"/>
    <mergeCell ref="D623:U623"/>
    <mergeCell ref="D624:U624"/>
    <mergeCell ref="D625:U625"/>
    <mergeCell ref="D637:U637"/>
    <mergeCell ref="D638:U638"/>
    <mergeCell ref="D639:U639"/>
    <mergeCell ref="D640:U640"/>
    <mergeCell ref="D595:U595"/>
    <mergeCell ref="D596:U596"/>
    <mergeCell ref="D597:U597"/>
    <mergeCell ref="D598:U598"/>
    <mergeCell ref="D600:U600"/>
    <mergeCell ref="D590:U590"/>
    <mergeCell ref="D591:U591"/>
    <mergeCell ref="D592:U592"/>
    <mergeCell ref="D593:U593"/>
    <mergeCell ref="D594:U594"/>
    <mergeCell ref="D599:U599"/>
    <mergeCell ref="D585:U585"/>
    <mergeCell ref="D586:U586"/>
    <mergeCell ref="D587:U587"/>
    <mergeCell ref="D588:U588"/>
    <mergeCell ref="D589:U589"/>
    <mergeCell ref="D580:U580"/>
    <mergeCell ref="D581:U581"/>
    <mergeCell ref="D582:U582"/>
    <mergeCell ref="D583:U583"/>
    <mergeCell ref="D584:U584"/>
    <mergeCell ref="D575:U575"/>
    <mergeCell ref="D576:U576"/>
    <mergeCell ref="D577:U577"/>
    <mergeCell ref="D578:U578"/>
    <mergeCell ref="D579:U579"/>
    <mergeCell ref="D569:U569"/>
    <mergeCell ref="D570:U570"/>
    <mergeCell ref="D572:U572"/>
    <mergeCell ref="D573:U573"/>
    <mergeCell ref="D574:U574"/>
    <mergeCell ref="D565:U565"/>
    <mergeCell ref="D566:U566"/>
    <mergeCell ref="D567:U567"/>
    <mergeCell ref="D568:U568"/>
    <mergeCell ref="D559:U559"/>
    <mergeCell ref="D560:U560"/>
    <mergeCell ref="D561:U561"/>
    <mergeCell ref="D562:U562"/>
    <mergeCell ref="D563:U563"/>
    <mergeCell ref="D539:U539"/>
    <mergeCell ref="D540:U540"/>
    <mergeCell ref="D541:U541"/>
    <mergeCell ref="D542:U542"/>
    <mergeCell ref="D544:U544"/>
    <mergeCell ref="D534:U534"/>
    <mergeCell ref="D535:U535"/>
    <mergeCell ref="D536:U536"/>
    <mergeCell ref="D537:U537"/>
    <mergeCell ref="D538:U538"/>
    <mergeCell ref="D529:U529"/>
    <mergeCell ref="D530:U530"/>
    <mergeCell ref="D531:U531"/>
    <mergeCell ref="D532:U532"/>
    <mergeCell ref="D533:U533"/>
    <mergeCell ref="D524:U524"/>
    <mergeCell ref="D525:U525"/>
    <mergeCell ref="D526:U526"/>
    <mergeCell ref="D527:U527"/>
    <mergeCell ref="D528:U528"/>
    <mergeCell ref="D519:U519"/>
    <mergeCell ref="D520:U520"/>
    <mergeCell ref="D521:U521"/>
    <mergeCell ref="D522:U522"/>
    <mergeCell ref="D523:U523"/>
    <mergeCell ref="D513:U513"/>
    <mergeCell ref="D514:U514"/>
    <mergeCell ref="D516:U516"/>
    <mergeCell ref="D517:U517"/>
    <mergeCell ref="D518:U518"/>
    <mergeCell ref="D508:U508"/>
    <mergeCell ref="D509:U509"/>
    <mergeCell ref="D510:U510"/>
    <mergeCell ref="D511:U511"/>
    <mergeCell ref="D512:U512"/>
    <mergeCell ref="D503:U503"/>
    <mergeCell ref="D504:U504"/>
    <mergeCell ref="D505:U505"/>
    <mergeCell ref="D506:U506"/>
    <mergeCell ref="D507:U507"/>
    <mergeCell ref="D498:U498"/>
    <mergeCell ref="D499:U499"/>
    <mergeCell ref="D500:U500"/>
    <mergeCell ref="D501:U501"/>
    <mergeCell ref="D502:U502"/>
    <mergeCell ref="D493:U493"/>
    <mergeCell ref="D494:U494"/>
    <mergeCell ref="D495:U495"/>
    <mergeCell ref="D496:U496"/>
    <mergeCell ref="D497:U497"/>
    <mergeCell ref="D488:U488"/>
    <mergeCell ref="D489:U489"/>
    <mergeCell ref="D490:U490"/>
    <mergeCell ref="D491:U491"/>
    <mergeCell ref="D492:U492"/>
    <mergeCell ref="D482:U482"/>
    <mergeCell ref="D483:U483"/>
    <mergeCell ref="D484:U484"/>
    <mergeCell ref="D485:U485"/>
    <mergeCell ref="D486:U486"/>
    <mergeCell ref="D487:U487"/>
    <mergeCell ref="D478:U478"/>
    <mergeCell ref="D479:U479"/>
    <mergeCell ref="D480:U480"/>
    <mergeCell ref="D481:U481"/>
    <mergeCell ref="D472:U472"/>
    <mergeCell ref="D473:U473"/>
    <mergeCell ref="D474:U474"/>
    <mergeCell ref="D475:U475"/>
    <mergeCell ref="D476:U476"/>
    <mergeCell ref="D469:U469"/>
    <mergeCell ref="D470:U470"/>
    <mergeCell ref="D471:U471"/>
    <mergeCell ref="D462:U462"/>
    <mergeCell ref="D463:U463"/>
    <mergeCell ref="D464:U464"/>
    <mergeCell ref="D465:U465"/>
    <mergeCell ref="D466:U466"/>
    <mergeCell ref="D477:U477"/>
    <mergeCell ref="D460:U460"/>
    <mergeCell ref="D461:U461"/>
    <mergeCell ref="D451:U451"/>
    <mergeCell ref="D452:U452"/>
    <mergeCell ref="D453:U453"/>
    <mergeCell ref="D454:U454"/>
    <mergeCell ref="D455:U455"/>
    <mergeCell ref="D467:U467"/>
    <mergeCell ref="D468:U468"/>
    <mergeCell ref="D450:U450"/>
    <mergeCell ref="D441:U441"/>
    <mergeCell ref="D442:U442"/>
    <mergeCell ref="D443:U443"/>
    <mergeCell ref="D444:U444"/>
    <mergeCell ref="D445:U445"/>
    <mergeCell ref="D456:U456"/>
    <mergeCell ref="D457:U457"/>
    <mergeCell ref="D458:U458"/>
    <mergeCell ref="A131:A132"/>
    <mergeCell ref="B131:B132"/>
    <mergeCell ref="A133:A134"/>
    <mergeCell ref="B133:B134"/>
    <mergeCell ref="A135:A136"/>
    <mergeCell ref="D149:U149"/>
    <mergeCell ref="A137:A138"/>
    <mergeCell ref="B137:B138"/>
    <mergeCell ref="A139:A140"/>
    <mergeCell ref="B139:B140"/>
    <mergeCell ref="A141:A142"/>
    <mergeCell ref="A143:A144"/>
    <mergeCell ref="B143:B144"/>
    <mergeCell ref="A145:A146"/>
    <mergeCell ref="B145:B146"/>
    <mergeCell ref="B235:B240"/>
    <mergeCell ref="A320:A346"/>
    <mergeCell ref="B320:B346"/>
    <mergeCell ref="A242:A253"/>
    <mergeCell ref="B242:B253"/>
    <mergeCell ref="B296:B311"/>
    <mergeCell ref="D148:U148"/>
    <mergeCell ref="A151:A169"/>
    <mergeCell ref="B151:B169"/>
    <mergeCell ref="A220:A233"/>
    <mergeCell ref="B220:B233"/>
    <mergeCell ref="A207:A218"/>
    <mergeCell ref="B207:B218"/>
    <mergeCell ref="A235:A240"/>
    <mergeCell ref="D320:U320"/>
    <mergeCell ref="D321:U321"/>
    <mergeCell ref="D322:U322"/>
    <mergeCell ref="D323:U323"/>
    <mergeCell ref="D324:U324"/>
    <mergeCell ref="D325:U325"/>
    <mergeCell ref="D326:U326"/>
    <mergeCell ref="D327:U327"/>
    <mergeCell ref="D319:U319"/>
    <mergeCell ref="D328:U328"/>
    <mergeCell ref="A460:A486"/>
    <mergeCell ref="B460:B486"/>
    <mergeCell ref="B255:B262"/>
    <mergeCell ref="A296:A311"/>
    <mergeCell ref="A255:A262"/>
    <mergeCell ref="B281:B294"/>
    <mergeCell ref="A269:A279"/>
    <mergeCell ref="A264:A267"/>
    <mergeCell ref="A281:A294"/>
    <mergeCell ref="B313:B318"/>
    <mergeCell ref="A313:A318"/>
    <mergeCell ref="A348:A374"/>
    <mergeCell ref="B348:B374"/>
    <mergeCell ref="A376:A402"/>
    <mergeCell ref="B376:B402"/>
    <mergeCell ref="A488:A514"/>
    <mergeCell ref="B488:B514"/>
    <mergeCell ref="A404:A430"/>
    <mergeCell ref="B404:B430"/>
    <mergeCell ref="D431:U431"/>
    <mergeCell ref="A432:A458"/>
    <mergeCell ref="B432:B458"/>
    <mergeCell ref="D459:U459"/>
    <mergeCell ref="D436:U436"/>
    <mergeCell ref="D437:U437"/>
    <mergeCell ref="D438:U438"/>
    <mergeCell ref="D439:U439"/>
    <mergeCell ref="D440:U440"/>
    <mergeCell ref="D432:U432"/>
    <mergeCell ref="D433:U433"/>
    <mergeCell ref="D434:U434"/>
    <mergeCell ref="D435:U435"/>
    <mergeCell ref="D446:U446"/>
    <mergeCell ref="D447:U447"/>
    <mergeCell ref="D448:U448"/>
    <mergeCell ref="D449:U449"/>
    <mergeCell ref="D418:U418"/>
    <mergeCell ref="D419:U419"/>
    <mergeCell ref="D420:U420"/>
    <mergeCell ref="A544:A570"/>
    <mergeCell ref="B544:B570"/>
    <mergeCell ref="B684:B710"/>
    <mergeCell ref="D711:U711"/>
    <mergeCell ref="A712:A738"/>
    <mergeCell ref="B712:B738"/>
    <mergeCell ref="D627:U627"/>
    <mergeCell ref="A628:A654"/>
    <mergeCell ref="B628:B654"/>
    <mergeCell ref="D655:U655"/>
    <mergeCell ref="A656:A682"/>
    <mergeCell ref="B656:B682"/>
    <mergeCell ref="D545:U545"/>
    <mergeCell ref="D546:U546"/>
    <mergeCell ref="D547:U547"/>
    <mergeCell ref="D548:U548"/>
    <mergeCell ref="D554:U554"/>
    <mergeCell ref="D555:U555"/>
    <mergeCell ref="D556:U556"/>
    <mergeCell ref="D557:U557"/>
    <mergeCell ref="D558:U558"/>
    <mergeCell ref="D552:U552"/>
    <mergeCell ref="D553:U553"/>
    <mergeCell ref="D564:U564"/>
    <mergeCell ref="D549:U549"/>
    <mergeCell ref="D550:U550"/>
    <mergeCell ref="D551:U551"/>
    <mergeCell ref="A852:A878"/>
    <mergeCell ref="B852:B878"/>
    <mergeCell ref="D795:U795"/>
    <mergeCell ref="A796:A822"/>
    <mergeCell ref="B796:B822"/>
    <mergeCell ref="D823:U823"/>
    <mergeCell ref="A824:A850"/>
    <mergeCell ref="B824:B850"/>
    <mergeCell ref="D798:U798"/>
    <mergeCell ref="D799:U799"/>
    <mergeCell ref="D800:U800"/>
    <mergeCell ref="D801:U801"/>
    <mergeCell ref="D802:U802"/>
    <mergeCell ref="D803:U803"/>
    <mergeCell ref="D804:U804"/>
    <mergeCell ref="D810:U810"/>
    <mergeCell ref="D811:U811"/>
    <mergeCell ref="D812:U812"/>
    <mergeCell ref="D813:U813"/>
    <mergeCell ref="D814:U814"/>
    <mergeCell ref="D805:U805"/>
    <mergeCell ref="A740:A766"/>
    <mergeCell ref="B740:B766"/>
    <mergeCell ref="D767:U767"/>
    <mergeCell ref="A768:A794"/>
    <mergeCell ref="B768:B794"/>
    <mergeCell ref="D683:U683"/>
    <mergeCell ref="A684:A710"/>
    <mergeCell ref="D689:U689"/>
    <mergeCell ref="D690:U690"/>
    <mergeCell ref="D691:U691"/>
    <mergeCell ref="D692:U692"/>
    <mergeCell ref="D693:U693"/>
    <mergeCell ref="D684:U684"/>
    <mergeCell ref="D685:U685"/>
    <mergeCell ref="D686:U686"/>
    <mergeCell ref="D687:U687"/>
    <mergeCell ref="D688:U688"/>
    <mergeCell ref="D699:U699"/>
    <mergeCell ref="D700:U700"/>
    <mergeCell ref="D701:U701"/>
    <mergeCell ref="D702:U702"/>
    <mergeCell ref="D703:U703"/>
    <mergeCell ref="D694:U694"/>
    <mergeCell ref="D695:U695"/>
    <mergeCell ref="D610:U610"/>
    <mergeCell ref="D601:U601"/>
    <mergeCell ref="D602:U602"/>
    <mergeCell ref="D603:U603"/>
    <mergeCell ref="D604:U604"/>
    <mergeCell ref="D605:U605"/>
    <mergeCell ref="D806:U806"/>
    <mergeCell ref="D807:U807"/>
    <mergeCell ref="D808:U808"/>
    <mergeCell ref="D619:U619"/>
    <mergeCell ref="D620:U620"/>
    <mergeCell ref="D611:U611"/>
    <mergeCell ref="D612:U612"/>
    <mergeCell ref="D613:U613"/>
    <mergeCell ref="D614:U614"/>
    <mergeCell ref="D615:U615"/>
    <mergeCell ref="D626:U626"/>
    <mergeCell ref="D628:U628"/>
    <mergeCell ref="D616:U616"/>
    <mergeCell ref="D617:U617"/>
    <mergeCell ref="D618:U618"/>
    <mergeCell ref="D629:U629"/>
    <mergeCell ref="D630:U630"/>
    <mergeCell ref="D631:U631"/>
    <mergeCell ref="A127:A128"/>
    <mergeCell ref="B127:B128"/>
    <mergeCell ref="B135:B136"/>
    <mergeCell ref="P105:P107"/>
    <mergeCell ref="A600:A626"/>
    <mergeCell ref="B600:B626"/>
    <mergeCell ref="D515:U515"/>
    <mergeCell ref="A516:A542"/>
    <mergeCell ref="B516:B542"/>
    <mergeCell ref="D543:U543"/>
    <mergeCell ref="B141:B142"/>
    <mergeCell ref="A129:A130"/>
    <mergeCell ref="B129:B130"/>
    <mergeCell ref="A171:A189"/>
    <mergeCell ref="B171:B189"/>
    <mergeCell ref="A191:A205"/>
    <mergeCell ref="B191:B205"/>
    <mergeCell ref="D571:U571"/>
    <mergeCell ref="A572:A598"/>
    <mergeCell ref="B572:B598"/>
    <mergeCell ref="D606:U606"/>
    <mergeCell ref="D607:U607"/>
    <mergeCell ref="D608:U608"/>
    <mergeCell ref="D609:U609"/>
    <mergeCell ref="A89:A94"/>
    <mergeCell ref="A95:A100"/>
    <mergeCell ref="A44:A57"/>
    <mergeCell ref="O13:P13"/>
    <mergeCell ref="O20:P20"/>
    <mergeCell ref="O21:P21"/>
    <mergeCell ref="O22:P22"/>
    <mergeCell ref="O23:P23"/>
    <mergeCell ref="O24:P24"/>
    <mergeCell ref="O15:P15"/>
    <mergeCell ref="O16:P16"/>
    <mergeCell ref="O17:P17"/>
    <mergeCell ref="O18:P18"/>
    <mergeCell ref="O19:P19"/>
    <mergeCell ref="O30:P30"/>
    <mergeCell ref="O31:P31"/>
    <mergeCell ref="O32:P32"/>
    <mergeCell ref="O33:P33"/>
    <mergeCell ref="A83:A88"/>
    <mergeCell ref="A77:A82"/>
    <mergeCell ref="O34:P34"/>
    <mergeCell ref="O25:P25"/>
    <mergeCell ref="O26:P26"/>
    <mergeCell ref="O27:P27"/>
    <mergeCell ref="X10:Y10"/>
    <mergeCell ref="AB9:AD9"/>
    <mergeCell ref="Z11:AA11"/>
    <mergeCell ref="O14:P14"/>
    <mergeCell ref="N10:N11"/>
    <mergeCell ref="O10:P11"/>
    <mergeCell ref="O12:P12"/>
    <mergeCell ref="B5:C8"/>
    <mergeCell ref="D5:D8"/>
    <mergeCell ref="E5:E8"/>
    <mergeCell ref="O8:P8"/>
    <mergeCell ref="F5:H8"/>
    <mergeCell ref="O28:P28"/>
    <mergeCell ref="O29:P29"/>
    <mergeCell ref="O40:P40"/>
    <mergeCell ref="O41:P41"/>
    <mergeCell ref="O42:P42"/>
    <mergeCell ref="O60:P60"/>
    <mergeCell ref="O43:P43"/>
    <mergeCell ref="O44:P44"/>
    <mergeCell ref="O35:P35"/>
    <mergeCell ref="O36:P36"/>
    <mergeCell ref="O37:P37"/>
    <mergeCell ref="O38:P38"/>
    <mergeCell ref="O39:P39"/>
    <mergeCell ref="O50:P50"/>
    <mergeCell ref="O51:P51"/>
    <mergeCell ref="O55:P55"/>
    <mergeCell ref="O56:P56"/>
    <mergeCell ref="O57:P57"/>
    <mergeCell ref="O58:P58"/>
    <mergeCell ref="O59:P59"/>
    <mergeCell ref="O52:P52"/>
    <mergeCell ref="O53:P53"/>
    <mergeCell ref="O54:P54"/>
    <mergeCell ref="O45:P45"/>
    <mergeCell ref="O46:P46"/>
    <mergeCell ref="O47:P47"/>
    <mergeCell ref="O48:P48"/>
    <mergeCell ref="O49:P49"/>
    <mergeCell ref="O65:P65"/>
    <mergeCell ref="O66:P66"/>
    <mergeCell ref="O85:P85"/>
    <mergeCell ref="O67:P67"/>
    <mergeCell ref="O68:P68"/>
    <mergeCell ref="O69:P69"/>
    <mergeCell ref="O61:P61"/>
    <mergeCell ref="O62:P62"/>
    <mergeCell ref="O63:P63"/>
    <mergeCell ref="O64:P64"/>
    <mergeCell ref="O75:P75"/>
    <mergeCell ref="O76:P76"/>
    <mergeCell ref="O83:P83"/>
    <mergeCell ref="O84:P84"/>
    <mergeCell ref="O77:P77"/>
    <mergeCell ref="O78:P78"/>
    <mergeCell ref="O79:P79"/>
    <mergeCell ref="O70:P70"/>
    <mergeCell ref="O71:P71"/>
    <mergeCell ref="O72:P72"/>
    <mergeCell ref="O73:P73"/>
    <mergeCell ref="O74:P74"/>
    <mergeCell ref="A65:A70"/>
    <mergeCell ref="A71:A76"/>
    <mergeCell ref="D150:U150"/>
    <mergeCell ref="O100:P100"/>
    <mergeCell ref="O101:P101"/>
    <mergeCell ref="O102:P102"/>
    <mergeCell ref="O103:P103"/>
    <mergeCell ref="O95:P95"/>
    <mergeCell ref="O96:P96"/>
    <mergeCell ref="O97:P97"/>
    <mergeCell ref="O98:P98"/>
    <mergeCell ref="O99:P99"/>
    <mergeCell ref="O90:P90"/>
    <mergeCell ref="O91:P91"/>
    <mergeCell ref="O92:P92"/>
    <mergeCell ref="O93:P93"/>
    <mergeCell ref="O94:P94"/>
    <mergeCell ref="O86:P86"/>
    <mergeCell ref="O87:P87"/>
    <mergeCell ref="O88:P88"/>
    <mergeCell ref="O89:P89"/>
    <mergeCell ref="O80:P80"/>
    <mergeCell ref="O81:P81"/>
    <mergeCell ref="O82:P82"/>
    <mergeCell ref="D241:U241"/>
    <mergeCell ref="D280:U280"/>
    <mergeCell ref="D268:U268"/>
    <mergeCell ref="D263:U263"/>
    <mergeCell ref="D254:U254"/>
    <mergeCell ref="D295:U295"/>
    <mergeCell ref="D234:U234"/>
    <mergeCell ref="D219:U219"/>
    <mergeCell ref="D170:U170"/>
    <mergeCell ref="D190:U190"/>
    <mergeCell ref="D206:U206"/>
    <mergeCell ref="D329:U329"/>
    <mergeCell ref="D330:U330"/>
    <mergeCell ref="D331:U331"/>
    <mergeCell ref="D332:U332"/>
    <mergeCell ref="D333:U333"/>
    <mergeCell ref="D334:U334"/>
    <mergeCell ref="D335:U335"/>
    <mergeCell ref="D336:U336"/>
    <mergeCell ref="D337:U337"/>
    <mergeCell ref="D338:U338"/>
    <mergeCell ref="D339:U339"/>
    <mergeCell ref="D340:U340"/>
    <mergeCell ref="D341:U341"/>
    <mergeCell ref="D342:U342"/>
    <mergeCell ref="D343:U343"/>
    <mergeCell ref="D344:U344"/>
    <mergeCell ref="D345:U345"/>
    <mergeCell ref="D346:U346"/>
    <mergeCell ref="D348:U348"/>
    <mergeCell ref="D349:U349"/>
    <mergeCell ref="D350:U350"/>
    <mergeCell ref="D351:U351"/>
    <mergeCell ref="D352:U352"/>
    <mergeCell ref="D353:U353"/>
    <mergeCell ref="D354:U354"/>
    <mergeCell ref="D355:U355"/>
    <mergeCell ref="D347:U347"/>
    <mergeCell ref="D356:U356"/>
    <mergeCell ref="D357:U357"/>
    <mergeCell ref="D358:U358"/>
    <mergeCell ref="D359:U359"/>
    <mergeCell ref="D360:U360"/>
    <mergeCell ref="D361:U361"/>
    <mergeCell ref="D362:U362"/>
    <mergeCell ref="D363:U363"/>
    <mergeCell ref="D364:U364"/>
    <mergeCell ref="D365:U365"/>
    <mergeCell ref="D366:U366"/>
    <mergeCell ref="D367:U367"/>
    <mergeCell ref="D368:U368"/>
    <mergeCell ref="D369:U369"/>
    <mergeCell ref="D370:U370"/>
    <mergeCell ref="D371:U371"/>
    <mergeCell ref="D372:U372"/>
    <mergeCell ref="D373:U373"/>
    <mergeCell ref="D374:U374"/>
    <mergeCell ref="D376:U376"/>
    <mergeCell ref="D377:U377"/>
    <mergeCell ref="D378:U378"/>
    <mergeCell ref="D379:U379"/>
    <mergeCell ref="D380:U380"/>
    <mergeCell ref="D381:U381"/>
    <mergeCell ref="D382:U382"/>
    <mergeCell ref="D383:U383"/>
    <mergeCell ref="D375:U375"/>
    <mergeCell ref="D384:U384"/>
    <mergeCell ref="D385:U385"/>
    <mergeCell ref="D386:U386"/>
    <mergeCell ref="D387:U387"/>
    <mergeCell ref="D388:U388"/>
    <mergeCell ref="D389:U389"/>
    <mergeCell ref="D390:U390"/>
    <mergeCell ref="D391:U391"/>
    <mergeCell ref="D392:U392"/>
    <mergeCell ref="D393:U393"/>
    <mergeCell ref="D394:U394"/>
    <mergeCell ref="D395:U395"/>
    <mergeCell ref="D396:U396"/>
    <mergeCell ref="D397:U397"/>
    <mergeCell ref="D398:U398"/>
    <mergeCell ref="D399:U399"/>
    <mergeCell ref="D400:U400"/>
    <mergeCell ref="D401:U401"/>
    <mergeCell ref="D402:U402"/>
    <mergeCell ref="D404:U404"/>
    <mergeCell ref="D405:U405"/>
    <mergeCell ref="D406:U406"/>
    <mergeCell ref="D407:U407"/>
    <mergeCell ref="D408:U408"/>
    <mergeCell ref="D409:U409"/>
    <mergeCell ref="D410:U410"/>
    <mergeCell ref="D411:U411"/>
    <mergeCell ref="D403:U403"/>
    <mergeCell ref="A101:A103"/>
    <mergeCell ref="A58:A62"/>
    <mergeCell ref="A23:A27"/>
    <mergeCell ref="A18:A19"/>
    <mergeCell ref="A13:A14"/>
    <mergeCell ref="D430:U430"/>
    <mergeCell ref="D421:U421"/>
    <mergeCell ref="D422:U422"/>
    <mergeCell ref="D423:U423"/>
    <mergeCell ref="D424:U424"/>
    <mergeCell ref="D425:U425"/>
    <mergeCell ref="D426:U426"/>
    <mergeCell ref="D427:U427"/>
    <mergeCell ref="D428:U428"/>
    <mergeCell ref="D429:U429"/>
    <mergeCell ref="D412:U412"/>
    <mergeCell ref="D413:U413"/>
    <mergeCell ref="D414:U414"/>
    <mergeCell ref="D415:U415"/>
    <mergeCell ref="D416:U416"/>
    <mergeCell ref="D417:U417"/>
    <mergeCell ref="D312:U312"/>
    <mergeCell ref="B269:B279"/>
    <mergeCell ref="B264:B267"/>
  </mergeCells>
  <conditionalFormatting sqref="A13 A23:C23 A63:A64 A28:A58 A20:A23 A15:A18 C151:D152 C155:D158 C167:D169 C171:D189 C191:D205 C207:D218 C220:D233 C235:D240 C242:D253 D241 C255:D262 D254 C264:D267 D263 C269:D279 D268 C281:D294 D280 C296:D311 D295 C313:D318 D312">
    <cfRule type="cellIs" dxfId="141" priority="449" operator="equal">
      <formula>""</formula>
    </cfRule>
  </conditionalFormatting>
  <conditionalFormatting sqref="A170:A171 A187">
    <cfRule type="cellIs" dxfId="140" priority="447" operator="equal">
      <formula>0</formula>
    </cfRule>
    <cfRule type="cellIs" dxfId="139" priority="448" operator="equal">
      <formula>""</formula>
    </cfRule>
  </conditionalFormatting>
  <conditionalFormatting sqref="B191">
    <cfRule type="cellIs" dxfId="138" priority="446" operator="equal">
      <formula>""</formula>
    </cfRule>
  </conditionalFormatting>
  <conditionalFormatting sqref="A190:A191">
    <cfRule type="cellIs" dxfId="137" priority="444" operator="equal">
      <formula>0</formula>
    </cfRule>
    <cfRule type="cellIs" dxfId="136" priority="445" operator="equal">
      <formula>""</formula>
    </cfRule>
  </conditionalFormatting>
  <conditionalFormatting sqref="B207">
    <cfRule type="cellIs" dxfId="135" priority="443" operator="equal">
      <formula>""</formula>
    </cfRule>
  </conditionalFormatting>
  <conditionalFormatting sqref="A206:A207">
    <cfRule type="cellIs" dxfId="134" priority="441" operator="equal">
      <formula>0</formula>
    </cfRule>
    <cfRule type="cellIs" dxfId="133" priority="442" operator="equal">
      <formula>""</formula>
    </cfRule>
  </conditionalFormatting>
  <conditionalFormatting sqref="B220">
    <cfRule type="cellIs" dxfId="132" priority="440" operator="equal">
      <formula>""</formula>
    </cfRule>
  </conditionalFormatting>
  <conditionalFormatting sqref="A219:A220">
    <cfRule type="cellIs" dxfId="131" priority="438" operator="equal">
      <formula>0</formula>
    </cfRule>
    <cfRule type="cellIs" dxfId="130" priority="439" operator="equal">
      <formula>""</formula>
    </cfRule>
  </conditionalFormatting>
  <conditionalFormatting sqref="A234:A235">
    <cfRule type="cellIs" dxfId="129" priority="435" operator="equal">
      <formula>0</formula>
    </cfRule>
    <cfRule type="cellIs" dxfId="128" priority="436" operator="equal">
      <formula>""</formula>
    </cfRule>
  </conditionalFormatting>
  <conditionalFormatting sqref="B320 B340">
    <cfRule type="cellIs" dxfId="127" priority="434" operator="equal">
      <formula>""</formula>
    </cfRule>
  </conditionalFormatting>
  <conditionalFormatting sqref="A319:A320 A339:A340">
    <cfRule type="cellIs" dxfId="126" priority="432" operator="equal">
      <formula>0</formula>
    </cfRule>
    <cfRule type="cellIs" dxfId="125" priority="433" operator="equal">
      <formula>""</formula>
    </cfRule>
  </conditionalFormatting>
  <conditionalFormatting sqref="B348 B368">
    <cfRule type="cellIs" dxfId="124" priority="431" operator="equal">
      <formula>""</formula>
    </cfRule>
  </conditionalFormatting>
  <conditionalFormatting sqref="A347:A348 A367:A368">
    <cfRule type="cellIs" dxfId="123" priority="429" operator="equal">
      <formula>0</formula>
    </cfRule>
    <cfRule type="cellIs" dxfId="122" priority="430" operator="equal">
      <formula>""</formula>
    </cfRule>
  </conditionalFormatting>
  <conditionalFormatting sqref="B376 B396">
    <cfRule type="cellIs" dxfId="121" priority="428" operator="equal">
      <formula>""</formula>
    </cfRule>
  </conditionalFormatting>
  <conditionalFormatting sqref="A375:A376 A395:A396">
    <cfRule type="cellIs" dxfId="120" priority="426" operator="equal">
      <formula>0</formula>
    </cfRule>
    <cfRule type="cellIs" dxfId="119" priority="427" operator="equal">
      <formula>""</formula>
    </cfRule>
  </conditionalFormatting>
  <conditionalFormatting sqref="B404 B424">
    <cfRule type="cellIs" dxfId="118" priority="425" operator="equal">
      <formula>""</formula>
    </cfRule>
  </conditionalFormatting>
  <conditionalFormatting sqref="A403:A404 A423:A424">
    <cfRule type="cellIs" dxfId="117" priority="423" operator="equal">
      <formula>0</formula>
    </cfRule>
    <cfRule type="cellIs" dxfId="116" priority="424" operator="equal">
      <formula>""</formula>
    </cfRule>
  </conditionalFormatting>
  <conditionalFormatting sqref="B432 B452">
    <cfRule type="cellIs" dxfId="115" priority="422" operator="equal">
      <formula>""</formula>
    </cfRule>
  </conditionalFormatting>
  <conditionalFormatting sqref="A431:A432 A451:A452">
    <cfRule type="cellIs" dxfId="114" priority="420" operator="equal">
      <formula>0</formula>
    </cfRule>
    <cfRule type="cellIs" dxfId="113" priority="421" operator="equal">
      <formula>""</formula>
    </cfRule>
  </conditionalFormatting>
  <conditionalFormatting sqref="B460 B480">
    <cfRule type="cellIs" dxfId="112" priority="419" operator="equal">
      <formula>""</formula>
    </cfRule>
  </conditionalFormatting>
  <conditionalFormatting sqref="A459:A460 A479:A480">
    <cfRule type="cellIs" dxfId="111" priority="417" operator="equal">
      <formula>0</formula>
    </cfRule>
    <cfRule type="cellIs" dxfId="110" priority="418" operator="equal">
      <formula>""</formula>
    </cfRule>
  </conditionalFormatting>
  <conditionalFormatting sqref="B488 B508">
    <cfRule type="cellIs" dxfId="109" priority="416" operator="equal">
      <formula>""</formula>
    </cfRule>
  </conditionalFormatting>
  <conditionalFormatting sqref="A487:A488 A507:A508">
    <cfRule type="cellIs" dxfId="108" priority="414" operator="equal">
      <formula>0</formula>
    </cfRule>
    <cfRule type="cellIs" dxfId="107" priority="415" operator="equal">
      <formula>""</formula>
    </cfRule>
  </conditionalFormatting>
  <conditionalFormatting sqref="B516 B536">
    <cfRule type="cellIs" dxfId="106" priority="413" operator="equal">
      <formula>""</formula>
    </cfRule>
  </conditionalFormatting>
  <conditionalFormatting sqref="A515:A516 A535:A536">
    <cfRule type="cellIs" dxfId="105" priority="411" operator="equal">
      <formula>0</formula>
    </cfRule>
    <cfRule type="cellIs" dxfId="104" priority="412" operator="equal">
      <formula>""</formula>
    </cfRule>
  </conditionalFormatting>
  <conditionalFormatting sqref="B544 B564">
    <cfRule type="cellIs" dxfId="103" priority="410" operator="equal">
      <formula>""</formula>
    </cfRule>
  </conditionalFormatting>
  <conditionalFormatting sqref="A543:A544 A563:A564">
    <cfRule type="cellIs" dxfId="102" priority="408" operator="equal">
      <formula>0</formula>
    </cfRule>
    <cfRule type="cellIs" dxfId="101" priority="409" operator="equal">
      <formula>""</formula>
    </cfRule>
  </conditionalFormatting>
  <conditionalFormatting sqref="B572 B592">
    <cfRule type="cellIs" dxfId="100" priority="407" operator="equal">
      <formula>""</formula>
    </cfRule>
  </conditionalFormatting>
  <conditionalFormatting sqref="A571:A572 A591:A592">
    <cfRule type="cellIs" dxfId="99" priority="405" operator="equal">
      <formula>0</formula>
    </cfRule>
    <cfRule type="cellIs" dxfId="98" priority="406" operator="equal">
      <formula>""</formula>
    </cfRule>
  </conditionalFormatting>
  <conditionalFormatting sqref="B600 B620">
    <cfRule type="cellIs" dxfId="97" priority="404" operator="equal">
      <formula>""</formula>
    </cfRule>
  </conditionalFormatting>
  <conditionalFormatting sqref="A599:A600 A619:A620">
    <cfRule type="cellIs" dxfId="96" priority="402" operator="equal">
      <formula>0</formula>
    </cfRule>
    <cfRule type="cellIs" dxfId="95" priority="403" operator="equal">
      <formula>""</formula>
    </cfRule>
  </conditionalFormatting>
  <conditionalFormatting sqref="B628 B648">
    <cfRule type="cellIs" dxfId="94" priority="401" operator="equal">
      <formula>""</formula>
    </cfRule>
  </conditionalFormatting>
  <conditionalFormatting sqref="A627:A628 A647:A648">
    <cfRule type="cellIs" dxfId="93" priority="399" operator="equal">
      <formula>0</formula>
    </cfRule>
    <cfRule type="cellIs" dxfId="92" priority="400" operator="equal">
      <formula>""</formula>
    </cfRule>
  </conditionalFormatting>
  <conditionalFormatting sqref="B656 B676">
    <cfRule type="cellIs" dxfId="91" priority="398" operator="equal">
      <formula>""</formula>
    </cfRule>
  </conditionalFormatting>
  <conditionalFormatting sqref="A655:A656 A675:A676">
    <cfRule type="cellIs" dxfId="90" priority="396" operator="equal">
      <formula>0</formula>
    </cfRule>
    <cfRule type="cellIs" dxfId="89" priority="397" operator="equal">
      <formula>""</formula>
    </cfRule>
  </conditionalFormatting>
  <conditionalFormatting sqref="B684 B704">
    <cfRule type="cellIs" dxfId="88" priority="395" operator="equal">
      <formula>""</formula>
    </cfRule>
  </conditionalFormatting>
  <conditionalFormatting sqref="A683:A684 A703:A704">
    <cfRule type="cellIs" dxfId="87" priority="393" operator="equal">
      <formula>0</formula>
    </cfRule>
    <cfRule type="cellIs" dxfId="86" priority="394" operator="equal">
      <formula>""</formula>
    </cfRule>
  </conditionalFormatting>
  <conditionalFormatting sqref="B712 B732">
    <cfRule type="cellIs" dxfId="85" priority="392" operator="equal">
      <formula>""</formula>
    </cfRule>
  </conditionalFormatting>
  <conditionalFormatting sqref="A711:A712 A731:A732">
    <cfRule type="cellIs" dxfId="84" priority="390" operator="equal">
      <formula>0</formula>
    </cfRule>
    <cfRule type="cellIs" dxfId="83" priority="391" operator="equal">
      <formula>""</formula>
    </cfRule>
  </conditionalFormatting>
  <conditionalFormatting sqref="B740 B760">
    <cfRule type="cellIs" dxfId="82" priority="389" operator="equal">
      <formula>""</formula>
    </cfRule>
  </conditionalFormatting>
  <conditionalFormatting sqref="A739:A740 A759:A760">
    <cfRule type="cellIs" dxfId="81" priority="387" operator="equal">
      <formula>0</formula>
    </cfRule>
    <cfRule type="cellIs" dxfId="80" priority="388" operator="equal">
      <formula>""</formula>
    </cfRule>
  </conditionalFormatting>
  <conditionalFormatting sqref="B768 B788">
    <cfRule type="cellIs" dxfId="79" priority="386" operator="equal">
      <formula>""</formula>
    </cfRule>
  </conditionalFormatting>
  <conditionalFormatting sqref="A767:A768 A787:A788">
    <cfRule type="cellIs" dxfId="78" priority="384" operator="equal">
      <formula>0</formula>
    </cfRule>
    <cfRule type="cellIs" dxfId="77" priority="385" operator="equal">
      <formula>""</formula>
    </cfRule>
  </conditionalFormatting>
  <conditionalFormatting sqref="B796 B816">
    <cfRule type="cellIs" dxfId="76" priority="383" operator="equal">
      <formula>""</formula>
    </cfRule>
  </conditionalFormatting>
  <conditionalFormatting sqref="A795:A796 A815:A816">
    <cfRule type="cellIs" dxfId="75" priority="381" operator="equal">
      <formula>0</formula>
    </cfRule>
    <cfRule type="cellIs" dxfId="74" priority="382" operator="equal">
      <formula>""</formula>
    </cfRule>
  </conditionalFormatting>
  <conditionalFormatting sqref="B824 B844">
    <cfRule type="cellIs" dxfId="73" priority="380" operator="equal">
      <formula>""</formula>
    </cfRule>
  </conditionalFormatting>
  <conditionalFormatting sqref="A823:A824 A843:A844">
    <cfRule type="cellIs" dxfId="72" priority="378" operator="equal">
      <formula>0</formula>
    </cfRule>
    <cfRule type="cellIs" dxfId="71" priority="379" operator="equal">
      <formula>""</formula>
    </cfRule>
  </conditionalFormatting>
  <conditionalFormatting sqref="B852 B872">
    <cfRule type="cellIs" dxfId="70" priority="377" operator="equal">
      <formula>""</formula>
    </cfRule>
  </conditionalFormatting>
  <conditionalFormatting sqref="A851:A852 A871:A872">
    <cfRule type="cellIs" dxfId="69" priority="375" operator="equal">
      <formula>0</formula>
    </cfRule>
    <cfRule type="cellIs" dxfId="68" priority="376" operator="equal">
      <formula>""</formula>
    </cfRule>
  </conditionalFormatting>
  <conditionalFormatting sqref="A83 A89:A101">
    <cfRule type="cellIs" dxfId="67" priority="373" operator="equal">
      <formula>""</formula>
    </cfRule>
  </conditionalFormatting>
  <conditionalFormatting sqref="C852:C878 C824:C850 C796:C822 C768:C794 C740:C766 C712:C738 C684:C710 C656:C682 C628:C654 C600:C626 C572:C598 C544:C570 C516:C542 C488:C514 C460:C486 C432:C458 C404:C430 C376:C402 C348:C374 C320:C346 C160:D165 C159 C166 C153:C154">
    <cfRule type="cellIs" dxfId="66" priority="370" operator="equal">
      <formula>""</formula>
    </cfRule>
  </conditionalFormatting>
  <conditionalFormatting sqref="D852:D878">
    <cfRule type="cellIs" dxfId="65" priority="345" operator="equal">
      <formula>""</formula>
    </cfRule>
  </conditionalFormatting>
  <conditionalFormatting sqref="D432:D458">
    <cfRule type="cellIs" dxfId="64" priority="360" operator="equal">
      <formula>""</formula>
    </cfRule>
  </conditionalFormatting>
  <conditionalFormatting sqref="D460:D486">
    <cfRule type="cellIs" dxfId="63" priority="359" operator="equal">
      <formula>""</formula>
    </cfRule>
  </conditionalFormatting>
  <conditionalFormatting sqref="D488:D514">
    <cfRule type="cellIs" dxfId="62" priority="358" operator="equal">
      <formula>""</formula>
    </cfRule>
  </conditionalFormatting>
  <conditionalFormatting sqref="D516:D542">
    <cfRule type="cellIs" dxfId="61" priority="357" operator="equal">
      <formula>""</formula>
    </cfRule>
  </conditionalFormatting>
  <conditionalFormatting sqref="D544:D570">
    <cfRule type="cellIs" dxfId="60" priority="356" operator="equal">
      <formula>""</formula>
    </cfRule>
  </conditionalFormatting>
  <conditionalFormatting sqref="D572:D598">
    <cfRule type="cellIs" dxfId="59" priority="355" operator="equal">
      <formula>""</formula>
    </cfRule>
  </conditionalFormatting>
  <conditionalFormatting sqref="D600:D626">
    <cfRule type="cellIs" dxfId="58" priority="354" operator="equal">
      <formula>""</formula>
    </cfRule>
  </conditionalFormatting>
  <conditionalFormatting sqref="D628:D654">
    <cfRule type="cellIs" dxfId="57" priority="353" operator="equal">
      <formula>""</formula>
    </cfRule>
  </conditionalFormatting>
  <conditionalFormatting sqref="D656:D682">
    <cfRule type="cellIs" dxfId="56" priority="352" operator="equal">
      <formula>""</formula>
    </cfRule>
  </conditionalFormatting>
  <conditionalFormatting sqref="D684:D710">
    <cfRule type="cellIs" dxfId="55" priority="351" operator="equal">
      <formula>""</formula>
    </cfRule>
  </conditionalFormatting>
  <conditionalFormatting sqref="D712:D738">
    <cfRule type="cellIs" dxfId="54" priority="350" operator="equal">
      <formula>""</formula>
    </cfRule>
  </conditionalFormatting>
  <conditionalFormatting sqref="D740:D766">
    <cfRule type="cellIs" dxfId="53" priority="349" operator="equal">
      <formula>""</formula>
    </cfRule>
  </conditionalFormatting>
  <conditionalFormatting sqref="D768:D794">
    <cfRule type="cellIs" dxfId="52" priority="348" operator="equal">
      <formula>""</formula>
    </cfRule>
  </conditionalFormatting>
  <conditionalFormatting sqref="D796:D822">
    <cfRule type="cellIs" dxfId="51" priority="347" operator="equal">
      <formula>""</formula>
    </cfRule>
  </conditionalFormatting>
  <conditionalFormatting sqref="D824:D850">
    <cfRule type="cellIs" dxfId="50" priority="346" operator="equal">
      <formula>""</formula>
    </cfRule>
  </conditionalFormatting>
  <conditionalFormatting sqref="D153">
    <cfRule type="cellIs" dxfId="49" priority="340" operator="equal">
      <formula>""</formula>
    </cfRule>
  </conditionalFormatting>
  <conditionalFormatting sqref="D159">
    <cfRule type="cellIs" dxfId="48" priority="339" operator="equal">
      <formula>""</formula>
    </cfRule>
  </conditionalFormatting>
  <conditionalFormatting sqref="D166">
    <cfRule type="cellIs" dxfId="47" priority="338" operator="equal">
      <formula>""</formula>
    </cfRule>
  </conditionalFormatting>
  <conditionalFormatting sqref="L105">
    <cfRule type="cellIs" dxfId="46" priority="269" operator="lessThanOrEqual">
      <formula>$O$9</formula>
    </cfRule>
  </conditionalFormatting>
  <conditionalFormatting sqref="A13:E13 A83:E83 C77:C78 A92:E101 B84:E88 B79:E82 A28:E39 A40:C41 B102:E103 A42:E51 B65:D76 A63:E64 B59:E62 B24:E27 A20:E22 B19:E19 A15:E18 B14:E14 A53:E58 A52:C52 A89:A91 D89:E91">
    <cfRule type="cellIs" dxfId="45" priority="74" operator="equal">
      <formula>""</formula>
    </cfRule>
  </conditionalFormatting>
  <conditionalFormatting sqref="I9">
    <cfRule type="cellIs" dxfId="44" priority="73" operator="equal">
      <formula>""</formula>
    </cfRule>
  </conditionalFormatting>
  <conditionalFormatting sqref="D9">
    <cfRule type="cellIs" dxfId="43" priority="69" operator="equal">
      <formula>""</formula>
    </cfRule>
  </conditionalFormatting>
  <conditionalFormatting sqref="L9">
    <cfRule type="cellIs" dxfId="42" priority="72" operator="equal">
      <formula>""</formula>
    </cfRule>
  </conditionalFormatting>
  <conditionalFormatting sqref="N9">
    <cfRule type="cellIs" dxfId="41" priority="71" operator="equal">
      <formula>""</formula>
    </cfRule>
  </conditionalFormatting>
  <conditionalFormatting sqref="O9">
    <cfRule type="cellIs" dxfId="40" priority="70" operator="equal">
      <formula>""</formula>
    </cfRule>
  </conditionalFormatting>
  <conditionalFormatting sqref="G23">
    <cfRule type="cellIs" dxfId="39" priority="58" operator="equal">
      <formula>""</formula>
    </cfRule>
  </conditionalFormatting>
  <conditionalFormatting sqref="M13:M103">
    <cfRule type="cellIs" dxfId="38" priority="62" operator="equal">
      <formula>"N/A"</formula>
    </cfRule>
    <cfRule type="cellIs" dxfId="37" priority="63" operator="notEqual">
      <formula>"N/A"</formula>
    </cfRule>
  </conditionalFormatting>
  <conditionalFormatting sqref="D154">
    <cfRule type="cellIs" dxfId="36" priority="50" operator="equal">
      <formula>""</formula>
    </cfRule>
  </conditionalFormatting>
  <conditionalFormatting sqref="B77:B78">
    <cfRule type="cellIs" dxfId="35" priority="48" operator="equal">
      <formula>""</formula>
    </cfRule>
  </conditionalFormatting>
  <conditionalFormatting sqref="E40:E41">
    <cfRule type="cellIs" dxfId="34" priority="40" operator="equal">
      <formula>""</formula>
    </cfRule>
  </conditionalFormatting>
  <conditionalFormatting sqref="N13:N103">
    <cfRule type="cellIs" dxfId="33" priority="485" operator="lessThan">
      <formula>0.01</formula>
    </cfRule>
    <cfRule type="cellIs" dxfId="32" priority="486" operator="lessThan">
      <formula>0</formula>
    </cfRule>
    <cfRule type="colorScale" priority="487">
      <colorScale>
        <cfvo type="min"/>
        <cfvo type="max"/>
        <color rgb="FFFFD85D"/>
        <color rgb="FF279927"/>
      </colorScale>
    </cfRule>
  </conditionalFormatting>
  <conditionalFormatting sqref="D320:D346">
    <cfRule type="cellIs" dxfId="31" priority="32" operator="equal">
      <formula>""</formula>
    </cfRule>
  </conditionalFormatting>
  <conditionalFormatting sqref="D348:D374">
    <cfRule type="cellIs" dxfId="30" priority="31" operator="equal">
      <formula>""</formula>
    </cfRule>
  </conditionalFormatting>
  <conditionalFormatting sqref="D376:D402">
    <cfRule type="cellIs" dxfId="29" priority="30" operator="equal">
      <formula>""</formula>
    </cfRule>
  </conditionalFormatting>
  <conditionalFormatting sqref="D404:D430">
    <cfRule type="cellIs" dxfId="28" priority="29" operator="equal">
      <formula>""</formula>
    </cfRule>
  </conditionalFormatting>
  <conditionalFormatting sqref="A65">
    <cfRule type="cellIs" dxfId="27" priority="28" operator="equal">
      <formula>""</formula>
    </cfRule>
  </conditionalFormatting>
  <conditionalFormatting sqref="A65">
    <cfRule type="cellIs" dxfId="26" priority="27" operator="equal">
      <formula>""</formula>
    </cfRule>
  </conditionalFormatting>
  <conditionalFormatting sqref="A71">
    <cfRule type="cellIs" dxfId="25" priority="26" operator="equal">
      <formula>""</formula>
    </cfRule>
  </conditionalFormatting>
  <conditionalFormatting sqref="A71">
    <cfRule type="cellIs" dxfId="24" priority="25" operator="equal">
      <formula>""</formula>
    </cfRule>
  </conditionalFormatting>
  <conditionalFormatting sqref="A77">
    <cfRule type="cellIs" dxfId="23" priority="24" operator="equal">
      <formula>""</formula>
    </cfRule>
  </conditionalFormatting>
  <conditionalFormatting sqref="A77">
    <cfRule type="cellIs" dxfId="22" priority="23" operator="equal">
      <formula>""</formula>
    </cfRule>
  </conditionalFormatting>
  <conditionalFormatting sqref="E73:E76">
    <cfRule type="cellIs" dxfId="21" priority="22" operator="equal">
      <formula>""</formula>
    </cfRule>
  </conditionalFormatting>
  <conditionalFormatting sqref="E71:E72">
    <cfRule type="cellIs" dxfId="20" priority="21" operator="equal">
      <formula>""</formula>
    </cfRule>
  </conditionalFormatting>
  <conditionalFormatting sqref="E67:E70">
    <cfRule type="cellIs" dxfId="19" priority="20" operator="equal">
      <formula>""</formula>
    </cfRule>
  </conditionalFormatting>
  <conditionalFormatting sqref="E65:E66">
    <cfRule type="cellIs" dxfId="18" priority="19" operator="equal">
      <formula>""</formula>
    </cfRule>
  </conditionalFormatting>
  <conditionalFormatting sqref="D13:E103">
    <cfRule type="cellIs" dxfId="17" priority="13" operator="equal">
      <formula>""</formula>
    </cfRule>
  </conditionalFormatting>
  <conditionalFormatting sqref="F13:F103">
    <cfRule type="cellIs" dxfId="16" priority="14" operator="equal">
      <formula>0</formula>
    </cfRule>
  </conditionalFormatting>
  <conditionalFormatting sqref="D13:D103">
    <cfRule type="cellIs" dxfId="15" priority="16" operator="equal">
      <formula>0</formula>
    </cfRule>
  </conditionalFormatting>
  <conditionalFormatting sqref="F13:G103">
    <cfRule type="cellIs" dxfId="14" priority="15" operator="equal">
      <formula>""</formula>
    </cfRule>
  </conditionalFormatting>
  <conditionalFormatting sqref="B89:C91">
    <cfRule type="cellIs" dxfId="13" priority="12" operator="equal">
      <formula>""</formula>
    </cfRule>
  </conditionalFormatting>
  <conditionalFormatting sqref="B235">
    <cfRule type="cellIs" dxfId="12" priority="11" operator="equal">
      <formula>""</formula>
    </cfRule>
  </conditionalFormatting>
  <conditionalFormatting sqref="B242">
    <cfRule type="cellIs" dxfId="11" priority="10" operator="equal">
      <formula>""</formula>
    </cfRule>
  </conditionalFormatting>
  <conditionalFormatting sqref="B255">
    <cfRule type="cellIs" dxfId="10" priority="9" operator="equal">
      <formula>""</formula>
    </cfRule>
  </conditionalFormatting>
  <conditionalFormatting sqref="B264">
    <cfRule type="cellIs" dxfId="9" priority="8" operator="equal">
      <formula>""</formula>
    </cfRule>
  </conditionalFormatting>
  <conditionalFormatting sqref="B269">
    <cfRule type="cellIs" dxfId="8" priority="7" operator="equal">
      <formula>""</formula>
    </cfRule>
  </conditionalFormatting>
  <conditionalFormatting sqref="B281">
    <cfRule type="cellIs" dxfId="7" priority="6" operator="equal">
      <formula>""</formula>
    </cfRule>
  </conditionalFormatting>
  <conditionalFormatting sqref="B296">
    <cfRule type="cellIs" dxfId="6" priority="5" operator="equal">
      <formula>""</formula>
    </cfRule>
  </conditionalFormatting>
  <conditionalFormatting sqref="B313">
    <cfRule type="cellIs" dxfId="5" priority="4" operator="equal">
      <formula>""</formula>
    </cfRule>
  </conditionalFormatting>
  <conditionalFormatting sqref="B171">
    <cfRule type="cellIs" dxfId="4" priority="3" operator="equal">
      <formula>""</formula>
    </cfRule>
  </conditionalFormatting>
  <conditionalFormatting sqref="B151">
    <cfRule type="cellIs" dxfId="3" priority="2" operator="equal">
      <formula>""</formula>
    </cfRule>
  </conditionalFormatting>
  <conditionalFormatting sqref="A150:A852">
    <cfRule type="cellIs" dxfId="2" priority="473" operator="equal">
      <formula>0</formula>
    </cfRule>
    <cfRule type="cellIs" dxfId="1" priority="477" operator="equal">
      <formula>""</formula>
    </cfRule>
  </conditionalFormatting>
  <conditionalFormatting sqref="B151:B878">
    <cfRule type="cellIs" dxfId="0" priority="1" operator="equal">
      <formula>0</formula>
    </cfRule>
  </conditionalFormatting>
  <printOptions horizontalCentered="1"/>
  <pageMargins left="0.2" right="0.2" top="0.75" bottom="0.25" header="0.3" footer="0.3"/>
  <pageSetup scale="52" fitToHeight="4"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481" id="{C633160F-4A85-4C23-9495-4B6A08EA39FA}">
            <x14:iconSet iconSet="4RedToBlack" custom="1">
              <x14:cfvo type="percent">
                <xm:f>0</xm:f>
              </x14:cfvo>
              <x14:cfvo type="num">
                <xm:f>25</xm:f>
              </x14:cfvo>
              <x14:cfvo type="num">
                <xm:f>50</xm:f>
              </x14:cfvo>
              <x14:cfvo type="num">
                <xm:f>75</xm:f>
              </x14:cfvo>
              <x14:cfIcon iconSet="3Flags" iconId="0"/>
              <x14:cfIcon iconSet="3Symbols2" iconId="1"/>
              <x14:cfIcon iconSet="3Triangles" iconId="2"/>
              <x14:cfIcon iconSet="3Flags" iconId="2"/>
            </x14:iconSet>
          </x14:cfRule>
          <xm:sqref>L105</xm:sqref>
        </x14:conditionalFormatting>
        <x14:conditionalFormatting xmlns:xm="http://schemas.microsoft.com/office/excel/2006/main">
          <x14:cfRule type="iconSet" priority="480" id="{FCF2E879-8B20-473A-BEFB-AB2F3EE5ADAE}">
            <x14:iconSet custom="1">
              <x14:cfvo type="percent">
                <xm:f>0</xm:f>
              </x14:cfvo>
              <x14:cfvo type="num">
                <xm:f>60</xm:f>
              </x14:cfvo>
              <x14:cfvo type="num">
                <xm:f>80</xm:f>
              </x14:cfvo>
              <x14:cfIcon iconSet="3Flags" iconId="0"/>
              <x14:cfIcon iconSet="3Symbols2" iconId="1"/>
              <x14:cfIcon iconSet="3Flags" iconId="2"/>
            </x14:iconSet>
          </x14:cfRule>
          <xm:sqref>L106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9561B696218E4FB33F5E01839871F5" ma:contentTypeVersion="2" ma:contentTypeDescription="Create a new document." ma:contentTypeScope="" ma:versionID="5fe47c7e1decccc14b8344b58961a72e">
  <xsd:schema xmlns:xsd="http://www.w3.org/2001/XMLSchema" xmlns:xs="http://www.w3.org/2001/XMLSchema" xmlns:p="http://schemas.microsoft.com/office/2006/metadata/properties" xmlns:ns2="aa8be93c-2eee-4461-bd32-83a9bf454278" targetNamespace="http://schemas.microsoft.com/office/2006/metadata/properties" ma:root="true" ma:fieldsID="95fcc52b91e1009765dbb801fb3ae3bf" ns2:_="">
    <xsd:import namespace="aa8be93c-2eee-4461-bd32-83a9bf45427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e93c-2eee-4461-bd32-83a9bf45427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9C576D-6247-4108-BAD2-558917C8E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e93c-2eee-4461-bd32-83a9bf454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31EF54-1924-4C60-825F-7447E388BFC6}">
  <ds:schemaRefs>
    <ds:schemaRef ds:uri="http://schemas.microsoft.com/sharepoint/v3/contenttype/forms"/>
  </ds:schemaRefs>
</ds:datastoreItem>
</file>

<file path=customXml/itemProps3.xml><?xml version="1.0" encoding="utf-8"?>
<ds:datastoreItem xmlns:ds="http://schemas.openxmlformats.org/officeDocument/2006/customXml" ds:itemID="{22B712DA-5F11-4ABC-A830-7FDC80B2A176}">
  <ds:schemaRefs>
    <ds:schemaRef ds:uri="http://schemas.openxmlformats.org/package/2006/metadata/core-properties"/>
    <ds:schemaRef ds:uri="http://purl.org/dc/terms/"/>
    <ds:schemaRef ds:uri="http://schemas.microsoft.com/office/2006/documentManagement/types"/>
    <ds:schemaRef ds:uri="http://purl.org/dc/dcmitype/"/>
    <ds:schemaRef ds:uri="http://purl.org/dc/elements/1.1/"/>
    <ds:schemaRef ds:uri="http://schemas.microsoft.com/office/infopath/2007/PartnerControls"/>
    <ds:schemaRef ds:uri="aa8be93c-2eee-4461-bd32-83a9bf454278"/>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Motors</vt:lpstr>
      <vt:lpstr>Instructions!Print_Area</vt:lpstr>
      <vt:lpstr>Motors!Print_Area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feld1bj</dc:creator>
  <cp:lastModifiedBy>Administrator</cp:lastModifiedBy>
  <cp:lastPrinted>2014-06-27T15:16:59Z</cp:lastPrinted>
  <dcterms:created xsi:type="dcterms:W3CDTF">2012-08-22T15:15:58Z</dcterms:created>
  <dcterms:modified xsi:type="dcterms:W3CDTF">2016-07-08T16:18:46Z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0x010100469561B696218E4FB33F5E01839871F5</vt:lpwstr>
  </property>
</Properties>
</file>