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Administrator.TBLOCKS\Documents\Visual Studio 2010\Projects\TechBlocks.AES.SSIS\In\"/>
    </mc:Choice>
  </mc:AlternateContent>
  <bookViews>
    <workbookView xWindow="0" yWindow="0" windowWidth="25740" windowHeight="12480" tabRatio="760" activeTab="1"/>
  </bookViews>
  <sheets>
    <sheet name="Instructions" sheetId="35" r:id="rId1"/>
    <sheet name="Motors" sheetId="34" r:id="rId2"/>
  </sheets>
  <definedNames>
    <definedName name="_xlnm.Print_Area" localSheetId="0">Instructions!$B$2:$V$105</definedName>
    <definedName name="_xlnm.Print_Area" localSheetId="1">Motors!$A$9:$P$41</definedName>
  </definedNames>
  <calcPr calcId="152511"/>
</workbook>
</file>

<file path=xl/calcChain.xml><?xml version="1.0" encoding="utf-8"?>
<calcChain xmlns="http://schemas.openxmlformats.org/spreadsheetml/2006/main">
  <c r="I21" i="34" l="1"/>
  <c r="Z17" i="34"/>
  <c r="S17" i="34"/>
  <c r="R17" i="34" s="1"/>
  <c r="M17" i="34"/>
  <c r="AB17" i="34" s="1"/>
  <c r="AA17" i="34"/>
  <c r="H13" i="34"/>
  <c r="H14" i="34"/>
  <c r="H15" i="34"/>
  <c r="H16" i="34"/>
  <c r="M16" i="34"/>
  <c r="H18" i="34"/>
  <c r="M18" i="34"/>
  <c r="H19" i="34"/>
  <c r="I20" i="34"/>
  <c r="M23" i="34"/>
  <c r="H23" i="34"/>
  <c r="H24" i="34"/>
  <c r="H25" i="34"/>
  <c r="K13" i="34" l="1"/>
  <c r="I13" i="34"/>
  <c r="S21" i="34"/>
  <c r="R21" i="34" s="1"/>
  <c r="K23" i="34"/>
  <c r="K19" i="34"/>
  <c r="I25" i="34"/>
  <c r="L20" i="34"/>
  <c r="K25" i="34"/>
  <c r="K24" i="34"/>
  <c r="I19" i="34"/>
  <c r="I17" i="34"/>
  <c r="Z21" i="34"/>
  <c r="I22" i="34"/>
  <c r="J25" i="34"/>
  <c r="K15" i="34"/>
  <c r="L17" i="34"/>
  <c r="W17" i="34"/>
  <c r="AA21" i="34"/>
  <c r="S22" i="34"/>
  <c r="R22" i="34" s="1"/>
  <c r="W22" i="34"/>
  <c r="L25" i="34"/>
  <c r="J24" i="34"/>
  <c r="J19" i="34"/>
  <c r="K18" i="34"/>
  <c r="J13" i="34"/>
  <c r="H17" i="34"/>
  <c r="W21" i="34"/>
  <c r="AA22" i="34"/>
  <c r="J21" i="34"/>
  <c r="X21" i="34"/>
  <c r="Y21" i="34" s="1"/>
  <c r="N21" i="34" s="1"/>
  <c r="AD21" i="34" s="1"/>
  <c r="H22" i="34"/>
  <c r="L22" i="34"/>
  <c r="Z22" i="34"/>
  <c r="K21" i="34"/>
  <c r="H21" i="34"/>
  <c r="L21" i="34"/>
  <c r="J22" i="34"/>
  <c r="X22" i="34"/>
  <c r="Y22" i="34" s="1"/>
  <c r="N22" i="34" s="1"/>
  <c r="AD22" i="34" s="1"/>
  <c r="K22" i="34"/>
  <c r="M22" i="34" s="1"/>
  <c r="AB22" i="34" s="1"/>
  <c r="J17" i="34"/>
  <c r="X17" i="34"/>
  <c r="Y17" i="34" s="1"/>
  <c r="N17" i="34" s="1"/>
  <c r="AD17" i="34" s="1"/>
  <c r="K17" i="34"/>
  <c r="I18" i="34"/>
  <c r="J16" i="34"/>
  <c r="I15" i="34"/>
  <c r="J14" i="34"/>
  <c r="I16" i="34"/>
  <c r="I14" i="34"/>
  <c r="I24" i="34"/>
  <c r="H20" i="34"/>
  <c r="L19" i="34"/>
  <c r="J18" i="34"/>
  <c r="K16" i="34"/>
  <c r="J15" i="34"/>
  <c r="K14" i="34"/>
  <c r="J23" i="34"/>
  <c r="L24" i="34"/>
  <c r="I23" i="34"/>
  <c r="J20" i="34"/>
  <c r="L18" i="34"/>
  <c r="L16" i="34"/>
  <c r="L15" i="34"/>
  <c r="L14" i="34"/>
  <c r="L13" i="34"/>
  <c r="K20" i="34"/>
  <c r="L23" i="34"/>
  <c r="M20" i="34" l="1"/>
  <c r="M14" i="34"/>
  <c r="M13" i="34"/>
  <c r="M15" i="34"/>
  <c r="M19" i="34"/>
  <c r="M21" i="34"/>
  <c r="AB21" i="34" s="1"/>
  <c r="M25" i="34"/>
  <c r="M24" i="34"/>
  <c r="W28" i="34" l="1"/>
  <c r="W27" i="34"/>
  <c r="W26" i="34"/>
  <c r="W25" i="34"/>
  <c r="W24" i="34"/>
  <c r="W23" i="34"/>
  <c r="W20" i="34"/>
  <c r="W19" i="34"/>
  <c r="AA28" i="34" l="1"/>
  <c r="Z28" i="34"/>
  <c r="AA27" i="34"/>
  <c r="Z27" i="34"/>
  <c r="AA26" i="34"/>
  <c r="Z26" i="34"/>
  <c r="AA25" i="34"/>
  <c r="Z25" i="34"/>
  <c r="AA24" i="34"/>
  <c r="Z24" i="34"/>
  <c r="AA23" i="34"/>
  <c r="Z23" i="34"/>
  <c r="AA20" i="34"/>
  <c r="Z20" i="34"/>
  <c r="Z18" i="34"/>
  <c r="Z16" i="34"/>
  <c r="AA15" i="34"/>
  <c r="Z15" i="34"/>
  <c r="Z14" i="34"/>
  <c r="Z13" i="34"/>
  <c r="AA19" i="34"/>
  <c r="Z19" i="34"/>
  <c r="O42" i="34"/>
  <c r="P42" i="34"/>
  <c r="L28" i="34"/>
  <c r="K28" i="34"/>
  <c r="J28" i="34"/>
  <c r="I28" i="34"/>
  <c r="H28" i="34"/>
  <c r="L27" i="34"/>
  <c r="K27" i="34"/>
  <c r="J27" i="34"/>
  <c r="I27" i="34"/>
  <c r="H27" i="34"/>
  <c r="L26" i="34"/>
  <c r="M26" i="34" s="1"/>
  <c r="AB26" i="34" s="1"/>
  <c r="K26" i="34"/>
  <c r="J26" i="34"/>
  <c r="I26" i="34"/>
  <c r="H26" i="34"/>
  <c r="AB20" i="34"/>
  <c r="AB19" i="34"/>
  <c r="AB23" i="34"/>
  <c r="AB18" i="34"/>
  <c r="AB16" i="34"/>
  <c r="AB15" i="34"/>
  <c r="AB14" i="34"/>
  <c r="S14" i="34"/>
  <c r="R14" i="34" s="1"/>
  <c r="S15" i="34"/>
  <c r="R15" i="34" s="1"/>
  <c r="S16" i="34"/>
  <c r="R16" i="34" s="1"/>
  <c r="S18" i="34"/>
  <c r="R18" i="34" s="1"/>
  <c r="S19" i="34"/>
  <c r="R19" i="34" s="1"/>
  <c r="X19" i="34"/>
  <c r="Y19" i="34" s="1"/>
  <c r="S20" i="34"/>
  <c r="R20" i="34" s="1"/>
  <c r="X20" i="34"/>
  <c r="Y20" i="34" s="1"/>
  <c r="S23" i="34"/>
  <c r="R23" i="34" s="1"/>
  <c r="X23" i="34"/>
  <c r="Y23" i="34" s="1"/>
  <c r="N23" i="34" s="1"/>
  <c r="S24" i="34"/>
  <c r="R24" i="34" s="1"/>
  <c r="X24" i="34"/>
  <c r="Y24" i="34" s="1"/>
  <c r="S25" i="34"/>
  <c r="R25" i="34" s="1"/>
  <c r="X25" i="34"/>
  <c r="Y25" i="34" s="1"/>
  <c r="S26" i="34"/>
  <c r="R26" i="34" s="1"/>
  <c r="X26" i="34"/>
  <c r="Y26" i="34" s="1"/>
  <c r="N26" i="34" s="1"/>
  <c r="AD26" i="34" s="1"/>
  <c r="S27" i="34"/>
  <c r="R27" i="34" s="1"/>
  <c r="X27" i="34"/>
  <c r="Y27" i="34" s="1"/>
  <c r="N27" i="34" s="1"/>
  <c r="AD27" i="34" s="1"/>
  <c r="S28" i="34"/>
  <c r="R28" i="34" s="1"/>
  <c r="X28" i="34"/>
  <c r="Y28" i="34" s="1"/>
  <c r="N28" i="34" s="1"/>
  <c r="AD28" i="34" s="1"/>
  <c r="S13" i="34"/>
  <c r="R13" i="34" s="1"/>
  <c r="M27" i="34" l="1"/>
  <c r="AB27" i="34" s="1"/>
  <c r="N24" i="34"/>
  <c r="AD24" i="34" s="1"/>
  <c r="N20" i="34"/>
  <c r="AD20" i="34" s="1"/>
  <c r="N25" i="34"/>
  <c r="AD25" i="34" s="1"/>
  <c r="N19" i="34"/>
  <c r="AD19" i="34" s="1"/>
  <c r="AB25" i="34"/>
  <c r="AB24" i="34"/>
  <c r="M28" i="34"/>
  <c r="AB28" i="34" s="1"/>
  <c r="AD23" i="34"/>
  <c r="Z10" i="34"/>
  <c r="W13" i="34" l="1"/>
  <c r="AA13" i="34"/>
  <c r="X13" i="34"/>
  <c r="Y13" i="34" s="1"/>
  <c r="AB13" i="34"/>
  <c r="W15" i="34"/>
  <c r="B41" i="34"/>
  <c r="D40" i="34"/>
  <c r="I35" i="34"/>
  <c r="I34" i="34"/>
  <c r="B40" i="34"/>
  <c r="N13" i="34" l="1"/>
  <c r="AD13" i="34" s="1"/>
  <c r="W14" i="34"/>
  <c r="AA14" i="34"/>
  <c r="W18" i="34"/>
  <c r="AA18" i="34"/>
  <c r="W16" i="34"/>
  <c r="AA16" i="34"/>
  <c r="X18" i="34"/>
  <c r="Y18" i="34" s="1"/>
  <c r="X16" i="34"/>
  <c r="Y16" i="34" s="1"/>
  <c r="X14" i="34"/>
  <c r="Y14" i="34" s="1"/>
  <c r="X15" i="34"/>
  <c r="Y15" i="34"/>
  <c r="C37" i="34"/>
  <c r="B37" i="34" s="1"/>
  <c r="I30" i="34"/>
  <c r="J33" i="34" s="1"/>
  <c r="V22" i="34" l="1"/>
  <c r="U22" i="34" s="1"/>
  <c r="T22" i="34" s="1"/>
  <c r="V21" i="34"/>
  <c r="V17" i="34"/>
  <c r="N18" i="34"/>
  <c r="AD18" i="34" s="1"/>
  <c r="N14" i="34"/>
  <c r="AD14" i="34" s="1"/>
  <c r="N16" i="34"/>
  <c r="AD16" i="34" s="1"/>
  <c r="N15" i="34"/>
  <c r="AD15" i="34" s="1"/>
  <c r="V15" i="34"/>
  <c r="V14" i="34"/>
  <c r="U14" i="34" s="1"/>
  <c r="T14" i="34" s="1"/>
  <c r="V28" i="34"/>
  <c r="Q28" i="34" s="1"/>
  <c r="V26" i="34"/>
  <c r="U26" i="34" s="1"/>
  <c r="T26" i="34" s="1"/>
  <c r="AB10" i="34"/>
  <c r="V16" i="34"/>
  <c r="U16" i="34" s="1"/>
  <c r="T16" i="34" s="1"/>
  <c r="AA10" i="34"/>
  <c r="L31" i="34" s="1"/>
  <c r="V23" i="34"/>
  <c r="Q23" i="34" s="1"/>
  <c r="V19" i="34"/>
  <c r="Q19" i="34" s="1"/>
  <c r="V27" i="34"/>
  <c r="U27" i="34" s="1"/>
  <c r="T27" i="34" s="1"/>
  <c r="V25" i="34"/>
  <c r="Q25" i="34" s="1"/>
  <c r="V13" i="34"/>
  <c r="Q13" i="34" s="1"/>
  <c r="V18" i="34"/>
  <c r="U18" i="34" s="1"/>
  <c r="T18" i="34" s="1"/>
  <c r="V24" i="34"/>
  <c r="Q24" i="34" s="1"/>
  <c r="V20" i="34"/>
  <c r="Q20" i="34" s="1"/>
  <c r="C38" i="34"/>
  <c r="B38" i="34"/>
  <c r="Q22" i="34" l="1"/>
  <c r="U21" i="34"/>
  <c r="T21" i="34" s="1"/>
  <c r="Q21" i="34"/>
  <c r="U17" i="34"/>
  <c r="T17" i="34" s="1"/>
  <c r="Q17" i="34"/>
  <c r="AD10" i="34"/>
  <c r="U15" i="34"/>
  <c r="T15" i="34" s="1"/>
  <c r="Q15" i="34"/>
  <c r="Q14" i="34"/>
  <c r="Q26" i="34"/>
  <c r="U28" i="34"/>
  <c r="T28" i="34" s="1"/>
  <c r="U23" i="34"/>
  <c r="T23" i="34" s="1"/>
  <c r="U25" i="34"/>
  <c r="T25" i="34" s="1"/>
  <c r="U24" i="34"/>
  <c r="T24" i="34" s="1"/>
  <c r="U13" i="34"/>
  <c r="T13" i="34" s="1"/>
  <c r="Q16" i="34"/>
  <c r="U20" i="34"/>
  <c r="T20" i="34" s="1"/>
  <c r="U19" i="34"/>
  <c r="T19" i="34" s="1"/>
  <c r="Q27" i="34"/>
  <c r="Q18" i="34"/>
  <c r="M33" i="34"/>
  <c r="Q10" i="34" l="1"/>
  <c r="T10" i="34"/>
  <c r="L30" i="34" l="1"/>
  <c r="AC13" i="34" s="1"/>
  <c r="AC10" i="34" s="1"/>
  <c r="N35" i="34" l="1"/>
  <c r="O38" i="34" s="1"/>
  <c r="B36" i="34"/>
  <c r="E35" i="34" s="1"/>
  <c r="P38" i="34" l="1"/>
  <c r="H32" i="34"/>
  <c r="H35" i="34"/>
  <c r="B32" i="34"/>
  <c r="F32" i="34"/>
  <c r="B35" i="34"/>
  <c r="C35" i="34"/>
  <c r="D32" i="34"/>
  <c r="E32" i="34"/>
  <c r="D35" i="34"/>
  <c r="A35" i="34"/>
  <c r="F35" i="34"/>
  <c r="C32" i="34"/>
  <c r="A32" i="34" l="1"/>
  <c r="B39" i="34" s="1"/>
  <c r="C39" i="34" s="1"/>
  <c r="L32" i="34" s="1"/>
  <c r="N31" i="34" s="1"/>
  <c r="N32" i="34" l="1"/>
  <c r="N33" i="34"/>
</calcChain>
</file>

<file path=xl/comments1.xml><?xml version="1.0" encoding="utf-8"?>
<comments xmlns="http://schemas.openxmlformats.org/spreadsheetml/2006/main">
  <authors>
    <author>Russ</author>
    <author>Russ Cochran</author>
  </authors>
  <commentList>
    <comment ref="I9" authorId="0" shapeId="0">
      <text>
        <r>
          <rPr>
            <b/>
            <sz val="9"/>
            <color indexed="81"/>
            <rFont val="Tahoma"/>
            <family val="2"/>
          </rPr>
          <t>Russ:</t>
        </r>
        <r>
          <rPr>
            <sz val="9"/>
            <color indexed="81"/>
            <rFont val="Tahoma"/>
            <family val="2"/>
          </rPr>
          <t xml:space="preserve">
Enter Serial Number if this asset may be rotated with other identical assets, (spares, unit 1 to unit 2 etc.)
</t>
        </r>
      </text>
    </comment>
    <comment ref="L9" authorId="0" shapeId="0">
      <text>
        <r>
          <rPr>
            <b/>
            <sz val="9"/>
            <color indexed="81"/>
            <rFont val="Tahoma"/>
            <family val="2"/>
          </rPr>
          <t>Russ:</t>
        </r>
        <r>
          <rPr>
            <sz val="9"/>
            <color indexed="81"/>
            <rFont val="Tahoma"/>
            <family val="2"/>
          </rPr>
          <t xml:space="preserve">
Enter the date this asset was first put into service - m/dd/yy </t>
        </r>
      </text>
    </comment>
    <comment ref="N9" authorId="0" shapeId="0">
      <text>
        <r>
          <rPr>
            <b/>
            <sz val="9"/>
            <color indexed="81"/>
            <rFont val="Tahoma"/>
            <family val="2"/>
          </rPr>
          <t>Russ:</t>
        </r>
        <r>
          <rPr>
            <sz val="9"/>
            <color indexed="81"/>
            <rFont val="Tahoma"/>
            <family val="2"/>
          </rPr>
          <t xml:space="preserve">
Enter the estimated life expectancy from first operating date.</t>
        </r>
      </text>
    </comment>
    <comment ref="O9" authorId="1" shapeId="0">
      <text>
        <r>
          <rPr>
            <b/>
            <sz val="9"/>
            <color indexed="81"/>
            <rFont val="Tahoma"/>
            <family val="2"/>
          </rPr>
          <t>Russ Cochran:</t>
        </r>
        <r>
          <rPr>
            <sz val="9"/>
            <color indexed="81"/>
            <rFont val="Tahoma"/>
            <family val="2"/>
          </rPr>
          <t xml:space="preserve">
Insert the minimum acceptable value for the Overall Asset Health Index, below this value the AHI will be flagged and an Intervention output is generated.</t>
        </r>
      </text>
    </comment>
  </commentList>
</comments>
</file>

<file path=xl/sharedStrings.xml><?xml version="1.0" encoding="utf-8"?>
<sst xmlns="http://schemas.openxmlformats.org/spreadsheetml/2006/main" count="361" uniqueCount="274">
  <si>
    <t>Failure Mode (s)</t>
  </si>
  <si>
    <t>(1 - 10)</t>
  </si>
  <si>
    <t xml:space="preserve">Level 2 </t>
  </si>
  <si>
    <t>Technology or Procedure</t>
  </si>
  <si>
    <t>Cognizant Personnel</t>
  </si>
  <si>
    <t>-</t>
  </si>
  <si>
    <t>(0 - 4)</t>
  </si>
  <si>
    <t>Overall Asset Health Index</t>
  </si>
  <si>
    <t>Level 1</t>
  </si>
  <si>
    <t xml:space="preserve">Level 3 </t>
  </si>
  <si>
    <t xml:space="preserve">Level 4  </t>
  </si>
  <si>
    <t>Data Availability (Confidence Factor)</t>
  </si>
  <si>
    <t xml:space="preserve"> Test Result Data</t>
  </si>
  <si>
    <t>Failure Mode Impact Weighting</t>
  </si>
  <si>
    <t>%</t>
  </si>
  <si>
    <t>Level 0</t>
  </si>
  <si>
    <t>Max Value</t>
  </si>
  <si>
    <t>Donut</t>
  </si>
  <si>
    <t>Needle</t>
  </si>
  <si>
    <t>C.I. Normalized Condition Factors</t>
  </si>
  <si>
    <t>Enter one number (0 - 4)</t>
  </si>
  <si>
    <t>Failure Mode Impact Weighting                                        1 = Low, 10 = High</t>
  </si>
  <si>
    <t>Minor</t>
  </si>
  <si>
    <t>Negligible</t>
  </si>
  <si>
    <t>Very Minor</t>
  </si>
  <si>
    <t>Moderate</t>
  </si>
  <si>
    <t>Description</t>
  </si>
  <si>
    <t>Very Low</t>
  </si>
  <si>
    <t>Low</t>
  </si>
  <si>
    <t>High</t>
  </si>
  <si>
    <t>Very High</t>
  </si>
  <si>
    <t>Extremely High</t>
  </si>
  <si>
    <t>Severity or Effect Definition</t>
  </si>
  <si>
    <t>"0" = omit from AHI</t>
  </si>
  <si>
    <t>Highest</t>
  </si>
  <si>
    <t>Equipment in top condition, with insignificant wear and tear.</t>
  </si>
  <si>
    <t>Normalized Condition Factors Definition</t>
  </si>
  <si>
    <t>Abnormal</t>
  </si>
  <si>
    <t>Unusual</t>
  </si>
  <si>
    <t>Excellent</t>
  </si>
  <si>
    <t>Possible early signs of a failure that requires repair/rectification at earliest opportunity.</t>
  </si>
  <si>
    <t>Not typical but does not necessarily indicate a possible failure, extra monitoring warranted, repair/rectification at convenient opportunity.</t>
  </si>
  <si>
    <t>Includes everyday wear and tear and other minor incidents that are viewed as not unusual.</t>
  </si>
  <si>
    <t>Poor</t>
  </si>
  <si>
    <t>Condition is bad, prompt repair/rectification is required, operation is not advised.</t>
  </si>
  <si>
    <r>
      <rPr>
        <b/>
        <sz val="9"/>
        <color theme="1"/>
        <rFont val="Calibri"/>
        <family val="2"/>
        <scheme val="minor"/>
      </rPr>
      <t>Influence on total asset health:</t>
    </r>
    <r>
      <rPr>
        <sz val="9"/>
        <color theme="1"/>
        <rFont val="Calibri"/>
        <family val="2"/>
        <scheme val="minor"/>
      </rPr>
      <t xml:space="preserve"> Has the highest impact, important data necessary for determining the most reliable, efficient and safe operation.</t>
    </r>
  </si>
  <si>
    <r>
      <rPr>
        <b/>
        <sz val="9"/>
        <color theme="1"/>
        <rFont val="Calibri"/>
        <family val="2"/>
        <scheme val="minor"/>
      </rPr>
      <t>Failure Severity:</t>
    </r>
    <r>
      <rPr>
        <sz val="9"/>
        <color theme="1"/>
        <rFont val="Calibri"/>
        <family val="2"/>
        <scheme val="minor"/>
      </rPr>
      <t xml:space="preserve"> Large reduction in safety margin, asset becomes inoperable; failure may result in LTI's or recordables or reversible environmental damage causing a violation of law or regulation.                                          </t>
    </r>
    <r>
      <rPr>
        <b/>
        <sz val="9"/>
        <color theme="1"/>
        <rFont val="Calibri"/>
        <family val="2"/>
        <scheme val="minor"/>
      </rPr>
      <t xml:space="preserve"> </t>
    </r>
  </si>
  <si>
    <r>
      <rPr>
        <b/>
        <sz val="9"/>
        <color theme="1"/>
        <rFont val="Calibri"/>
        <family val="2"/>
        <scheme val="minor"/>
      </rPr>
      <t>Influence on total asset health:</t>
    </r>
    <r>
      <rPr>
        <sz val="9"/>
        <color theme="1"/>
        <rFont val="Calibri"/>
        <family val="2"/>
        <scheme val="minor"/>
      </rPr>
      <t xml:space="preserve"> Would have an extremely high impact, important data necessary for determining high levels of reliability, efficiency and safety.</t>
    </r>
  </si>
  <si>
    <r>
      <rPr>
        <b/>
        <sz val="9"/>
        <color theme="1"/>
        <rFont val="Calibri"/>
        <family val="2"/>
        <scheme val="minor"/>
      </rPr>
      <t>Failure Severity:</t>
    </r>
    <r>
      <rPr>
        <sz val="9"/>
        <color theme="1"/>
        <rFont val="Calibri"/>
        <family val="2"/>
        <scheme val="minor"/>
      </rPr>
      <t xml:space="preserve"> Failure renders the asset inoperable or unfit for use, reduces the capability of the system or the operators to cope with adverse operating conditions to the extent that there would be significant reduction in safety margin or functional capability. </t>
    </r>
    <r>
      <rPr>
        <b/>
        <sz val="9"/>
        <color theme="1"/>
        <rFont val="Calibri"/>
        <family val="2"/>
        <scheme val="minor"/>
      </rPr>
      <t/>
    </r>
  </si>
  <si>
    <r>
      <rPr>
        <b/>
        <sz val="9"/>
        <color theme="1"/>
        <rFont val="Calibri"/>
        <family val="2"/>
        <scheme val="minor"/>
      </rPr>
      <t>Influence on total asset health:</t>
    </r>
    <r>
      <rPr>
        <sz val="9"/>
        <color theme="1"/>
        <rFont val="Calibri"/>
        <family val="2"/>
        <scheme val="minor"/>
      </rPr>
      <t xml:space="preserve"> Would have a very high impact on reliability or for the asset to operate safely, efficiently or correctly.</t>
    </r>
  </si>
  <si>
    <r>
      <rPr>
        <b/>
        <sz val="9"/>
        <color theme="1"/>
        <rFont val="Calibri"/>
        <family val="2"/>
        <scheme val="minor"/>
      </rPr>
      <t>Influence on total asset health:</t>
    </r>
    <r>
      <rPr>
        <sz val="9"/>
        <color theme="1"/>
        <rFont val="Calibri"/>
        <family val="2"/>
        <scheme val="minor"/>
      </rPr>
      <t xml:space="preserve"> Would have a high impact on reliability or for the asset to operate safely, efficiently or correctly.</t>
    </r>
  </si>
  <si>
    <r>
      <rPr>
        <b/>
        <sz val="9"/>
        <color theme="1"/>
        <rFont val="Calibri"/>
        <family val="2"/>
        <scheme val="minor"/>
      </rPr>
      <t>Failure Severity:</t>
    </r>
    <r>
      <rPr>
        <sz val="9"/>
        <color theme="1"/>
        <rFont val="Calibri"/>
        <family val="2"/>
        <scheme val="minor"/>
      </rPr>
      <t xml:space="preserve"> Failure results in a subsystem or partial malfunction of the asset, reduction in safety margins, conditions impairing operator efficiency or creating significant discomfort.                                               </t>
    </r>
    <r>
      <rPr>
        <b/>
        <sz val="9"/>
        <color theme="1"/>
        <rFont val="Calibri"/>
        <family val="2"/>
        <scheme val="minor"/>
      </rPr>
      <t xml:space="preserve"> </t>
    </r>
  </si>
  <si>
    <r>
      <rPr>
        <b/>
        <sz val="9"/>
        <color theme="1"/>
        <rFont val="Calibri"/>
        <family val="2"/>
        <scheme val="minor"/>
      </rPr>
      <t xml:space="preserve">Influence on total asset health: </t>
    </r>
    <r>
      <rPr>
        <sz val="9"/>
        <color theme="1"/>
        <rFont val="Calibri"/>
        <family val="2"/>
        <scheme val="minor"/>
      </rPr>
      <t>Would have a moderate impact on reliability or for the asset to operate safely, efficiently or correctly.</t>
    </r>
  </si>
  <si>
    <r>
      <rPr>
        <b/>
        <sz val="9"/>
        <color theme="1"/>
        <rFont val="Calibri"/>
        <family val="2"/>
        <scheme val="minor"/>
      </rPr>
      <t>Failure Severity:</t>
    </r>
    <r>
      <rPr>
        <sz val="9"/>
        <color theme="1"/>
        <rFont val="Calibri"/>
        <family val="2"/>
        <scheme val="minor"/>
      </rPr>
      <t xml:space="preserve"> Failure creates enough of a performance loss to cause light damage or minor injuries and possible customer complaints; slight reduction in safety margin or functional capabilities.                                          </t>
    </r>
    <r>
      <rPr>
        <b/>
        <sz val="9"/>
        <color theme="1"/>
        <rFont val="Calibri"/>
        <family val="2"/>
        <scheme val="minor"/>
      </rPr>
      <t xml:space="preserve"> </t>
    </r>
  </si>
  <si>
    <r>
      <rPr>
        <b/>
        <sz val="9"/>
        <color theme="1"/>
        <rFont val="Calibri"/>
        <family val="2"/>
        <scheme val="minor"/>
      </rPr>
      <t>Influence on total asset health:</t>
    </r>
    <r>
      <rPr>
        <sz val="9"/>
        <color theme="1"/>
        <rFont val="Calibri"/>
        <family val="2"/>
        <scheme val="minor"/>
      </rPr>
      <t xml:space="preserve"> Would have a low impact on reliability or for the asset to operate safely, efficiently or correctly.</t>
    </r>
  </si>
  <si>
    <r>
      <rPr>
        <b/>
        <sz val="9"/>
        <color theme="1"/>
        <rFont val="Calibri"/>
        <family val="2"/>
        <scheme val="minor"/>
      </rPr>
      <t>Failure Severity:</t>
    </r>
    <r>
      <rPr>
        <sz val="9"/>
        <color theme="1"/>
        <rFont val="Calibri"/>
        <family val="2"/>
        <scheme val="minor"/>
      </rPr>
      <t xml:space="preserve"> Failure can be overcome with modifications to the process or asset, but there is minor performance loss.                                                                                                                                                                                         </t>
    </r>
  </si>
  <si>
    <r>
      <rPr>
        <b/>
        <sz val="9"/>
        <color theme="1"/>
        <rFont val="Calibri"/>
        <family val="2"/>
        <scheme val="minor"/>
      </rPr>
      <t>Influence on total asset health:</t>
    </r>
    <r>
      <rPr>
        <sz val="9"/>
        <color theme="1"/>
        <rFont val="Calibri"/>
        <family val="2"/>
        <scheme val="minor"/>
      </rPr>
      <t xml:space="preserve"> Would have a very low impact on reliability or for the asset to operate safely, efficiently or correctly.</t>
    </r>
  </si>
  <si>
    <r>
      <rPr>
        <b/>
        <sz val="9"/>
        <color theme="1"/>
        <rFont val="Calibri"/>
        <family val="2"/>
        <scheme val="minor"/>
      </rPr>
      <t xml:space="preserve">Failure Severity: </t>
    </r>
    <r>
      <rPr>
        <sz val="9"/>
        <color theme="1"/>
        <rFont val="Calibri"/>
        <family val="2"/>
        <scheme val="minor"/>
      </rPr>
      <t xml:space="preserve">Failure would create a minor nuisance which can be overcome without performance loss.                                                                                                                                                                                                  </t>
    </r>
  </si>
  <si>
    <r>
      <rPr>
        <b/>
        <sz val="9"/>
        <color theme="1"/>
        <rFont val="Calibri"/>
        <family val="2"/>
        <scheme val="minor"/>
      </rPr>
      <t>Influence on total asset health:</t>
    </r>
    <r>
      <rPr>
        <sz val="9"/>
        <color theme="1"/>
        <rFont val="Calibri"/>
        <family val="2"/>
        <scheme val="minor"/>
      </rPr>
      <t xml:space="preserve"> Would have a minor impact on reliability or for the asset to operate safely, efficiently or correctly.</t>
    </r>
  </si>
  <si>
    <r>
      <rPr>
        <b/>
        <sz val="9"/>
        <color theme="1"/>
        <rFont val="Calibri"/>
        <family val="2"/>
        <scheme val="minor"/>
      </rPr>
      <t>Failure Severity:</t>
    </r>
    <r>
      <rPr>
        <sz val="9"/>
        <color theme="1"/>
        <rFont val="Calibri"/>
        <family val="2"/>
        <scheme val="minor"/>
      </rPr>
      <t xml:space="preserve"> Very minor, no damage, no injuries, only results in a maintenance action (only noticed by discriminating customers)                                                                                                                                                </t>
    </r>
    <r>
      <rPr>
        <b/>
        <sz val="9"/>
        <color theme="1"/>
        <rFont val="Calibri"/>
        <family val="2"/>
        <scheme val="minor"/>
      </rPr>
      <t/>
    </r>
  </si>
  <si>
    <r>
      <rPr>
        <b/>
        <sz val="9"/>
        <color theme="1"/>
        <rFont val="Calibri"/>
        <family val="2"/>
        <scheme val="minor"/>
      </rPr>
      <t>Influence on total asset health:</t>
    </r>
    <r>
      <rPr>
        <sz val="9"/>
        <color theme="1"/>
        <rFont val="Calibri"/>
        <family val="2"/>
        <scheme val="minor"/>
      </rPr>
      <t xml:space="preserve"> Contributes to minor improvements in reliability, efficiency or safety.</t>
    </r>
  </si>
  <si>
    <r>
      <rPr>
        <b/>
        <sz val="9"/>
        <color theme="1"/>
        <rFont val="Calibri"/>
        <family val="2"/>
        <scheme val="minor"/>
      </rPr>
      <t>Failure Severity:</t>
    </r>
    <r>
      <rPr>
        <sz val="9"/>
        <color theme="1"/>
        <rFont val="Calibri"/>
        <family val="2"/>
        <scheme val="minor"/>
      </rPr>
      <t xml:space="preserve"> No relevant effect on reliability or safety.                                                                                                                                                                                                                                                                                              </t>
    </r>
    <r>
      <rPr>
        <b/>
        <sz val="9"/>
        <color theme="1"/>
        <rFont val="Calibri"/>
        <family val="2"/>
        <scheme val="minor"/>
      </rPr>
      <t xml:space="preserve"> </t>
    </r>
  </si>
  <si>
    <r>
      <rPr>
        <b/>
        <sz val="9"/>
        <color theme="1"/>
        <rFont val="Calibri"/>
        <family val="2"/>
        <scheme val="minor"/>
      </rPr>
      <t>Influence on total asset health:</t>
    </r>
    <r>
      <rPr>
        <sz val="9"/>
        <color theme="1"/>
        <rFont val="Calibri"/>
        <family val="2"/>
        <scheme val="minor"/>
      </rPr>
      <t xml:space="preserve"> Only minimal effect on improvements in reliability, efficiency or safety.</t>
    </r>
  </si>
  <si>
    <t>Assign Failure Mode Impact Weightings                                        1 = Low, 10 = High</t>
  </si>
  <si>
    <r>
      <rPr>
        <b/>
        <sz val="9"/>
        <color theme="1"/>
        <rFont val="Calibri"/>
        <family val="2"/>
        <scheme val="minor"/>
      </rPr>
      <t>Failure Severity:</t>
    </r>
    <r>
      <rPr>
        <sz val="9"/>
        <color theme="1"/>
        <rFont val="Calibri"/>
        <family val="2"/>
        <scheme val="minor"/>
      </rPr>
      <t xml:space="preserve"> Has the potential to cause the asset to be inoperable temporarily, causes significant increase in operator workload, causes significant customer dissatisfaction.                                                                                  </t>
    </r>
    <r>
      <rPr>
        <b/>
        <sz val="9"/>
        <color theme="1"/>
        <rFont val="Calibri"/>
        <family val="2"/>
        <scheme val="minor"/>
      </rPr>
      <t xml:space="preserve"> </t>
    </r>
  </si>
  <si>
    <r>
      <rPr>
        <b/>
        <sz val="9"/>
        <color theme="1"/>
        <rFont val="Calibri"/>
        <family val="2"/>
        <scheme val="minor"/>
      </rPr>
      <t>Failure Severity:</t>
    </r>
    <r>
      <rPr>
        <sz val="9"/>
        <color theme="1"/>
        <rFont val="Calibri"/>
        <family val="2"/>
        <scheme val="minor"/>
      </rPr>
      <t xml:space="preserve"> Catastrophic, asset becomes inoperable, the failure may result complete unsafe operation and possible fatalities. Significant financial loss or irreversible severe environmental damage that violates law or regulation. </t>
    </r>
    <r>
      <rPr>
        <b/>
        <sz val="9"/>
        <color theme="1"/>
        <rFont val="Calibri"/>
        <family val="2"/>
        <scheme val="minor"/>
      </rPr>
      <t/>
    </r>
  </si>
  <si>
    <t>C.I. Normalized Condition Factors                            0 = Poor , 4 = Excellent</t>
  </si>
  <si>
    <t>Residual Life Factors</t>
  </si>
  <si>
    <t>Current Date</t>
  </si>
  <si>
    <t>Current Asset Health Index</t>
  </si>
  <si>
    <t xml:space="preserve"> Estimated Life (yrs)</t>
  </si>
  <si>
    <t>Physical Life Consumed</t>
  </si>
  <si>
    <t>Remaining Physical Life</t>
  </si>
  <si>
    <t>Asset Health Index/Residual Life Factors</t>
  </si>
  <si>
    <t>Estimated Useful Life Remaining</t>
  </si>
  <si>
    <t>Years</t>
  </si>
  <si>
    <t>Original Estimated Total Life</t>
  </si>
  <si>
    <t>Acceptable</t>
  </si>
  <si>
    <t>Yrs</t>
  </si>
  <si>
    <t>Asset Health Matrix for</t>
  </si>
  <si>
    <t>Projected Remaining Useful Life</t>
  </si>
  <si>
    <t>yrs</t>
  </si>
  <si>
    <t xml:space="preserve">% </t>
  </si>
  <si>
    <t>Potential Useful Life Lost</t>
  </si>
  <si>
    <t>Asset Acquired</t>
  </si>
  <si>
    <t>Insert all Relevant CI's for this Asset</t>
  </si>
  <si>
    <t>Provide brief Failure Mode description for each CI</t>
  </si>
  <si>
    <t>Assign FM Weighting - use table below for reference</t>
  </si>
  <si>
    <t>Assign CI Factor only if asset is currently being assessed</t>
  </si>
  <si>
    <t>Re-name or assign Technology or Procedure categories</t>
  </si>
  <si>
    <t>Enter "X" if CI requires assigning to tables below</t>
  </si>
  <si>
    <t>The AHI Matrix is a tool which attempts to quantify the current health and future life expectancy of a given asset.  The health and remaining useful life expectancy is based on the synthesis of various available condition monitoring data into a single indicator of overall system life, leveraging certain weightings and approaches to combine multiple data sets into one “figure of merit”, the Overall Asset Health Index”.</t>
  </si>
  <si>
    <t>Asset Health Index (AHI) Matrix</t>
  </si>
  <si>
    <t>Significant Components of the Matrix</t>
  </si>
  <si>
    <r>
      <t>Condition Indicators:</t>
    </r>
    <r>
      <rPr>
        <sz val="11"/>
        <color theme="1"/>
        <rFont val="Calibri"/>
        <family val="2"/>
        <scheme val="minor"/>
      </rPr>
      <t xml:space="preserve"> CI’s may be essential components or elements of the asset which require maintenance of some kind, or are derived from condition assessments, whether by a human or by sensors or both, that can be used to assess the health of an asset or key element (sub component) of an asset.</t>
    </r>
  </si>
  <si>
    <r>
      <t xml:space="preserve">Failure Mode Impact Weighting: </t>
    </r>
    <r>
      <rPr>
        <sz val="11"/>
        <color theme="1"/>
        <rFont val="Calibri"/>
        <family val="2"/>
        <scheme val="minor"/>
      </rPr>
      <t>a number, 1 through 10 which determines the significance of each CI when compared to other CI’s derived from the same asset. A score of 10 means the respective CI is most significant. An appropriate weighting is determined by reviewing the Severity or Effect Definition tables that have been provided and are located below the AHI Matrix.</t>
    </r>
  </si>
  <si>
    <r>
      <t>Level 0 through Level 4 Indicators:</t>
    </r>
    <r>
      <rPr>
        <sz val="11"/>
        <color theme="1"/>
        <rFont val="Calibri"/>
        <family val="2"/>
        <scheme val="minor"/>
      </rPr>
      <t xml:space="preserve"> this section provides a visual aid as to the calculated condition of each CI. This visual aid is determined by the CI Normalized Condition Factor, each level is assigned a score to be used in the AHI calculation, the visual aids and scores are as follows:</t>
    </r>
  </si>
  <si>
    <t>Level</t>
  </si>
  <si>
    <t>Level 4</t>
  </si>
  <si>
    <t>Level 2</t>
  </si>
  <si>
    <t>Level 3</t>
  </si>
  <si>
    <t>Visual</t>
  </si>
  <si>
    <t>The final condition indication for the asset being scored, rolling up all the sub component and/or different condition measurements, is given at the bottom right corner of the Matrix.</t>
  </si>
  <si>
    <r>
      <t>Projected Remaining Useful Life:</t>
    </r>
    <r>
      <rPr>
        <sz val="11"/>
        <color theme="1"/>
        <rFont val="Calibri"/>
        <family val="2"/>
        <scheme val="minor"/>
      </rPr>
      <t xml:space="preserve"> When the “Asset Acquired” date &amp; the original “Estimated Life” are entered (at the top of the Matrix) the tool will place an estimate of the remaining useful life based on the current Overall AHI.  This is based on a simple proportioning of the amount of remaining useful life given the current state of the asset as indicated by the single overall asset health Index score.</t>
    </r>
  </si>
  <si>
    <r>
      <t>Potential Useful Life Lost:</t>
    </r>
    <r>
      <rPr>
        <sz val="11"/>
        <color theme="1"/>
        <rFont val="Calibri"/>
        <family val="2"/>
        <scheme val="minor"/>
      </rPr>
      <t xml:space="preserve"> as with the projected remaining useful life, when information is entered regarding the acquired date and original estimated life expectancy, the tool will predict useful life lost due to current asset health.</t>
    </r>
  </si>
  <si>
    <t>How to Use the Tool</t>
  </si>
  <si>
    <t>The tool is password protected to preserve the asset component/element descriptions, all the calculations, condition indicator tables and pre-determined weightings.</t>
  </si>
  <si>
    <t>All appropriate Condition Indicators will have been entered into the Matrix, and appropriate Failure Mode Impact Weightings applied. Where an individual asset element could have multiple conditions to consider it will be found in the Condition Indicator Tables, this brings some consistency to evaluating the more “complex” CI’s.</t>
  </si>
  <si>
    <t>Any cell which is highlighted yellow requires a manual data entry; these should only be in un-protected cells both in the Matrix and the Condition Indicator Tables, yellow highlighted cells in protected areas of the Matrix should be reported to AM for review.</t>
  </si>
  <si>
    <t>If the date is known when the asset was first put into service it should be entered at the top of the Matrix. Also required (if available) is the originally predicted (warranted / promised) life expectancy of the asset.</t>
  </si>
  <si>
    <t>When the asset is being inspected particular attention should be paid to the Condition Indicators listed in the Matrix, then an appropriate CI Factor can be applied dependent on actual findings.</t>
  </si>
  <si>
    <t>The CI Normalized Condition Factor is determined by either:</t>
  </si>
  <si>
    <t>Note: when the CI in the Matrix is highlighted light green, the Condition Indicator Tables are used for this scoring.</t>
  </si>
  <si>
    <t>As much data should be entered into the Matrix as possible to ensure the most accurate determination of current asset condition.</t>
  </si>
  <si>
    <t>The tool will do the rest.</t>
  </si>
  <si>
    <t>Selecting the most appropriate explanation of current conditions from the selection in the Condition Indicator Tables, and assigning the applicable number,</t>
  </si>
  <si>
    <r>
      <t>Test Result Data:</t>
    </r>
    <r>
      <rPr>
        <sz val="11"/>
        <color theme="1"/>
        <rFont val="Calibri"/>
        <family val="2"/>
        <scheme val="minor"/>
      </rPr>
      <t xml:space="preserve"> some technologies (e.g. oil testing &amp; vibration) will have separate programs which generate (a numerical value indicative of the condition of the test item using the vendors own scoring system) an output score; this score can be placed into the Tests Result Data section of the Matrix.   The tool will use the score to calculate an AHI score, using the selected Impact Weighting, for the relevant CI. (Note: The Test Result Data section is also used by the tool when CI information is derived from the tables, in these instances; data from other programs were not available for use).</t>
    </r>
  </si>
  <si>
    <t>If the CI in the Matrix is not highlighted light green, use the Normalized Condition Factors Definition Tables to determine an appropriate CI factor to be manually entered into the Matrix. (See screen shot further below).</t>
  </si>
  <si>
    <t>Or, determining which of the definitions is most accurate in the Normalized Condition Factors Definitions Table and inserting this number into the Matrix.</t>
  </si>
  <si>
    <r>
      <t>Use of tables to determine an appropriate factor</t>
    </r>
    <r>
      <rPr>
        <sz val="11"/>
        <color theme="1"/>
        <rFont val="Calibri"/>
        <family val="2"/>
        <scheme val="minor"/>
      </rPr>
      <t>: When the CI in the Matrix is highlighted light green, the CI Normalized Condition Factor score is derived by selecting the most appropriate explanation of known CI conditions from the Condition Indicator tables below the Matrix and applying the score associated with it. (See screen shot further below)</t>
    </r>
  </si>
  <si>
    <t>When using the tool, if a particular CI listed in the Matrix is not relevant/applicable to the asset being inspected it can be disregarded by the tool for determining asset health by entering a “0” in the Failure Mode Impact Weighting section for the relevant CI. It is important to do this to ensure the confidence factor remains accurate. This function should not be used to remove relevant CI's as it will artificially affect the confidence factor.</t>
  </si>
  <si>
    <t>Serial No.</t>
  </si>
  <si>
    <t>Notes</t>
  </si>
  <si>
    <t>This section is for AM and / or the user to add notes if deemed to be useful.</t>
  </si>
  <si>
    <t>Used only for actual condition data from a 3rd party program</t>
  </si>
  <si>
    <t>Original FM Weightings</t>
  </si>
  <si>
    <t xml:space="preserve">Notes:                                                                                                                                                                                                                  a. The yellow highlighted cells require data entry.                                                                                                          b. The green highlighted Condition Indicators are listed in a table below where Condition Factors, Failure Modes &amp; Weightings can be determined.                                                                                                                                                                                             c. If data is left blank, in the "Normalized Condition Factor" column (F) then the associated condition indicator is not used in the scoring process.                                                                                                 d. The scoring for each condition indicator is 0 thru 4.                                                                                    0 = very poor health, 4 = good health.                                                                                                                                                                                            </t>
  </si>
  <si>
    <t>The weighting factor for each CI.                                 1 = low.                             10 = high.  Can be used as a "switch" to withdraw a CI from the calculations - enter "0" Missing data returns yellow highlighted cell.</t>
  </si>
  <si>
    <t xml:space="preserve">Oil:                                            4 = severe.                           3 = significant.                  2 = moderate.                    1 = minor.                             0 = ok.                           Vibration:                             1 = critical.                           2 = significant.                  3 = minor.                             4 = ok.                          Missing data returns yellow highlighted cell.                          </t>
  </si>
  <si>
    <t xml:space="preserve">Insert Asset Acquired Date in the following format: mm/dd/yy </t>
  </si>
  <si>
    <t xml:space="preserve">Insert Estimated Life as a number in years.                                                                                                      </t>
  </si>
  <si>
    <t xml:space="preserve">If "0" weighting in column (D) is entered = N/A.                                                                                                                </t>
  </si>
  <si>
    <t>This value for the Overall Asset Health Index is used to trigger flags when it is reached and to provide an "Intervention" output for other program use.</t>
  </si>
  <si>
    <t>The actual condition of the condition indicator. On a scale of     0 (Poor) thru 4 (Excellent).                                                                      Blank = No input.                                                  0 = Level 0 (Poor).                                          1 = Level 1 (Abnormal).                                2 = Level 2 (Unusual).                                3 = Level 3 (Acceptable).                           4 = Level 4 (Excellent).                          Missing data returns yellow highlighted cell.</t>
  </si>
  <si>
    <t>(Critical CI) Low Asset Health Alert</t>
  </si>
  <si>
    <t>Individual CI Health Monitor</t>
  </si>
  <si>
    <t>Overall AHI Poor Health Set Point</t>
  </si>
  <si>
    <t>Sum</t>
  </si>
  <si>
    <t>Level 0 Forcing</t>
  </si>
  <si>
    <t>Level 1 Forcing</t>
  </si>
  <si>
    <t>Max CF</t>
  </si>
  <si>
    <t>Pool 100</t>
  </si>
  <si>
    <t>Forcing Trigger</t>
  </si>
  <si>
    <t>Health Risk Outputs</t>
  </si>
  <si>
    <t>Error Reporting</t>
  </si>
  <si>
    <t>CI score</t>
  </si>
  <si>
    <t>Calc for Level 1 &amp; 0 Forcing</t>
  </si>
  <si>
    <t>Switch for Level 1 &amp; 0 Forcing</t>
  </si>
  <si>
    <t>Total Max</t>
  </si>
  <si>
    <t>Max CI score</t>
  </si>
  <si>
    <t>Weighting (Auto)</t>
  </si>
  <si>
    <t>Weighting adjustment</t>
  </si>
  <si>
    <t>Is Column "F" blank</t>
  </si>
  <si>
    <t>CF entry errors</t>
  </si>
  <si>
    <t>Confidence Factor</t>
  </si>
  <si>
    <t>Individual CI's Health Risk flagged = 1</t>
  </si>
  <si>
    <t>AHI Intervention flagged =1</t>
  </si>
  <si>
    <t>CI Health Monitor flagged = 1</t>
  </si>
  <si>
    <t>CI "Normalized" Condition Factor (CF)</t>
  </si>
  <si>
    <t>Condition Indicator (CI)</t>
  </si>
  <si>
    <t>Individual CI Health</t>
  </si>
  <si>
    <r>
      <t xml:space="preserve">If Overall Asset Health Index is highlighted </t>
    </r>
    <r>
      <rPr>
        <b/>
        <sz val="8"/>
        <color rgb="FFFF0000"/>
        <rFont val="Calibri"/>
        <family val="2"/>
        <scheme val="minor"/>
      </rPr>
      <t>Red</t>
    </r>
    <r>
      <rPr>
        <b/>
        <sz val="8"/>
        <color theme="1"/>
        <rFont val="Calibri"/>
        <family val="2"/>
        <scheme val="minor"/>
      </rPr>
      <t>, Intervention is required.</t>
    </r>
  </si>
  <si>
    <t>Health Threshold</t>
  </si>
  <si>
    <r>
      <t>(Critical CI) Low Asset Health Alert:</t>
    </r>
    <r>
      <rPr>
        <sz val="11"/>
        <color theme="1"/>
        <rFont val="Calibri"/>
        <family val="2"/>
        <scheme val="minor"/>
      </rPr>
      <t xml:space="preserve"> This section provides an alert when an individual CI which has a weighting of 8 or higher is at a level 1 or level 0 condition.</t>
    </r>
  </si>
  <si>
    <r>
      <t>Individual CI Health Monitor:</t>
    </r>
    <r>
      <rPr>
        <sz val="11"/>
        <color theme="1"/>
        <rFont val="Calibri"/>
        <family val="2"/>
        <scheme val="minor"/>
      </rPr>
      <t xml:space="preserve"> This is the calculated health score for each CI shown as a percentage. This section also serves to provide visual aids and reminders where errors occur in the matrix.</t>
    </r>
  </si>
  <si>
    <r>
      <t>Overall Asset Health Index:</t>
    </r>
    <r>
      <rPr>
        <sz val="11"/>
        <color theme="1"/>
        <rFont val="Calibri"/>
        <family val="2"/>
        <scheme val="minor"/>
      </rPr>
      <t xml:space="preserve"> is shown as a percentage and is calculated from the sum of all CI scores (CF x Weighting) and the sum of all max scores. Weightings are calculated automatically from a "pool" of 100 points, therefore the sum of all weightings will always equal 100. </t>
    </r>
  </si>
  <si>
    <r>
      <t>CI “Normalized” Condition Factor (CF)</t>
    </r>
    <r>
      <rPr>
        <sz val="11"/>
        <color theme="1"/>
        <rFont val="Calibri"/>
        <family val="2"/>
        <scheme val="minor"/>
      </rPr>
      <t xml:space="preserve">: This is a score, 0 through 4 (0 = poor condition, 4 = excellent condition) used to determine the current condition of the asset element/component. </t>
    </r>
  </si>
  <si>
    <r>
      <t>Confidence Factor:</t>
    </r>
    <r>
      <rPr>
        <sz val="11"/>
        <color theme="1"/>
        <rFont val="Calibri"/>
        <family val="2"/>
        <scheme val="minor"/>
      </rPr>
      <t xml:space="preserve"> shown as a percentage this allows the user to determine the effectiveness of the Overall AHI based on the amount of data analyzed compared to the amount of data available in the Matrix.  </t>
    </r>
  </si>
  <si>
    <t>The Individual CI Health Monitor section (far right column) identifies incorrect or missing data entries.</t>
  </si>
  <si>
    <t>Rev 1. Oct 2014</t>
  </si>
  <si>
    <t>Visual Examination</t>
  </si>
  <si>
    <t>Subject Matter Expert Evaluation</t>
  </si>
  <si>
    <t>x</t>
  </si>
  <si>
    <t>Plant Name</t>
  </si>
  <si>
    <t>Unit Name</t>
  </si>
  <si>
    <t>Parent Asset ID</t>
  </si>
  <si>
    <t>Parent Asset Name</t>
  </si>
  <si>
    <t>Asset ID</t>
  </si>
  <si>
    <t>Asset Name</t>
  </si>
  <si>
    <t>Unit ID</t>
  </si>
  <si>
    <t>Parent Asset Type</t>
  </si>
  <si>
    <t>Date of Record:</t>
  </si>
  <si>
    <t>Asset Sub Type</t>
  </si>
  <si>
    <t>PETE 2 Boiler Waterwalls</t>
  </si>
  <si>
    <t>Ultrasonic Thickness</t>
  </si>
  <si>
    <t>Sootblower Panel Wall Thickness</t>
  </si>
  <si>
    <t>Tube Wall Thinning</t>
  </si>
  <si>
    <t/>
  </si>
  <si>
    <t>Burner Corner Tube Wall Thickness</t>
  </si>
  <si>
    <t>Tubes Below SOFA Wall Thickness</t>
  </si>
  <si>
    <t>Flat Spotting</t>
  </si>
  <si>
    <t>Excessive Ash Buildup</t>
  </si>
  <si>
    <t>Ash on Tubing</t>
  </si>
  <si>
    <t>Transverse Cracking/Alligator Hide</t>
  </si>
  <si>
    <t>Thermal Fatigue/Fireside Corrosion</t>
  </si>
  <si>
    <t>Outside Diameter</t>
  </si>
  <si>
    <t>Inside Diameter</t>
  </si>
  <si>
    <t>Tube Wall Thickness</t>
  </si>
  <si>
    <t>Deposit Weight Density</t>
  </si>
  <si>
    <t>Buildup of Waterside Impurities</t>
  </si>
  <si>
    <t>Material Grade</t>
  </si>
  <si>
    <t>Correct vs. Incorrect Material</t>
  </si>
  <si>
    <t>Hardness</t>
  </si>
  <si>
    <t>Material Integrity</t>
  </si>
  <si>
    <t>Microstructure</t>
  </si>
  <si>
    <t>Failure Analysis Curves</t>
  </si>
  <si>
    <t>Tube Probability of Failure</t>
  </si>
  <si>
    <t>Lagging Indicators</t>
  </si>
  <si>
    <t>Boiler Tube Failure</t>
  </si>
  <si>
    <t>Lost Generation</t>
  </si>
  <si>
    <t>Overall Boiler Experience</t>
  </si>
  <si>
    <t>Metallurgical Evaluation (Destructive Examination)</t>
  </si>
  <si>
    <t>Chose the Condition Indicator Factor that best describes actual equipment condition</t>
  </si>
  <si>
    <t>Waterwall Condition Indicators</t>
  </si>
  <si>
    <t>Flat Spotting / Wear</t>
  </si>
  <si>
    <t>Major erosion or flat spotting which is visually detectable and has defined/sharp edges when felt with the bare hand. Typically the affected areas will be around the burner corners or retractable wall blowers.</t>
  </si>
  <si>
    <t>Major erosion or flat spotting which is visually detectable, but has soft edges when felt with the bare hand.</t>
  </si>
  <si>
    <t>Moderate erosion or flat spotting which can be visually detected.</t>
  </si>
  <si>
    <t>Minor erosion or flat spotting which cannot be visually detected, but can be felt with the bare hand.</t>
  </si>
  <si>
    <t>No visually detectable erosion or flat spotting.</t>
  </si>
  <si>
    <t>Large ash accumulation on tubing like in the two lines below, but is widespread throughout the furnace waterwalls and includes larger hanging clinkers. This type of ash usually bridges over retractable waterwall sootblowers.</t>
  </si>
  <si>
    <t>Large sheets of ash accumulation that have a black onyx glass like look to them. These sheets of slag are not easily removed from the wall and are incredibly dense.</t>
  </si>
  <si>
    <t>Thick ash accumulation on tubing that consists of three layers: outer layer - hard, brittle, porous layer that makes up the bulk of the deposit / intermediate layer - fused and semi-glossy ash / inner layer - hard, black, and glossy layer. When removed via a tool or blasting this ash should reveal tubing that appears to have been grooved. (grand canyon)</t>
  </si>
  <si>
    <t>Thick ash accumulation on tubing that consists of three layers: outer layer - hard, brittle, porous layer that makes up the bulk of the deposit / intermediate layer - white and chalky consistency / inner layer - hard, black, and glossy layer. When removed via a tool or blasting this ash should not reveal any damage to the tubing below.</t>
  </si>
  <si>
    <t>Slight ash accumulation on tubing that has a reddish/gray hue to it. This ash is somewhat easily removed with a gloved hand and it comes off in uniformly colored sheets.</t>
  </si>
  <si>
    <t>Little to no ash accumulation on tubing. If there is slight accumulation it is easily removed with the brush of a gloved hand.</t>
  </si>
  <si>
    <t>Thermal Fatigue/Transverse Cracking</t>
  </si>
  <si>
    <t>Severe transvers or axial cracking found on the tubing. This damage will be widespread in the furnace and it extends deeper into the tubing than a light tigerpaw disc can buff out. The tubing will have an elephant trunk-like appearance with very distinct peaks and valleys.</t>
  </si>
  <si>
    <t>Moderate transverse or axial cracking found on the tubing. This damage will be widespread in the furnace and it extends deeper into the tubing than a light tigerpaw disc can buff out. The tubing will have an elephant hide-like appearance with evident plateaus and valleys.</t>
  </si>
  <si>
    <t>Moderate transverse or axial cracking found on the tubing. This damage will be more widespread in the furnace, but it is still superficial in nature. The tubing at this stage will have very faint lines covering the crown of the tubing and does not extend into the membrane and/or attachments.</t>
  </si>
  <si>
    <t>Minor transverse cracking found on the tubing. This damage will be isolated to a small area and is superficial in nature. It can be easily buffed out with light tigerpaw disc.</t>
  </si>
  <si>
    <t>No visually detectable cracking on the tubing.</t>
  </si>
  <si>
    <t>Destructive Examination - Outside Diameter</t>
  </si>
  <si>
    <r>
      <t>Correct material type for application, &lt; 50% of design MWT, DWD greater than 30 gr/ft</t>
    </r>
    <r>
      <rPr>
        <vertAlign val="superscript"/>
        <sz val="9"/>
        <color theme="1"/>
        <rFont val="Calibri"/>
        <family val="2"/>
        <scheme val="minor"/>
      </rPr>
      <t>2</t>
    </r>
    <r>
      <rPr>
        <sz val="9"/>
        <color theme="1"/>
        <rFont val="Calibri"/>
        <family val="2"/>
        <scheme val="minor"/>
      </rPr>
      <t>, severe pitting on the ID of the tubing, early stages of softening, and final stage of creep.</t>
    </r>
  </si>
  <si>
    <r>
      <t>Correct material type for application, 50% &lt; x &lt;65% of design MWT, DWD below 30 gr/ft</t>
    </r>
    <r>
      <rPr>
        <vertAlign val="superscript"/>
        <sz val="9"/>
        <color theme="1"/>
        <rFont val="Calibri"/>
        <family val="2"/>
        <scheme val="minor"/>
      </rPr>
      <t>2</t>
    </r>
    <r>
      <rPr>
        <sz val="9"/>
        <color theme="1"/>
        <rFont val="Calibri"/>
        <family val="2"/>
        <scheme val="minor"/>
      </rPr>
      <t>, moderate to severe pitting on the ID of the tubing, early stages of softening, and moderate stage of creep.</t>
    </r>
  </si>
  <si>
    <r>
      <t>Correct material type for application, 65% &lt; x &lt; 75% of the design MWT, DWD below 25 gr/ft</t>
    </r>
    <r>
      <rPr>
        <vertAlign val="superscript"/>
        <sz val="9"/>
        <color theme="1"/>
        <rFont val="Calibri"/>
        <family val="2"/>
        <scheme val="minor"/>
      </rPr>
      <t>2</t>
    </r>
    <r>
      <rPr>
        <sz val="9"/>
        <color theme="1"/>
        <rFont val="Calibri"/>
        <family val="2"/>
        <scheme val="minor"/>
      </rPr>
      <t>, moderate pitting on the ID of the tubing, acceptable hardness, and  early stage of creep.</t>
    </r>
  </si>
  <si>
    <r>
      <t>Correct material type for application, 75% &lt; x &lt; 90% of the design MWT, DWD below 20 gr/ft</t>
    </r>
    <r>
      <rPr>
        <vertAlign val="superscript"/>
        <sz val="9"/>
        <color theme="1"/>
        <rFont val="Calibri"/>
        <family val="2"/>
        <scheme val="minor"/>
      </rPr>
      <t>2</t>
    </r>
    <r>
      <rPr>
        <sz val="9"/>
        <color theme="1"/>
        <rFont val="Calibri"/>
        <family val="2"/>
        <scheme val="minor"/>
      </rPr>
      <t>, minor pitting if any on the ID of the tubing, acceptable hardness, and no signs of creep.</t>
    </r>
  </si>
  <si>
    <r>
      <t>Correct material type for application, 90% or greater of the design MWT, DWD below 15 gr/ft</t>
    </r>
    <r>
      <rPr>
        <vertAlign val="superscript"/>
        <sz val="9"/>
        <color theme="1"/>
        <rFont val="Calibri"/>
        <family val="2"/>
        <scheme val="minor"/>
      </rPr>
      <t>2</t>
    </r>
    <r>
      <rPr>
        <sz val="9"/>
        <color theme="1"/>
        <rFont val="Calibri"/>
        <family val="2"/>
        <scheme val="minor"/>
      </rPr>
      <t>, minor pitting if any on the ID of the tubing, acceptable hardness, and no signs of creep.</t>
    </r>
  </si>
  <si>
    <t>Destructive Examination - Inside Diameter</t>
  </si>
  <si>
    <t>Destructive Examination - Tube Wall Thickness</t>
  </si>
  <si>
    <t>Destructive Examination - Deposit Weight Density</t>
  </si>
  <si>
    <t>Destructive Examination - Material Grade</t>
  </si>
  <si>
    <t>Destructive Examination - Hardness</t>
  </si>
  <si>
    <t>Destructive Examination - Microstructure</t>
  </si>
  <si>
    <t>Wall Thickness - Sootblower Panel</t>
  </si>
  <si>
    <t>More than 25% of tubing is &lt; 50% of the design MWT.</t>
  </si>
  <si>
    <t>More than 25% of tubing is below the calculated minimum wall thickness.</t>
  </si>
  <si>
    <t>Majority of tubing is 50% &lt; x &lt; 65% of the design MWT.</t>
  </si>
  <si>
    <t>Majority of tubing is 65% &lt; x &lt; 75% of the design MWT.</t>
  </si>
  <si>
    <t>Majority of tubing is 75% &lt; x &lt; 90% of the design MWT.</t>
  </si>
  <si>
    <t>90% or greater of the design MWT.</t>
  </si>
  <si>
    <t>Wall Thickness - Burner Corner Tube</t>
  </si>
  <si>
    <t>Wall Thickness - Tubes Below SOFA</t>
  </si>
  <si>
    <t>Boiler Tube Failures</t>
  </si>
  <si>
    <t>Greater than 5 boiler tube failures in the past 6 months and in various locations.</t>
  </si>
  <si>
    <t>3 &lt; x &lt; 5 boiler tube failures in the past 12 months.</t>
  </si>
  <si>
    <t>1 &lt; x &lt; 3 boiler tube failures in the past 12 months.</t>
  </si>
  <si>
    <t>No boiler tube failures in the past 12 months or one boiler tube failure in the past 24 months.</t>
  </si>
  <si>
    <t>No boiler tube failures in the past 24 months.</t>
  </si>
  <si>
    <t>Probability of Failure Curve Analysis</t>
  </si>
  <si>
    <t>Probability of failure input from analysis tool. (From Matrix above)</t>
  </si>
  <si>
    <t>Level 0 =  85% thru 100%  probability of Failure</t>
  </si>
  <si>
    <t>Level 1 =  66% thru 84%  probability of Failure</t>
  </si>
  <si>
    <t>Level 2 =  26% thru 65%  probability of Failure</t>
  </si>
  <si>
    <t>Level 3 =  3% thru 25%  probability of Failure</t>
  </si>
  <si>
    <t>Level 4 =  0% thru 2%  probability of Failure</t>
  </si>
  <si>
    <t>Petersburg</t>
  </si>
  <si>
    <t>PETE 1</t>
  </si>
  <si>
    <t>202BI00000</t>
  </si>
  <si>
    <t>202BIHDWW0</t>
  </si>
  <si>
    <t>Boiler Internals</t>
  </si>
  <si>
    <t>Waterwall</t>
  </si>
  <si>
    <t>Boiler</t>
  </si>
  <si>
    <t>Tubes</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</si>
</sst>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0.0%"/>
    <numFmt numFmtId="165" formatCode="0.0"/>
    <numFmt numFmtId="166" formatCode="[$-409]m/d/yy\ h:mm\ AM/PM;@"/>
    <numFmt numFmtId="167" formatCode="0.000000"/>
    <numFmt numFmtId="168" formatCode="yyyy"/>
    <numFmt numFmtId="169" formatCode="0.000"/>
  </numFmts>
  <fonts count="33" x14ac:knownFonts="1">
    <font>
      <sz val="11"/>
      <color theme="1"/>
      <name val="Calibri"/>
      <family val="2"/>
      <scheme val="minor"/>
    </font>
    <font>
      <b/>
      <sz val="11"/>
      <color theme="1"/>
      <name val="Calibri"/>
      <family val="2"/>
      <scheme val="minor"/>
    </font>
    <font>
      <sz val="8"/>
      <color theme="1"/>
      <name val="Calibri"/>
      <family val="2"/>
      <scheme val="minor"/>
    </font>
    <font>
      <sz val="10"/>
      <color theme="1"/>
      <name val="Calibri"/>
      <family val="2"/>
      <scheme val="minor"/>
    </font>
    <font>
      <b/>
      <sz val="10"/>
      <color theme="1"/>
      <name val="Calibri"/>
      <family val="2"/>
      <scheme val="minor"/>
    </font>
    <font>
      <sz val="9"/>
      <color theme="1"/>
      <name val="Calibri"/>
      <family val="2"/>
      <scheme val="minor"/>
    </font>
    <font>
      <b/>
      <sz val="8"/>
      <color theme="1"/>
      <name val="Calibri"/>
      <family val="2"/>
      <scheme val="minor"/>
    </font>
    <font>
      <sz val="7"/>
      <color theme="1"/>
      <name val="Calibri"/>
      <family val="2"/>
      <scheme val="minor"/>
    </font>
    <font>
      <b/>
      <sz val="14"/>
      <color theme="1"/>
      <name val="Calibri"/>
      <family val="2"/>
      <scheme val="minor"/>
    </font>
    <font>
      <b/>
      <sz val="11"/>
      <color theme="0"/>
      <name val="Calibri"/>
      <family val="2"/>
      <scheme val="minor"/>
    </font>
    <font>
      <sz val="11"/>
      <color theme="0"/>
      <name val="Calibri"/>
      <family val="2"/>
      <scheme val="minor"/>
    </font>
    <font>
      <b/>
      <sz val="10"/>
      <color theme="0"/>
      <name val="Calibri"/>
      <family val="2"/>
      <scheme val="minor"/>
    </font>
    <font>
      <sz val="8"/>
      <color theme="0"/>
      <name val="Calibri"/>
      <family val="2"/>
      <scheme val="minor"/>
    </font>
    <font>
      <b/>
      <sz val="9"/>
      <color theme="1"/>
      <name val="Calibri"/>
      <family val="2"/>
      <scheme val="minor"/>
    </font>
    <font>
      <b/>
      <sz val="10"/>
      <color rgb="FFFF0000"/>
      <name val="Calibri"/>
      <family val="2"/>
      <scheme val="minor"/>
    </font>
    <font>
      <sz val="9"/>
      <color theme="0"/>
      <name val="Calibri"/>
      <family val="2"/>
      <scheme val="minor"/>
    </font>
    <font>
      <sz val="11"/>
      <color theme="1"/>
      <name val="Calibri"/>
      <family val="2"/>
      <scheme val="minor"/>
    </font>
    <font>
      <b/>
      <sz val="8"/>
      <color theme="0"/>
      <name val="Calibri"/>
      <family val="2"/>
      <scheme val="minor"/>
    </font>
    <font>
      <sz val="9"/>
      <color indexed="81"/>
      <name val="Tahoma"/>
      <family val="2"/>
    </font>
    <font>
      <b/>
      <sz val="9"/>
      <color indexed="81"/>
      <name val="Tahoma"/>
      <family val="2"/>
    </font>
    <font>
      <b/>
      <sz val="12"/>
      <color theme="1"/>
      <name val="Calibri"/>
      <family val="2"/>
      <scheme val="minor"/>
    </font>
    <font>
      <u/>
      <sz val="11"/>
      <color theme="1"/>
      <name val="Calibri"/>
      <family val="2"/>
      <scheme val="minor"/>
    </font>
    <font>
      <sz val="10"/>
      <color theme="0"/>
      <name val="Calibri"/>
      <family val="2"/>
      <scheme val="minor"/>
    </font>
    <font>
      <b/>
      <sz val="8"/>
      <color rgb="FFFF0000"/>
      <name val="Calibri"/>
      <family val="2"/>
      <scheme val="minor"/>
    </font>
    <font>
      <sz val="11"/>
      <color rgb="FFFF0000"/>
      <name val="Calibri"/>
      <family val="2"/>
      <scheme val="minor"/>
    </font>
    <font>
      <sz val="9"/>
      <name val="Calibri"/>
      <family val="2"/>
      <scheme val="minor"/>
    </font>
    <font>
      <b/>
      <sz val="7"/>
      <color theme="1"/>
      <name val="Calibri"/>
      <family val="2"/>
      <scheme val="minor"/>
    </font>
    <font>
      <sz val="7"/>
      <color theme="0"/>
      <name val="Calibri"/>
      <family val="2"/>
      <scheme val="minor"/>
    </font>
    <font>
      <sz val="9"/>
      <color rgb="FFFF0000"/>
      <name val="Calibri"/>
      <family val="2"/>
      <scheme val="minor"/>
    </font>
    <font>
      <b/>
      <sz val="7"/>
      <color theme="0"/>
      <name val="Calibri"/>
      <family val="2"/>
      <scheme val="minor"/>
    </font>
    <font>
      <sz val="8"/>
      <color rgb="FFFF0000"/>
      <name val="Calibri"/>
      <family val="2"/>
      <scheme val="minor"/>
    </font>
    <font>
      <sz val="9"/>
      <color indexed="8"/>
      <name val="Calibri"/>
      <family val="2"/>
    </font>
    <font>
      <vertAlign val="superscript"/>
      <sz val="9"/>
      <color theme="1"/>
      <name val="Calibri"/>
      <family val="2"/>
      <scheme val="minor"/>
    </font>
  </fonts>
  <fills count="6">
    <fill>
      <patternFill patternType="none"/>
    </fill>
    <fill>
      <patternFill patternType="gray125"/>
    </fill>
    <fill>
      <patternFill patternType="solid">
        <fgColor theme="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rgb="FFCCFF99"/>
        <bgColor indexed="64"/>
      </patternFill>
    </fill>
  </fills>
  <borders count="85">
    <border>
      <left/>
      <right/>
      <top/>
      <bottom/>
      <diagonal/>
    </border>
    <border>
      <left style="thin">
        <color auto="1"/>
      </left>
      <right style="thin">
        <color auto="1"/>
      </right>
      <top/>
      <bottom style="thin">
        <color auto="1"/>
      </bottom>
      <diagonal/>
    </border>
    <border>
      <left style="thin">
        <color auto="1"/>
      </left>
      <right style="thin">
        <color indexed="64"/>
      </right>
      <top style="thin">
        <color indexed="64"/>
      </top>
      <bottom style="thin">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thin">
        <color indexed="64"/>
      </right>
      <top/>
      <bottom style="thin">
        <color theme="0" tint="-0.24994659260841701"/>
      </bottom>
      <diagonal/>
    </border>
    <border>
      <left style="medium">
        <color indexed="64"/>
      </left>
      <right style="thin">
        <color indexed="64"/>
      </right>
      <top/>
      <bottom style="thin">
        <color indexed="64"/>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medium">
        <color indexed="64"/>
      </left>
      <right style="thin">
        <color auto="1"/>
      </right>
      <top/>
      <bottom/>
      <diagonal/>
    </border>
    <border>
      <left/>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diagonal/>
    </border>
    <border>
      <left style="thin">
        <color auto="1"/>
      </left>
      <right style="thin">
        <color indexed="64"/>
      </right>
      <top style="thin">
        <color theme="0" tint="-0.24994659260841701"/>
      </top>
      <bottom/>
      <diagonal/>
    </border>
    <border>
      <left style="medium">
        <color indexed="64"/>
      </left>
      <right style="thin">
        <color auto="1"/>
      </right>
      <top style="thin">
        <color indexed="64"/>
      </top>
      <bottom/>
      <diagonal/>
    </border>
    <border>
      <left style="thin">
        <color auto="1"/>
      </left>
      <right/>
      <top/>
      <bottom/>
      <diagonal/>
    </border>
    <border>
      <left style="thin">
        <color indexed="64"/>
      </left>
      <right/>
      <top/>
      <bottom style="thin">
        <color indexed="64"/>
      </bottom>
      <diagonal/>
    </border>
    <border>
      <left/>
      <right style="medium">
        <color indexed="64"/>
      </right>
      <top/>
      <bottom style="thin">
        <color auto="1"/>
      </bottom>
      <diagonal/>
    </border>
    <border>
      <left/>
      <right/>
      <top style="medium">
        <color indexed="64"/>
      </top>
      <bottom style="medium">
        <color indexed="64"/>
      </bottom>
      <diagonal/>
    </border>
    <border>
      <left style="medium">
        <color indexed="64"/>
      </left>
      <right style="thin">
        <color auto="1"/>
      </right>
      <top style="thin">
        <color indexed="64"/>
      </top>
      <bottom style="thin">
        <color indexed="64"/>
      </bottom>
      <diagonal/>
    </border>
    <border>
      <left/>
      <right style="medium">
        <color indexed="64"/>
      </right>
      <top style="thin">
        <color indexed="64"/>
      </top>
      <bottom style="thin">
        <color indexed="64"/>
      </bottom>
      <diagonal/>
    </border>
    <border>
      <left style="thin">
        <color auto="1"/>
      </left>
      <right style="thin">
        <color auto="1"/>
      </right>
      <top/>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bottom style="thin">
        <color auto="1"/>
      </bottom>
      <diagonal/>
    </border>
    <border>
      <left style="thin">
        <color auto="1"/>
      </left>
      <right/>
      <top style="thin">
        <color auto="1"/>
      </top>
      <bottom style="thin">
        <color auto="1"/>
      </bottom>
      <diagonal/>
    </border>
    <border>
      <left/>
      <right style="thin">
        <color auto="1"/>
      </right>
      <top/>
      <bottom/>
      <diagonal/>
    </border>
    <border>
      <left/>
      <right style="thin">
        <color auto="1"/>
      </right>
      <top/>
      <bottom style="thin">
        <color auto="1"/>
      </bottom>
      <diagonal/>
    </border>
    <border>
      <left/>
      <right/>
      <top/>
      <bottom style="thin">
        <color auto="1"/>
      </bottom>
      <diagonal/>
    </border>
    <border>
      <left style="thin">
        <color auto="1"/>
      </left>
      <right style="thin">
        <color auto="1"/>
      </right>
      <top/>
      <bottom style="thin">
        <color auto="1"/>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auto="1"/>
      </left>
      <right style="thin">
        <color indexed="64"/>
      </right>
      <top/>
      <bottom style="thin">
        <color theme="0" tint="-0.24994659260841701"/>
      </bottom>
      <diagonal/>
    </border>
    <border>
      <left style="medium">
        <color indexed="64"/>
      </left>
      <right/>
      <top style="thin">
        <color indexed="64"/>
      </top>
      <bottom style="thin">
        <color indexed="64"/>
      </bottom>
      <diagonal/>
    </border>
    <border>
      <left style="thin">
        <color auto="1"/>
      </left>
      <right style="thin">
        <color indexed="64"/>
      </right>
      <top style="thin">
        <color theme="0" tint="-0.24994659260841701"/>
      </top>
      <bottom style="thin">
        <color theme="0" tint="-0.24994659260841701"/>
      </bottom>
      <diagonal/>
    </border>
    <border>
      <left style="thin">
        <color auto="1"/>
      </left>
      <right style="thin">
        <color indexed="64"/>
      </right>
      <top style="thin">
        <color theme="0" tint="-0.24994659260841701"/>
      </top>
      <bottom style="thin">
        <color indexed="64"/>
      </bottom>
      <diagonal/>
    </border>
    <border>
      <left style="thin">
        <color auto="1"/>
      </left>
      <right style="thin">
        <color indexed="64"/>
      </right>
      <top style="thin">
        <color indexed="64"/>
      </top>
      <bottom style="thin">
        <color theme="0" tint="-0.24994659260841701"/>
      </bottom>
      <diagonal/>
    </border>
    <border>
      <left style="medium">
        <color indexed="64"/>
      </left>
      <right style="thin">
        <color auto="1"/>
      </right>
      <top style="medium">
        <color indexed="64"/>
      </top>
      <bottom/>
      <diagonal/>
    </border>
    <border>
      <left style="thin">
        <color auto="1"/>
      </left>
      <right style="thin">
        <color indexed="64"/>
      </right>
      <top style="medium">
        <color indexed="64"/>
      </top>
      <bottom/>
      <diagonal/>
    </border>
    <border>
      <left/>
      <right style="thin">
        <color indexed="64"/>
      </right>
      <top style="medium">
        <color indexed="64"/>
      </top>
      <bottom/>
      <diagonal/>
    </border>
    <border>
      <left style="thin">
        <color indexed="64"/>
      </left>
      <right/>
      <top style="medium">
        <color indexed="64"/>
      </top>
      <bottom/>
      <diagonal/>
    </border>
    <border>
      <left style="medium">
        <color indexed="64"/>
      </left>
      <right/>
      <top/>
      <bottom style="thin">
        <color auto="1"/>
      </bottom>
      <diagonal/>
    </border>
    <border>
      <left/>
      <right style="medium">
        <color indexed="64"/>
      </right>
      <top style="thin">
        <color indexed="64"/>
      </top>
      <bottom/>
      <diagonal/>
    </border>
    <border>
      <left style="medium">
        <color indexed="64"/>
      </left>
      <right/>
      <top style="thin">
        <color indexed="64"/>
      </top>
      <bottom/>
      <diagonal/>
    </border>
    <border>
      <left style="thin">
        <color theme="0" tint="-0.24994659260841701"/>
      </left>
      <right style="thin">
        <color theme="0" tint="-0.24994659260841701"/>
      </right>
      <top style="thin">
        <color auto="1"/>
      </top>
      <bottom style="thin">
        <color theme="0" tint="-0.24994659260841701"/>
      </bottom>
      <diagonal/>
    </border>
    <border>
      <left style="thin">
        <color theme="0" tint="-0.24994659260841701"/>
      </left>
      <right style="medium">
        <color indexed="64"/>
      </right>
      <top style="thin">
        <color indexed="64"/>
      </top>
      <bottom style="thin">
        <color theme="0" tint="-0.24994659260841701"/>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style="thin">
        <color indexed="64"/>
      </bottom>
      <diagonal/>
    </border>
    <border>
      <left style="thin">
        <color theme="0" tint="-0.24994659260841701"/>
      </left>
      <right style="medium">
        <color indexed="64"/>
      </right>
      <top style="thin">
        <color theme="0" tint="-0.24994659260841701"/>
      </top>
      <bottom style="thin">
        <color indexed="64"/>
      </bottom>
      <diagonal/>
    </border>
    <border>
      <left/>
      <right style="thin">
        <color theme="0" tint="-0.24994659260841701"/>
      </right>
      <top style="thin">
        <color auto="1"/>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right style="thin">
        <color theme="0" tint="-0.24994659260841701"/>
      </right>
      <top style="thin">
        <color theme="0" tint="-0.24994659260841701"/>
      </top>
      <bottom style="thin">
        <color indexed="64"/>
      </bottom>
      <diagonal/>
    </border>
    <border>
      <left style="thin">
        <color theme="0" tint="-0.24994659260841701"/>
      </left>
      <right/>
      <top style="thin">
        <color auto="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indexed="64"/>
      </bottom>
      <diagonal/>
    </border>
    <border>
      <left style="thin">
        <color auto="1"/>
      </left>
      <right style="thin">
        <color theme="0" tint="-0.499984740745262"/>
      </right>
      <top/>
      <bottom style="thin">
        <color auto="1"/>
      </bottom>
      <diagonal/>
    </border>
    <border>
      <left style="thin">
        <color theme="0" tint="-0.499984740745262"/>
      </left>
      <right style="thin">
        <color theme="0" tint="-0.499984740745262"/>
      </right>
      <top/>
      <bottom style="thin">
        <color auto="1"/>
      </bottom>
      <diagonal/>
    </border>
    <border>
      <left style="thin">
        <color theme="0" tint="-0.499984740745262"/>
      </left>
      <right style="thin">
        <color auto="1"/>
      </right>
      <top/>
      <bottom style="thin">
        <color auto="1"/>
      </bottom>
      <diagonal/>
    </border>
    <border>
      <left style="thin">
        <color auto="1"/>
      </left>
      <right style="thin">
        <color indexed="64"/>
      </right>
      <top/>
      <bottom style="medium">
        <color indexed="64"/>
      </bottom>
      <diagonal/>
    </border>
    <border>
      <left/>
      <right style="thin">
        <color indexed="64"/>
      </right>
      <top style="thin">
        <color theme="0" tint="-0.24994659260841701"/>
      </top>
      <bottom style="thin">
        <color theme="0" tint="-0.24994659260841701"/>
      </bottom>
      <diagonal/>
    </border>
    <border>
      <left style="thin">
        <color auto="1"/>
      </left>
      <right style="thin">
        <color theme="0" tint="-0.499984740745262"/>
      </right>
      <top style="thin">
        <color auto="1"/>
      </top>
      <bottom style="thin">
        <color indexed="64"/>
      </bottom>
      <diagonal/>
    </border>
    <border>
      <left style="thin">
        <color theme="0" tint="-0.499984740745262"/>
      </left>
      <right style="thin">
        <color theme="0" tint="-0.499984740745262"/>
      </right>
      <top style="thin">
        <color auto="1"/>
      </top>
      <bottom style="thin">
        <color indexed="64"/>
      </bottom>
      <diagonal/>
    </border>
    <border>
      <left style="thin">
        <color theme="0" tint="-0.499984740745262"/>
      </left>
      <right style="thin">
        <color auto="1"/>
      </right>
      <top style="thin">
        <color auto="1"/>
      </top>
      <bottom style="thin">
        <color indexed="64"/>
      </bottom>
      <diagonal/>
    </border>
    <border>
      <left/>
      <right style="thin">
        <color indexed="64"/>
      </right>
      <top style="thin">
        <color theme="0" tint="-0.24994659260841701"/>
      </top>
      <bottom style="thin">
        <color indexed="64"/>
      </bottom>
      <diagonal/>
    </border>
    <border>
      <left style="thin">
        <color indexed="64"/>
      </left>
      <right/>
      <top style="thin">
        <color theme="0" tint="-0.24994659260841701"/>
      </top>
      <bottom style="thin">
        <color theme="0" tint="-0.24994659260841701"/>
      </bottom>
      <diagonal/>
    </border>
    <border>
      <left style="thin">
        <color auto="1"/>
      </left>
      <right/>
      <top style="thin">
        <color indexed="64"/>
      </top>
      <bottom style="thin">
        <color theme="0" tint="-0.24994659260841701"/>
      </bottom>
      <diagonal/>
    </border>
    <border>
      <left/>
      <right style="thin">
        <color auto="1"/>
      </right>
      <top style="thin">
        <color auto="1"/>
      </top>
      <bottom style="thin">
        <color theme="0" tint="-0.24994659260841701"/>
      </bottom>
      <diagonal/>
    </border>
    <border>
      <left style="medium">
        <color indexed="64"/>
      </left>
      <right style="thin">
        <color indexed="64"/>
      </right>
      <top style="thin">
        <color indexed="64"/>
      </top>
      <bottom style="medium">
        <color indexed="64"/>
      </bottom>
      <diagonal/>
    </border>
    <border>
      <left style="thin">
        <color auto="1"/>
      </left>
      <right style="thin">
        <color auto="1"/>
      </right>
      <top style="thin">
        <color auto="1"/>
      </top>
      <bottom style="medium">
        <color indexed="64"/>
      </bottom>
      <diagonal/>
    </border>
    <border>
      <left/>
      <right style="thin">
        <color indexed="64"/>
      </right>
      <top style="thin">
        <color indexed="64"/>
      </top>
      <bottom style="medium">
        <color indexed="64"/>
      </bottom>
      <diagonal/>
    </border>
    <border>
      <left style="thin">
        <color theme="0" tint="-0.24994659260841701"/>
      </left>
      <right style="thin">
        <color theme="0" tint="-0.24994659260841701"/>
      </right>
      <top style="thin">
        <color auto="1"/>
      </top>
      <bottom style="medium">
        <color indexed="64"/>
      </bottom>
      <diagonal/>
    </border>
    <border>
      <left/>
      <right style="medium">
        <color indexed="64"/>
      </right>
      <top style="thin">
        <color theme="0" tint="-0.24994659260841701"/>
      </top>
      <bottom style="thin">
        <color theme="0" tint="-0.24994659260841701"/>
      </bottom>
      <diagonal/>
    </border>
    <border>
      <left/>
      <right style="medium">
        <color indexed="64"/>
      </right>
      <top style="thin">
        <color auto="1"/>
      </top>
      <bottom style="thin">
        <color theme="0" tint="-0.24994659260841701"/>
      </bottom>
      <diagonal/>
    </border>
    <border>
      <left/>
      <right style="thin">
        <color theme="0" tint="-0.24994659260841701"/>
      </right>
      <top style="thin">
        <color auto="1"/>
      </top>
      <bottom style="medium">
        <color indexed="64"/>
      </bottom>
      <diagonal/>
    </border>
    <border>
      <left style="thin">
        <color theme="0" tint="-0.24994659260841701"/>
      </left>
      <right/>
      <top style="thin">
        <color auto="1"/>
      </top>
      <bottom style="medium">
        <color indexed="64"/>
      </bottom>
      <diagonal/>
    </border>
    <border>
      <left style="thin">
        <color theme="0" tint="-0.24994659260841701"/>
      </left>
      <right style="medium">
        <color indexed="64"/>
      </right>
      <top style="thin">
        <color indexed="64"/>
      </top>
      <bottom style="medium">
        <color indexed="64"/>
      </bottom>
      <diagonal/>
    </border>
  </borders>
  <cellStyleXfs count="2">
    <xf numFmtId="0" fontId="0" fillId="0" borderId="0"/>
    <xf numFmtId="9" fontId="16" fillId="0" borderId="0" applyFont="0" applyFill="0" applyBorder="0" applyAlignment="0" applyProtection="0"/>
  </cellStyleXfs>
  <cellXfs count="360">
    <xf numFmtId="0" fontId="0" fillId="0" borderId="0" xfId="0"/>
    <xf numFmtId="0" fontId="5" fillId="0" borderId="2" xfId="0" applyFont="1" applyBorder="1" applyAlignment="1" applyProtection="1">
      <alignment horizontal="center" vertical="center"/>
    </xf>
    <xf numFmtId="0" fontId="5" fillId="0" borderId="2" xfId="0" applyFont="1" applyBorder="1" applyAlignment="1" applyProtection="1">
      <alignment horizontal="center" vertical="center" wrapText="1"/>
    </xf>
    <xf numFmtId="0" fontId="5" fillId="2" borderId="20" xfId="0" applyFont="1" applyFill="1" applyBorder="1" applyAlignment="1" applyProtection="1">
      <alignment horizontal="left" vertical="center"/>
    </xf>
    <xf numFmtId="0" fontId="0" fillId="2" borderId="36" xfId="0" applyFill="1" applyBorder="1"/>
    <xf numFmtId="0" fontId="1" fillId="3" borderId="2" xfId="0" applyFont="1" applyFill="1" applyBorder="1" applyAlignment="1" applyProtection="1">
      <alignment horizontal="center" vertical="center" wrapText="1"/>
    </xf>
    <xf numFmtId="0" fontId="1" fillId="3" borderId="20" xfId="0" applyFont="1" applyFill="1" applyBorder="1" applyAlignment="1" applyProtection="1">
      <alignment horizontal="left" vertical="center"/>
    </xf>
    <xf numFmtId="0" fontId="1" fillId="3" borderId="2" xfId="0" applyFont="1" applyFill="1" applyBorder="1" applyAlignment="1" applyProtection="1">
      <alignment horizontal="center" vertical="center"/>
    </xf>
    <xf numFmtId="0" fontId="5" fillId="2" borderId="25" xfId="0" applyFont="1" applyFill="1" applyBorder="1" applyAlignment="1" applyProtection="1">
      <alignment vertical="center"/>
    </xf>
    <xf numFmtId="0" fontId="5" fillId="2" borderId="19" xfId="0" applyFont="1" applyFill="1" applyBorder="1" applyAlignment="1" applyProtection="1">
      <alignment vertical="center" wrapText="1"/>
    </xf>
    <xf numFmtId="0" fontId="0" fillId="2" borderId="19" xfId="0" applyFill="1" applyBorder="1" applyProtection="1"/>
    <xf numFmtId="0" fontId="5" fillId="2" borderId="25" xfId="0" applyFont="1" applyFill="1" applyBorder="1" applyAlignment="1" applyProtection="1">
      <alignment horizontal="left" vertical="center"/>
    </xf>
    <xf numFmtId="0" fontId="5" fillId="2" borderId="19" xfId="0" applyFont="1" applyFill="1" applyBorder="1" applyAlignment="1" applyProtection="1">
      <alignment vertical="center"/>
    </xf>
    <xf numFmtId="0" fontId="0" fillId="0" borderId="24" xfId="0" applyBorder="1" applyProtection="1"/>
    <xf numFmtId="0" fontId="0" fillId="0" borderId="0" xfId="0" applyAlignment="1"/>
    <xf numFmtId="14" fontId="0" fillId="0" borderId="0" xfId="0" applyNumberFormat="1"/>
    <xf numFmtId="0" fontId="0" fillId="0" borderId="0" xfId="0"/>
    <xf numFmtId="0" fontId="0" fillId="2" borderId="0" xfId="0" applyFill="1" applyBorder="1"/>
    <xf numFmtId="0" fontId="0" fillId="2" borderId="37" xfId="0" applyFill="1" applyBorder="1"/>
    <xf numFmtId="0" fontId="0" fillId="0" borderId="0" xfId="0"/>
    <xf numFmtId="0" fontId="0" fillId="0" borderId="0" xfId="0"/>
    <xf numFmtId="168" fontId="0" fillId="0" borderId="0" xfId="0" applyNumberFormat="1" applyAlignment="1">
      <alignment horizontal="center"/>
    </xf>
    <xf numFmtId="0" fontId="0" fillId="0" borderId="0" xfId="0"/>
    <xf numFmtId="0" fontId="2" fillId="2" borderId="32" xfId="0" applyFont="1" applyFill="1" applyBorder="1" applyAlignment="1">
      <alignment horizontal="center" vertical="center"/>
    </xf>
    <xf numFmtId="0" fontId="0" fillId="2" borderId="17" xfId="0" applyFill="1" applyBorder="1"/>
    <xf numFmtId="0" fontId="0" fillId="2" borderId="21" xfId="0" applyFill="1" applyBorder="1"/>
    <xf numFmtId="0" fontId="0" fillId="2" borderId="13" xfId="0" applyFill="1" applyBorder="1"/>
    <xf numFmtId="0" fontId="0" fillId="2" borderId="35" xfId="0" applyFill="1" applyBorder="1" applyAlignment="1">
      <alignment vertical="top" wrapText="1"/>
    </xf>
    <xf numFmtId="0" fontId="1" fillId="2" borderId="0" xfId="0" applyFont="1" applyFill="1" applyBorder="1" applyAlignment="1">
      <alignment vertical="top" wrapText="1"/>
    </xf>
    <xf numFmtId="0" fontId="21" fillId="2" borderId="0" xfId="0" applyFont="1" applyFill="1" applyBorder="1" applyAlignment="1">
      <alignment vertical="top" wrapText="1"/>
    </xf>
    <xf numFmtId="0" fontId="0" fillId="2" borderId="0" xfId="0" applyFill="1" applyBorder="1" applyAlignment="1">
      <alignment vertical="top" wrapText="1"/>
    </xf>
    <xf numFmtId="0" fontId="0" fillId="2" borderId="33" xfId="0" applyFill="1" applyBorder="1"/>
    <xf numFmtId="0" fontId="0" fillId="4" borderId="0" xfId="0" applyFill="1" applyAlignment="1">
      <alignment vertical="top" wrapText="1"/>
    </xf>
    <xf numFmtId="0" fontId="0" fillId="2" borderId="31" xfId="0" applyFill="1" applyBorder="1"/>
    <xf numFmtId="0" fontId="0" fillId="2" borderId="35" xfId="0" applyFill="1" applyBorder="1"/>
    <xf numFmtId="0" fontId="0" fillId="4" borderId="0" xfId="0" applyFill="1"/>
    <xf numFmtId="0" fontId="0" fillId="0" borderId="0" xfId="0"/>
    <xf numFmtId="0" fontId="1" fillId="3" borderId="40" xfId="0" applyFont="1" applyFill="1" applyBorder="1" applyAlignment="1" applyProtection="1"/>
    <xf numFmtId="0" fontId="26" fillId="3" borderId="27" xfId="0" applyFont="1" applyFill="1" applyBorder="1" applyAlignment="1" applyProtection="1">
      <alignment horizontal="center" wrapText="1"/>
    </xf>
    <xf numFmtId="0" fontId="26" fillId="3" borderId="27" xfId="0" applyFont="1" applyFill="1" applyBorder="1" applyAlignment="1" applyProtection="1">
      <alignment horizontal="center" vertical="top" wrapText="1"/>
    </xf>
    <xf numFmtId="0" fontId="7" fillId="3" borderId="27" xfId="0" applyFont="1" applyFill="1" applyBorder="1" applyProtection="1"/>
    <xf numFmtId="0" fontId="7" fillId="3" borderId="40" xfId="0" applyFont="1" applyFill="1" applyBorder="1" applyProtection="1"/>
    <xf numFmtId="0" fontId="5" fillId="0" borderId="21" xfId="0" applyFont="1" applyBorder="1" applyAlignment="1" applyProtection="1">
      <alignment horizontal="center" vertical="center"/>
    </xf>
    <xf numFmtId="0" fontId="5" fillId="0" borderId="52" xfId="0" applyFont="1" applyFill="1" applyBorder="1" applyAlignment="1" applyProtection="1">
      <alignment horizontal="center" vertical="center"/>
    </xf>
    <xf numFmtId="0" fontId="5" fillId="0" borderId="7" xfId="0" applyFont="1" applyFill="1" applyBorder="1" applyAlignment="1" applyProtection="1">
      <alignment horizontal="center" vertical="center"/>
    </xf>
    <xf numFmtId="0" fontId="26" fillId="3" borderId="39" xfId="0" applyFont="1" applyFill="1" applyBorder="1" applyAlignment="1" applyProtection="1">
      <alignment horizontal="center" wrapText="1"/>
    </xf>
    <xf numFmtId="0" fontId="5" fillId="0" borderId="45" xfId="0" applyFont="1" applyFill="1" applyBorder="1" applyAlignment="1" applyProtection="1">
      <alignment horizontal="center" vertical="center"/>
      <protection locked="0"/>
    </xf>
    <xf numFmtId="0" fontId="25" fillId="0" borderId="45" xfId="0" applyNumberFormat="1" applyFont="1" applyFill="1" applyBorder="1" applyAlignment="1" applyProtection="1">
      <alignment horizontal="center" vertical="center" wrapText="1"/>
    </xf>
    <xf numFmtId="9" fontId="5" fillId="0" borderId="45" xfId="0" applyNumberFormat="1" applyFont="1" applyFill="1" applyBorder="1" applyAlignment="1" applyProtection="1">
      <alignment horizontal="center" vertical="center" wrapText="1"/>
    </xf>
    <xf numFmtId="0" fontId="5" fillId="0" borderId="53" xfId="0" applyFont="1" applyFill="1" applyBorder="1" applyAlignment="1" applyProtection="1">
      <alignment horizontal="center" vertical="center" wrapText="1"/>
    </xf>
    <xf numFmtId="0" fontId="5" fillId="0" borderId="55" xfId="0" applyFont="1" applyFill="1" applyBorder="1" applyAlignment="1" applyProtection="1">
      <alignment horizontal="center" vertical="center" wrapText="1"/>
    </xf>
    <xf numFmtId="0" fontId="5" fillId="0" borderId="56" xfId="0" applyFont="1" applyFill="1" applyBorder="1" applyAlignment="1" applyProtection="1">
      <alignment horizontal="center" vertical="center" wrapText="1"/>
    </xf>
    <xf numFmtId="0" fontId="5" fillId="0" borderId="50" xfId="0" applyFont="1" applyFill="1" applyBorder="1" applyAlignment="1" applyProtection="1">
      <alignment horizontal="center" vertical="center"/>
    </xf>
    <xf numFmtId="0" fontId="5" fillId="0" borderId="58" xfId="0" applyFont="1" applyFill="1" applyBorder="1" applyAlignment="1" applyProtection="1">
      <alignment horizontal="center" vertical="center"/>
    </xf>
    <xf numFmtId="0" fontId="5" fillId="0" borderId="59" xfId="0" applyFont="1" applyFill="1" applyBorder="1" applyAlignment="1" applyProtection="1">
      <alignment horizontal="center" vertical="center"/>
    </xf>
    <xf numFmtId="0" fontId="5" fillId="0" borderId="60" xfId="0" applyFont="1" applyFill="1" applyBorder="1" applyAlignment="1" applyProtection="1">
      <alignment horizontal="center" vertical="center"/>
    </xf>
    <xf numFmtId="0" fontId="25" fillId="0" borderId="43" xfId="0" applyNumberFormat="1" applyFont="1" applyFill="1" applyBorder="1" applyAlignment="1" applyProtection="1">
      <alignment horizontal="center" vertical="center" wrapText="1"/>
    </xf>
    <xf numFmtId="0" fontId="1" fillId="3" borderId="5" xfId="0" applyFont="1" applyFill="1" applyBorder="1" applyAlignment="1" applyProtection="1">
      <alignment horizontal="center"/>
    </xf>
    <xf numFmtId="0" fontId="30" fillId="2" borderId="0" xfId="0" applyFont="1" applyFill="1" applyAlignment="1" applyProtection="1">
      <alignment horizontal="center"/>
    </xf>
    <xf numFmtId="0" fontId="24" fillId="0" borderId="0" xfId="0" applyFont="1" applyProtection="1"/>
    <xf numFmtId="0" fontId="5" fillId="0" borderId="37" xfId="0" applyFont="1" applyBorder="1" applyAlignment="1" applyProtection="1">
      <alignment horizontal="center" vertical="center"/>
    </xf>
    <xf numFmtId="0" fontId="13" fillId="3" borderId="26" xfId="0" applyFont="1" applyFill="1" applyBorder="1" applyAlignment="1" applyProtection="1">
      <alignment horizontal="center" vertical="center" wrapText="1"/>
    </xf>
    <xf numFmtId="0" fontId="13" fillId="3" borderId="50" xfId="0" applyFont="1" applyFill="1" applyBorder="1" applyAlignment="1" applyProtection="1">
      <alignment horizontal="center" vertical="center" wrapText="1"/>
    </xf>
    <xf numFmtId="0" fontId="13" fillId="3" borderId="37" xfId="0" applyFont="1" applyFill="1" applyBorder="1" applyAlignment="1" applyProtection="1">
      <alignment horizontal="center" vertical="center" wrapText="1"/>
    </xf>
    <xf numFmtId="0" fontId="27" fillId="2" borderId="0" xfId="0" applyFont="1" applyFill="1" applyBorder="1" applyAlignment="1" applyProtection="1">
      <alignment horizontal="center" vertical="center"/>
    </xf>
    <xf numFmtId="0" fontId="29" fillId="2" borderId="0" xfId="0" applyFont="1" applyFill="1" applyBorder="1" applyAlignment="1" applyProtection="1">
      <alignment horizontal="left"/>
    </xf>
    <xf numFmtId="0" fontId="27" fillId="2" borderId="37" xfId="0" applyFont="1" applyFill="1" applyBorder="1" applyAlignment="1" applyProtection="1">
      <alignment horizontal="center" vertical="center"/>
    </xf>
    <xf numFmtId="0" fontId="27" fillId="2" borderId="0" xfId="0" applyFont="1" applyFill="1" applyBorder="1" applyProtection="1"/>
    <xf numFmtId="0" fontId="27" fillId="2" borderId="0" xfId="0" applyFont="1" applyFill="1" applyBorder="1" applyAlignment="1" applyProtection="1">
      <alignment horizontal="center"/>
    </xf>
    <xf numFmtId="0" fontId="27" fillId="2" borderId="0" xfId="0" applyFont="1" applyFill="1" applyBorder="1" applyAlignment="1">
      <alignment horizontal="center" vertical="center"/>
    </xf>
    <xf numFmtId="0" fontId="10" fillId="2" borderId="37" xfId="0" applyFont="1" applyFill="1" applyBorder="1" applyProtection="1"/>
    <xf numFmtId="0" fontId="27" fillId="2" borderId="37" xfId="0" applyFont="1" applyFill="1" applyBorder="1" applyProtection="1"/>
    <xf numFmtId="0" fontId="27" fillId="2" borderId="37" xfId="0" applyFont="1" applyFill="1" applyBorder="1" applyAlignment="1">
      <alignment horizontal="center" vertical="center"/>
    </xf>
    <xf numFmtId="0" fontId="10" fillId="2" borderId="0" xfId="0" applyFont="1" applyFill="1"/>
    <xf numFmtId="0" fontId="13" fillId="3" borderId="0" xfId="0" applyFont="1" applyFill="1" applyBorder="1" applyAlignment="1" applyProtection="1">
      <alignment horizontal="center" wrapText="1"/>
    </xf>
    <xf numFmtId="0" fontId="13" fillId="3" borderId="35" xfId="0" applyFont="1" applyFill="1" applyBorder="1" applyAlignment="1" applyProtection="1">
      <alignment horizontal="center" wrapText="1"/>
    </xf>
    <xf numFmtId="0" fontId="13" fillId="3" borderId="5" xfId="0" applyFont="1" applyFill="1" applyBorder="1" applyAlignment="1" applyProtection="1">
      <alignment horizontal="center" wrapText="1"/>
    </xf>
    <xf numFmtId="0" fontId="5" fillId="3" borderId="8" xfId="0" applyFont="1" applyFill="1" applyBorder="1" applyAlignment="1" applyProtection="1">
      <alignment wrapText="1"/>
    </xf>
    <xf numFmtId="0" fontId="13" fillId="3" borderId="7" xfId="0" applyFont="1" applyFill="1" applyBorder="1" applyAlignment="1" applyProtection="1">
      <alignment horizontal="center" wrapText="1"/>
    </xf>
    <xf numFmtId="0" fontId="28" fillId="0" borderId="61" xfId="0" applyFont="1" applyFill="1" applyBorder="1" applyAlignment="1" applyProtection="1">
      <alignment horizontal="center" vertical="center"/>
    </xf>
    <xf numFmtId="0" fontId="28" fillId="0" borderId="62" xfId="0" applyFont="1" applyFill="1" applyBorder="1" applyAlignment="1" applyProtection="1">
      <alignment horizontal="center" vertical="center"/>
    </xf>
    <xf numFmtId="0" fontId="28" fillId="0" borderId="63" xfId="0" applyFont="1" applyFill="1" applyBorder="1" applyAlignment="1" applyProtection="1">
      <alignment horizontal="center" vertical="center"/>
    </xf>
    <xf numFmtId="14" fontId="1" fillId="3" borderId="27" xfId="0" applyNumberFormat="1" applyFont="1" applyFill="1" applyBorder="1" applyAlignment="1" applyProtection="1">
      <alignment horizontal="left"/>
      <protection locked="0"/>
    </xf>
    <xf numFmtId="0" fontId="1" fillId="3" borderId="27" xfId="0" applyNumberFormat="1" applyFont="1" applyFill="1" applyBorder="1" applyAlignment="1" applyProtection="1">
      <alignment horizontal="right"/>
      <protection locked="0"/>
    </xf>
    <xf numFmtId="0" fontId="8" fillId="3" borderId="27" xfId="0" applyNumberFormat="1" applyFont="1" applyFill="1" applyBorder="1" applyAlignment="1" applyProtection="1">
      <alignment horizontal="left"/>
      <protection locked="0"/>
    </xf>
    <xf numFmtId="0" fontId="2" fillId="0" borderId="0" xfId="0" applyFont="1" applyBorder="1" applyAlignment="1" applyProtection="1">
      <alignment wrapText="1"/>
    </xf>
    <xf numFmtId="0" fontId="0" fillId="3" borderId="27" xfId="0" applyFill="1" applyBorder="1" applyAlignment="1" applyProtection="1"/>
    <xf numFmtId="0" fontId="1" fillId="3" borderId="27" xfId="0" applyNumberFormat="1" applyFont="1" applyFill="1" applyBorder="1" applyAlignment="1" applyProtection="1">
      <alignment horizontal="left"/>
    </xf>
    <xf numFmtId="0" fontId="5" fillId="0" borderId="13" xfId="0" applyFont="1" applyBorder="1" applyAlignment="1" applyProtection="1">
      <alignment horizontal="center" vertical="center"/>
    </xf>
    <xf numFmtId="0" fontId="5" fillId="0" borderId="17" xfId="0" applyFont="1" applyBorder="1" applyAlignment="1" applyProtection="1">
      <alignment horizontal="center" vertical="center"/>
    </xf>
    <xf numFmtId="0" fontId="5" fillId="0" borderId="51" xfId="0" applyFont="1" applyBorder="1" applyAlignment="1" applyProtection="1">
      <alignment horizontal="center" vertical="center"/>
    </xf>
    <xf numFmtId="0" fontId="5" fillId="0" borderId="35" xfId="0" applyFont="1" applyBorder="1" applyAlignment="1" applyProtection="1">
      <alignment horizontal="center" vertical="center"/>
    </xf>
    <xf numFmtId="0" fontId="5" fillId="0" borderId="31" xfId="0" applyFont="1" applyBorder="1" applyAlignment="1" applyProtection="1">
      <alignment horizontal="center" vertical="center"/>
    </xf>
    <xf numFmtId="0" fontId="5" fillId="3" borderId="0" xfId="0" applyFont="1" applyFill="1" applyBorder="1" applyAlignment="1" applyProtection="1">
      <alignment horizontal="center" vertical="center"/>
    </xf>
    <xf numFmtId="0" fontId="5" fillId="0" borderId="36" xfId="0" applyFont="1" applyBorder="1" applyAlignment="1" applyProtection="1">
      <alignment horizontal="center" vertical="center"/>
    </xf>
    <xf numFmtId="0" fontId="5" fillId="0" borderId="33" xfId="0" applyFont="1" applyBorder="1" applyAlignment="1" applyProtection="1">
      <alignment horizontal="center" vertical="center"/>
    </xf>
    <xf numFmtId="0" fontId="5" fillId="3" borderId="37" xfId="0" applyFont="1" applyFill="1" applyBorder="1" applyAlignment="1" applyProtection="1">
      <alignment horizontal="center" vertical="center"/>
    </xf>
    <xf numFmtId="0" fontId="2" fillId="0" borderId="0" xfId="0" applyFont="1" applyBorder="1" applyAlignment="1" applyProtection="1">
      <alignment horizontal="left" wrapText="1"/>
    </xf>
    <xf numFmtId="0" fontId="0" fillId="0" borderId="0" xfId="0"/>
    <xf numFmtId="0" fontId="0" fillId="0" borderId="0" xfId="0" applyBorder="1"/>
    <xf numFmtId="0" fontId="1" fillId="3" borderId="39" xfId="0" applyFont="1" applyFill="1" applyBorder="1" applyAlignment="1" applyProtection="1">
      <alignment horizontal="right"/>
    </xf>
    <xf numFmtId="166" fontId="1" fillId="3" borderId="27" xfId="0" applyNumberFormat="1" applyFont="1" applyFill="1" applyBorder="1" applyAlignment="1" applyProtection="1">
      <alignment horizontal="left"/>
    </xf>
    <xf numFmtId="0" fontId="8" fillId="3" borderId="27" xfId="0" applyFont="1" applyFill="1" applyBorder="1" applyAlignment="1" applyProtection="1">
      <alignment horizontal="right"/>
    </xf>
    <xf numFmtId="0" fontId="1" fillId="3" borderId="27" xfId="0" applyFont="1" applyFill="1" applyBorder="1" applyAlignment="1" applyProtection="1">
      <alignment horizontal="right"/>
    </xf>
    <xf numFmtId="0" fontId="1" fillId="3" borderId="27" xfId="0" applyNumberFormat="1" applyFont="1" applyFill="1" applyBorder="1" applyAlignment="1" applyProtection="1">
      <alignment horizontal="left"/>
      <protection locked="0"/>
    </xf>
    <xf numFmtId="0" fontId="0" fillId="0" borderId="0" xfId="0" applyProtection="1"/>
    <xf numFmtId="0" fontId="13" fillId="3" borderId="28" xfId="0" applyFont="1" applyFill="1" applyBorder="1" applyAlignment="1" applyProtection="1">
      <alignment horizontal="center" vertical="center" wrapText="1"/>
    </xf>
    <xf numFmtId="0" fontId="13" fillId="3" borderId="30" xfId="0" applyFont="1" applyFill="1" applyBorder="1" applyAlignment="1" applyProtection="1">
      <alignment horizontal="center" vertical="center" wrapText="1"/>
    </xf>
    <xf numFmtId="0" fontId="1" fillId="3" borderId="29" xfId="0" applyFont="1" applyFill="1" applyBorder="1" applyAlignment="1" applyProtection="1">
      <alignment horizontal="center" vertical="center"/>
    </xf>
    <xf numFmtId="0" fontId="10" fillId="2" borderId="0" xfId="0" applyFont="1" applyFill="1" applyProtection="1"/>
    <xf numFmtId="0" fontId="12" fillId="2" borderId="0" xfId="0" applyFont="1" applyFill="1" applyAlignment="1" applyProtection="1">
      <alignment horizontal="center"/>
    </xf>
    <xf numFmtId="0" fontId="10" fillId="2" borderId="0" xfId="0" applyFont="1" applyFill="1" applyBorder="1" applyProtection="1"/>
    <xf numFmtId="0" fontId="10" fillId="2" borderId="0" xfId="0" applyFont="1" applyFill="1" applyBorder="1" applyAlignment="1" applyProtection="1">
      <alignment horizontal="center"/>
    </xf>
    <xf numFmtId="0" fontId="2" fillId="0" borderId="0" xfId="0" applyFont="1" applyAlignment="1" applyProtection="1">
      <alignment horizontal="center"/>
    </xf>
    <xf numFmtId="0" fontId="12" fillId="2" borderId="0" xfId="0" applyFont="1" applyFill="1" applyAlignment="1" applyProtection="1">
      <alignment horizontal="center" vertical="center"/>
    </xf>
    <xf numFmtId="9" fontId="12" fillId="2" borderId="0" xfId="1" applyFont="1" applyFill="1" applyBorder="1" applyAlignment="1" applyProtection="1">
      <alignment horizontal="center" vertical="center"/>
    </xf>
    <xf numFmtId="9" fontId="12" fillId="2" borderId="0" xfId="1" applyFont="1" applyFill="1" applyAlignment="1" applyProtection="1">
      <alignment horizontal="center" vertical="center"/>
    </xf>
    <xf numFmtId="0" fontId="15" fillId="2" borderId="4" xfId="0" applyFont="1" applyFill="1" applyBorder="1" applyAlignment="1" applyProtection="1">
      <alignment horizontal="center" vertical="center" wrapText="1"/>
    </xf>
    <xf numFmtId="0" fontId="0" fillId="2" borderId="5" xfId="0" applyFill="1" applyBorder="1" applyProtection="1"/>
    <xf numFmtId="0" fontId="4" fillId="2" borderId="5" xfId="0" applyFont="1" applyFill="1" applyBorder="1" applyAlignment="1" applyProtection="1">
      <alignment horizontal="right" vertical="center"/>
    </xf>
    <xf numFmtId="165" fontId="4" fillId="2" borderId="5" xfId="0" applyNumberFormat="1" applyFont="1" applyFill="1" applyBorder="1" applyAlignment="1" applyProtection="1">
      <alignment horizontal="right" vertical="center"/>
    </xf>
    <xf numFmtId="0" fontId="4" fillId="2" borderId="5" xfId="0" applyFont="1" applyFill="1" applyBorder="1" applyAlignment="1" applyProtection="1">
      <alignment horizontal="left" vertical="center"/>
    </xf>
    <xf numFmtId="0" fontId="4" fillId="2" borderId="5" xfId="0" applyFont="1" applyFill="1" applyBorder="1" applyAlignment="1" applyProtection="1">
      <alignment vertical="center"/>
    </xf>
    <xf numFmtId="0" fontId="4" fillId="2" borderId="6" xfId="0" applyFont="1" applyFill="1" applyBorder="1" applyAlignment="1" applyProtection="1">
      <alignment vertical="center"/>
    </xf>
    <xf numFmtId="0" fontId="4" fillId="2" borderId="0" xfId="0" applyFont="1" applyFill="1" applyBorder="1" applyAlignment="1" applyProtection="1">
      <alignment vertical="center"/>
    </xf>
    <xf numFmtId="0" fontId="7" fillId="0" borderId="0" xfId="0" applyFont="1" applyFill="1" applyBorder="1" applyAlignment="1" applyProtection="1">
      <alignment horizontal="center" vertical="center"/>
    </xf>
    <xf numFmtId="0" fontId="7" fillId="0" borderId="0" xfId="0" applyFont="1" applyFill="1" applyBorder="1" applyAlignment="1" applyProtection="1">
      <alignment horizontal="left" vertical="center"/>
    </xf>
    <xf numFmtId="0" fontId="0" fillId="0" borderId="0" xfId="0" applyFill="1" applyProtection="1"/>
    <xf numFmtId="0" fontId="0" fillId="2" borderId="7" xfId="0" applyFill="1" applyBorder="1" applyProtection="1"/>
    <xf numFmtId="0" fontId="0" fillId="2" borderId="0" xfId="0" applyFill="1" applyBorder="1" applyProtection="1"/>
    <xf numFmtId="0" fontId="4" fillId="2" borderId="0" xfId="0" applyFont="1" applyFill="1" applyBorder="1" applyAlignment="1" applyProtection="1">
      <alignment horizontal="right" vertical="center"/>
    </xf>
    <xf numFmtId="165" fontId="4" fillId="2" borderId="0" xfId="0" applyNumberFormat="1" applyFont="1" applyFill="1" applyBorder="1" applyAlignment="1" applyProtection="1">
      <alignment horizontal="right" vertical="center"/>
    </xf>
    <xf numFmtId="0" fontId="4" fillId="2" borderId="0" xfId="0" applyFont="1" applyFill="1" applyBorder="1" applyAlignment="1" applyProtection="1">
      <alignment horizontal="left" vertical="center"/>
    </xf>
    <xf numFmtId="0" fontId="4" fillId="2" borderId="8" xfId="0" applyFont="1" applyFill="1" applyBorder="1" applyAlignment="1" applyProtection="1">
      <alignment horizontal="left" vertical="center"/>
    </xf>
    <xf numFmtId="0" fontId="4" fillId="0" borderId="0" xfId="0" applyFont="1" applyFill="1" applyBorder="1" applyAlignment="1" applyProtection="1">
      <alignment horizontal="left" vertical="center"/>
    </xf>
    <xf numFmtId="2" fontId="12" fillId="2" borderId="0" xfId="0" applyNumberFormat="1" applyFont="1" applyFill="1" applyAlignment="1" applyProtection="1">
      <alignment horizontal="center" vertical="center"/>
    </xf>
    <xf numFmtId="2" fontId="12" fillId="2" borderId="0" xfId="1" applyNumberFormat="1" applyFont="1" applyFill="1" applyAlignment="1" applyProtection="1">
      <alignment horizontal="center" vertical="center"/>
    </xf>
    <xf numFmtId="0" fontId="4" fillId="2" borderId="8" xfId="0" applyFont="1" applyFill="1" applyBorder="1" applyAlignment="1" applyProtection="1">
      <alignment vertical="center"/>
    </xf>
    <xf numFmtId="0" fontId="7" fillId="0" borderId="0" xfId="0" applyNumberFormat="1" applyFont="1" applyFill="1" applyBorder="1" applyAlignment="1" applyProtection="1">
      <alignment horizontal="center" vertical="center" wrapText="1"/>
    </xf>
    <xf numFmtId="0" fontId="0" fillId="2" borderId="9" xfId="0" applyFill="1" applyBorder="1" applyProtection="1"/>
    <xf numFmtId="0" fontId="14" fillId="2" borderId="10" xfId="0" applyFont="1" applyFill="1" applyBorder="1" applyAlignment="1" applyProtection="1">
      <alignment horizontal="center" vertical="center"/>
    </xf>
    <xf numFmtId="0" fontId="0" fillId="2" borderId="10" xfId="0" applyFill="1" applyBorder="1" applyAlignment="1" applyProtection="1">
      <alignment vertical="center"/>
    </xf>
    <xf numFmtId="0" fontId="14" fillId="2" borderId="10" xfId="0" applyFont="1" applyFill="1" applyBorder="1" applyAlignment="1" applyProtection="1">
      <alignment horizontal="right" vertical="center"/>
    </xf>
    <xf numFmtId="0" fontId="14" fillId="2" borderId="10" xfId="0" applyNumberFormat="1" applyFont="1" applyFill="1" applyBorder="1" applyAlignment="1" applyProtection="1">
      <alignment horizontal="left" vertical="center" indent="2"/>
    </xf>
    <xf numFmtId="0" fontId="0" fillId="2" borderId="3" xfId="0" applyFill="1" applyBorder="1" applyProtection="1"/>
    <xf numFmtId="0" fontId="0" fillId="0" borderId="0" xfId="0" applyFill="1" applyBorder="1" applyProtection="1"/>
    <xf numFmtId="0" fontId="12" fillId="2" borderId="0" xfId="0" applyFont="1" applyFill="1" applyBorder="1" applyAlignment="1" applyProtection="1">
      <alignment horizontal="center" vertical="center"/>
    </xf>
    <xf numFmtId="0" fontId="11" fillId="2" borderId="0" xfId="0" applyFont="1" applyFill="1" applyBorder="1" applyAlignment="1" applyProtection="1">
      <alignment horizontal="right" vertical="center"/>
    </xf>
    <xf numFmtId="0" fontId="12" fillId="2" borderId="0" xfId="0" applyFont="1" applyFill="1" applyBorder="1" applyAlignment="1" applyProtection="1">
      <alignment horizontal="center"/>
    </xf>
    <xf numFmtId="0" fontId="4" fillId="0" borderId="0" xfId="0" applyFont="1" applyFill="1" applyBorder="1" applyAlignment="1" applyProtection="1">
      <alignment vertical="center"/>
    </xf>
    <xf numFmtId="0" fontId="12" fillId="2" borderId="0" xfId="0" applyFont="1" applyFill="1" applyAlignment="1" applyProtection="1">
      <alignment horizontal="left" vertical="center"/>
    </xf>
    <xf numFmtId="0" fontId="9" fillId="2" borderId="0" xfId="0" applyFont="1" applyFill="1" applyAlignment="1" applyProtection="1">
      <alignment horizontal="center" vertical="center"/>
    </xf>
    <xf numFmtId="0" fontId="12" fillId="2" borderId="0" xfId="0" applyFont="1" applyFill="1" applyProtection="1"/>
    <xf numFmtId="164" fontId="17" fillId="2" borderId="0" xfId="0" applyNumberFormat="1" applyFont="1" applyFill="1" applyAlignment="1" applyProtection="1">
      <alignment horizontal="center" vertical="center"/>
    </xf>
    <xf numFmtId="0" fontId="12" fillId="2" borderId="0" xfId="0" applyFont="1" applyFill="1" applyBorder="1" applyAlignment="1" applyProtection="1">
      <alignment vertical="center"/>
    </xf>
    <xf numFmtId="164" fontId="11" fillId="2" borderId="0" xfId="0" applyNumberFormat="1" applyFont="1" applyFill="1" applyAlignment="1" applyProtection="1">
      <alignment horizontal="center" vertical="center"/>
    </xf>
    <xf numFmtId="164" fontId="12" fillId="2" borderId="0" xfId="1" applyNumberFormat="1" applyFont="1" applyFill="1" applyAlignment="1" applyProtection="1">
      <alignment horizontal="center" vertical="center"/>
    </xf>
    <xf numFmtId="165" fontId="12" fillId="2" borderId="0" xfId="0" applyNumberFormat="1" applyFont="1" applyFill="1" applyAlignment="1" applyProtection="1">
      <alignment horizontal="center" vertical="center"/>
    </xf>
    <xf numFmtId="0" fontId="17" fillId="2" borderId="0" xfId="0" applyFont="1" applyFill="1" applyAlignment="1" applyProtection="1">
      <alignment horizontal="center" vertical="center"/>
    </xf>
    <xf numFmtId="0" fontId="17" fillId="2" borderId="0" xfId="0" applyFont="1" applyFill="1" applyAlignment="1" applyProtection="1">
      <alignment horizontal="center"/>
    </xf>
    <xf numFmtId="169" fontId="12" fillId="2" borderId="0" xfId="0" applyNumberFormat="1" applyFont="1" applyFill="1" applyAlignment="1" applyProtection="1">
      <alignment horizontal="center" vertical="center"/>
    </xf>
    <xf numFmtId="167" fontId="12" fillId="2" borderId="0" xfId="0" applyNumberFormat="1" applyFont="1" applyFill="1" applyAlignment="1" applyProtection="1">
      <alignment horizontal="center"/>
    </xf>
    <xf numFmtId="10" fontId="10" fillId="2" borderId="0" xfId="0" applyNumberFormat="1" applyFont="1" applyFill="1" applyProtection="1"/>
    <xf numFmtId="168" fontId="12" fillId="2" borderId="0" xfId="0" applyNumberFormat="1" applyFont="1" applyFill="1" applyAlignment="1" applyProtection="1">
      <alignment horizontal="center" vertical="center"/>
    </xf>
    <xf numFmtId="0" fontId="12" fillId="2" borderId="0" xfId="0" applyFont="1" applyFill="1" applyAlignment="1" applyProtection="1">
      <alignment horizontal="right" vertical="center"/>
    </xf>
    <xf numFmtId="169" fontId="10" fillId="2" borderId="0" xfId="0" applyNumberFormat="1" applyFont="1" applyFill="1" applyAlignment="1" applyProtection="1">
      <alignment horizontal="center" vertical="center"/>
    </xf>
    <xf numFmtId="0" fontId="10" fillId="2" borderId="0" xfId="0" applyFont="1" applyFill="1" applyAlignment="1" applyProtection="1">
      <alignment horizontal="center" vertical="center"/>
    </xf>
    <xf numFmtId="0" fontId="10" fillId="2" borderId="0" xfId="0" applyFont="1" applyFill="1" applyAlignment="1" applyProtection="1">
      <alignment horizontal="center" vertical="center" wrapText="1"/>
    </xf>
    <xf numFmtId="0" fontId="22" fillId="2" borderId="0" xfId="0" applyFont="1" applyFill="1" applyBorder="1" applyAlignment="1" applyProtection="1">
      <alignment horizontal="center"/>
    </xf>
    <xf numFmtId="0" fontId="1" fillId="3" borderId="16" xfId="0" applyFont="1" applyFill="1" applyBorder="1" applyAlignment="1" applyProtection="1">
      <alignment horizontal="left" vertical="center"/>
    </xf>
    <xf numFmtId="0" fontId="1" fillId="3" borderId="14" xfId="0" applyFont="1" applyFill="1" applyBorder="1" applyAlignment="1" applyProtection="1">
      <alignment horizontal="left" vertical="center"/>
    </xf>
    <xf numFmtId="0" fontId="5" fillId="0" borderId="32" xfId="0" applyFont="1" applyBorder="1" applyAlignment="1" applyProtection="1">
      <alignment horizontal="center" vertical="center"/>
    </xf>
    <xf numFmtId="0" fontId="3" fillId="2" borderId="16" xfId="0" applyFont="1" applyFill="1" applyBorder="1" applyProtection="1"/>
    <xf numFmtId="0" fontId="0" fillId="2" borderId="16" xfId="0" applyFill="1" applyBorder="1" applyProtection="1"/>
    <xf numFmtId="0" fontId="0" fillId="2" borderId="14" xfId="0" applyFill="1" applyBorder="1" applyProtection="1"/>
    <xf numFmtId="0" fontId="7" fillId="0" borderId="0" xfId="0" applyFont="1" applyAlignment="1" applyProtection="1">
      <alignment vertical="center"/>
    </xf>
    <xf numFmtId="0" fontId="7" fillId="0" borderId="0" xfId="0" applyFont="1" applyFill="1" applyBorder="1" applyAlignment="1" applyProtection="1">
      <alignment vertical="center"/>
    </xf>
    <xf numFmtId="0" fontId="5" fillId="0" borderId="0" xfId="0" applyFont="1" applyBorder="1" applyAlignment="1" applyProtection="1">
      <alignment horizontal="center" vertical="center"/>
    </xf>
    <xf numFmtId="0" fontId="5" fillId="2" borderId="0" xfId="0" applyFont="1" applyFill="1" applyBorder="1" applyAlignment="1" applyProtection="1">
      <alignment horizontal="left" vertical="center"/>
    </xf>
    <xf numFmtId="0" fontId="3" fillId="2" borderId="0" xfId="0" applyFont="1" applyFill="1" applyBorder="1" applyProtection="1"/>
    <xf numFmtId="0" fontId="0" fillId="0" borderId="0" xfId="0" applyBorder="1" applyProtection="1"/>
    <xf numFmtId="0" fontId="5" fillId="2" borderId="17" xfId="0" applyFont="1" applyFill="1" applyBorder="1" applyAlignment="1" applyProtection="1">
      <alignment vertical="center"/>
    </xf>
    <xf numFmtId="0" fontId="5" fillId="2" borderId="21" xfId="0" applyFont="1" applyFill="1" applyBorder="1" applyAlignment="1" applyProtection="1">
      <alignment vertical="center" wrapText="1"/>
    </xf>
    <xf numFmtId="0" fontId="5" fillId="2" borderId="0" xfId="0" applyFont="1" applyFill="1" applyBorder="1" applyAlignment="1" applyProtection="1">
      <alignment vertical="center" wrapText="1"/>
    </xf>
    <xf numFmtId="0" fontId="5" fillId="2" borderId="37" xfId="0" applyFont="1" applyFill="1" applyBorder="1" applyAlignment="1" applyProtection="1">
      <alignment vertical="center" wrapText="1"/>
    </xf>
    <xf numFmtId="0" fontId="5" fillId="2" borderId="21" xfId="0" applyFont="1" applyFill="1" applyBorder="1" applyAlignment="1" applyProtection="1">
      <alignment vertical="center"/>
    </xf>
    <xf numFmtId="0" fontId="5" fillId="2" borderId="0" xfId="0" applyFont="1" applyFill="1" applyBorder="1" applyAlignment="1" applyProtection="1">
      <alignment vertical="center"/>
    </xf>
    <xf numFmtId="0" fontId="5" fillId="2" borderId="0" xfId="0" applyFont="1" applyFill="1" applyBorder="1" applyProtection="1"/>
    <xf numFmtId="0" fontId="5" fillId="2" borderId="37" xfId="0" applyFont="1" applyFill="1" applyBorder="1" applyAlignment="1" applyProtection="1">
      <alignment vertical="center"/>
    </xf>
    <xf numFmtId="0" fontId="5" fillId="0" borderId="0" xfId="0" applyFont="1" applyFill="1" applyBorder="1" applyAlignment="1" applyProtection="1">
      <alignment horizontal="center" vertical="center"/>
    </xf>
    <xf numFmtId="0" fontId="0" fillId="2" borderId="0" xfId="0" applyFill="1" applyProtection="1"/>
    <xf numFmtId="0" fontId="5" fillId="0" borderId="8" xfId="0" applyFont="1" applyBorder="1" applyAlignment="1" applyProtection="1">
      <alignment horizontal="center" vertical="center"/>
    </xf>
    <xf numFmtId="0" fontId="5" fillId="0" borderId="26" xfId="0" applyFont="1" applyBorder="1" applyAlignment="1" applyProtection="1">
      <alignment horizontal="center" vertical="center"/>
    </xf>
    <xf numFmtId="0" fontId="5" fillId="0" borderId="0" xfId="0" applyFont="1" applyFill="1" applyAlignment="1" applyProtection="1">
      <alignment horizontal="center" vertical="center"/>
    </xf>
    <xf numFmtId="0" fontId="1" fillId="3" borderId="42" xfId="0" applyFont="1" applyFill="1" applyBorder="1" applyAlignment="1" applyProtection="1">
      <alignment horizontal="center" vertical="center" wrapText="1"/>
    </xf>
    <xf numFmtId="0" fontId="1" fillId="3" borderId="34" xfId="0" applyFont="1" applyFill="1" applyBorder="1" applyAlignment="1" applyProtection="1">
      <alignment horizontal="center" vertical="center"/>
    </xf>
    <xf numFmtId="0" fontId="5" fillId="3" borderId="21" xfId="0" applyFont="1" applyFill="1" applyBorder="1" applyAlignment="1" applyProtection="1">
      <alignment horizontal="center" vertical="center"/>
    </xf>
    <xf numFmtId="168" fontId="0" fillId="0" borderId="0" xfId="0" applyNumberFormat="1" applyAlignment="1" applyProtection="1">
      <alignment horizontal="center"/>
    </xf>
    <xf numFmtId="0" fontId="13" fillId="3" borderId="69" xfId="0" applyFont="1" applyFill="1" applyBorder="1" applyAlignment="1" applyProtection="1">
      <alignment horizontal="center" vertical="center" wrapText="1"/>
    </xf>
    <xf numFmtId="0" fontId="1" fillId="3" borderId="70" xfId="0" applyFont="1" applyFill="1" applyBorder="1" applyAlignment="1" applyProtection="1">
      <alignment horizontal="center" vertical="center"/>
    </xf>
    <xf numFmtId="0" fontId="1" fillId="3" borderId="71" xfId="0" applyFont="1" applyFill="1" applyBorder="1" applyAlignment="1" applyProtection="1">
      <alignment horizontal="center" vertical="center"/>
    </xf>
    <xf numFmtId="0" fontId="1" fillId="3" borderId="16" xfId="0" applyFont="1" applyFill="1" applyBorder="1" applyAlignment="1" applyProtection="1">
      <alignment horizontal="center" vertical="center"/>
    </xf>
    <xf numFmtId="0" fontId="1" fillId="3" borderId="14" xfId="0" applyFont="1" applyFill="1" applyBorder="1" applyAlignment="1" applyProtection="1">
      <alignment horizontal="center" vertical="center"/>
    </xf>
    <xf numFmtId="0" fontId="13" fillId="3" borderId="49" xfId="0" applyFont="1" applyFill="1" applyBorder="1" applyAlignment="1" applyProtection="1">
      <alignment horizontal="center" wrapText="1"/>
    </xf>
    <xf numFmtId="0" fontId="13" fillId="3" borderId="48" xfId="0" applyFont="1" applyFill="1" applyBorder="1" applyAlignment="1" applyProtection="1">
      <alignment horizontal="center" wrapText="1"/>
    </xf>
    <xf numFmtId="0" fontId="13" fillId="3" borderId="33" xfId="0" applyFont="1" applyFill="1" applyBorder="1" applyAlignment="1" applyProtection="1">
      <alignment horizontal="center" vertical="center" wrapText="1"/>
    </xf>
    <xf numFmtId="0" fontId="13" fillId="3" borderId="36" xfId="0" applyFont="1" applyFill="1" applyBorder="1" applyAlignment="1" applyProtection="1">
      <alignment horizontal="center" vertical="center" wrapText="1"/>
    </xf>
    <xf numFmtId="0" fontId="0" fillId="0" borderId="0" xfId="0"/>
    <xf numFmtId="0" fontId="5" fillId="5" borderId="44" xfId="0" applyFont="1" applyFill="1" applyBorder="1" applyAlignment="1" applyProtection="1">
      <alignment horizontal="center" vertical="center"/>
      <protection locked="0"/>
    </xf>
    <xf numFmtId="0" fontId="5" fillId="5" borderId="45" xfId="0" applyFont="1" applyFill="1" applyBorder="1" applyAlignment="1" applyProtection="1">
      <alignment horizontal="center" vertical="center"/>
      <protection locked="0"/>
    </xf>
    <xf numFmtId="0" fontId="5" fillId="5" borderId="43" xfId="0" applyFont="1" applyFill="1" applyBorder="1" applyAlignment="1" applyProtection="1">
      <alignment horizontal="center" vertical="center"/>
      <protection locked="0"/>
    </xf>
    <xf numFmtId="0" fontId="1" fillId="0" borderId="0" xfId="0" applyFont="1"/>
    <xf numFmtId="0" fontId="1" fillId="0" borderId="0" xfId="0" applyFont="1" applyProtection="1"/>
    <xf numFmtId="0" fontId="1" fillId="0" borderId="0" xfId="0" applyFont="1" applyBorder="1" applyProtection="1"/>
    <xf numFmtId="0" fontId="5" fillId="0" borderId="23" xfId="0" applyFont="1" applyFill="1" applyBorder="1" applyAlignment="1" applyProtection="1">
      <alignment horizontal="center" vertical="center" wrapText="1"/>
      <protection locked="0"/>
    </xf>
    <xf numFmtId="0" fontId="0" fillId="0" borderId="0" xfId="0"/>
    <xf numFmtId="0" fontId="0" fillId="0" borderId="0" xfId="0" applyAlignment="1"/>
    <xf numFmtId="0" fontId="5" fillId="0" borderId="0" xfId="0" applyFont="1" applyBorder="1" applyAlignment="1" applyProtection="1">
      <alignment horizontal="center" vertical="center"/>
    </xf>
    <xf numFmtId="0" fontId="5" fillId="0" borderId="35" xfId="0" applyFont="1" applyBorder="1" applyAlignment="1" applyProtection="1">
      <alignment horizontal="center" vertical="center"/>
    </xf>
    <xf numFmtId="0" fontId="5" fillId="0" borderId="82" xfId="0" applyFont="1" applyFill="1" applyBorder="1" applyAlignment="1" applyProtection="1">
      <alignment horizontal="center" vertical="center"/>
    </xf>
    <xf numFmtId="0" fontId="5" fillId="0" borderId="76" xfId="0" applyFont="1" applyFill="1" applyBorder="1" applyAlignment="1" applyProtection="1">
      <alignment horizontal="center" vertical="center" wrapText="1"/>
      <protection locked="0"/>
    </xf>
    <xf numFmtId="0" fontId="0" fillId="0" borderId="0" xfId="0"/>
    <xf numFmtId="0" fontId="5" fillId="0" borderId="43" xfId="0" applyFont="1" applyFill="1" applyBorder="1" applyAlignment="1" applyProtection="1">
      <alignment horizontal="center" vertical="center"/>
      <protection locked="0"/>
    </xf>
    <xf numFmtId="0" fontId="5" fillId="5" borderId="14" xfId="0" applyFont="1" applyFill="1" applyBorder="1" applyAlignment="1" applyProtection="1">
      <alignment horizontal="left" vertical="center"/>
    </xf>
    <xf numFmtId="0" fontId="1" fillId="3" borderId="32" xfId="0" applyFont="1" applyFill="1" applyBorder="1" applyAlignment="1" applyProtection="1">
      <alignment horizontal="center" vertical="center" wrapText="1"/>
    </xf>
    <xf numFmtId="0" fontId="1" fillId="3" borderId="32" xfId="0" applyFont="1" applyFill="1" applyBorder="1" applyAlignment="1" applyProtection="1">
      <alignment horizontal="center" vertical="center"/>
    </xf>
    <xf numFmtId="0" fontId="5" fillId="0" borderId="78" xfId="0" applyFont="1" applyFill="1" applyBorder="1" applyAlignment="1" applyProtection="1">
      <alignment horizontal="left" vertical="center"/>
    </xf>
    <xf numFmtId="0" fontId="7" fillId="3" borderId="46" xfId="0" applyFont="1" applyFill="1" applyBorder="1" applyAlignment="1" applyProtection="1">
      <alignment horizontal="left" vertical="center"/>
    </xf>
    <xf numFmtId="0" fontId="3" fillId="3" borderId="49" xfId="0" applyFont="1" applyFill="1" applyBorder="1" applyAlignment="1" applyProtection="1">
      <alignment horizontal="center" vertical="center"/>
    </xf>
    <xf numFmtId="0" fontId="3" fillId="3" borderId="5" xfId="0" applyFont="1" applyFill="1" applyBorder="1" applyAlignment="1" applyProtection="1">
      <alignment horizontal="center" vertical="center"/>
    </xf>
    <xf numFmtId="0" fontId="5" fillId="5" borderId="41" xfId="0" applyFont="1" applyFill="1" applyBorder="1" applyAlignment="1" applyProtection="1">
      <alignment horizontal="center" vertical="center"/>
    </xf>
    <xf numFmtId="0" fontId="5" fillId="5" borderId="44" xfId="0" applyFont="1" applyFill="1" applyBorder="1" applyAlignment="1" applyProtection="1">
      <alignment horizontal="center" vertical="center"/>
    </xf>
    <xf numFmtId="1" fontId="5" fillId="5" borderId="41" xfId="0" applyNumberFormat="1" applyFont="1" applyFill="1" applyBorder="1" applyAlignment="1" applyProtection="1">
      <alignment horizontal="center" vertical="center"/>
    </xf>
    <xf numFmtId="1" fontId="5" fillId="5" borderId="43" xfId="0" applyNumberFormat="1" applyFont="1" applyFill="1" applyBorder="1" applyAlignment="1" applyProtection="1">
      <alignment horizontal="center" vertical="center"/>
    </xf>
    <xf numFmtId="1" fontId="5" fillId="5" borderId="44" xfId="0" applyNumberFormat="1" applyFont="1" applyFill="1" applyBorder="1" applyAlignment="1" applyProtection="1">
      <alignment horizontal="center" vertical="center"/>
    </xf>
    <xf numFmtId="0" fontId="5" fillId="5" borderId="38" xfId="0" applyFont="1" applyFill="1" applyBorder="1" applyAlignment="1" applyProtection="1">
      <alignment horizontal="center" vertical="center"/>
    </xf>
    <xf numFmtId="0" fontId="5" fillId="0" borderId="77" xfId="0" applyFont="1" applyFill="1" applyBorder="1" applyAlignment="1" applyProtection="1">
      <alignment horizontal="center" vertical="center"/>
      <protection locked="0"/>
    </xf>
    <xf numFmtId="1" fontId="5" fillId="0" borderId="77" xfId="0" applyNumberFormat="1" applyFont="1" applyFill="1" applyBorder="1" applyAlignment="1" applyProtection="1">
      <alignment horizontal="center" vertical="center"/>
    </xf>
    <xf numFmtId="1" fontId="5" fillId="5" borderId="38" xfId="0" applyNumberFormat="1" applyFont="1" applyFill="1" applyBorder="1" applyAlignment="1" applyProtection="1">
      <alignment horizontal="center" vertical="center"/>
    </xf>
    <xf numFmtId="0" fontId="0" fillId="3" borderId="47" xfId="0" applyFont="1" applyFill="1" applyBorder="1" applyAlignment="1" applyProtection="1">
      <alignment horizontal="center" vertical="center"/>
    </xf>
    <xf numFmtId="16" fontId="3" fillId="3" borderId="47" xfId="0" applyNumberFormat="1" applyFont="1" applyFill="1" applyBorder="1" applyAlignment="1" applyProtection="1">
      <alignment horizontal="center" vertical="center"/>
    </xf>
    <xf numFmtId="0" fontId="3" fillId="3" borderId="47" xfId="0" applyFont="1" applyFill="1" applyBorder="1" applyAlignment="1" applyProtection="1">
      <alignment horizontal="center" vertical="center"/>
    </xf>
    <xf numFmtId="0" fontId="3" fillId="3" borderId="48" xfId="0" applyFont="1" applyFill="1" applyBorder="1" applyAlignment="1" applyProtection="1">
      <alignment horizontal="center" vertical="center"/>
    </xf>
    <xf numFmtId="0" fontId="1" fillId="3" borderId="12" xfId="0" applyFont="1" applyFill="1" applyBorder="1" applyAlignment="1" applyProtection="1">
      <alignment horizontal="center" vertical="center" wrapText="1"/>
    </xf>
    <xf numFmtId="0" fontId="5" fillId="0" borderId="41" xfId="0" applyFont="1" applyFill="1" applyBorder="1" applyAlignment="1" applyProtection="1">
      <alignment horizontal="left" vertical="center"/>
    </xf>
    <xf numFmtId="0" fontId="5" fillId="0" borderId="43" xfId="0" applyFont="1" applyFill="1" applyBorder="1" applyAlignment="1" applyProtection="1">
      <alignment horizontal="left" vertical="center"/>
    </xf>
    <xf numFmtId="0" fontId="5" fillId="0" borderId="45" xfId="0" applyFont="1" applyFill="1" applyBorder="1" applyAlignment="1" applyProtection="1">
      <alignment horizontal="left" vertical="center"/>
    </xf>
    <xf numFmtId="0" fontId="5" fillId="0" borderId="44" xfId="0" applyFont="1" applyFill="1" applyBorder="1" applyAlignment="1" applyProtection="1">
      <alignment horizontal="left" vertical="center"/>
    </xf>
    <xf numFmtId="0" fontId="5" fillId="0" borderId="32" xfId="0" applyFont="1" applyFill="1" applyBorder="1" applyAlignment="1" applyProtection="1">
      <alignment horizontal="left" vertical="center"/>
    </xf>
    <xf numFmtId="0" fontId="5" fillId="0" borderId="41" xfId="0" applyFont="1" applyFill="1" applyBorder="1" applyAlignment="1" applyProtection="1">
      <alignment horizontal="left" vertical="center" wrapText="1"/>
    </xf>
    <xf numFmtId="0" fontId="5" fillId="0" borderId="77" xfId="0" applyFont="1" applyFill="1" applyBorder="1" applyAlignment="1" applyProtection="1">
      <alignment horizontal="left" vertical="center"/>
    </xf>
    <xf numFmtId="0" fontId="1" fillId="3" borderId="38" xfId="0" applyFont="1" applyFill="1" applyBorder="1" applyAlignment="1" applyProtection="1">
      <alignment horizontal="center" vertical="center"/>
    </xf>
    <xf numFmtId="0" fontId="1" fillId="3" borderId="38" xfId="0" applyFont="1" applyFill="1" applyBorder="1" applyAlignment="1" applyProtection="1">
      <alignment horizontal="center" vertical="center" wrapText="1"/>
    </xf>
    <xf numFmtId="9" fontId="5" fillId="0" borderId="44" xfId="0" applyNumberFormat="1" applyFont="1" applyFill="1" applyBorder="1" applyAlignment="1" applyProtection="1">
      <alignment horizontal="center" vertical="center" wrapText="1"/>
    </xf>
    <xf numFmtId="9" fontId="5" fillId="0" borderId="43" xfId="0" applyNumberFormat="1" applyFont="1" applyFill="1" applyBorder="1" applyAlignment="1" applyProtection="1">
      <alignment horizontal="center" vertical="center" wrapText="1"/>
    </xf>
    <xf numFmtId="0" fontId="5" fillId="5" borderId="75" xfId="0" applyFont="1" applyFill="1" applyBorder="1" applyAlignment="1" applyProtection="1">
      <alignment horizontal="left" vertical="center"/>
    </xf>
    <xf numFmtId="0" fontId="5" fillId="5" borderId="68" xfId="0" applyFont="1" applyFill="1" applyBorder="1" applyAlignment="1" applyProtection="1">
      <alignment horizontal="left" vertical="center"/>
    </xf>
    <xf numFmtId="0" fontId="5" fillId="0" borderId="67" xfId="0" applyFont="1" applyFill="1" applyBorder="1" applyAlignment="1" applyProtection="1">
      <alignment horizontal="center" vertical="center"/>
      <protection locked="0"/>
    </xf>
    <xf numFmtId="0" fontId="5" fillId="5" borderId="11" xfId="0" applyFont="1" applyFill="1" applyBorder="1" applyAlignment="1" applyProtection="1">
      <alignment horizontal="left" vertical="center"/>
    </xf>
    <xf numFmtId="0" fontId="5" fillId="5" borderId="72" xfId="0" applyFont="1" applyFill="1" applyBorder="1" applyAlignment="1" applyProtection="1">
      <alignment horizontal="left" vertical="center"/>
    </xf>
    <xf numFmtId="0" fontId="13" fillId="3" borderId="32" xfId="0" applyFont="1" applyFill="1" applyBorder="1" applyAlignment="1" applyProtection="1">
      <alignment horizontal="center" vertical="center" wrapText="1"/>
    </xf>
    <xf numFmtId="0" fontId="1" fillId="3" borderId="64" xfId="0" applyFont="1" applyFill="1" applyBorder="1" applyAlignment="1" applyProtection="1">
      <alignment horizontal="center" vertical="center"/>
    </xf>
    <xf numFmtId="0" fontId="1" fillId="3" borderId="65" xfId="0" applyFont="1" applyFill="1" applyBorder="1" applyAlignment="1" applyProtection="1">
      <alignment horizontal="center" vertical="center"/>
    </xf>
    <xf numFmtId="0" fontId="1" fillId="3" borderId="66" xfId="0" applyFont="1" applyFill="1" applyBorder="1" applyAlignment="1" applyProtection="1">
      <alignment horizontal="center" vertical="center"/>
    </xf>
    <xf numFmtId="0" fontId="5" fillId="0" borderId="53" xfId="0" applyFont="1" applyFill="1" applyBorder="1" applyAlignment="1" applyProtection="1">
      <alignment horizontal="center" vertical="center"/>
    </xf>
    <xf numFmtId="0" fontId="5" fillId="0" borderId="55" xfId="0" applyFont="1" applyFill="1" applyBorder="1" applyAlignment="1" applyProtection="1">
      <alignment horizontal="center" vertical="center"/>
    </xf>
    <xf numFmtId="0" fontId="5" fillId="0" borderId="56" xfId="0" applyFont="1" applyFill="1" applyBorder="1" applyAlignment="1" applyProtection="1">
      <alignment horizontal="center" vertical="center"/>
    </xf>
    <xf numFmtId="0" fontId="5" fillId="0" borderId="79" xfId="0" applyFont="1" applyFill="1" applyBorder="1" applyAlignment="1" applyProtection="1">
      <alignment horizontal="center" vertical="center"/>
    </xf>
    <xf numFmtId="0" fontId="25" fillId="0" borderId="44" xfId="0" applyNumberFormat="1" applyFont="1" applyFill="1" applyBorder="1" applyAlignment="1" applyProtection="1">
      <alignment horizontal="center" vertical="center" wrapText="1"/>
    </xf>
    <xf numFmtId="0" fontId="5" fillId="0" borderId="79" xfId="0" applyFont="1" applyFill="1" applyBorder="1" applyAlignment="1" applyProtection="1">
      <alignment horizontal="center" vertical="center" wrapText="1"/>
    </xf>
    <xf numFmtId="0" fontId="28" fillId="0" borderId="83" xfId="0" applyFont="1" applyFill="1" applyBorder="1" applyAlignment="1" applyProtection="1">
      <alignment horizontal="center" vertical="center"/>
    </xf>
    <xf numFmtId="0" fontId="25" fillId="0" borderId="77" xfId="0" applyNumberFormat="1" applyFont="1" applyFill="1" applyBorder="1" applyAlignment="1" applyProtection="1">
      <alignment horizontal="center" vertical="center" wrapText="1"/>
    </xf>
    <xf numFmtId="9" fontId="5" fillId="0" borderId="77" xfId="0" applyNumberFormat="1" applyFont="1" applyFill="1" applyBorder="1" applyAlignment="1" applyProtection="1">
      <alignment horizontal="center" vertical="center" wrapText="1"/>
    </xf>
    <xf numFmtId="0" fontId="5" fillId="0" borderId="32" xfId="0" applyFont="1" applyBorder="1" applyAlignment="1" applyProtection="1">
      <alignment horizontal="center" vertical="center"/>
    </xf>
    <xf numFmtId="0" fontId="5" fillId="2" borderId="34" xfId="0" applyFont="1" applyFill="1" applyBorder="1" applyAlignment="1" applyProtection="1">
      <alignment horizontal="left" vertical="center"/>
    </xf>
    <xf numFmtId="0" fontId="3" fillId="2" borderId="16" xfId="0" applyFont="1" applyFill="1" applyBorder="1" applyProtection="1"/>
    <xf numFmtId="0" fontId="0" fillId="2" borderId="16" xfId="0" applyFill="1" applyBorder="1" applyProtection="1"/>
    <xf numFmtId="0" fontId="0" fillId="2" borderId="14" xfId="0" applyFill="1" applyBorder="1" applyProtection="1"/>
    <xf numFmtId="0" fontId="31" fillId="0" borderId="32" xfId="0" applyNumberFormat="1" applyFont="1" applyFill="1" applyBorder="1" applyAlignment="1" applyProtection="1">
      <alignment horizontal="center" vertical="center"/>
    </xf>
    <xf numFmtId="0" fontId="0" fillId="0" borderId="0" xfId="0" applyProtection="1"/>
    <xf numFmtId="0" fontId="1" fillId="3" borderId="32" xfId="0" applyFont="1" applyFill="1" applyBorder="1" applyAlignment="1" applyProtection="1">
      <alignment horizontal="center" vertical="center" wrapText="1"/>
    </xf>
    <xf numFmtId="16" fontId="3" fillId="3" borderId="32" xfId="0" applyNumberFormat="1" applyFont="1" applyFill="1" applyBorder="1" applyAlignment="1" applyProtection="1">
      <alignment horizontal="center" vertical="center"/>
    </xf>
    <xf numFmtId="0" fontId="5" fillId="3" borderId="18" xfId="0" applyFont="1" applyFill="1" applyBorder="1" applyAlignment="1" applyProtection="1">
      <alignment vertical="center" wrapText="1"/>
    </xf>
    <xf numFmtId="0" fontId="5" fillId="3" borderId="30" xfId="0" applyFont="1" applyFill="1" applyBorder="1" applyAlignment="1" applyProtection="1">
      <alignment horizontal="center" vertical="center"/>
    </xf>
    <xf numFmtId="0" fontId="5" fillId="2" borderId="16" xfId="0" applyFont="1" applyFill="1" applyBorder="1" applyProtection="1"/>
    <xf numFmtId="0" fontId="5" fillId="2" borderId="14" xfId="0" applyFont="1" applyFill="1" applyBorder="1" applyProtection="1"/>
    <xf numFmtId="0" fontId="5" fillId="3" borderId="0" xfId="0" applyFont="1" applyFill="1" applyBorder="1" applyAlignment="1" applyProtection="1">
      <alignment vertical="center" wrapText="1"/>
    </xf>
    <xf numFmtId="0" fontId="5" fillId="3" borderId="41" xfId="0" applyFont="1" applyFill="1" applyBorder="1" applyAlignment="1" applyProtection="1">
      <alignment horizontal="center" vertical="center"/>
    </xf>
    <xf numFmtId="0" fontId="5" fillId="0" borderId="34" xfId="0" applyFont="1" applyFill="1" applyBorder="1" applyAlignment="1" applyProtection="1">
      <alignment horizontal="left" vertical="center"/>
    </xf>
    <xf numFmtId="0" fontId="5" fillId="3" borderId="18" xfId="0" applyFont="1" applyFill="1" applyBorder="1" applyAlignment="1" applyProtection="1">
      <alignment horizontal="center" vertical="center"/>
      <protection locked="0"/>
    </xf>
    <xf numFmtId="0" fontId="5" fillId="3" borderId="45" xfId="0" applyFont="1" applyFill="1" applyBorder="1" applyAlignment="1" applyProtection="1">
      <alignment horizontal="center" vertical="center"/>
      <protection locked="0"/>
    </xf>
    <xf numFmtId="0" fontId="5" fillId="2" borderId="32" xfId="0" applyFont="1" applyFill="1" applyBorder="1" applyAlignment="1" applyProtection="1">
      <alignment horizontal="center"/>
    </xf>
    <xf numFmtId="9" fontId="5" fillId="2" borderId="34" xfId="0" applyNumberFormat="1" applyFont="1" applyFill="1" applyBorder="1" applyProtection="1"/>
    <xf numFmtId="9" fontId="5" fillId="2" borderId="14" xfId="0" applyNumberFormat="1" applyFont="1" applyFill="1" applyBorder="1" applyAlignment="1" applyProtection="1">
      <alignment horizontal="left"/>
    </xf>
    <xf numFmtId="9" fontId="3" fillId="2" borderId="34" xfId="0" applyNumberFormat="1" applyFont="1" applyFill="1" applyBorder="1" applyProtection="1"/>
    <xf numFmtId="0" fontId="5" fillId="0" borderId="32" xfId="0" applyFont="1" applyFill="1" applyBorder="1" applyAlignment="1" applyProtection="1">
      <alignment horizontal="center" vertical="center" wrapText="1"/>
      <protection locked="0"/>
    </xf>
    <xf numFmtId="1" fontId="5" fillId="0" borderId="32" xfId="0" applyNumberFormat="1" applyFont="1" applyFill="1" applyBorder="1" applyAlignment="1" applyProtection="1">
      <alignment horizontal="center" vertical="center"/>
      <protection locked="0"/>
    </xf>
    <xf numFmtId="0" fontId="0" fillId="2" borderId="0" xfId="0" applyFill="1" applyBorder="1" applyAlignment="1">
      <alignment horizontal="left" vertical="top" wrapText="1"/>
    </xf>
    <xf numFmtId="0" fontId="1" fillId="2" borderId="0" xfId="0" applyFont="1" applyFill="1" applyBorder="1" applyAlignment="1">
      <alignment horizontal="left" vertical="top" wrapText="1"/>
    </xf>
    <xf numFmtId="0" fontId="20" fillId="2" borderId="0" xfId="0" applyFont="1" applyFill="1" applyBorder="1" applyAlignment="1">
      <alignment horizontal="center" wrapText="1"/>
    </xf>
    <xf numFmtId="0" fontId="21" fillId="2" borderId="0" xfId="0" applyFont="1" applyFill="1" applyBorder="1" applyAlignment="1">
      <alignment horizontal="left" vertical="top" wrapText="1"/>
    </xf>
    <xf numFmtId="0" fontId="8" fillId="2" borderId="0" xfId="0" applyFont="1" applyFill="1" applyBorder="1" applyAlignment="1">
      <alignment horizontal="center" vertical="top" wrapText="1"/>
    </xf>
    <xf numFmtId="0" fontId="20" fillId="2" borderId="0" xfId="0" applyFont="1" applyFill="1" applyBorder="1" applyAlignment="1">
      <alignment horizontal="center" vertical="center"/>
    </xf>
    <xf numFmtId="1" fontId="5" fillId="0" borderId="22" xfId="0" applyNumberFormat="1" applyFont="1" applyFill="1" applyBorder="1" applyAlignment="1" applyProtection="1">
      <alignment horizontal="center" vertical="center"/>
      <protection locked="0"/>
    </xf>
    <xf numFmtId="1" fontId="5" fillId="0" borderId="30" xfId="0" applyNumberFormat="1" applyFont="1" applyFill="1" applyBorder="1" applyAlignment="1" applyProtection="1">
      <alignment horizontal="center" vertical="center"/>
      <protection locked="0"/>
    </xf>
    <xf numFmtId="1" fontId="5" fillId="0" borderId="38" xfId="0" applyNumberFormat="1" applyFont="1" applyFill="1" applyBorder="1" applyAlignment="1" applyProtection="1">
      <alignment horizontal="center" vertical="center"/>
      <protection locked="0"/>
    </xf>
    <xf numFmtId="0" fontId="5" fillId="0" borderId="30" xfId="0" applyFont="1" applyBorder="1" applyAlignment="1" applyProtection="1">
      <alignment horizontal="center" vertical="center"/>
    </xf>
    <xf numFmtId="0" fontId="5" fillId="0" borderId="38" xfId="0" applyFont="1" applyBorder="1" applyAlignment="1" applyProtection="1">
      <alignment horizontal="center" vertical="center"/>
    </xf>
    <xf numFmtId="0" fontId="5" fillId="0" borderId="18" xfId="0" applyFont="1" applyBorder="1" applyAlignment="1">
      <alignment horizontal="center" vertical="center" wrapText="1"/>
    </xf>
    <xf numFmtId="0" fontId="5" fillId="0" borderId="38" xfId="0" applyFont="1" applyBorder="1" applyAlignment="1">
      <alignment horizontal="center" vertical="center" wrapText="1"/>
    </xf>
    <xf numFmtId="9" fontId="5" fillId="0" borderId="18" xfId="0" applyNumberFormat="1" applyFont="1" applyBorder="1" applyAlignment="1">
      <alignment horizontal="center" vertical="center"/>
    </xf>
    <xf numFmtId="9" fontId="5" fillId="0" borderId="30" xfId="0" applyNumberFormat="1" applyFont="1" applyBorder="1" applyAlignment="1">
      <alignment horizontal="center" vertical="center"/>
    </xf>
    <xf numFmtId="9" fontId="5" fillId="0" borderId="38" xfId="0" applyNumberFormat="1" applyFont="1" applyBorder="1" applyAlignment="1">
      <alignment horizontal="center" vertical="center"/>
    </xf>
    <xf numFmtId="0" fontId="4" fillId="3" borderId="31" xfId="0" applyFont="1" applyFill="1" applyBorder="1" applyAlignment="1" applyProtection="1">
      <alignment horizontal="center" vertical="center"/>
    </xf>
    <xf numFmtId="0" fontId="4" fillId="3" borderId="0" xfId="0" applyFont="1" applyFill="1" applyBorder="1" applyAlignment="1" applyProtection="1">
      <alignment horizontal="center" vertical="center"/>
    </xf>
    <xf numFmtId="0" fontId="4" fillId="3" borderId="35" xfId="0" applyFont="1" applyFill="1" applyBorder="1" applyAlignment="1" applyProtection="1">
      <alignment horizontal="center" vertical="center"/>
    </xf>
    <xf numFmtId="0" fontId="5" fillId="2" borderId="34" xfId="0" applyFont="1" applyFill="1" applyBorder="1" applyAlignment="1" applyProtection="1">
      <alignment horizontal="left" vertical="center" wrapText="1"/>
    </xf>
    <xf numFmtId="0" fontId="5" fillId="2" borderId="16" xfId="0" applyFont="1" applyFill="1" applyBorder="1" applyAlignment="1" applyProtection="1">
      <alignment horizontal="left" vertical="center" wrapText="1"/>
    </xf>
    <xf numFmtId="0" fontId="5" fillId="2" borderId="14" xfId="0" applyFont="1" applyFill="1" applyBorder="1" applyAlignment="1" applyProtection="1">
      <alignment horizontal="left" vertical="center" wrapText="1"/>
    </xf>
    <xf numFmtId="9" fontId="5" fillId="0" borderId="73" xfId="0" applyNumberFormat="1" applyFont="1" applyFill="1" applyBorder="1" applyAlignment="1" applyProtection="1">
      <alignment horizontal="left" vertical="center" wrapText="1"/>
      <protection locked="0"/>
    </xf>
    <xf numFmtId="9" fontId="5" fillId="0" borderId="80" xfId="0" applyNumberFormat="1" applyFont="1" applyFill="1" applyBorder="1" applyAlignment="1" applyProtection="1">
      <alignment horizontal="left" vertical="center" wrapText="1"/>
      <protection locked="0"/>
    </xf>
    <xf numFmtId="0" fontId="1" fillId="3" borderId="34" xfId="0" applyFont="1" applyFill="1" applyBorder="1" applyAlignment="1" applyProtection="1">
      <alignment horizontal="center" vertical="center"/>
    </xf>
    <xf numFmtId="0" fontId="1" fillId="3" borderId="16" xfId="0" applyFont="1" applyFill="1" applyBorder="1" applyAlignment="1" applyProtection="1">
      <alignment horizontal="center" vertical="center"/>
    </xf>
    <xf numFmtId="0" fontId="1" fillId="3" borderId="14" xfId="0" applyFont="1" applyFill="1" applyBorder="1" applyAlignment="1" applyProtection="1">
      <alignment horizontal="center" vertical="center"/>
    </xf>
    <xf numFmtId="0" fontId="4" fillId="3" borderId="17" xfId="0" applyFont="1" applyFill="1" applyBorder="1" applyAlignment="1" applyProtection="1">
      <alignment horizontal="center" vertical="center"/>
    </xf>
    <xf numFmtId="0" fontId="4" fillId="3" borderId="21" xfId="0" applyFont="1" applyFill="1" applyBorder="1" applyAlignment="1" applyProtection="1">
      <alignment horizontal="center" vertical="center"/>
    </xf>
    <xf numFmtId="0" fontId="4" fillId="3" borderId="13" xfId="0" applyFont="1" applyFill="1" applyBorder="1" applyAlignment="1" applyProtection="1">
      <alignment horizontal="center" vertical="center"/>
    </xf>
    <xf numFmtId="0" fontId="2" fillId="0" borderId="0" xfId="0" applyFont="1" applyBorder="1" applyAlignment="1" applyProtection="1">
      <alignment horizontal="left" wrapText="1"/>
    </xf>
    <xf numFmtId="0" fontId="2" fillId="0" borderId="0" xfId="0" applyFont="1" applyFill="1" applyBorder="1" applyAlignment="1" applyProtection="1">
      <alignment horizontal="left" wrapText="1"/>
    </xf>
    <xf numFmtId="0" fontId="5" fillId="0" borderId="18" xfId="0" applyFont="1" applyBorder="1" applyAlignment="1" applyProtection="1">
      <alignment horizontal="center" vertical="center"/>
    </xf>
    <xf numFmtId="0" fontId="5" fillId="0" borderId="1" xfId="0" applyFont="1" applyBorder="1" applyAlignment="1" applyProtection="1">
      <alignment horizontal="center" vertical="center"/>
    </xf>
    <xf numFmtId="0" fontId="5" fillId="0" borderId="18" xfId="0" applyFont="1" applyBorder="1" applyAlignment="1" applyProtection="1">
      <alignment horizontal="center" vertical="center" wrapText="1"/>
    </xf>
    <xf numFmtId="0" fontId="5" fillId="0" borderId="1" xfId="0" applyFont="1" applyBorder="1" applyAlignment="1" applyProtection="1">
      <alignment horizontal="center" vertical="center" wrapText="1"/>
    </xf>
    <xf numFmtId="0" fontId="5" fillId="0" borderId="18" xfId="0" applyFont="1" applyFill="1" applyBorder="1" applyAlignment="1" applyProtection="1">
      <alignment horizontal="center" vertical="center" wrapText="1"/>
    </xf>
    <xf numFmtId="0" fontId="5" fillId="0" borderId="1" xfId="0" applyFont="1" applyFill="1" applyBorder="1" applyAlignment="1" applyProtection="1">
      <alignment horizontal="center" vertical="center" wrapText="1"/>
    </xf>
    <xf numFmtId="0" fontId="5" fillId="0" borderId="23" xfId="0" applyFont="1" applyFill="1" applyBorder="1" applyAlignment="1" applyProtection="1">
      <alignment horizontal="center" vertical="center" wrapText="1"/>
      <protection locked="0"/>
    </xf>
    <xf numFmtId="0" fontId="5" fillId="0" borderId="15" xfId="0" applyFont="1" applyFill="1" applyBorder="1" applyAlignment="1" applyProtection="1">
      <alignment horizontal="center" vertical="center" wrapText="1"/>
      <protection locked="0"/>
    </xf>
    <xf numFmtId="0" fontId="5" fillId="0" borderId="12" xfId="0" applyFont="1" applyFill="1" applyBorder="1" applyAlignment="1" applyProtection="1">
      <alignment horizontal="center" vertical="center" wrapText="1"/>
      <protection locked="0"/>
    </xf>
    <xf numFmtId="0" fontId="13" fillId="3" borderId="49" xfId="0" applyFont="1" applyFill="1" applyBorder="1" applyAlignment="1" applyProtection="1">
      <alignment horizontal="center" wrapText="1"/>
    </xf>
    <xf numFmtId="0" fontId="13" fillId="3" borderId="48" xfId="0" applyFont="1" applyFill="1" applyBorder="1" applyAlignment="1" applyProtection="1">
      <alignment horizontal="center" wrapText="1"/>
    </xf>
    <xf numFmtId="0" fontId="13" fillId="3" borderId="27" xfId="0" applyFont="1" applyFill="1" applyBorder="1" applyAlignment="1" applyProtection="1">
      <alignment horizontal="center"/>
    </xf>
    <xf numFmtId="0" fontId="13" fillId="3" borderId="33" xfId="0" applyFont="1" applyFill="1" applyBorder="1" applyAlignment="1" applyProtection="1">
      <alignment horizontal="center" vertical="center" wrapText="1"/>
    </xf>
    <xf numFmtId="0" fontId="13" fillId="3" borderId="36" xfId="0" applyFont="1" applyFill="1" applyBorder="1" applyAlignment="1" applyProtection="1">
      <alignment horizontal="center" vertical="center" wrapText="1"/>
    </xf>
    <xf numFmtId="0" fontId="1" fillId="3" borderId="47" xfId="0" applyFont="1" applyFill="1" applyBorder="1" applyAlignment="1" applyProtection="1">
      <alignment horizontal="center" vertical="center" wrapText="1"/>
    </xf>
    <xf numFmtId="0" fontId="1" fillId="3" borderId="38" xfId="0" applyFont="1" applyFill="1" applyBorder="1" applyAlignment="1" applyProtection="1">
      <alignment horizontal="center" vertical="center" wrapText="1"/>
    </xf>
    <xf numFmtId="0" fontId="1" fillId="3" borderId="49" xfId="0" applyFont="1" applyFill="1" applyBorder="1" applyAlignment="1" applyProtection="1">
      <alignment horizontal="center" vertical="center" wrapText="1"/>
    </xf>
    <xf numFmtId="0" fontId="1" fillId="3" borderId="6" xfId="0" applyFont="1" applyFill="1" applyBorder="1" applyAlignment="1" applyProtection="1">
      <alignment horizontal="center" vertical="center" wrapText="1"/>
    </xf>
    <xf numFmtId="0" fontId="1" fillId="3" borderId="33" xfId="0" applyFont="1" applyFill="1" applyBorder="1" applyAlignment="1" applyProtection="1">
      <alignment horizontal="center" vertical="center" wrapText="1"/>
    </xf>
    <xf numFmtId="0" fontId="1" fillId="3" borderId="26" xfId="0" applyFont="1" applyFill="1" applyBorder="1" applyAlignment="1" applyProtection="1">
      <alignment horizontal="center" vertical="center" wrapText="1"/>
    </xf>
    <xf numFmtId="0" fontId="13" fillId="3" borderId="16" xfId="0" applyFont="1" applyFill="1" applyBorder="1" applyAlignment="1" applyProtection="1">
      <alignment horizontal="center" vertical="center" wrapText="1"/>
    </xf>
    <xf numFmtId="0" fontId="13" fillId="3" borderId="29" xfId="0" applyFont="1" applyFill="1" applyBorder="1" applyAlignment="1" applyProtection="1">
      <alignment horizontal="center" vertical="center" wrapText="1"/>
    </xf>
    <xf numFmtId="0" fontId="6" fillId="2" borderId="7" xfId="0" applyFont="1" applyFill="1" applyBorder="1" applyAlignment="1" applyProtection="1">
      <alignment horizontal="left" vertical="center" wrapText="1"/>
    </xf>
    <xf numFmtId="9" fontId="5" fillId="0" borderId="60" xfId="0" applyNumberFormat="1" applyFont="1" applyFill="1" applyBorder="1" applyAlignment="1" applyProtection="1">
      <alignment horizontal="left" vertical="center" wrapText="1"/>
      <protection locked="0"/>
    </xf>
    <xf numFmtId="9" fontId="5" fillId="0" borderId="57" xfId="0" applyNumberFormat="1" applyFont="1" applyFill="1" applyBorder="1" applyAlignment="1" applyProtection="1">
      <alignment horizontal="left" vertical="center" wrapText="1"/>
      <protection locked="0"/>
    </xf>
    <xf numFmtId="9" fontId="5" fillId="0" borderId="58" xfId="0" applyNumberFormat="1" applyFont="1" applyFill="1" applyBorder="1" applyAlignment="1" applyProtection="1">
      <alignment horizontal="left" vertical="center" wrapText="1"/>
      <protection locked="0"/>
    </xf>
    <xf numFmtId="9" fontId="5" fillId="0" borderId="54" xfId="0" applyNumberFormat="1" applyFont="1" applyFill="1" applyBorder="1" applyAlignment="1" applyProtection="1">
      <alignment horizontal="left" vertical="center" wrapText="1"/>
      <protection locked="0"/>
    </xf>
    <xf numFmtId="9" fontId="5" fillId="0" borderId="82" xfId="0" applyNumberFormat="1" applyFont="1" applyFill="1" applyBorder="1" applyAlignment="1" applyProtection="1">
      <alignment horizontal="left" vertical="center" wrapText="1"/>
      <protection locked="0"/>
    </xf>
    <xf numFmtId="9" fontId="5" fillId="0" borderId="84" xfId="0" applyNumberFormat="1" applyFont="1" applyFill="1" applyBorder="1" applyAlignment="1" applyProtection="1">
      <alignment horizontal="left" vertical="center" wrapText="1"/>
      <protection locked="0"/>
    </xf>
    <xf numFmtId="9" fontId="5" fillId="0" borderId="74" xfId="0" applyNumberFormat="1" applyFont="1" applyFill="1" applyBorder="1" applyAlignment="1" applyProtection="1">
      <alignment horizontal="left" vertical="center" wrapText="1"/>
      <protection locked="0"/>
    </xf>
    <xf numFmtId="9" fontId="5" fillId="0" borderId="81" xfId="0" applyNumberFormat="1" applyFont="1" applyFill="1" applyBorder="1" applyAlignment="1" applyProtection="1">
      <alignment horizontal="left" vertical="center" wrapText="1"/>
      <protection locked="0"/>
    </xf>
  </cellXfs>
  <cellStyles count="2">
    <cellStyle name="Normal" xfId="0" builtinId="0"/>
    <cellStyle name="Percent" xfId="1" builtinId="5"/>
  </cellStyles>
  <dxfs count="31">
    <dxf>
      <font>
        <color rgb="FFFF0000"/>
      </font>
    </dxf>
    <dxf>
      <fill>
        <patternFill>
          <bgColor rgb="FFFF0000"/>
        </patternFill>
      </fill>
    </dxf>
    <dxf>
      <font>
        <color rgb="FFFF0000"/>
      </font>
    </dxf>
    <dxf>
      <fill>
        <patternFill>
          <bgColor rgb="FFFF0000"/>
        </patternFill>
      </fill>
    </dxf>
    <dxf>
      <font>
        <b/>
        <i val="0"/>
        <color rgb="FFFF0000"/>
      </font>
    </dxf>
    <dxf>
      <font>
        <b/>
        <i val="0"/>
        <color rgb="FFFF0000"/>
      </font>
    </dxf>
    <dxf>
      <font>
        <color auto="1"/>
      </font>
    </dxf>
    <dxf>
      <font>
        <color auto="1"/>
      </font>
      <fill>
        <patternFill>
          <bgColor rgb="FFFFFF99"/>
        </patternFill>
      </fill>
    </dxf>
    <dxf>
      <fill>
        <patternFill>
          <bgColor rgb="FFFFFF99"/>
        </patternFill>
      </fill>
    </dxf>
    <dxf>
      <fill>
        <patternFill>
          <bgColor rgb="FFFFFF99"/>
        </patternFill>
      </fill>
    </dxf>
    <dxf>
      <font>
        <color rgb="FFFF0000"/>
      </font>
    </dxf>
    <dxf>
      <fill>
        <patternFill>
          <bgColor rgb="FFFF0000"/>
        </patternFill>
      </fill>
    </dxf>
    <dxf>
      <font>
        <b/>
        <i val="0"/>
        <color rgb="FFFF0000"/>
      </font>
    </dxf>
    <dxf>
      <font>
        <b/>
        <i val="0"/>
        <color rgb="FFFF0000"/>
      </font>
    </dxf>
    <dxf>
      <font>
        <color auto="1"/>
      </font>
    </dxf>
    <dxf>
      <font>
        <color auto="1"/>
      </font>
      <fill>
        <patternFill>
          <bgColor rgb="FFFFFF99"/>
        </patternFill>
      </fill>
    </dxf>
    <dxf>
      <fill>
        <patternFill>
          <bgColor rgb="FFFFFF99"/>
        </patternFill>
      </fill>
    </dxf>
    <dxf>
      <fill>
        <patternFill>
          <bgColor rgb="FFFFFF99"/>
        </patternFill>
      </fill>
    </dxf>
    <dxf>
      <fill>
        <patternFill>
          <bgColor rgb="FFFFFF99"/>
        </patternFill>
      </fill>
    </dxf>
    <dxf>
      <font>
        <b/>
        <i val="0"/>
        <color rgb="FFFF0000"/>
      </font>
    </dxf>
    <dxf>
      <font>
        <b/>
        <i val="0"/>
        <color rgb="FFFF0000"/>
      </font>
    </dxf>
    <dxf>
      <font>
        <color auto="1"/>
      </font>
    </dxf>
    <dxf>
      <font>
        <color auto="1"/>
      </font>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0000"/>
        </patternFill>
      </fill>
    </dxf>
    <dxf>
      <fill>
        <patternFill>
          <bgColor rgb="FFFFFF99"/>
        </patternFill>
      </fill>
    </dxf>
  </dxfs>
  <tableStyles count="0" defaultTableStyle="TableStyleMedium9" defaultPivotStyle="PivotStyleLight16"/>
  <colors>
    <mruColors>
      <color rgb="FFCCFF99"/>
      <color rgb="FF279927"/>
      <color rgb="FFFFD85D"/>
      <color rgb="FFFFFF99"/>
      <color rgb="FF2CAE2C"/>
      <color rgb="FFFFD243"/>
      <color rgb="FF30BE30"/>
      <color rgb="FF33CC33"/>
      <color rgb="FFFFE389"/>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doughnutChart>
        <c:varyColors val="1"/>
        <c:ser>
          <c:idx val="0"/>
          <c:order val="0"/>
          <c:spPr>
            <a:scene3d>
              <a:camera prst="orthographicFront"/>
              <a:lightRig rig="threePt" dir="t"/>
            </a:scene3d>
            <a:sp3d prstMaterial="matte">
              <a:bevelT prst="coolSlant"/>
            </a:sp3d>
          </c:spPr>
          <c:dPt>
            <c:idx val="0"/>
            <c:bubble3D val="0"/>
            <c:spPr>
              <a:noFill/>
              <a:scene3d>
                <a:camera prst="orthographicFront"/>
                <a:lightRig rig="threePt" dir="t"/>
              </a:scene3d>
              <a:sp3d prstMaterial="matte">
                <a:bevelT prst="coolSlant"/>
              </a:sp3d>
            </c:spPr>
            <c:extLst xmlns:c16r2="http://schemas.microsoft.com/office/drawing/2015/06/chart">
              <c:ext xmlns:c16="http://schemas.microsoft.com/office/drawing/2014/chart" uri="{C3380CC4-5D6E-409C-BE32-E72D297353CC}">
                <c16:uniqueId val="{00000001-7DD9-413C-A899-EC1089D83B76}"/>
              </c:ext>
            </c:extLst>
          </c:dPt>
          <c:dPt>
            <c:idx val="1"/>
            <c:bubble3D val="0"/>
            <c:spPr>
              <a:solidFill>
                <a:srgbClr val="FF0000"/>
              </a:solidFill>
              <a:scene3d>
                <a:camera prst="orthographicFront"/>
                <a:lightRig rig="threePt" dir="t"/>
              </a:scene3d>
              <a:sp3d prstMaterial="matte">
                <a:bevelT prst="coolSlant"/>
              </a:sp3d>
            </c:spPr>
            <c:extLst xmlns:c16r2="http://schemas.microsoft.com/office/drawing/2015/06/chart">
              <c:ext xmlns:c16="http://schemas.microsoft.com/office/drawing/2014/chart" uri="{C3380CC4-5D6E-409C-BE32-E72D297353CC}">
                <c16:uniqueId val="{00000003-7DD9-413C-A899-EC1089D83B76}"/>
              </c:ext>
            </c:extLst>
          </c:dPt>
          <c:dPt>
            <c:idx val="2"/>
            <c:bubble3D val="0"/>
            <c:spPr>
              <a:solidFill>
                <a:srgbClr val="FFC000"/>
              </a:solidFill>
              <a:scene3d>
                <a:camera prst="orthographicFront"/>
                <a:lightRig rig="threePt" dir="t"/>
              </a:scene3d>
              <a:sp3d prstMaterial="matte">
                <a:bevelT prst="coolSlant"/>
              </a:sp3d>
            </c:spPr>
            <c:extLst xmlns:c16r2="http://schemas.microsoft.com/office/drawing/2015/06/chart">
              <c:ext xmlns:c16="http://schemas.microsoft.com/office/drawing/2014/chart" uri="{C3380CC4-5D6E-409C-BE32-E72D297353CC}">
                <c16:uniqueId val="{00000005-7DD9-413C-A899-EC1089D83B76}"/>
              </c:ext>
            </c:extLst>
          </c:dPt>
          <c:dPt>
            <c:idx val="3"/>
            <c:bubble3D val="0"/>
            <c:spPr>
              <a:solidFill>
                <a:srgbClr val="CCFF99"/>
              </a:solidFill>
              <a:scene3d>
                <a:camera prst="orthographicFront"/>
                <a:lightRig rig="threePt" dir="t"/>
              </a:scene3d>
              <a:sp3d prstMaterial="matte">
                <a:bevelT prst="coolSlant"/>
              </a:sp3d>
            </c:spPr>
            <c:extLst xmlns:c16r2="http://schemas.microsoft.com/office/drawing/2015/06/chart">
              <c:ext xmlns:c16="http://schemas.microsoft.com/office/drawing/2014/chart" uri="{C3380CC4-5D6E-409C-BE32-E72D297353CC}">
                <c16:uniqueId val="{00000007-7DD9-413C-A899-EC1089D83B76}"/>
              </c:ext>
            </c:extLst>
          </c:dPt>
          <c:dPt>
            <c:idx val="4"/>
            <c:bubble3D val="0"/>
            <c:spPr>
              <a:solidFill>
                <a:srgbClr val="008000"/>
              </a:solidFill>
              <a:ln>
                <a:noFill/>
              </a:ln>
              <a:scene3d>
                <a:camera prst="orthographicFront"/>
                <a:lightRig rig="threePt" dir="t"/>
              </a:scene3d>
              <a:sp3d prstMaterial="matte">
                <a:bevelT prst="coolSlant"/>
              </a:sp3d>
            </c:spPr>
            <c:extLst xmlns:c16r2="http://schemas.microsoft.com/office/drawing/2015/06/chart">
              <c:ext xmlns:c16="http://schemas.microsoft.com/office/drawing/2014/chart" uri="{C3380CC4-5D6E-409C-BE32-E72D297353CC}">
                <c16:uniqueId val="{00000009-7DD9-413C-A899-EC1089D83B76}"/>
              </c:ext>
            </c:extLst>
          </c:dPt>
          <c:val>
            <c:numLit>
              <c:formatCode>General</c:formatCode>
              <c:ptCount val="5"/>
              <c:pt idx="0">
                <c:v>180</c:v>
              </c:pt>
              <c:pt idx="1">
                <c:v>45</c:v>
              </c:pt>
              <c:pt idx="2">
                <c:v>45</c:v>
              </c:pt>
              <c:pt idx="3">
                <c:v>45</c:v>
              </c:pt>
              <c:pt idx="4">
                <c:v>45</c:v>
              </c:pt>
            </c:numLit>
          </c:val>
          <c:extLst xmlns:c16r2="http://schemas.microsoft.com/office/drawing/2015/06/chart">
            <c:ext xmlns:c16="http://schemas.microsoft.com/office/drawing/2014/chart" uri="{C3380CC4-5D6E-409C-BE32-E72D297353CC}">
              <c16:uniqueId val="{0000000A-7DD9-413C-A899-EC1089D83B76}"/>
            </c:ext>
          </c:extLst>
        </c:ser>
        <c:dLbls>
          <c:showLegendKey val="0"/>
          <c:showVal val="0"/>
          <c:showCatName val="0"/>
          <c:showSerName val="0"/>
          <c:showPercent val="0"/>
          <c:showBubbleSize val="0"/>
          <c:showLeaderLines val="0"/>
        </c:dLbls>
        <c:firstSliceAng val="90"/>
        <c:holeSize val="70"/>
      </c:doughnutChart>
    </c:plotArea>
    <c:plotVisOnly val="1"/>
    <c:dispBlanksAs val="zero"/>
    <c:showDLblsOverMax val="0"/>
  </c:chart>
  <c:spPr>
    <a:ln>
      <a:noFill/>
    </a:ln>
  </c:spPr>
  <c:printSettings>
    <c:headerFooter/>
    <c:pageMargins b="0.75000000000000133" l="0.70000000000000062" r="0.70000000000000062" t="0.75000000000000133"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451311926472315"/>
          <c:y val="7.6625624694930464E-3"/>
          <c:w val="0.71862609834475599"/>
          <c:h val="0.99233743753050696"/>
        </c:manualLayout>
      </c:layout>
      <c:scatterChart>
        <c:scatterStyle val="lineMarker"/>
        <c:varyColors val="0"/>
        <c:ser>
          <c:idx val="0"/>
          <c:order val="0"/>
          <c:spPr>
            <a:ln cap="flat" cmpd="sng">
              <a:solidFill>
                <a:sysClr val="windowText" lastClr="000000"/>
              </a:solidFill>
              <a:headEnd type="none"/>
              <a:tailEnd type="none"/>
            </a:ln>
            <a:effectLst>
              <a:outerShdw blurRad="25400" dist="38100" dir="2400000" sx="95000" sy="95000" algn="l" rotWithShape="0">
                <a:prstClr val="black">
                  <a:alpha val="40000"/>
                </a:prstClr>
              </a:outerShdw>
            </a:effectLst>
          </c:spPr>
          <c:marker>
            <c:symbol val="none"/>
          </c:marker>
          <c:xVal>
            <c:numRef>
              <c:f>Motors!$O$37:$O$39</c:f>
              <c:numCache>
                <c:formatCode>0.000000</c:formatCode>
                <c:ptCount val="3"/>
                <c:pt idx="0">
                  <c:v>0</c:v>
                </c:pt>
                <c:pt idx="1">
                  <c:v>0.5118850490896002</c:v>
                </c:pt>
                <c:pt idx="2">
                  <c:v>0</c:v>
                </c:pt>
              </c:numCache>
            </c:numRef>
          </c:xVal>
          <c:yVal>
            <c:numRef>
              <c:f>Motors!$P$37:$P$39</c:f>
              <c:numCache>
                <c:formatCode>0.000000</c:formatCode>
                <c:ptCount val="3"/>
                <c:pt idx="0">
                  <c:v>0</c:v>
                </c:pt>
                <c:pt idx="1">
                  <c:v>0.85905395436988563</c:v>
                </c:pt>
                <c:pt idx="2">
                  <c:v>0</c:v>
                </c:pt>
              </c:numCache>
            </c:numRef>
          </c:yVal>
          <c:smooth val="0"/>
          <c:extLst xmlns:c16r2="http://schemas.microsoft.com/office/drawing/2015/06/chart">
            <c:ext xmlns:c16="http://schemas.microsoft.com/office/drawing/2014/chart" uri="{C3380CC4-5D6E-409C-BE32-E72D297353CC}">
              <c16:uniqueId val="{00000000-F60E-4108-88FB-43AB52108F94}"/>
            </c:ext>
          </c:extLst>
        </c:ser>
        <c:ser>
          <c:idx val="1"/>
          <c:order val="1"/>
          <c:marker>
            <c:symbol val="none"/>
          </c:marker>
          <c:xVal>
            <c:numRef>
              <c:f>Motors!$O$41:$O$43</c:f>
              <c:numCache>
                <c:formatCode>General</c:formatCode>
                <c:ptCount val="3"/>
                <c:pt idx="0">
                  <c:v>0</c:v>
                </c:pt>
                <c:pt idx="1">
                  <c:v>-0.30901699437494762</c:v>
                </c:pt>
                <c:pt idx="2">
                  <c:v>0</c:v>
                </c:pt>
              </c:numCache>
            </c:numRef>
          </c:xVal>
          <c:yVal>
            <c:numRef>
              <c:f>Motors!$P$41:$P$43</c:f>
              <c:numCache>
                <c:formatCode>General</c:formatCode>
                <c:ptCount val="3"/>
                <c:pt idx="0">
                  <c:v>0</c:v>
                </c:pt>
                <c:pt idx="1">
                  <c:v>0.95105651629515353</c:v>
                </c:pt>
                <c:pt idx="2">
                  <c:v>0</c:v>
                </c:pt>
              </c:numCache>
            </c:numRef>
          </c:yVal>
          <c:smooth val="0"/>
          <c:extLst xmlns:c16r2="http://schemas.microsoft.com/office/drawing/2015/06/chart">
            <c:ext xmlns:c16="http://schemas.microsoft.com/office/drawing/2014/chart" uri="{C3380CC4-5D6E-409C-BE32-E72D297353CC}">
              <c16:uniqueId val="{00000001-F60E-4108-88FB-43AB52108F94}"/>
            </c:ext>
          </c:extLst>
        </c:ser>
        <c:dLbls>
          <c:showLegendKey val="0"/>
          <c:showVal val="0"/>
          <c:showCatName val="0"/>
          <c:showSerName val="0"/>
          <c:showPercent val="0"/>
          <c:showBubbleSize val="0"/>
        </c:dLbls>
        <c:axId val="-1856470144"/>
        <c:axId val="-1856469600"/>
      </c:scatterChart>
      <c:valAx>
        <c:axId val="-1856470144"/>
        <c:scaling>
          <c:orientation val="minMax"/>
          <c:max val="1.8"/>
          <c:min val="-1.8"/>
        </c:scaling>
        <c:delete val="1"/>
        <c:axPos val="b"/>
        <c:numFmt formatCode="0.000000" sourceLinked="1"/>
        <c:majorTickMark val="out"/>
        <c:minorTickMark val="in"/>
        <c:tickLblPos val="none"/>
        <c:crossAx val="-1856469600"/>
        <c:crosses val="autoZero"/>
        <c:crossBetween val="midCat"/>
        <c:majorUnit val="0.5"/>
        <c:minorUnit val="0.1"/>
      </c:valAx>
      <c:valAx>
        <c:axId val="-1856469600"/>
        <c:scaling>
          <c:orientation val="minMax"/>
          <c:max val="1.075"/>
          <c:min val="-1.075"/>
        </c:scaling>
        <c:delete val="1"/>
        <c:axPos val="l"/>
        <c:numFmt formatCode="0.000000" sourceLinked="1"/>
        <c:majorTickMark val="out"/>
        <c:minorTickMark val="none"/>
        <c:tickLblPos val="none"/>
        <c:crossAx val="-1856470144"/>
        <c:crosses val="autoZero"/>
        <c:crossBetween val="midCat"/>
      </c:valAx>
      <c:spPr>
        <a:noFill/>
      </c:spPr>
    </c:plotArea>
    <c:plotVisOnly val="1"/>
    <c:dispBlanksAs val="gap"/>
    <c:showDLblsOverMax val="0"/>
  </c:chart>
  <c:spPr>
    <a:noFill/>
    <a:ln w="19050" cap="rnd">
      <a:noFill/>
    </a:ln>
  </c:spPr>
  <c:printSettings>
    <c:headerFooter/>
    <c:pageMargins b="0.75000000000000133" l="0.70000000000000062" r="0.70000000000000062" t="0.75000000000000133" header="0.30000000000000032" footer="0.30000000000000032"/>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3</xdr:col>
      <xdr:colOff>104776</xdr:colOff>
      <xdr:row>71</xdr:row>
      <xdr:rowOff>19049</xdr:rowOff>
    </xdr:from>
    <xdr:to>
      <xdr:col>19</xdr:col>
      <xdr:colOff>133350</xdr:colOff>
      <xdr:row>80</xdr:row>
      <xdr:rowOff>76200</xdr:rowOff>
    </xdr:to>
    <xdr:pic>
      <xdr:nvPicPr>
        <xdr:cNvPr id="2" name="Picture 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14476" y="13096874"/>
          <a:ext cx="9782174" cy="1771651"/>
        </a:xfrm>
        <a:prstGeom prst="rect">
          <a:avLst/>
        </a:prstGeom>
        <a:noFill/>
        <a:ln>
          <a:noFill/>
        </a:ln>
      </xdr:spPr>
    </xdr:pic>
    <xdr:clientData/>
  </xdr:twoCellAnchor>
  <xdr:twoCellAnchor editAs="oneCell">
    <xdr:from>
      <xdr:col>3</xdr:col>
      <xdr:colOff>114298</xdr:colOff>
      <xdr:row>82</xdr:row>
      <xdr:rowOff>190499</xdr:rowOff>
    </xdr:from>
    <xdr:to>
      <xdr:col>19</xdr:col>
      <xdr:colOff>171449</xdr:colOff>
      <xdr:row>90</xdr:row>
      <xdr:rowOff>104774</xdr:rowOff>
    </xdr:to>
    <xdr:pic>
      <xdr:nvPicPr>
        <xdr:cNvPr id="4" name="Picture 3"/>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523998" y="15363824"/>
          <a:ext cx="9810751" cy="1438275"/>
        </a:xfrm>
        <a:prstGeom prst="rect">
          <a:avLst/>
        </a:prstGeom>
        <a:noFill/>
        <a:ln>
          <a:noFill/>
        </a:ln>
      </xdr:spPr>
    </xdr:pic>
    <xdr:clientData/>
  </xdr:twoCellAnchor>
  <xdr:twoCellAnchor>
    <xdr:from>
      <xdr:col>5</xdr:col>
      <xdr:colOff>590550</xdr:colOff>
      <xdr:row>77</xdr:row>
      <xdr:rowOff>28575</xdr:rowOff>
    </xdr:from>
    <xdr:to>
      <xdr:col>6</xdr:col>
      <xdr:colOff>228600</xdr:colOff>
      <xdr:row>78</xdr:row>
      <xdr:rowOff>76200</xdr:rowOff>
    </xdr:to>
    <xdr:sp macro="" textlink="">
      <xdr:nvSpPr>
        <xdr:cNvPr id="5" name="Oval 4"/>
        <xdr:cNvSpPr/>
      </xdr:nvSpPr>
      <xdr:spPr>
        <a:xfrm>
          <a:off x="3219450" y="14249400"/>
          <a:ext cx="247650" cy="238125"/>
        </a:xfrm>
        <a:prstGeom prst="ellipse">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390526</xdr:colOff>
      <xdr:row>78</xdr:row>
      <xdr:rowOff>85724</xdr:rowOff>
    </xdr:from>
    <xdr:to>
      <xdr:col>9</xdr:col>
      <xdr:colOff>28576</xdr:colOff>
      <xdr:row>79</xdr:row>
      <xdr:rowOff>133349</xdr:rowOff>
    </xdr:to>
    <xdr:sp macro="" textlink="">
      <xdr:nvSpPr>
        <xdr:cNvPr id="7" name="Oval 6"/>
        <xdr:cNvSpPr/>
      </xdr:nvSpPr>
      <xdr:spPr>
        <a:xfrm>
          <a:off x="4848226" y="14497049"/>
          <a:ext cx="247650" cy="238125"/>
        </a:xfrm>
        <a:prstGeom prst="ellipse">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600073</xdr:colOff>
      <xdr:row>88</xdr:row>
      <xdr:rowOff>28574</xdr:rowOff>
    </xdr:from>
    <xdr:to>
      <xdr:col>4</xdr:col>
      <xdr:colOff>238125</xdr:colOff>
      <xdr:row>89</xdr:row>
      <xdr:rowOff>76199</xdr:rowOff>
    </xdr:to>
    <xdr:sp macro="" textlink="">
      <xdr:nvSpPr>
        <xdr:cNvPr id="8" name="Oval 7"/>
        <xdr:cNvSpPr/>
      </xdr:nvSpPr>
      <xdr:spPr>
        <a:xfrm>
          <a:off x="2009773" y="16344899"/>
          <a:ext cx="247652" cy="238125"/>
        </a:xfrm>
        <a:prstGeom prst="ellipse">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9</xdr:col>
      <xdr:colOff>1057</xdr:colOff>
      <xdr:row>33</xdr:row>
      <xdr:rowOff>85726</xdr:rowOff>
    </xdr:from>
    <xdr:to>
      <xdr:col>13</xdr:col>
      <xdr:colOff>486832</xdr:colOff>
      <xdr:row>42</xdr:row>
      <xdr:rowOff>74083</xdr:rowOff>
    </xdr:to>
    <xdr:grpSp>
      <xdr:nvGrpSpPr>
        <xdr:cNvPr id="2" name="Group 1"/>
        <xdr:cNvGrpSpPr/>
      </xdr:nvGrpSpPr>
      <xdr:grpSpPr>
        <a:xfrm>
          <a:off x="10732557" y="9314393"/>
          <a:ext cx="4158192" cy="1766357"/>
          <a:chOff x="8255111" y="9727149"/>
          <a:chExt cx="3904913" cy="2263579"/>
        </a:xfrm>
      </xdr:grpSpPr>
      <xdr:grpSp>
        <xdr:nvGrpSpPr>
          <xdr:cNvPr id="3" name="Group 2"/>
          <xdr:cNvGrpSpPr/>
        </xdr:nvGrpSpPr>
        <xdr:grpSpPr>
          <a:xfrm>
            <a:off x="8255111" y="9747478"/>
            <a:ext cx="3904913" cy="2243250"/>
            <a:chOff x="8241504" y="9752919"/>
            <a:chExt cx="3953898" cy="2219087"/>
          </a:xfrm>
        </xdr:grpSpPr>
        <xdr:graphicFrame macro="">
          <xdr:nvGraphicFramePr>
            <xdr:cNvPr id="5" name="Chart 4"/>
            <xdr:cNvGraphicFramePr/>
          </xdr:nvGraphicFramePr>
          <xdr:xfrm>
            <a:off x="8241504" y="9752919"/>
            <a:ext cx="3953898" cy="2219087"/>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6" name="Chart 5"/>
            <xdr:cNvGraphicFramePr/>
          </xdr:nvGraphicFramePr>
          <xdr:xfrm>
            <a:off x="8357511" y="9764825"/>
            <a:ext cx="3741922" cy="2115505"/>
          </xdr:xfrm>
          <a:graphic>
            <a:graphicData uri="http://schemas.openxmlformats.org/drawingml/2006/chart">
              <c:chart xmlns:c="http://schemas.openxmlformats.org/drawingml/2006/chart" xmlns:r="http://schemas.openxmlformats.org/officeDocument/2006/relationships" r:id="rId2"/>
            </a:graphicData>
          </a:graphic>
        </xdr:graphicFrame>
      </xdr:grpSp>
      <xdr:sp macro="" textlink="">
        <xdr:nvSpPr>
          <xdr:cNvPr id="4" name="Rectangle 3"/>
          <xdr:cNvSpPr/>
        </xdr:nvSpPr>
        <xdr:spPr>
          <a:xfrm>
            <a:off x="8984913" y="9727149"/>
            <a:ext cx="2483221" cy="1726853"/>
          </a:xfrm>
          <a:prstGeom prst="rect">
            <a:avLst/>
          </a:prstGeom>
          <a:noFill/>
          <a:ln w="254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t"/>
          <a:lstStyle/>
          <a:p>
            <a:pPr algn="l"/>
            <a:r>
              <a:rPr lang="en-US" sz="1000" b="1">
                <a:solidFill>
                  <a:sysClr val="windowText" lastClr="000000"/>
                </a:solidFill>
              </a:rPr>
              <a:t>                                         50%</a:t>
            </a:r>
          </a:p>
          <a:p>
            <a:pPr algn="l"/>
            <a:endParaRPr lang="en-US" sz="800" b="0">
              <a:solidFill>
                <a:sysClr val="windowText" lastClr="000000"/>
              </a:solidFill>
            </a:endParaRPr>
          </a:p>
          <a:p>
            <a:pPr algn="l"/>
            <a:endParaRPr lang="en-US" sz="800" b="0">
              <a:solidFill>
                <a:sysClr val="windowText" lastClr="000000"/>
              </a:solidFill>
            </a:endParaRPr>
          </a:p>
          <a:p>
            <a:pPr algn="l"/>
            <a:endParaRPr lang="en-US" sz="1100" b="0">
              <a:solidFill>
                <a:sysClr val="windowText" lastClr="000000"/>
              </a:solidFill>
            </a:endParaRPr>
          </a:p>
          <a:p>
            <a:pPr algn="l"/>
            <a:endParaRPr lang="en-US" sz="800" b="0">
              <a:solidFill>
                <a:sysClr val="windowText" lastClr="000000"/>
              </a:solidFill>
            </a:endParaRPr>
          </a:p>
          <a:p>
            <a:pPr algn="l"/>
            <a:endParaRPr lang="en-US" sz="1000" b="0">
              <a:solidFill>
                <a:sysClr val="windowText" lastClr="000000"/>
              </a:solidFill>
            </a:endParaRPr>
          </a:p>
          <a:p>
            <a:pPr algn="l"/>
            <a:r>
              <a:rPr lang="en-US" sz="1000" b="0">
                <a:solidFill>
                  <a:sysClr val="windowText" lastClr="000000"/>
                </a:solidFill>
              </a:rPr>
              <a:t>             </a:t>
            </a:r>
            <a:r>
              <a:rPr lang="en-US" sz="1000" b="1">
                <a:solidFill>
                  <a:sysClr val="windowText" lastClr="000000"/>
                </a:solidFill>
              </a:rPr>
              <a:t>0%</a:t>
            </a:r>
            <a:r>
              <a:rPr lang="en-US" sz="1000" b="0">
                <a:solidFill>
                  <a:sysClr val="windowText" lastClr="000000"/>
                </a:solidFill>
              </a:rPr>
              <a:t>                                                      </a:t>
            </a:r>
            <a:r>
              <a:rPr lang="en-US" sz="1000" b="1">
                <a:solidFill>
                  <a:sysClr val="windowText" lastClr="000000"/>
                </a:solidFill>
              </a:rPr>
              <a:t>100%</a:t>
            </a:r>
            <a:endParaRPr lang="en-US" sz="400" b="1">
              <a:solidFill>
                <a:sysClr val="windowText" lastClr="000000"/>
              </a:solidFill>
            </a:endParaRPr>
          </a:p>
          <a:p>
            <a:pPr algn="ctr"/>
            <a:r>
              <a:rPr lang="en-US" sz="1200" b="1">
                <a:solidFill>
                  <a:sysClr val="windowText" lastClr="000000"/>
                </a:solidFill>
              </a:rPr>
              <a:t>Asset Health Meter</a:t>
            </a:r>
          </a:p>
        </xdr:txBody>
      </xdr:sp>
    </xdr:grpSp>
    <xdr:clientData/>
  </xdr:twoCellAnchor>
  <xdr:twoCellAnchor>
    <xdr:from>
      <xdr:col>2</xdr:col>
      <xdr:colOff>1828800</xdr:colOff>
      <xdr:row>29</xdr:row>
      <xdr:rowOff>38101</xdr:rowOff>
    </xdr:from>
    <xdr:to>
      <xdr:col>7</xdr:col>
      <xdr:colOff>476249</xdr:colOff>
      <xdr:row>34</xdr:row>
      <xdr:rowOff>9525</xdr:rowOff>
    </xdr:to>
    <xdr:sp macro="" textlink="">
      <xdr:nvSpPr>
        <xdr:cNvPr id="7" name="TextBox 6"/>
        <xdr:cNvSpPr txBox="1"/>
      </xdr:nvSpPr>
      <xdr:spPr>
        <a:xfrm>
          <a:off x="5143500" y="11258551"/>
          <a:ext cx="3467099" cy="101917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b="0" i="0" u="none" strike="noStrike">
              <a:solidFill>
                <a:schemeClr val="dk1"/>
              </a:solidFill>
              <a:effectLst/>
              <a:latin typeface="+mn-lt"/>
              <a:ea typeface="+mn-ea"/>
              <a:cs typeface="+mn-cs"/>
            </a:rPr>
            <a:t>Sum score = sum of scores from all submitted C.I's.</a:t>
          </a:r>
          <a:r>
            <a:rPr lang="en-US" sz="800"/>
            <a:t>                                        </a:t>
          </a:r>
          <a:r>
            <a:rPr lang="en-US" sz="800" b="0" i="0" u="none" strike="noStrike">
              <a:solidFill>
                <a:schemeClr val="dk1"/>
              </a:solidFill>
              <a:effectLst/>
              <a:latin typeface="+mn-lt"/>
              <a:ea typeface="+mn-ea"/>
              <a:cs typeface="+mn-cs"/>
            </a:rPr>
            <a:t>Overall Asset Health Index =  sum score / max score.    </a:t>
          </a:r>
          <a:r>
            <a:rPr lang="en-US" sz="800" b="1" i="0" u="none" strike="noStrike">
              <a:solidFill>
                <a:srgbClr val="FF0000"/>
              </a:solidFill>
              <a:effectLst/>
              <a:latin typeface="+mn-lt"/>
              <a:ea typeface="+mn-ea"/>
              <a:cs typeface="+mn-cs"/>
            </a:rPr>
            <a:t>&lt;25. </a:t>
          </a:r>
          <a:r>
            <a:rPr lang="en-US" sz="800" b="1" i="0" u="none" strike="noStrike">
              <a:solidFill>
                <a:srgbClr val="FFC000"/>
              </a:solidFill>
              <a:effectLst/>
              <a:latin typeface="+mn-lt"/>
              <a:ea typeface="+mn-ea"/>
              <a:cs typeface="+mn-cs"/>
            </a:rPr>
            <a:t>25-50.</a:t>
          </a:r>
          <a:r>
            <a:rPr lang="en-US" sz="800" b="1" i="0" u="none" strike="noStrike">
              <a:solidFill>
                <a:schemeClr val="dk1"/>
              </a:solidFill>
              <a:effectLst/>
              <a:latin typeface="+mn-lt"/>
              <a:ea typeface="+mn-ea"/>
              <a:cs typeface="+mn-cs"/>
            </a:rPr>
            <a:t> </a:t>
          </a:r>
          <a:r>
            <a:rPr lang="en-US" sz="800" b="1" i="0" u="none" strike="noStrike">
              <a:solidFill>
                <a:srgbClr val="92D050"/>
              </a:solidFill>
              <a:effectLst/>
              <a:latin typeface="+mn-lt"/>
              <a:ea typeface="+mn-ea"/>
              <a:cs typeface="+mn-cs"/>
            </a:rPr>
            <a:t>50-75.</a:t>
          </a:r>
          <a:r>
            <a:rPr lang="en-US" sz="800" b="1" i="0" u="none" strike="noStrike">
              <a:solidFill>
                <a:schemeClr val="dk1"/>
              </a:solidFill>
              <a:effectLst/>
              <a:latin typeface="+mn-lt"/>
              <a:ea typeface="+mn-ea"/>
              <a:cs typeface="+mn-cs"/>
            </a:rPr>
            <a:t> </a:t>
          </a:r>
          <a:r>
            <a:rPr lang="en-US" sz="800" b="1" i="0" u="none" strike="noStrike">
              <a:solidFill>
                <a:srgbClr val="008000"/>
              </a:solidFill>
              <a:effectLst/>
              <a:latin typeface="+mn-lt"/>
              <a:ea typeface="+mn-ea"/>
              <a:cs typeface="+mn-cs"/>
            </a:rPr>
            <a:t>&gt;75.</a:t>
          </a:r>
          <a:r>
            <a:rPr lang="en-US" sz="800">
              <a:solidFill>
                <a:srgbClr val="008000"/>
              </a:solidFill>
            </a:rPr>
            <a:t> </a:t>
          </a:r>
          <a:r>
            <a:rPr lang="en-US" sz="800" b="0" i="0" u="none" strike="noStrike">
              <a:solidFill>
                <a:schemeClr val="dk1"/>
              </a:solidFill>
              <a:effectLst/>
              <a:latin typeface="+mn-lt"/>
              <a:ea typeface="+mn-ea"/>
              <a:cs typeface="+mn-cs"/>
            </a:rPr>
            <a:t>Data availability = max score / max possible score</a:t>
          </a:r>
          <a:r>
            <a:rPr lang="en-US" sz="800" b="0" i="0" u="none" strike="noStrike">
              <a:solidFill>
                <a:srgbClr val="FF0000"/>
              </a:solidFill>
              <a:effectLst/>
              <a:latin typeface="+mn-lt"/>
              <a:ea typeface="+mn-ea"/>
              <a:cs typeface="+mn-cs"/>
            </a:rPr>
            <a:t>.   </a:t>
          </a:r>
          <a:r>
            <a:rPr lang="en-US" sz="800" b="1" i="0" u="none" strike="noStrike">
              <a:solidFill>
                <a:srgbClr val="FF0000"/>
              </a:solidFill>
              <a:effectLst/>
              <a:latin typeface="+mn-lt"/>
              <a:ea typeface="+mn-ea"/>
              <a:cs typeface="+mn-cs"/>
            </a:rPr>
            <a:t>&lt;60. </a:t>
          </a:r>
          <a:r>
            <a:rPr lang="en-US" sz="800" b="1" i="0" u="none" strike="noStrike">
              <a:solidFill>
                <a:srgbClr val="FFC000"/>
              </a:solidFill>
              <a:effectLst/>
              <a:latin typeface="+mn-lt"/>
              <a:ea typeface="+mn-ea"/>
              <a:cs typeface="+mn-cs"/>
            </a:rPr>
            <a:t>60-80.</a:t>
          </a:r>
          <a:r>
            <a:rPr lang="en-US" sz="800" b="1" i="0" u="none" strike="noStrike">
              <a:solidFill>
                <a:srgbClr val="92D050"/>
              </a:solidFill>
              <a:effectLst/>
              <a:latin typeface="+mn-lt"/>
              <a:ea typeface="+mn-ea"/>
              <a:cs typeface="+mn-cs"/>
            </a:rPr>
            <a:t> </a:t>
          </a:r>
          <a:r>
            <a:rPr lang="en-US" sz="800" b="1" i="0" u="none" strike="noStrike">
              <a:solidFill>
                <a:srgbClr val="008000"/>
              </a:solidFill>
              <a:effectLst/>
              <a:latin typeface="+mn-lt"/>
              <a:ea typeface="+mn-ea"/>
              <a:cs typeface="+mn-cs"/>
            </a:rPr>
            <a:t>&gt;80.</a:t>
          </a:r>
          <a:r>
            <a:rPr lang="en-US" sz="800"/>
            <a:t>                              </a:t>
          </a:r>
          <a:r>
            <a:rPr lang="en-US" sz="800" b="0" i="0" u="none" strike="noStrike">
              <a:solidFill>
                <a:schemeClr val="dk1"/>
              </a:solidFill>
              <a:effectLst/>
              <a:latin typeface="+mn-lt"/>
              <a:ea typeface="+mn-ea"/>
              <a:cs typeface="+mn-cs"/>
            </a:rPr>
            <a:t>When data availability falls below 75% = </a:t>
          </a:r>
          <a:r>
            <a:rPr lang="en-US" sz="800" b="1" i="0" u="none" strike="noStrike">
              <a:solidFill>
                <a:srgbClr val="FF0000"/>
              </a:solidFill>
              <a:effectLst/>
              <a:latin typeface="+mn-lt"/>
              <a:ea typeface="+mn-ea"/>
              <a:cs typeface="+mn-cs"/>
            </a:rPr>
            <a:t>Consider Collecting More Data</a:t>
          </a:r>
          <a:r>
            <a:rPr lang="en-US" sz="800"/>
            <a:t>                  </a:t>
          </a:r>
          <a:r>
            <a:rPr lang="en-US" sz="800" b="0" i="0" u="none" strike="noStrike">
              <a:solidFill>
                <a:schemeClr val="dk1"/>
              </a:solidFill>
              <a:effectLst/>
              <a:latin typeface="+mn-lt"/>
              <a:ea typeface="+mn-ea"/>
              <a:cs typeface="+mn-cs"/>
            </a:rPr>
            <a:t>When any condition indicator has a "0" score = </a:t>
          </a:r>
          <a:r>
            <a:rPr lang="en-US" sz="800" b="1" i="0" u="none" strike="noStrike">
              <a:solidFill>
                <a:srgbClr val="FF0000"/>
              </a:solidFill>
              <a:effectLst/>
              <a:latin typeface="+mn-lt"/>
              <a:ea typeface="+mn-ea"/>
              <a:cs typeface="+mn-cs"/>
            </a:rPr>
            <a:t>1 or more CI in Poor Health</a:t>
          </a:r>
          <a:r>
            <a:rPr lang="en-US" sz="800">
              <a:solidFill>
                <a:srgbClr val="FF0000"/>
              </a:solidFill>
            </a:rPr>
            <a:t> </a:t>
          </a:r>
          <a:r>
            <a:rPr lang="en-US" sz="800" b="0" i="0" u="none" strike="noStrike">
              <a:solidFill>
                <a:schemeClr val="dk1"/>
              </a:solidFill>
              <a:effectLst/>
              <a:latin typeface="+mn-lt"/>
              <a:ea typeface="+mn-ea"/>
              <a:cs typeface="+mn-cs"/>
            </a:rPr>
            <a:t>When the projected asset life loss is &gt;25% = </a:t>
          </a:r>
          <a:r>
            <a:rPr lang="en-US" sz="800" b="1" i="0" u="none" strike="noStrike">
              <a:solidFill>
                <a:srgbClr val="FF0000"/>
              </a:solidFill>
              <a:effectLst/>
              <a:latin typeface="+mn-lt"/>
              <a:ea typeface="+mn-ea"/>
              <a:cs typeface="+mn-cs"/>
            </a:rPr>
            <a:t>Estimated  &gt; 1/4 Asset Life Lost</a:t>
          </a:r>
          <a:r>
            <a:rPr lang="en-US" sz="800">
              <a:solidFill>
                <a:srgbClr val="FF0000"/>
              </a:solidFill>
            </a:rPr>
            <a:t> </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L140"/>
  <sheetViews>
    <sheetView workbookViewId="0">
      <selection activeCell="B29" sqref="B29"/>
    </sheetView>
  </sheetViews>
  <sheetFormatPr defaultRowHeight="15" x14ac:dyDescent="0.25"/>
  <cols>
    <col min="1" max="1" width="2.85546875" style="98" customWidth="1"/>
    <col min="2" max="16384" width="9.140625" style="98"/>
  </cols>
  <sheetData>
    <row r="1" spans="1:38" x14ac:dyDescent="0.25">
      <c r="A1" s="35"/>
      <c r="B1" s="35"/>
      <c r="C1" s="35"/>
      <c r="D1" s="35"/>
      <c r="E1" s="35"/>
      <c r="F1" s="35"/>
      <c r="G1" s="35"/>
      <c r="H1" s="35"/>
      <c r="I1" s="35"/>
      <c r="J1" s="35"/>
      <c r="K1" s="35"/>
      <c r="L1" s="35"/>
      <c r="M1" s="35"/>
      <c r="N1" s="35"/>
      <c r="O1" s="35"/>
      <c r="P1" s="35"/>
      <c r="Q1" s="35"/>
      <c r="R1" s="35"/>
      <c r="S1" s="35"/>
      <c r="T1" s="35"/>
      <c r="U1" s="35"/>
      <c r="V1" s="35"/>
      <c r="W1" s="35"/>
      <c r="X1" s="35"/>
      <c r="Y1" s="35"/>
      <c r="Z1" s="35"/>
      <c r="AA1" s="35"/>
      <c r="AB1" s="35"/>
      <c r="AC1" s="35"/>
      <c r="AD1" s="35"/>
      <c r="AE1" s="35"/>
      <c r="AF1" s="35"/>
      <c r="AG1" s="35"/>
      <c r="AH1" s="35"/>
      <c r="AI1" s="35"/>
      <c r="AJ1" s="35"/>
      <c r="AK1" s="35"/>
      <c r="AL1" s="35"/>
    </row>
    <row r="2" spans="1:38" x14ac:dyDescent="0.25">
      <c r="A2" s="35"/>
      <c r="B2" s="24"/>
      <c r="C2" s="25"/>
      <c r="D2" s="25"/>
      <c r="E2" s="25"/>
      <c r="F2" s="25"/>
      <c r="G2" s="25"/>
      <c r="H2" s="25"/>
      <c r="I2" s="25"/>
      <c r="J2" s="25"/>
      <c r="K2" s="25"/>
      <c r="L2" s="25"/>
      <c r="M2" s="25"/>
      <c r="N2" s="25"/>
      <c r="O2" s="25"/>
      <c r="P2" s="25"/>
      <c r="Q2" s="25"/>
      <c r="R2" s="25"/>
      <c r="S2" s="25"/>
      <c r="T2" s="25"/>
      <c r="U2" s="25"/>
      <c r="V2" s="26"/>
      <c r="W2" s="35"/>
      <c r="X2" s="35"/>
      <c r="Y2" s="35"/>
      <c r="Z2" s="35"/>
      <c r="AA2" s="35"/>
      <c r="AB2" s="35"/>
      <c r="AC2" s="35"/>
      <c r="AD2" s="35"/>
      <c r="AE2" s="35"/>
      <c r="AF2" s="35"/>
      <c r="AG2" s="35"/>
      <c r="AH2" s="35"/>
      <c r="AI2" s="35"/>
      <c r="AJ2" s="35"/>
      <c r="AK2" s="35"/>
      <c r="AL2" s="35"/>
    </row>
    <row r="3" spans="1:38" ht="24.95" customHeight="1" x14ac:dyDescent="0.25">
      <c r="A3" s="35"/>
      <c r="B3" s="33"/>
      <c r="C3" s="301" t="s">
        <v>92</v>
      </c>
      <c r="D3" s="301"/>
      <c r="E3" s="301"/>
      <c r="F3" s="301"/>
      <c r="G3" s="301"/>
      <c r="H3" s="301"/>
      <c r="I3" s="301"/>
      <c r="J3" s="301"/>
      <c r="K3" s="301"/>
      <c r="L3" s="301"/>
      <c r="M3" s="301"/>
      <c r="N3" s="301"/>
      <c r="O3" s="301"/>
      <c r="P3" s="301"/>
      <c r="Q3" s="301"/>
      <c r="R3" s="301"/>
      <c r="S3" s="301"/>
      <c r="T3" s="301"/>
      <c r="U3" s="301"/>
      <c r="V3" s="34"/>
      <c r="W3" s="35"/>
      <c r="X3" s="35"/>
      <c r="Y3" s="35"/>
      <c r="Z3" s="35"/>
      <c r="AA3" s="35"/>
      <c r="AB3" s="35"/>
      <c r="AC3" s="35"/>
      <c r="AD3" s="35"/>
      <c r="AE3" s="35"/>
      <c r="AF3" s="35"/>
      <c r="AG3" s="35"/>
      <c r="AH3" s="35"/>
      <c r="AI3" s="35"/>
      <c r="AJ3" s="35"/>
      <c r="AK3" s="35"/>
      <c r="AL3" s="35"/>
    </row>
    <row r="4" spans="1:38" ht="15" customHeight="1" x14ac:dyDescent="0.25">
      <c r="A4" s="35"/>
      <c r="B4" s="33"/>
      <c r="C4" s="297" t="s">
        <v>91</v>
      </c>
      <c r="D4" s="297"/>
      <c r="E4" s="297"/>
      <c r="F4" s="297"/>
      <c r="G4" s="297"/>
      <c r="H4" s="297"/>
      <c r="I4" s="297"/>
      <c r="J4" s="297"/>
      <c r="K4" s="297"/>
      <c r="L4" s="297"/>
      <c r="M4" s="297"/>
      <c r="N4" s="297"/>
      <c r="O4" s="297"/>
      <c r="P4" s="297"/>
      <c r="Q4" s="297"/>
      <c r="R4" s="297"/>
      <c r="S4" s="297"/>
      <c r="T4" s="297"/>
      <c r="U4" s="297"/>
      <c r="V4" s="27"/>
      <c r="W4" s="32"/>
      <c r="X4" s="35"/>
      <c r="Y4" s="35"/>
      <c r="Z4" s="35"/>
      <c r="AA4" s="35"/>
      <c r="AB4" s="35"/>
      <c r="AC4" s="35"/>
      <c r="AD4" s="35"/>
      <c r="AE4" s="35"/>
      <c r="AF4" s="35"/>
      <c r="AG4" s="35"/>
      <c r="AH4" s="35"/>
      <c r="AI4" s="35"/>
      <c r="AJ4" s="35"/>
      <c r="AK4" s="35"/>
      <c r="AL4" s="35"/>
    </row>
    <row r="5" spans="1:38" x14ac:dyDescent="0.25">
      <c r="A5" s="35"/>
      <c r="B5" s="33"/>
      <c r="C5" s="297"/>
      <c r="D5" s="297"/>
      <c r="E5" s="297"/>
      <c r="F5" s="297"/>
      <c r="G5" s="297"/>
      <c r="H5" s="297"/>
      <c r="I5" s="297"/>
      <c r="J5" s="297"/>
      <c r="K5" s="297"/>
      <c r="L5" s="297"/>
      <c r="M5" s="297"/>
      <c r="N5" s="297"/>
      <c r="O5" s="297"/>
      <c r="P5" s="297"/>
      <c r="Q5" s="297"/>
      <c r="R5" s="297"/>
      <c r="S5" s="297"/>
      <c r="T5" s="297"/>
      <c r="U5" s="297"/>
      <c r="V5" s="27"/>
      <c r="W5" s="32"/>
      <c r="X5" s="35"/>
      <c r="Y5" s="35"/>
      <c r="Z5" s="35"/>
      <c r="AA5" s="35"/>
      <c r="AB5" s="35"/>
      <c r="AC5" s="35"/>
      <c r="AD5" s="35"/>
      <c r="AE5" s="35"/>
      <c r="AF5" s="35"/>
      <c r="AG5" s="35"/>
      <c r="AH5" s="35"/>
      <c r="AI5" s="35"/>
      <c r="AJ5" s="35"/>
      <c r="AK5" s="35"/>
      <c r="AL5" s="35"/>
    </row>
    <row r="6" spans="1:38" x14ac:dyDescent="0.25">
      <c r="A6" s="35"/>
      <c r="B6" s="33"/>
      <c r="C6" s="297"/>
      <c r="D6" s="297"/>
      <c r="E6" s="297"/>
      <c r="F6" s="297"/>
      <c r="G6" s="297"/>
      <c r="H6" s="297"/>
      <c r="I6" s="297"/>
      <c r="J6" s="297"/>
      <c r="K6" s="297"/>
      <c r="L6" s="297"/>
      <c r="M6" s="297"/>
      <c r="N6" s="297"/>
      <c r="O6" s="297"/>
      <c r="P6" s="297"/>
      <c r="Q6" s="297"/>
      <c r="R6" s="297"/>
      <c r="S6" s="297"/>
      <c r="T6" s="297"/>
      <c r="U6" s="297"/>
      <c r="V6" s="27"/>
      <c r="W6" s="32"/>
      <c r="X6" s="35"/>
      <c r="Y6" s="35"/>
      <c r="Z6" s="35"/>
      <c r="AA6" s="35"/>
      <c r="AB6" s="35"/>
      <c r="AC6" s="35"/>
      <c r="AD6" s="35"/>
      <c r="AE6" s="35"/>
      <c r="AF6" s="35"/>
      <c r="AG6" s="35"/>
      <c r="AH6" s="35"/>
      <c r="AI6" s="35"/>
      <c r="AJ6" s="35"/>
      <c r="AK6" s="35"/>
      <c r="AL6" s="35"/>
    </row>
    <row r="7" spans="1:38" ht="24.95" customHeight="1" x14ac:dyDescent="0.25">
      <c r="A7" s="35"/>
      <c r="B7" s="33"/>
      <c r="C7" s="302" t="s">
        <v>93</v>
      </c>
      <c r="D7" s="302"/>
      <c r="E7" s="302"/>
      <c r="F7" s="302"/>
      <c r="G7" s="302"/>
      <c r="H7" s="302"/>
      <c r="I7" s="302"/>
      <c r="J7" s="302"/>
      <c r="K7" s="302"/>
      <c r="L7" s="302"/>
      <c r="M7" s="302"/>
      <c r="N7" s="302"/>
      <c r="O7" s="302"/>
      <c r="P7" s="302"/>
      <c r="Q7" s="302"/>
      <c r="R7" s="302"/>
      <c r="S7" s="302"/>
      <c r="T7" s="302"/>
      <c r="U7" s="302"/>
      <c r="V7" s="27"/>
      <c r="W7" s="32"/>
      <c r="X7" s="35"/>
      <c r="Y7" s="35"/>
      <c r="Z7" s="35"/>
      <c r="AA7" s="35"/>
      <c r="AB7" s="35"/>
      <c r="AC7" s="35"/>
      <c r="AD7" s="35"/>
      <c r="AE7" s="35"/>
      <c r="AF7" s="35"/>
      <c r="AG7" s="35"/>
      <c r="AH7" s="35"/>
      <c r="AI7" s="35"/>
      <c r="AJ7" s="35"/>
      <c r="AK7" s="35"/>
      <c r="AL7" s="35"/>
    </row>
    <row r="8" spans="1:38" ht="15" customHeight="1" x14ac:dyDescent="0.25">
      <c r="A8" s="35"/>
      <c r="B8" s="33"/>
      <c r="C8" s="298" t="s">
        <v>94</v>
      </c>
      <c r="D8" s="298"/>
      <c r="E8" s="298"/>
      <c r="F8" s="298"/>
      <c r="G8" s="298"/>
      <c r="H8" s="298"/>
      <c r="I8" s="298"/>
      <c r="J8" s="298"/>
      <c r="K8" s="298"/>
      <c r="L8" s="298"/>
      <c r="M8" s="298"/>
      <c r="N8" s="298"/>
      <c r="O8" s="298"/>
      <c r="P8" s="298"/>
      <c r="Q8" s="298"/>
      <c r="R8" s="298"/>
      <c r="S8" s="298"/>
      <c r="T8" s="298"/>
      <c r="U8" s="298"/>
      <c r="V8" s="27"/>
      <c r="W8" s="32"/>
      <c r="X8" s="35"/>
      <c r="Y8" s="35"/>
      <c r="Z8" s="35"/>
      <c r="AA8" s="35"/>
      <c r="AB8" s="35"/>
      <c r="AC8" s="35"/>
      <c r="AD8" s="35"/>
      <c r="AE8" s="35"/>
      <c r="AF8" s="35"/>
      <c r="AG8" s="35"/>
      <c r="AH8" s="35"/>
      <c r="AI8" s="35"/>
      <c r="AJ8" s="35"/>
      <c r="AK8" s="35"/>
      <c r="AL8" s="35"/>
    </row>
    <row r="9" spans="1:38" x14ac:dyDescent="0.25">
      <c r="A9" s="35"/>
      <c r="B9" s="33"/>
      <c r="C9" s="298"/>
      <c r="D9" s="298"/>
      <c r="E9" s="298"/>
      <c r="F9" s="298"/>
      <c r="G9" s="298"/>
      <c r="H9" s="298"/>
      <c r="I9" s="298"/>
      <c r="J9" s="298"/>
      <c r="K9" s="298"/>
      <c r="L9" s="298"/>
      <c r="M9" s="298"/>
      <c r="N9" s="298"/>
      <c r="O9" s="298"/>
      <c r="P9" s="298"/>
      <c r="Q9" s="298"/>
      <c r="R9" s="298"/>
      <c r="S9" s="298"/>
      <c r="T9" s="298"/>
      <c r="U9" s="298"/>
      <c r="V9" s="34"/>
      <c r="W9" s="35"/>
      <c r="X9" s="35"/>
      <c r="Y9" s="35"/>
      <c r="Z9" s="35"/>
      <c r="AA9" s="35"/>
      <c r="AB9" s="35"/>
      <c r="AC9" s="35"/>
      <c r="AD9" s="35"/>
      <c r="AE9" s="35"/>
      <c r="AF9" s="35"/>
      <c r="AG9" s="35"/>
      <c r="AH9" s="35"/>
      <c r="AI9" s="35"/>
      <c r="AJ9" s="35"/>
      <c r="AK9" s="35"/>
      <c r="AL9" s="35"/>
    </row>
    <row r="10" spans="1:38" ht="9.9499999999999993" customHeight="1" x14ac:dyDescent="0.25">
      <c r="A10" s="35"/>
      <c r="B10" s="33"/>
      <c r="C10" s="28"/>
      <c r="D10" s="28"/>
      <c r="E10" s="28"/>
      <c r="F10" s="28"/>
      <c r="G10" s="28"/>
      <c r="H10" s="28"/>
      <c r="I10" s="28"/>
      <c r="J10" s="28"/>
      <c r="K10" s="28"/>
      <c r="L10" s="28"/>
      <c r="M10" s="28"/>
      <c r="N10" s="28"/>
      <c r="O10" s="28"/>
      <c r="P10" s="28"/>
      <c r="Q10" s="28"/>
      <c r="R10" s="28"/>
      <c r="S10" s="28"/>
      <c r="T10" s="28"/>
      <c r="U10" s="28"/>
      <c r="V10" s="34"/>
      <c r="W10" s="35"/>
      <c r="X10" s="35"/>
      <c r="Y10" s="35"/>
      <c r="Z10" s="35"/>
      <c r="AA10" s="35"/>
      <c r="AB10" s="35"/>
      <c r="AC10" s="35"/>
      <c r="AD10" s="35"/>
      <c r="AE10" s="35"/>
      <c r="AF10" s="35"/>
      <c r="AG10" s="35"/>
      <c r="AH10" s="35"/>
      <c r="AI10" s="35"/>
      <c r="AJ10" s="35"/>
      <c r="AK10" s="35"/>
      <c r="AL10" s="35"/>
    </row>
    <row r="11" spans="1:38" ht="15" customHeight="1" x14ac:dyDescent="0.25">
      <c r="A11" s="35"/>
      <c r="B11" s="33"/>
      <c r="C11" s="298" t="s">
        <v>95</v>
      </c>
      <c r="D11" s="298"/>
      <c r="E11" s="298"/>
      <c r="F11" s="298"/>
      <c r="G11" s="298"/>
      <c r="H11" s="298"/>
      <c r="I11" s="298"/>
      <c r="J11" s="298"/>
      <c r="K11" s="298"/>
      <c r="L11" s="298"/>
      <c r="M11" s="298"/>
      <c r="N11" s="298"/>
      <c r="O11" s="298"/>
      <c r="P11" s="298"/>
      <c r="Q11" s="298"/>
      <c r="R11" s="298"/>
      <c r="S11" s="298"/>
      <c r="T11" s="298"/>
      <c r="U11" s="298"/>
      <c r="V11" s="34"/>
      <c r="W11" s="35"/>
      <c r="X11" s="35"/>
      <c r="Y11" s="35"/>
      <c r="Z11" s="35"/>
      <c r="AA11" s="35"/>
      <c r="AB11" s="35"/>
      <c r="AC11" s="35"/>
      <c r="AD11" s="35"/>
      <c r="AE11" s="35"/>
      <c r="AF11" s="35"/>
      <c r="AG11" s="35"/>
      <c r="AH11" s="35"/>
      <c r="AI11" s="35"/>
      <c r="AJ11" s="35"/>
      <c r="AK11" s="35"/>
      <c r="AL11" s="35"/>
    </row>
    <row r="12" spans="1:38" x14ac:dyDescent="0.25">
      <c r="A12" s="35"/>
      <c r="B12" s="33"/>
      <c r="C12" s="298"/>
      <c r="D12" s="298"/>
      <c r="E12" s="298"/>
      <c r="F12" s="298"/>
      <c r="G12" s="298"/>
      <c r="H12" s="298"/>
      <c r="I12" s="298"/>
      <c r="J12" s="298"/>
      <c r="K12" s="298"/>
      <c r="L12" s="298"/>
      <c r="M12" s="298"/>
      <c r="N12" s="298"/>
      <c r="O12" s="298"/>
      <c r="P12" s="298"/>
      <c r="Q12" s="298"/>
      <c r="R12" s="298"/>
      <c r="S12" s="298"/>
      <c r="T12" s="298"/>
      <c r="U12" s="298"/>
      <c r="V12" s="34"/>
      <c r="W12" s="35"/>
      <c r="X12" s="35"/>
      <c r="Y12" s="35"/>
      <c r="Z12" s="35"/>
      <c r="AA12" s="35"/>
      <c r="AB12" s="35"/>
      <c r="AC12" s="35"/>
      <c r="AD12" s="35"/>
      <c r="AE12" s="35"/>
      <c r="AF12" s="35"/>
      <c r="AG12" s="35"/>
      <c r="AH12" s="35"/>
      <c r="AI12" s="35"/>
      <c r="AJ12" s="35"/>
      <c r="AK12" s="35"/>
      <c r="AL12" s="35"/>
    </row>
    <row r="13" spans="1:38" ht="9.9499999999999993" customHeight="1" x14ac:dyDescent="0.25">
      <c r="A13" s="35"/>
      <c r="B13" s="33"/>
      <c r="C13" s="28"/>
      <c r="D13" s="28"/>
      <c r="E13" s="28"/>
      <c r="F13" s="28"/>
      <c r="G13" s="28"/>
      <c r="H13" s="28"/>
      <c r="I13" s="28"/>
      <c r="J13" s="28"/>
      <c r="K13" s="28"/>
      <c r="L13" s="28"/>
      <c r="M13" s="28"/>
      <c r="N13" s="28"/>
      <c r="O13" s="28"/>
      <c r="P13" s="28"/>
      <c r="Q13" s="28"/>
      <c r="R13" s="28"/>
      <c r="S13" s="28"/>
      <c r="T13" s="28"/>
      <c r="U13" s="28"/>
      <c r="V13" s="34"/>
      <c r="W13" s="35"/>
      <c r="X13" s="35"/>
      <c r="Y13" s="35"/>
      <c r="Z13" s="35"/>
      <c r="AA13" s="35"/>
      <c r="AB13" s="35"/>
      <c r="AC13" s="35"/>
      <c r="AD13" s="35"/>
      <c r="AE13" s="35"/>
      <c r="AF13" s="35"/>
      <c r="AG13" s="35"/>
      <c r="AH13" s="35"/>
      <c r="AI13" s="35"/>
      <c r="AJ13" s="35"/>
      <c r="AK13" s="35"/>
      <c r="AL13" s="35"/>
    </row>
    <row r="14" spans="1:38" x14ac:dyDescent="0.25">
      <c r="A14" s="35"/>
      <c r="B14" s="33"/>
      <c r="C14" s="298" t="s">
        <v>116</v>
      </c>
      <c r="D14" s="298"/>
      <c r="E14" s="298"/>
      <c r="F14" s="298"/>
      <c r="G14" s="298"/>
      <c r="H14" s="298"/>
      <c r="I14" s="298"/>
      <c r="J14" s="298"/>
      <c r="K14" s="298"/>
      <c r="L14" s="298"/>
      <c r="M14" s="298"/>
      <c r="N14" s="298"/>
      <c r="O14" s="298"/>
      <c r="P14" s="298"/>
      <c r="Q14" s="298"/>
      <c r="R14" s="298"/>
      <c r="S14" s="298"/>
      <c r="T14" s="298"/>
      <c r="U14" s="298"/>
      <c r="V14" s="34"/>
      <c r="W14" s="35"/>
      <c r="X14" s="35"/>
      <c r="Y14" s="35"/>
      <c r="Z14" s="35"/>
      <c r="AA14" s="35"/>
      <c r="AB14" s="35"/>
      <c r="AC14" s="35"/>
      <c r="AD14" s="35"/>
      <c r="AE14" s="35"/>
      <c r="AF14" s="35"/>
      <c r="AG14" s="35"/>
      <c r="AH14" s="35"/>
      <c r="AI14" s="35"/>
      <c r="AJ14" s="35"/>
      <c r="AK14" s="35"/>
      <c r="AL14" s="35"/>
    </row>
    <row r="15" spans="1:38" x14ac:dyDescent="0.25">
      <c r="A15" s="35"/>
      <c r="B15" s="33"/>
      <c r="C15" s="298"/>
      <c r="D15" s="298"/>
      <c r="E15" s="298"/>
      <c r="F15" s="298"/>
      <c r="G15" s="298"/>
      <c r="H15" s="298"/>
      <c r="I15" s="298"/>
      <c r="J15" s="298"/>
      <c r="K15" s="298"/>
      <c r="L15" s="298"/>
      <c r="M15" s="298"/>
      <c r="N15" s="298"/>
      <c r="O15" s="298"/>
      <c r="P15" s="298"/>
      <c r="Q15" s="298"/>
      <c r="R15" s="298"/>
      <c r="S15" s="298"/>
      <c r="T15" s="298"/>
      <c r="U15" s="298"/>
      <c r="V15" s="34"/>
      <c r="W15" s="35"/>
      <c r="X15" s="35"/>
      <c r="Y15" s="35"/>
      <c r="Z15" s="35"/>
      <c r="AA15" s="35"/>
      <c r="AB15" s="35"/>
      <c r="AC15" s="35"/>
      <c r="AD15" s="35"/>
      <c r="AE15" s="35"/>
      <c r="AF15" s="35"/>
      <c r="AG15" s="35"/>
      <c r="AH15" s="35"/>
      <c r="AI15" s="35"/>
      <c r="AJ15" s="35"/>
      <c r="AK15" s="35"/>
      <c r="AL15" s="35"/>
    </row>
    <row r="16" spans="1:38" x14ac:dyDescent="0.25">
      <c r="A16" s="35"/>
      <c r="B16" s="33"/>
      <c r="C16" s="298"/>
      <c r="D16" s="298"/>
      <c r="E16" s="298"/>
      <c r="F16" s="298"/>
      <c r="G16" s="298"/>
      <c r="H16" s="298"/>
      <c r="I16" s="298"/>
      <c r="J16" s="298"/>
      <c r="K16" s="298"/>
      <c r="L16" s="298"/>
      <c r="M16" s="298"/>
      <c r="N16" s="298"/>
      <c r="O16" s="298"/>
      <c r="P16" s="298"/>
      <c r="Q16" s="298"/>
      <c r="R16" s="298"/>
      <c r="S16" s="298"/>
      <c r="T16" s="298"/>
      <c r="U16" s="298"/>
      <c r="V16" s="34"/>
      <c r="W16" s="35"/>
      <c r="X16" s="35"/>
      <c r="Y16" s="35"/>
      <c r="Z16" s="35"/>
      <c r="AA16" s="35"/>
      <c r="AB16" s="35"/>
      <c r="AC16" s="35"/>
      <c r="AD16" s="35"/>
      <c r="AE16" s="35"/>
      <c r="AF16" s="35"/>
      <c r="AG16" s="35"/>
      <c r="AH16" s="35"/>
      <c r="AI16" s="35"/>
      <c r="AJ16" s="35"/>
      <c r="AK16" s="35"/>
      <c r="AL16" s="35"/>
    </row>
    <row r="17" spans="1:38" x14ac:dyDescent="0.25">
      <c r="A17" s="35"/>
      <c r="B17" s="33"/>
      <c r="C17" s="298"/>
      <c r="D17" s="298"/>
      <c r="E17" s="298"/>
      <c r="F17" s="298"/>
      <c r="G17" s="298"/>
      <c r="H17" s="298"/>
      <c r="I17" s="298"/>
      <c r="J17" s="298"/>
      <c r="K17" s="298"/>
      <c r="L17" s="298"/>
      <c r="M17" s="298"/>
      <c r="N17" s="298"/>
      <c r="O17" s="298"/>
      <c r="P17" s="298"/>
      <c r="Q17" s="298"/>
      <c r="R17" s="298"/>
      <c r="S17" s="298"/>
      <c r="T17" s="298"/>
      <c r="U17" s="298"/>
      <c r="V17" s="34"/>
      <c r="W17" s="35"/>
      <c r="X17" s="35"/>
      <c r="Y17" s="35"/>
      <c r="Z17" s="35"/>
      <c r="AA17" s="35"/>
      <c r="AB17" s="35"/>
      <c r="AC17" s="35"/>
      <c r="AD17" s="35"/>
      <c r="AE17" s="35"/>
      <c r="AF17" s="35"/>
      <c r="AG17" s="35"/>
      <c r="AH17" s="35"/>
      <c r="AI17" s="35"/>
      <c r="AJ17" s="35"/>
      <c r="AK17" s="35"/>
      <c r="AL17" s="35"/>
    </row>
    <row r="18" spans="1:38" ht="9.9499999999999993" customHeight="1" x14ac:dyDescent="0.25">
      <c r="A18" s="35"/>
      <c r="B18" s="33"/>
      <c r="C18" s="17"/>
      <c r="D18" s="17"/>
      <c r="E18" s="17"/>
      <c r="F18" s="17"/>
      <c r="G18" s="17"/>
      <c r="H18" s="17"/>
      <c r="I18" s="17"/>
      <c r="J18" s="17"/>
      <c r="K18" s="17"/>
      <c r="L18" s="17"/>
      <c r="M18" s="17"/>
      <c r="N18" s="17"/>
      <c r="O18" s="17"/>
      <c r="P18" s="17"/>
      <c r="Q18" s="17"/>
      <c r="R18" s="17"/>
      <c r="S18" s="17"/>
      <c r="T18" s="17"/>
      <c r="U18" s="17"/>
      <c r="V18" s="34"/>
      <c r="W18" s="35"/>
      <c r="X18" s="35"/>
      <c r="Y18" s="35"/>
      <c r="Z18" s="35"/>
      <c r="AA18" s="35"/>
      <c r="AB18" s="35"/>
      <c r="AC18" s="35"/>
      <c r="AD18" s="35"/>
      <c r="AE18" s="35"/>
      <c r="AF18" s="35"/>
      <c r="AG18" s="35"/>
      <c r="AH18" s="35"/>
      <c r="AI18" s="35"/>
      <c r="AJ18" s="35"/>
      <c r="AK18" s="35"/>
      <c r="AL18" s="35"/>
    </row>
    <row r="19" spans="1:38" x14ac:dyDescent="0.25">
      <c r="A19" s="35"/>
      <c r="B19" s="33"/>
      <c r="C19" s="298" t="s">
        <v>166</v>
      </c>
      <c r="D19" s="298"/>
      <c r="E19" s="298"/>
      <c r="F19" s="298"/>
      <c r="G19" s="298"/>
      <c r="H19" s="298"/>
      <c r="I19" s="298"/>
      <c r="J19" s="298"/>
      <c r="K19" s="298"/>
      <c r="L19" s="298"/>
      <c r="M19" s="298"/>
      <c r="N19" s="298"/>
      <c r="O19" s="298"/>
      <c r="P19" s="298"/>
      <c r="Q19" s="298"/>
      <c r="R19" s="298"/>
      <c r="S19" s="298"/>
      <c r="T19" s="298"/>
      <c r="U19" s="298"/>
      <c r="V19" s="34"/>
      <c r="W19" s="35"/>
      <c r="X19" s="35"/>
      <c r="Y19" s="35"/>
      <c r="Z19" s="35"/>
      <c r="AA19" s="35"/>
      <c r="AB19" s="35"/>
      <c r="AC19" s="35"/>
      <c r="AD19" s="35"/>
      <c r="AE19" s="35"/>
      <c r="AF19" s="35"/>
      <c r="AG19" s="35"/>
      <c r="AH19" s="35"/>
      <c r="AI19" s="35"/>
      <c r="AJ19" s="35"/>
      <c r="AK19" s="35"/>
      <c r="AL19" s="35"/>
    </row>
    <row r="20" spans="1:38" ht="9.9499999999999993" customHeight="1" x14ac:dyDescent="0.25">
      <c r="A20" s="35"/>
      <c r="B20" s="33"/>
      <c r="C20" s="17"/>
      <c r="D20" s="17"/>
      <c r="E20" s="29"/>
      <c r="F20" s="29"/>
      <c r="G20" s="29"/>
      <c r="H20" s="29"/>
      <c r="I20" s="29"/>
      <c r="J20" s="29"/>
      <c r="K20" s="29"/>
      <c r="L20" s="29"/>
      <c r="M20" s="29"/>
      <c r="N20" s="29"/>
      <c r="O20" s="29"/>
      <c r="P20" s="29"/>
      <c r="Q20" s="29"/>
      <c r="R20" s="29"/>
      <c r="S20" s="29"/>
      <c r="T20" s="29"/>
      <c r="U20" s="29"/>
      <c r="V20" s="34"/>
      <c r="W20" s="35"/>
      <c r="X20" s="35"/>
      <c r="Y20" s="35"/>
      <c r="Z20" s="35"/>
      <c r="AA20" s="35"/>
      <c r="AB20" s="35"/>
      <c r="AC20" s="35"/>
      <c r="AD20" s="35"/>
      <c r="AE20" s="35"/>
      <c r="AF20" s="35"/>
      <c r="AG20" s="35"/>
      <c r="AH20" s="35"/>
      <c r="AI20" s="35"/>
      <c r="AJ20" s="35"/>
      <c r="AK20" s="35"/>
      <c r="AL20" s="35"/>
    </row>
    <row r="21" spans="1:38" x14ac:dyDescent="0.25">
      <c r="A21" s="35"/>
      <c r="B21" s="33"/>
      <c r="C21" s="17"/>
      <c r="D21" s="300" t="s">
        <v>119</v>
      </c>
      <c r="E21" s="300"/>
      <c r="F21" s="300"/>
      <c r="G21" s="300"/>
      <c r="H21" s="300"/>
      <c r="I21" s="300"/>
      <c r="J21" s="300"/>
      <c r="K21" s="300"/>
      <c r="L21" s="300"/>
      <c r="M21" s="300"/>
      <c r="N21" s="300"/>
      <c r="O21" s="300"/>
      <c r="P21" s="300"/>
      <c r="Q21" s="300"/>
      <c r="R21" s="300"/>
      <c r="S21" s="300"/>
      <c r="T21" s="300"/>
      <c r="U21" s="300"/>
      <c r="V21" s="34"/>
      <c r="W21" s="35"/>
      <c r="X21" s="35"/>
      <c r="Y21" s="35"/>
      <c r="Z21" s="35"/>
      <c r="AA21" s="35"/>
      <c r="AB21" s="35"/>
      <c r="AC21" s="35"/>
      <c r="AD21" s="35"/>
      <c r="AE21" s="35"/>
      <c r="AF21" s="35"/>
      <c r="AG21" s="35"/>
      <c r="AH21" s="35"/>
      <c r="AI21" s="35"/>
      <c r="AJ21" s="35"/>
      <c r="AK21" s="35"/>
      <c r="AL21" s="35"/>
    </row>
    <row r="22" spans="1:38" x14ac:dyDescent="0.25">
      <c r="A22" s="35"/>
      <c r="B22" s="33"/>
      <c r="C22" s="17"/>
      <c r="D22" s="300"/>
      <c r="E22" s="300"/>
      <c r="F22" s="300"/>
      <c r="G22" s="300"/>
      <c r="H22" s="300"/>
      <c r="I22" s="300"/>
      <c r="J22" s="300"/>
      <c r="K22" s="300"/>
      <c r="L22" s="300"/>
      <c r="M22" s="300"/>
      <c r="N22" s="300"/>
      <c r="O22" s="300"/>
      <c r="P22" s="300"/>
      <c r="Q22" s="300"/>
      <c r="R22" s="300"/>
      <c r="S22" s="300"/>
      <c r="T22" s="300"/>
      <c r="U22" s="300"/>
      <c r="V22" s="34"/>
      <c r="W22" s="35"/>
      <c r="X22" s="35"/>
      <c r="Y22" s="35"/>
      <c r="Z22" s="35"/>
      <c r="AA22" s="35"/>
      <c r="AB22" s="35"/>
      <c r="AC22" s="35"/>
      <c r="AD22" s="35"/>
      <c r="AE22" s="35"/>
      <c r="AF22" s="35"/>
      <c r="AG22" s="35"/>
      <c r="AH22" s="35"/>
      <c r="AI22" s="35"/>
      <c r="AJ22" s="35"/>
      <c r="AK22" s="35"/>
      <c r="AL22" s="35"/>
    </row>
    <row r="23" spans="1:38" ht="9.9499999999999993" customHeight="1" x14ac:dyDescent="0.25">
      <c r="A23" s="35"/>
      <c r="B23" s="33"/>
      <c r="C23" s="17"/>
      <c r="D23" s="17"/>
      <c r="E23" s="17"/>
      <c r="F23" s="17"/>
      <c r="G23" s="17"/>
      <c r="H23" s="17"/>
      <c r="I23" s="17"/>
      <c r="J23" s="17"/>
      <c r="K23" s="17"/>
      <c r="L23" s="17"/>
      <c r="M23" s="17"/>
      <c r="N23" s="17"/>
      <c r="O23" s="17"/>
      <c r="P23" s="17"/>
      <c r="Q23" s="17"/>
      <c r="R23" s="17"/>
      <c r="S23" s="17"/>
      <c r="T23" s="17"/>
      <c r="U23" s="17"/>
      <c r="V23" s="34"/>
      <c r="W23" s="35"/>
      <c r="X23" s="35"/>
      <c r="Y23" s="35"/>
      <c r="Z23" s="35"/>
      <c r="AA23" s="35"/>
      <c r="AB23" s="35"/>
      <c r="AC23" s="35"/>
      <c r="AD23" s="35"/>
      <c r="AE23" s="35"/>
      <c r="AF23" s="35"/>
      <c r="AG23" s="35"/>
      <c r="AH23" s="35"/>
      <c r="AI23" s="35"/>
      <c r="AJ23" s="35"/>
      <c r="AK23" s="35"/>
      <c r="AL23" s="35"/>
    </row>
    <row r="24" spans="1:38" ht="15" customHeight="1" x14ac:dyDescent="0.25">
      <c r="A24" s="35"/>
      <c r="B24" s="33"/>
      <c r="C24" s="17"/>
      <c r="D24" s="297" t="s">
        <v>117</v>
      </c>
      <c r="E24" s="297"/>
      <c r="F24" s="297"/>
      <c r="G24" s="297"/>
      <c r="H24" s="297"/>
      <c r="I24" s="297"/>
      <c r="J24" s="297"/>
      <c r="K24" s="297"/>
      <c r="L24" s="297"/>
      <c r="M24" s="297"/>
      <c r="N24" s="297"/>
      <c r="O24" s="297"/>
      <c r="P24" s="297"/>
      <c r="Q24" s="297"/>
      <c r="R24" s="297"/>
      <c r="S24" s="297"/>
      <c r="T24" s="297"/>
      <c r="U24" s="297"/>
      <c r="V24" s="34"/>
      <c r="W24" s="35"/>
      <c r="X24" s="35"/>
      <c r="Y24" s="35"/>
      <c r="Z24" s="35"/>
      <c r="AA24" s="35"/>
      <c r="AB24" s="35"/>
      <c r="AC24" s="35"/>
      <c r="AD24" s="35"/>
      <c r="AE24" s="35"/>
      <c r="AF24" s="35"/>
      <c r="AG24" s="35"/>
      <c r="AH24" s="35"/>
      <c r="AI24" s="35"/>
      <c r="AJ24" s="35"/>
      <c r="AK24" s="35"/>
      <c r="AL24" s="35"/>
    </row>
    <row r="25" spans="1:38" ht="15" customHeight="1" x14ac:dyDescent="0.25">
      <c r="A25" s="35"/>
      <c r="B25" s="33"/>
      <c r="C25" s="17"/>
      <c r="D25" s="297"/>
      <c r="E25" s="297"/>
      <c r="F25" s="297"/>
      <c r="G25" s="297"/>
      <c r="H25" s="297"/>
      <c r="I25" s="297"/>
      <c r="J25" s="297"/>
      <c r="K25" s="297"/>
      <c r="L25" s="297"/>
      <c r="M25" s="297"/>
      <c r="N25" s="297"/>
      <c r="O25" s="297"/>
      <c r="P25" s="297"/>
      <c r="Q25" s="297"/>
      <c r="R25" s="297"/>
      <c r="S25" s="297"/>
      <c r="T25" s="297"/>
      <c r="U25" s="297"/>
      <c r="V25" s="34"/>
      <c r="W25" s="35"/>
      <c r="X25" s="35"/>
      <c r="Y25" s="35"/>
      <c r="Z25" s="35"/>
      <c r="AA25" s="35"/>
      <c r="AB25" s="35"/>
      <c r="AC25" s="35"/>
      <c r="AD25" s="35"/>
      <c r="AE25" s="35"/>
      <c r="AF25" s="35"/>
      <c r="AG25" s="35"/>
      <c r="AH25" s="35"/>
      <c r="AI25" s="35"/>
      <c r="AJ25" s="35"/>
      <c r="AK25" s="35"/>
      <c r="AL25" s="35"/>
    </row>
    <row r="26" spans="1:38" ht="9.9499999999999993" customHeight="1" x14ac:dyDescent="0.25">
      <c r="A26" s="35"/>
      <c r="B26" s="33"/>
      <c r="C26" s="17"/>
      <c r="D26" s="30"/>
      <c r="E26" s="30"/>
      <c r="F26" s="30"/>
      <c r="G26" s="30"/>
      <c r="H26" s="30"/>
      <c r="I26" s="30"/>
      <c r="J26" s="30"/>
      <c r="K26" s="30"/>
      <c r="L26" s="30"/>
      <c r="M26" s="30"/>
      <c r="N26" s="30"/>
      <c r="O26" s="30"/>
      <c r="P26" s="30"/>
      <c r="Q26" s="30"/>
      <c r="R26" s="30"/>
      <c r="S26" s="30"/>
      <c r="T26" s="30"/>
      <c r="U26" s="30"/>
      <c r="V26" s="34"/>
      <c r="W26" s="35"/>
      <c r="X26" s="35"/>
      <c r="Y26" s="35"/>
      <c r="Z26" s="35"/>
      <c r="AA26" s="35"/>
      <c r="AB26" s="35"/>
      <c r="AC26" s="35"/>
      <c r="AD26" s="35"/>
      <c r="AE26" s="35"/>
      <c r="AF26" s="35"/>
      <c r="AG26" s="35"/>
      <c r="AH26" s="35"/>
      <c r="AI26" s="35"/>
      <c r="AJ26" s="35"/>
      <c r="AK26" s="35"/>
      <c r="AL26" s="35"/>
    </row>
    <row r="27" spans="1:38" x14ac:dyDescent="0.25">
      <c r="A27" s="35"/>
      <c r="B27" s="33"/>
      <c r="C27" s="298" t="s">
        <v>96</v>
      </c>
      <c r="D27" s="298"/>
      <c r="E27" s="298"/>
      <c r="F27" s="298"/>
      <c r="G27" s="298"/>
      <c r="H27" s="298"/>
      <c r="I27" s="298"/>
      <c r="J27" s="298"/>
      <c r="K27" s="298"/>
      <c r="L27" s="298"/>
      <c r="M27" s="298"/>
      <c r="N27" s="298"/>
      <c r="O27" s="298"/>
      <c r="P27" s="298"/>
      <c r="Q27" s="298"/>
      <c r="R27" s="298"/>
      <c r="S27" s="298"/>
      <c r="T27" s="298"/>
      <c r="U27" s="298"/>
      <c r="V27" s="34"/>
      <c r="W27" s="35"/>
      <c r="X27" s="35"/>
      <c r="Y27" s="35"/>
      <c r="Z27" s="35"/>
      <c r="AA27" s="35"/>
      <c r="AB27" s="35"/>
      <c r="AC27" s="35"/>
      <c r="AD27" s="35"/>
      <c r="AE27" s="35"/>
      <c r="AF27" s="35"/>
      <c r="AG27" s="35"/>
      <c r="AH27" s="35"/>
      <c r="AI27" s="35"/>
      <c r="AJ27" s="35"/>
      <c r="AK27" s="35"/>
      <c r="AL27" s="35"/>
    </row>
    <row r="28" spans="1:38" x14ac:dyDescent="0.25">
      <c r="A28" s="35"/>
      <c r="B28" s="33"/>
      <c r="C28" s="298"/>
      <c r="D28" s="298"/>
      <c r="E28" s="298"/>
      <c r="F28" s="298"/>
      <c r="G28" s="298"/>
      <c r="H28" s="298"/>
      <c r="I28" s="298"/>
      <c r="J28" s="298"/>
      <c r="K28" s="298"/>
      <c r="L28" s="298"/>
      <c r="M28" s="298"/>
      <c r="N28" s="298"/>
      <c r="O28" s="298"/>
      <c r="P28" s="298"/>
      <c r="Q28" s="298"/>
      <c r="R28" s="298"/>
      <c r="S28" s="298"/>
      <c r="T28" s="298"/>
      <c r="U28" s="298"/>
      <c r="V28" s="34"/>
      <c r="W28" s="35"/>
      <c r="X28" s="35"/>
      <c r="Y28" s="35"/>
      <c r="Z28" s="35"/>
      <c r="AA28" s="35"/>
      <c r="AB28" s="35"/>
      <c r="AC28" s="35"/>
      <c r="AD28" s="35"/>
      <c r="AE28" s="35"/>
      <c r="AF28" s="35"/>
      <c r="AG28" s="35"/>
      <c r="AH28" s="35"/>
      <c r="AI28" s="35"/>
      <c r="AJ28" s="35"/>
      <c r="AK28" s="35"/>
      <c r="AL28" s="35"/>
    </row>
    <row r="29" spans="1:38" x14ac:dyDescent="0.25">
      <c r="A29" s="35"/>
      <c r="B29" s="33"/>
      <c r="C29" s="17"/>
      <c r="D29" s="17"/>
      <c r="E29" s="17"/>
      <c r="F29" s="17"/>
      <c r="G29" s="17"/>
      <c r="H29" s="17"/>
      <c r="I29" s="17"/>
      <c r="J29" s="17"/>
      <c r="K29" s="17"/>
      <c r="L29" s="17"/>
      <c r="M29" s="17"/>
      <c r="N29" s="17"/>
      <c r="O29" s="17"/>
      <c r="P29" s="17"/>
      <c r="Q29" s="17"/>
      <c r="R29" s="17"/>
      <c r="S29" s="17"/>
      <c r="T29" s="17"/>
      <c r="U29" s="17"/>
      <c r="V29" s="34"/>
      <c r="W29" s="35"/>
      <c r="X29" s="35"/>
      <c r="Y29" s="35"/>
      <c r="Z29" s="35"/>
      <c r="AA29" s="35"/>
      <c r="AB29" s="35"/>
      <c r="AC29" s="35"/>
      <c r="AD29" s="35"/>
      <c r="AE29" s="35"/>
      <c r="AF29" s="35"/>
      <c r="AG29" s="35"/>
      <c r="AH29" s="35"/>
      <c r="AI29" s="35"/>
      <c r="AJ29" s="35"/>
      <c r="AK29" s="35"/>
      <c r="AL29" s="35"/>
    </row>
    <row r="30" spans="1:38" x14ac:dyDescent="0.25">
      <c r="A30" s="35"/>
      <c r="B30" s="33"/>
      <c r="C30" s="17"/>
      <c r="D30" s="23" t="s">
        <v>97</v>
      </c>
      <c r="E30" s="23" t="s">
        <v>98</v>
      </c>
      <c r="F30" s="23" t="s">
        <v>100</v>
      </c>
      <c r="G30" s="23" t="s">
        <v>99</v>
      </c>
      <c r="H30" s="23" t="s">
        <v>8</v>
      </c>
      <c r="I30" s="23" t="s">
        <v>15</v>
      </c>
      <c r="J30" s="17"/>
      <c r="K30" s="17"/>
      <c r="L30" s="17"/>
      <c r="M30" s="17"/>
      <c r="N30" s="17"/>
      <c r="O30" s="17"/>
      <c r="P30" s="17"/>
      <c r="Q30" s="17"/>
      <c r="R30" s="17"/>
      <c r="S30" s="17"/>
      <c r="T30" s="17"/>
      <c r="U30" s="17"/>
      <c r="V30" s="34"/>
      <c r="W30" s="35"/>
      <c r="X30" s="35"/>
      <c r="Y30" s="35"/>
      <c r="Z30" s="35"/>
      <c r="AA30" s="35"/>
      <c r="AB30" s="35"/>
      <c r="AC30" s="35"/>
      <c r="AD30" s="35"/>
      <c r="AE30" s="35"/>
      <c r="AF30" s="35"/>
      <c r="AG30" s="35"/>
      <c r="AH30" s="35"/>
      <c r="AI30" s="35"/>
      <c r="AJ30" s="35"/>
      <c r="AK30" s="35"/>
      <c r="AL30" s="35"/>
    </row>
    <row r="31" spans="1:38" x14ac:dyDescent="0.25">
      <c r="A31" s="35"/>
      <c r="B31" s="33"/>
      <c r="C31" s="17"/>
      <c r="D31" s="23" t="s">
        <v>101</v>
      </c>
      <c r="E31" s="23" t="s">
        <v>39</v>
      </c>
      <c r="F31" s="23" t="s">
        <v>77</v>
      </c>
      <c r="G31" s="23" t="s">
        <v>38</v>
      </c>
      <c r="H31" s="23" t="s">
        <v>37</v>
      </c>
      <c r="I31" s="23" t="s">
        <v>43</v>
      </c>
      <c r="J31" s="17"/>
      <c r="K31" s="17"/>
      <c r="L31" s="17"/>
      <c r="M31" s="17"/>
      <c r="N31" s="17"/>
      <c r="O31" s="17"/>
      <c r="P31" s="17"/>
      <c r="Q31" s="17"/>
      <c r="R31" s="17"/>
      <c r="S31" s="17"/>
      <c r="T31" s="17"/>
      <c r="U31" s="17"/>
      <c r="V31" s="34"/>
      <c r="W31" s="35"/>
      <c r="X31" s="35"/>
      <c r="Y31" s="35"/>
      <c r="Z31" s="35"/>
      <c r="AA31" s="35"/>
      <c r="AB31" s="35"/>
      <c r="AC31" s="35"/>
      <c r="AD31" s="35"/>
      <c r="AE31" s="35"/>
      <c r="AF31" s="35"/>
      <c r="AG31" s="35"/>
      <c r="AH31" s="35"/>
      <c r="AI31" s="35"/>
      <c r="AJ31" s="35"/>
      <c r="AK31" s="35"/>
      <c r="AL31" s="35"/>
    </row>
    <row r="32" spans="1:38" x14ac:dyDescent="0.25">
      <c r="A32" s="35"/>
      <c r="B32" s="33"/>
      <c r="C32" s="17"/>
      <c r="D32" s="17"/>
      <c r="E32" s="17"/>
      <c r="F32" s="17"/>
      <c r="G32" s="17"/>
      <c r="H32" s="17"/>
      <c r="I32" s="17"/>
      <c r="J32" s="17"/>
      <c r="K32" s="17"/>
      <c r="L32" s="17"/>
      <c r="M32" s="17"/>
      <c r="N32" s="17"/>
      <c r="O32" s="17"/>
      <c r="P32" s="17"/>
      <c r="Q32" s="17"/>
      <c r="R32" s="17"/>
      <c r="S32" s="17"/>
      <c r="T32" s="17"/>
      <c r="U32" s="17"/>
      <c r="V32" s="34"/>
      <c r="W32" s="35"/>
      <c r="X32" s="35"/>
      <c r="Y32" s="35"/>
      <c r="Z32" s="35"/>
      <c r="AA32" s="35"/>
      <c r="AB32" s="35"/>
      <c r="AC32" s="35"/>
      <c r="AD32" s="35"/>
      <c r="AE32" s="35"/>
      <c r="AF32" s="35"/>
      <c r="AG32" s="35"/>
      <c r="AH32" s="35"/>
      <c r="AI32" s="35"/>
      <c r="AJ32" s="35"/>
      <c r="AK32" s="35"/>
      <c r="AL32" s="35"/>
    </row>
    <row r="33" spans="1:38" ht="15" customHeight="1" x14ac:dyDescent="0.25">
      <c r="A33" s="35"/>
      <c r="B33" s="33"/>
      <c r="C33" s="298" t="s">
        <v>163</v>
      </c>
      <c r="D33" s="298"/>
      <c r="E33" s="298"/>
      <c r="F33" s="298"/>
      <c r="G33" s="298"/>
      <c r="H33" s="298"/>
      <c r="I33" s="298"/>
      <c r="J33" s="298"/>
      <c r="K33" s="298"/>
      <c r="L33" s="298"/>
      <c r="M33" s="298"/>
      <c r="N33" s="298"/>
      <c r="O33" s="298"/>
      <c r="P33" s="298"/>
      <c r="Q33" s="298"/>
      <c r="R33" s="298"/>
      <c r="S33" s="298"/>
      <c r="T33" s="298"/>
      <c r="U33" s="298"/>
      <c r="V33" s="34"/>
      <c r="W33" s="35"/>
      <c r="X33" s="35"/>
      <c r="Y33" s="35"/>
      <c r="Z33" s="35"/>
      <c r="AA33" s="35"/>
      <c r="AB33" s="35"/>
      <c r="AC33" s="35"/>
      <c r="AD33" s="35"/>
      <c r="AE33" s="35"/>
      <c r="AF33" s="35"/>
      <c r="AG33" s="35"/>
      <c r="AH33" s="35"/>
      <c r="AI33" s="35"/>
      <c r="AJ33" s="35"/>
      <c r="AK33" s="35"/>
      <c r="AL33" s="35"/>
    </row>
    <row r="34" spans="1:38" ht="9.9499999999999993" customHeight="1" x14ac:dyDescent="0.25">
      <c r="A34" s="35"/>
      <c r="B34" s="33"/>
      <c r="C34" s="17"/>
      <c r="D34" s="17"/>
      <c r="E34" s="17"/>
      <c r="F34" s="17"/>
      <c r="G34" s="17"/>
      <c r="H34" s="17"/>
      <c r="I34" s="17"/>
      <c r="J34" s="17"/>
      <c r="K34" s="17"/>
      <c r="L34" s="17"/>
      <c r="M34" s="17"/>
      <c r="N34" s="17"/>
      <c r="O34" s="17"/>
      <c r="P34" s="17"/>
      <c r="Q34" s="17"/>
      <c r="R34" s="17"/>
      <c r="S34" s="17"/>
      <c r="T34" s="17"/>
      <c r="U34" s="17"/>
      <c r="V34" s="34"/>
      <c r="W34" s="35"/>
      <c r="X34" s="35"/>
      <c r="Y34" s="35"/>
      <c r="Z34" s="35"/>
      <c r="AA34" s="35"/>
      <c r="AB34" s="35"/>
      <c r="AC34" s="35"/>
      <c r="AD34" s="35"/>
      <c r="AE34" s="35"/>
      <c r="AF34" s="35"/>
      <c r="AG34" s="35"/>
      <c r="AH34" s="35"/>
      <c r="AI34" s="35"/>
      <c r="AJ34" s="35"/>
      <c r="AK34" s="35"/>
      <c r="AL34" s="35"/>
    </row>
    <row r="35" spans="1:38" ht="15" customHeight="1" x14ac:dyDescent="0.25">
      <c r="A35" s="35"/>
      <c r="B35" s="33"/>
      <c r="C35" s="298" t="s">
        <v>164</v>
      </c>
      <c r="D35" s="298"/>
      <c r="E35" s="298"/>
      <c r="F35" s="298"/>
      <c r="G35" s="298"/>
      <c r="H35" s="298"/>
      <c r="I35" s="298"/>
      <c r="J35" s="298"/>
      <c r="K35" s="298"/>
      <c r="L35" s="298"/>
      <c r="M35" s="298"/>
      <c r="N35" s="298"/>
      <c r="O35" s="298"/>
      <c r="P35" s="298"/>
      <c r="Q35" s="298"/>
      <c r="R35" s="298"/>
      <c r="S35" s="298"/>
      <c r="T35" s="298"/>
      <c r="U35" s="298"/>
      <c r="V35" s="34"/>
      <c r="W35" s="35"/>
      <c r="X35" s="35"/>
      <c r="Y35" s="35"/>
      <c r="Z35" s="35"/>
      <c r="AA35" s="35"/>
      <c r="AB35" s="35"/>
      <c r="AC35" s="35"/>
      <c r="AD35" s="35"/>
      <c r="AE35" s="35"/>
      <c r="AF35" s="35"/>
      <c r="AG35" s="35"/>
      <c r="AH35" s="35"/>
      <c r="AI35" s="35"/>
      <c r="AJ35" s="35"/>
      <c r="AK35" s="35"/>
      <c r="AL35" s="35"/>
    </row>
    <row r="36" spans="1:38" x14ac:dyDescent="0.25">
      <c r="A36" s="35"/>
      <c r="B36" s="33"/>
      <c r="C36" s="17"/>
      <c r="D36" s="17"/>
      <c r="E36" s="17"/>
      <c r="F36" s="17"/>
      <c r="G36" s="17"/>
      <c r="H36" s="17"/>
      <c r="I36" s="17"/>
      <c r="J36" s="17"/>
      <c r="K36" s="17"/>
      <c r="L36" s="17"/>
      <c r="M36" s="17"/>
      <c r="N36" s="17"/>
      <c r="O36" s="17"/>
      <c r="P36" s="17"/>
      <c r="Q36" s="17"/>
      <c r="R36" s="17"/>
      <c r="S36" s="17"/>
      <c r="T36" s="17"/>
      <c r="U36" s="17"/>
      <c r="V36" s="34"/>
      <c r="W36" s="35"/>
      <c r="X36" s="35"/>
      <c r="Y36" s="35"/>
      <c r="Z36" s="35"/>
      <c r="AA36" s="35"/>
      <c r="AB36" s="35"/>
      <c r="AC36" s="35"/>
      <c r="AD36" s="35"/>
      <c r="AE36" s="35"/>
      <c r="AF36" s="35"/>
      <c r="AG36" s="35"/>
      <c r="AH36" s="35"/>
      <c r="AI36" s="35"/>
      <c r="AJ36" s="35"/>
      <c r="AK36" s="35"/>
      <c r="AL36" s="35"/>
    </row>
    <row r="37" spans="1:38" ht="24.95" customHeight="1" x14ac:dyDescent="0.25">
      <c r="A37" s="35"/>
      <c r="B37" s="33"/>
      <c r="C37" s="299" t="s">
        <v>7</v>
      </c>
      <c r="D37" s="299"/>
      <c r="E37" s="299"/>
      <c r="F37" s="299"/>
      <c r="G37" s="299"/>
      <c r="H37" s="299"/>
      <c r="I37" s="299"/>
      <c r="J37" s="299"/>
      <c r="K37" s="299"/>
      <c r="L37" s="299"/>
      <c r="M37" s="299"/>
      <c r="N37" s="299"/>
      <c r="O37" s="299"/>
      <c r="P37" s="299"/>
      <c r="Q37" s="299"/>
      <c r="R37" s="299"/>
      <c r="S37" s="299"/>
      <c r="T37" s="299"/>
      <c r="U37" s="299"/>
      <c r="V37" s="34"/>
      <c r="W37" s="35"/>
      <c r="X37" s="35"/>
      <c r="Y37" s="35"/>
      <c r="Z37" s="35"/>
      <c r="AA37" s="35"/>
      <c r="AB37" s="35"/>
      <c r="AC37" s="35"/>
      <c r="AD37" s="35"/>
      <c r="AE37" s="35"/>
      <c r="AF37" s="35"/>
      <c r="AG37" s="35"/>
      <c r="AH37" s="35"/>
      <c r="AI37" s="35"/>
      <c r="AJ37" s="35"/>
      <c r="AK37" s="35"/>
      <c r="AL37" s="35"/>
    </row>
    <row r="38" spans="1:38" x14ac:dyDescent="0.25">
      <c r="A38" s="35"/>
      <c r="B38" s="33"/>
      <c r="C38" s="17"/>
      <c r="D38" s="17"/>
      <c r="E38" s="17"/>
      <c r="F38" s="17"/>
      <c r="G38" s="17"/>
      <c r="H38" s="17"/>
      <c r="I38" s="17"/>
      <c r="J38" s="17"/>
      <c r="K38" s="17"/>
      <c r="L38" s="17"/>
      <c r="M38" s="17"/>
      <c r="N38" s="17"/>
      <c r="O38" s="17"/>
      <c r="P38" s="17"/>
      <c r="Q38" s="17"/>
      <c r="R38" s="17"/>
      <c r="S38" s="17"/>
      <c r="T38" s="17"/>
      <c r="U38" s="17"/>
      <c r="V38" s="34"/>
      <c r="W38" s="35"/>
      <c r="X38" s="35"/>
      <c r="Y38" s="35"/>
      <c r="Z38" s="35"/>
      <c r="AA38" s="35"/>
      <c r="AB38" s="35"/>
      <c r="AC38" s="35"/>
      <c r="AD38" s="35"/>
      <c r="AE38" s="35"/>
      <c r="AF38" s="35"/>
      <c r="AG38" s="35"/>
      <c r="AH38" s="35"/>
      <c r="AI38" s="35"/>
      <c r="AJ38" s="35"/>
      <c r="AK38" s="35"/>
      <c r="AL38" s="35"/>
    </row>
    <row r="39" spans="1:38" ht="15" customHeight="1" x14ac:dyDescent="0.25">
      <c r="A39" s="35"/>
      <c r="B39" s="33"/>
      <c r="C39" s="297" t="s">
        <v>102</v>
      </c>
      <c r="D39" s="297"/>
      <c r="E39" s="297"/>
      <c r="F39" s="297"/>
      <c r="G39" s="297"/>
      <c r="H39" s="297"/>
      <c r="I39" s="297"/>
      <c r="J39" s="297"/>
      <c r="K39" s="297"/>
      <c r="L39" s="297"/>
      <c r="M39" s="297"/>
      <c r="N39" s="297"/>
      <c r="O39" s="297"/>
      <c r="P39" s="297"/>
      <c r="Q39" s="297"/>
      <c r="R39" s="297"/>
      <c r="S39" s="297"/>
      <c r="T39" s="297"/>
      <c r="U39" s="297"/>
      <c r="V39" s="34"/>
      <c r="W39" s="35"/>
      <c r="X39" s="35"/>
      <c r="Y39" s="35"/>
      <c r="Z39" s="35"/>
      <c r="AA39" s="35"/>
      <c r="AB39" s="35"/>
      <c r="AC39" s="35"/>
      <c r="AD39" s="35"/>
      <c r="AE39" s="35"/>
      <c r="AF39" s="35"/>
      <c r="AG39" s="35"/>
      <c r="AH39" s="35"/>
      <c r="AI39" s="35"/>
      <c r="AJ39" s="35"/>
      <c r="AK39" s="35"/>
      <c r="AL39" s="35"/>
    </row>
    <row r="40" spans="1:38" ht="9.9499999999999993" customHeight="1" x14ac:dyDescent="0.25">
      <c r="A40" s="35"/>
      <c r="B40" s="33"/>
      <c r="C40" s="17"/>
      <c r="D40" s="17"/>
      <c r="E40" s="17"/>
      <c r="F40" s="17"/>
      <c r="G40" s="17"/>
      <c r="H40" s="17"/>
      <c r="I40" s="17"/>
      <c r="J40" s="17"/>
      <c r="K40" s="17"/>
      <c r="L40" s="17"/>
      <c r="M40" s="17"/>
      <c r="N40" s="17"/>
      <c r="O40" s="17"/>
      <c r="P40" s="17"/>
      <c r="Q40" s="17"/>
      <c r="R40" s="17"/>
      <c r="S40" s="17"/>
      <c r="T40" s="17"/>
      <c r="U40" s="17"/>
      <c r="V40" s="34"/>
      <c r="W40" s="35"/>
      <c r="X40" s="35"/>
      <c r="Y40" s="35"/>
      <c r="Z40" s="35"/>
      <c r="AA40" s="35"/>
      <c r="AB40" s="35"/>
      <c r="AC40" s="35"/>
      <c r="AD40" s="35"/>
      <c r="AE40" s="35"/>
      <c r="AF40" s="35"/>
      <c r="AG40" s="35"/>
      <c r="AH40" s="35"/>
      <c r="AI40" s="35"/>
      <c r="AJ40" s="35"/>
      <c r="AK40" s="35"/>
      <c r="AL40" s="35"/>
    </row>
    <row r="41" spans="1:38" ht="15" customHeight="1" x14ac:dyDescent="0.25">
      <c r="A41" s="35"/>
      <c r="B41" s="33"/>
      <c r="C41" s="298" t="s">
        <v>165</v>
      </c>
      <c r="D41" s="298"/>
      <c r="E41" s="298"/>
      <c r="F41" s="298"/>
      <c r="G41" s="298"/>
      <c r="H41" s="298"/>
      <c r="I41" s="298"/>
      <c r="J41" s="298"/>
      <c r="K41" s="298"/>
      <c r="L41" s="298"/>
      <c r="M41" s="298"/>
      <c r="N41" s="298"/>
      <c r="O41" s="298"/>
      <c r="P41" s="298"/>
      <c r="Q41" s="298"/>
      <c r="R41" s="298"/>
      <c r="S41" s="298"/>
      <c r="T41" s="298"/>
      <c r="U41" s="298"/>
      <c r="V41" s="34"/>
      <c r="W41" s="35"/>
      <c r="X41" s="35"/>
      <c r="Y41" s="35"/>
      <c r="Z41" s="35"/>
      <c r="AA41" s="35"/>
      <c r="AB41" s="35"/>
      <c r="AC41" s="35"/>
      <c r="AD41" s="35"/>
      <c r="AE41" s="35"/>
      <c r="AF41" s="35"/>
      <c r="AG41" s="35"/>
      <c r="AH41" s="35"/>
      <c r="AI41" s="35"/>
      <c r="AJ41" s="35"/>
      <c r="AK41" s="35"/>
      <c r="AL41" s="35"/>
    </row>
    <row r="42" spans="1:38" ht="15" customHeight="1" x14ac:dyDescent="0.25">
      <c r="A42" s="35"/>
      <c r="B42" s="33"/>
      <c r="C42" s="298"/>
      <c r="D42" s="298"/>
      <c r="E42" s="298"/>
      <c r="F42" s="298"/>
      <c r="G42" s="298"/>
      <c r="H42" s="298"/>
      <c r="I42" s="298"/>
      <c r="J42" s="298"/>
      <c r="K42" s="298"/>
      <c r="L42" s="298"/>
      <c r="M42" s="298"/>
      <c r="N42" s="298"/>
      <c r="O42" s="298"/>
      <c r="P42" s="298"/>
      <c r="Q42" s="298"/>
      <c r="R42" s="298"/>
      <c r="S42" s="298"/>
      <c r="T42" s="298"/>
      <c r="U42" s="298"/>
      <c r="V42" s="34"/>
      <c r="W42" s="35"/>
      <c r="X42" s="35"/>
      <c r="Y42" s="35"/>
      <c r="Z42" s="35"/>
      <c r="AA42" s="35"/>
      <c r="AB42" s="35"/>
      <c r="AC42" s="35"/>
      <c r="AD42" s="35"/>
      <c r="AE42" s="35"/>
      <c r="AF42" s="35"/>
      <c r="AG42" s="35"/>
      <c r="AH42" s="35"/>
      <c r="AI42" s="35"/>
      <c r="AJ42" s="35"/>
      <c r="AK42" s="35"/>
      <c r="AL42" s="35"/>
    </row>
    <row r="43" spans="1:38" ht="9.9499999999999993" customHeight="1" x14ac:dyDescent="0.25">
      <c r="A43" s="35"/>
      <c r="B43" s="33"/>
      <c r="C43" s="17"/>
      <c r="D43" s="17"/>
      <c r="E43" s="17"/>
      <c r="F43" s="17"/>
      <c r="G43" s="17"/>
      <c r="H43" s="17"/>
      <c r="I43" s="17"/>
      <c r="J43" s="17"/>
      <c r="K43" s="17"/>
      <c r="L43" s="17"/>
      <c r="M43" s="17"/>
      <c r="N43" s="17"/>
      <c r="O43" s="17"/>
      <c r="P43" s="17"/>
      <c r="Q43" s="17"/>
      <c r="R43" s="17"/>
      <c r="S43" s="17"/>
      <c r="T43" s="17"/>
      <c r="U43" s="17"/>
      <c r="V43" s="34"/>
      <c r="W43" s="35"/>
      <c r="X43" s="35"/>
      <c r="Y43" s="35"/>
      <c r="Z43" s="35"/>
      <c r="AA43" s="35"/>
      <c r="AB43" s="35"/>
      <c r="AC43" s="35"/>
      <c r="AD43" s="35"/>
      <c r="AE43" s="35"/>
      <c r="AF43" s="35"/>
      <c r="AG43" s="35"/>
      <c r="AH43" s="35"/>
      <c r="AI43" s="35"/>
      <c r="AJ43" s="35"/>
      <c r="AK43" s="35"/>
      <c r="AL43" s="35"/>
    </row>
    <row r="44" spans="1:38" ht="15" customHeight="1" x14ac:dyDescent="0.25">
      <c r="A44" s="35"/>
      <c r="B44" s="33"/>
      <c r="C44" s="298" t="s">
        <v>167</v>
      </c>
      <c r="D44" s="298"/>
      <c r="E44" s="298"/>
      <c r="F44" s="298"/>
      <c r="G44" s="298"/>
      <c r="H44" s="298"/>
      <c r="I44" s="298"/>
      <c r="J44" s="298"/>
      <c r="K44" s="298"/>
      <c r="L44" s="298"/>
      <c r="M44" s="298"/>
      <c r="N44" s="298"/>
      <c r="O44" s="298"/>
      <c r="P44" s="298"/>
      <c r="Q44" s="298"/>
      <c r="R44" s="298"/>
      <c r="S44" s="298"/>
      <c r="T44" s="298"/>
      <c r="U44" s="298"/>
      <c r="V44" s="34"/>
      <c r="W44" s="35"/>
      <c r="X44" s="35"/>
      <c r="Y44" s="35"/>
      <c r="Z44" s="35"/>
      <c r="AA44" s="35"/>
      <c r="AB44" s="35"/>
      <c r="AC44" s="35"/>
      <c r="AD44" s="35"/>
      <c r="AE44" s="35"/>
      <c r="AF44" s="35"/>
      <c r="AG44" s="35"/>
      <c r="AH44" s="35"/>
      <c r="AI44" s="35"/>
      <c r="AJ44" s="35"/>
      <c r="AK44" s="35"/>
      <c r="AL44" s="35"/>
    </row>
    <row r="45" spans="1:38" x14ac:dyDescent="0.25">
      <c r="A45" s="35"/>
      <c r="B45" s="33"/>
      <c r="C45" s="298"/>
      <c r="D45" s="298"/>
      <c r="E45" s="298"/>
      <c r="F45" s="298"/>
      <c r="G45" s="298"/>
      <c r="H45" s="298"/>
      <c r="I45" s="298"/>
      <c r="J45" s="298"/>
      <c r="K45" s="298"/>
      <c r="L45" s="298"/>
      <c r="M45" s="298"/>
      <c r="N45" s="298"/>
      <c r="O45" s="298"/>
      <c r="P45" s="298"/>
      <c r="Q45" s="298"/>
      <c r="R45" s="298"/>
      <c r="S45" s="298"/>
      <c r="T45" s="298"/>
      <c r="U45" s="298"/>
      <c r="V45" s="34"/>
      <c r="W45" s="35"/>
      <c r="X45" s="35"/>
      <c r="Y45" s="35"/>
      <c r="Z45" s="35"/>
      <c r="AA45" s="35"/>
      <c r="AB45" s="35"/>
      <c r="AC45" s="35"/>
      <c r="AD45" s="35"/>
      <c r="AE45" s="35"/>
      <c r="AF45" s="35"/>
      <c r="AG45" s="35"/>
      <c r="AH45" s="35"/>
      <c r="AI45" s="35"/>
      <c r="AJ45" s="35"/>
      <c r="AK45" s="35"/>
      <c r="AL45" s="35"/>
    </row>
    <row r="46" spans="1:38" ht="9.9499999999999993" customHeight="1" x14ac:dyDescent="0.25">
      <c r="A46" s="35"/>
      <c r="B46" s="33"/>
      <c r="C46" s="17"/>
      <c r="D46" s="17"/>
      <c r="E46" s="17"/>
      <c r="F46" s="17"/>
      <c r="G46" s="17"/>
      <c r="H46" s="17"/>
      <c r="I46" s="17"/>
      <c r="J46" s="17"/>
      <c r="K46" s="17"/>
      <c r="L46" s="17"/>
      <c r="M46" s="17"/>
      <c r="N46" s="17"/>
      <c r="O46" s="17"/>
      <c r="P46" s="17"/>
      <c r="Q46" s="17"/>
      <c r="R46" s="17"/>
      <c r="S46" s="17"/>
      <c r="T46" s="17"/>
      <c r="U46" s="17"/>
      <c r="V46" s="34"/>
      <c r="W46" s="35"/>
      <c r="X46" s="35"/>
      <c r="Y46" s="35"/>
      <c r="Z46" s="35"/>
      <c r="AA46" s="35"/>
      <c r="AB46" s="35"/>
      <c r="AC46" s="35"/>
      <c r="AD46" s="35"/>
      <c r="AE46" s="35"/>
      <c r="AF46" s="35"/>
      <c r="AG46" s="35"/>
      <c r="AH46" s="35"/>
      <c r="AI46" s="35"/>
      <c r="AJ46" s="35"/>
      <c r="AK46" s="35"/>
      <c r="AL46" s="35"/>
    </row>
    <row r="47" spans="1:38" ht="15" customHeight="1" x14ac:dyDescent="0.25">
      <c r="A47" s="35"/>
      <c r="B47" s="33"/>
      <c r="C47" s="298" t="s">
        <v>103</v>
      </c>
      <c r="D47" s="298"/>
      <c r="E47" s="298"/>
      <c r="F47" s="298"/>
      <c r="G47" s="298"/>
      <c r="H47" s="298"/>
      <c r="I47" s="298"/>
      <c r="J47" s="298"/>
      <c r="K47" s="298"/>
      <c r="L47" s="298"/>
      <c r="M47" s="298"/>
      <c r="N47" s="298"/>
      <c r="O47" s="298"/>
      <c r="P47" s="298"/>
      <c r="Q47" s="298"/>
      <c r="R47" s="298"/>
      <c r="S47" s="298"/>
      <c r="T47" s="298"/>
      <c r="U47" s="298"/>
      <c r="V47" s="34"/>
      <c r="W47" s="35"/>
      <c r="X47" s="35"/>
      <c r="Y47" s="35"/>
      <c r="Z47" s="35"/>
      <c r="AA47" s="35"/>
      <c r="AB47" s="35"/>
      <c r="AC47" s="35"/>
      <c r="AD47" s="35"/>
      <c r="AE47" s="35"/>
      <c r="AF47" s="35"/>
      <c r="AG47" s="35"/>
      <c r="AH47" s="35"/>
      <c r="AI47" s="35"/>
      <c r="AJ47" s="35"/>
      <c r="AK47" s="35"/>
      <c r="AL47" s="35"/>
    </row>
    <row r="48" spans="1:38" x14ac:dyDescent="0.25">
      <c r="A48" s="35"/>
      <c r="B48" s="33"/>
      <c r="C48" s="298"/>
      <c r="D48" s="298"/>
      <c r="E48" s="298"/>
      <c r="F48" s="298"/>
      <c r="G48" s="298"/>
      <c r="H48" s="298"/>
      <c r="I48" s="298"/>
      <c r="J48" s="298"/>
      <c r="K48" s="298"/>
      <c r="L48" s="298"/>
      <c r="M48" s="298"/>
      <c r="N48" s="298"/>
      <c r="O48" s="298"/>
      <c r="P48" s="298"/>
      <c r="Q48" s="298"/>
      <c r="R48" s="298"/>
      <c r="S48" s="298"/>
      <c r="T48" s="298"/>
      <c r="U48" s="298"/>
      <c r="V48" s="34"/>
      <c r="W48" s="35"/>
      <c r="X48" s="35"/>
      <c r="Y48" s="35"/>
      <c r="Z48" s="35"/>
      <c r="AA48" s="35"/>
      <c r="AB48" s="35"/>
      <c r="AC48" s="35"/>
      <c r="AD48" s="35"/>
      <c r="AE48" s="35"/>
      <c r="AF48" s="35"/>
      <c r="AG48" s="35"/>
      <c r="AH48" s="35"/>
      <c r="AI48" s="35"/>
      <c r="AJ48" s="35"/>
      <c r="AK48" s="35"/>
      <c r="AL48" s="35"/>
    </row>
    <row r="49" spans="1:38" x14ac:dyDescent="0.25">
      <c r="A49" s="35"/>
      <c r="B49" s="33"/>
      <c r="C49" s="298"/>
      <c r="D49" s="298"/>
      <c r="E49" s="298"/>
      <c r="F49" s="298"/>
      <c r="G49" s="298"/>
      <c r="H49" s="298"/>
      <c r="I49" s="298"/>
      <c r="J49" s="298"/>
      <c r="K49" s="298"/>
      <c r="L49" s="298"/>
      <c r="M49" s="298"/>
      <c r="N49" s="298"/>
      <c r="O49" s="298"/>
      <c r="P49" s="298"/>
      <c r="Q49" s="298"/>
      <c r="R49" s="298"/>
      <c r="S49" s="298"/>
      <c r="T49" s="298"/>
      <c r="U49" s="298"/>
      <c r="V49" s="34"/>
      <c r="W49" s="35"/>
      <c r="X49" s="35"/>
      <c r="Y49" s="35"/>
      <c r="Z49" s="35"/>
      <c r="AA49" s="35"/>
      <c r="AB49" s="35"/>
      <c r="AC49" s="35"/>
      <c r="AD49" s="35"/>
      <c r="AE49" s="35"/>
      <c r="AF49" s="35"/>
      <c r="AG49" s="35"/>
      <c r="AH49" s="35"/>
      <c r="AI49" s="35"/>
      <c r="AJ49" s="35"/>
      <c r="AK49" s="35"/>
      <c r="AL49" s="35"/>
    </row>
    <row r="50" spans="1:38" ht="9.9499999999999993" customHeight="1" x14ac:dyDescent="0.25">
      <c r="A50" s="35"/>
      <c r="B50" s="33"/>
      <c r="C50" s="17"/>
      <c r="D50" s="17"/>
      <c r="E50" s="17"/>
      <c r="F50" s="17"/>
      <c r="G50" s="17"/>
      <c r="H50" s="17"/>
      <c r="I50" s="17"/>
      <c r="J50" s="17"/>
      <c r="K50" s="17"/>
      <c r="L50" s="17"/>
      <c r="M50" s="17"/>
      <c r="N50" s="17"/>
      <c r="O50" s="17"/>
      <c r="P50" s="17"/>
      <c r="Q50" s="17"/>
      <c r="R50" s="17"/>
      <c r="S50" s="17"/>
      <c r="T50" s="17"/>
      <c r="U50" s="17"/>
      <c r="V50" s="34"/>
      <c r="W50" s="35"/>
      <c r="X50" s="35"/>
      <c r="Y50" s="35"/>
      <c r="Z50" s="35"/>
      <c r="AA50" s="35"/>
      <c r="AB50" s="35"/>
      <c r="AC50" s="35"/>
      <c r="AD50" s="35"/>
      <c r="AE50" s="35"/>
      <c r="AF50" s="35"/>
      <c r="AG50" s="35"/>
      <c r="AH50" s="35"/>
      <c r="AI50" s="35"/>
      <c r="AJ50" s="35"/>
      <c r="AK50" s="35"/>
      <c r="AL50" s="35"/>
    </row>
    <row r="51" spans="1:38" ht="15" customHeight="1" x14ac:dyDescent="0.25">
      <c r="A51" s="35"/>
      <c r="B51" s="33"/>
      <c r="C51" s="298" t="s">
        <v>104</v>
      </c>
      <c r="D51" s="298"/>
      <c r="E51" s="298"/>
      <c r="F51" s="298"/>
      <c r="G51" s="298"/>
      <c r="H51" s="298"/>
      <c r="I51" s="298"/>
      <c r="J51" s="298"/>
      <c r="K51" s="298"/>
      <c r="L51" s="298"/>
      <c r="M51" s="298"/>
      <c r="N51" s="298"/>
      <c r="O51" s="298"/>
      <c r="P51" s="298"/>
      <c r="Q51" s="298"/>
      <c r="R51" s="298"/>
      <c r="S51" s="298"/>
      <c r="T51" s="298"/>
      <c r="U51" s="298"/>
      <c r="V51" s="34"/>
      <c r="W51" s="35"/>
      <c r="X51" s="35"/>
      <c r="Y51" s="35"/>
      <c r="Z51" s="35"/>
      <c r="AA51" s="35"/>
      <c r="AB51" s="35"/>
      <c r="AC51" s="35"/>
      <c r="AD51" s="35"/>
      <c r="AE51" s="35"/>
      <c r="AF51" s="35"/>
      <c r="AG51" s="35"/>
      <c r="AH51" s="35"/>
      <c r="AI51" s="35"/>
      <c r="AJ51" s="35"/>
      <c r="AK51" s="35"/>
      <c r="AL51" s="35"/>
    </row>
    <row r="52" spans="1:38" x14ac:dyDescent="0.25">
      <c r="A52" s="35"/>
      <c r="B52" s="33"/>
      <c r="C52" s="298"/>
      <c r="D52" s="298"/>
      <c r="E52" s="298"/>
      <c r="F52" s="298"/>
      <c r="G52" s="298"/>
      <c r="H52" s="298"/>
      <c r="I52" s="298"/>
      <c r="J52" s="298"/>
      <c r="K52" s="298"/>
      <c r="L52" s="298"/>
      <c r="M52" s="298"/>
      <c r="N52" s="298"/>
      <c r="O52" s="298"/>
      <c r="P52" s="298"/>
      <c r="Q52" s="298"/>
      <c r="R52" s="298"/>
      <c r="S52" s="298"/>
      <c r="T52" s="298"/>
      <c r="U52" s="298"/>
      <c r="V52" s="34"/>
      <c r="W52" s="35"/>
      <c r="X52" s="35"/>
      <c r="Y52" s="35"/>
      <c r="Z52" s="35"/>
      <c r="AA52" s="35"/>
      <c r="AB52" s="35"/>
      <c r="AC52" s="35"/>
      <c r="AD52" s="35"/>
      <c r="AE52" s="35"/>
      <c r="AF52" s="35"/>
      <c r="AG52" s="35"/>
      <c r="AH52" s="35"/>
      <c r="AI52" s="35"/>
      <c r="AJ52" s="35"/>
      <c r="AK52" s="35"/>
      <c r="AL52" s="35"/>
    </row>
    <row r="53" spans="1:38" x14ac:dyDescent="0.25">
      <c r="A53" s="35"/>
      <c r="B53" s="33"/>
      <c r="C53" s="17"/>
      <c r="D53" s="17"/>
      <c r="E53" s="17"/>
      <c r="F53" s="17"/>
      <c r="G53" s="17"/>
      <c r="H53" s="17"/>
      <c r="I53" s="17"/>
      <c r="J53" s="17"/>
      <c r="K53" s="17"/>
      <c r="L53" s="17"/>
      <c r="M53" s="17"/>
      <c r="N53" s="17"/>
      <c r="O53" s="17"/>
      <c r="P53" s="17"/>
      <c r="Q53" s="17"/>
      <c r="R53" s="17"/>
      <c r="S53" s="17"/>
      <c r="T53" s="17"/>
      <c r="U53" s="17"/>
      <c r="V53" s="34"/>
      <c r="W53" s="35"/>
      <c r="X53" s="35"/>
      <c r="Y53" s="35"/>
      <c r="Z53" s="35"/>
      <c r="AA53" s="35"/>
      <c r="AB53" s="35"/>
      <c r="AC53" s="35"/>
      <c r="AD53" s="35"/>
      <c r="AE53" s="35"/>
      <c r="AF53" s="35"/>
      <c r="AG53" s="35"/>
      <c r="AH53" s="35"/>
      <c r="AI53" s="35"/>
      <c r="AJ53" s="35"/>
      <c r="AK53" s="35"/>
      <c r="AL53" s="35"/>
    </row>
    <row r="54" spans="1:38" ht="24.95" customHeight="1" x14ac:dyDescent="0.25">
      <c r="A54" s="35"/>
      <c r="B54" s="33"/>
      <c r="C54" s="299" t="s">
        <v>105</v>
      </c>
      <c r="D54" s="299"/>
      <c r="E54" s="299"/>
      <c r="F54" s="299"/>
      <c r="G54" s="299"/>
      <c r="H54" s="299"/>
      <c r="I54" s="299"/>
      <c r="J54" s="299"/>
      <c r="K54" s="299"/>
      <c r="L54" s="299"/>
      <c r="M54" s="299"/>
      <c r="N54" s="299"/>
      <c r="O54" s="299"/>
      <c r="P54" s="299"/>
      <c r="Q54" s="299"/>
      <c r="R54" s="299"/>
      <c r="S54" s="299"/>
      <c r="T54" s="299"/>
      <c r="U54" s="299"/>
      <c r="V54" s="34"/>
      <c r="W54" s="35"/>
      <c r="X54" s="35"/>
      <c r="Y54" s="35"/>
      <c r="Z54" s="35"/>
      <c r="AA54" s="35"/>
      <c r="AB54" s="35"/>
      <c r="AC54" s="35"/>
      <c r="AD54" s="35"/>
      <c r="AE54" s="35"/>
      <c r="AF54" s="35"/>
      <c r="AG54" s="35"/>
      <c r="AH54" s="35"/>
      <c r="AI54" s="35"/>
      <c r="AJ54" s="35"/>
      <c r="AK54" s="35"/>
      <c r="AL54" s="35"/>
    </row>
    <row r="55" spans="1:38" x14ac:dyDescent="0.25">
      <c r="A55" s="35"/>
      <c r="B55" s="33"/>
      <c r="C55" s="17"/>
      <c r="D55" s="17"/>
      <c r="E55" s="17"/>
      <c r="F55" s="17"/>
      <c r="G55" s="17"/>
      <c r="H55" s="17"/>
      <c r="I55" s="17"/>
      <c r="J55" s="17"/>
      <c r="K55" s="17"/>
      <c r="L55" s="17"/>
      <c r="M55" s="17"/>
      <c r="N55" s="17"/>
      <c r="O55" s="17"/>
      <c r="P55" s="17"/>
      <c r="Q55" s="17"/>
      <c r="R55" s="17"/>
      <c r="S55" s="17"/>
      <c r="T55" s="17"/>
      <c r="U55" s="17"/>
      <c r="V55" s="34"/>
      <c r="W55" s="35"/>
      <c r="X55" s="35"/>
      <c r="Y55" s="35"/>
      <c r="Z55" s="35"/>
      <c r="AA55" s="35"/>
      <c r="AB55" s="35"/>
      <c r="AC55" s="35"/>
      <c r="AD55" s="35"/>
      <c r="AE55" s="35"/>
      <c r="AF55" s="35"/>
      <c r="AG55" s="35"/>
      <c r="AH55" s="35"/>
      <c r="AI55" s="35"/>
      <c r="AJ55" s="35"/>
      <c r="AK55" s="35"/>
      <c r="AL55" s="35"/>
    </row>
    <row r="56" spans="1:38" ht="15" customHeight="1" x14ac:dyDescent="0.25">
      <c r="A56" s="35"/>
      <c r="B56" s="33"/>
      <c r="C56" s="297" t="s">
        <v>106</v>
      </c>
      <c r="D56" s="297"/>
      <c r="E56" s="297"/>
      <c r="F56" s="297"/>
      <c r="G56" s="297"/>
      <c r="H56" s="297"/>
      <c r="I56" s="297"/>
      <c r="J56" s="297"/>
      <c r="K56" s="297"/>
      <c r="L56" s="297"/>
      <c r="M56" s="297"/>
      <c r="N56" s="297"/>
      <c r="O56" s="297"/>
      <c r="P56" s="297"/>
      <c r="Q56" s="297"/>
      <c r="R56" s="297"/>
      <c r="S56" s="297"/>
      <c r="T56" s="297"/>
      <c r="U56" s="297"/>
      <c r="V56" s="34"/>
      <c r="W56" s="35"/>
      <c r="X56" s="35"/>
      <c r="Y56" s="35"/>
      <c r="Z56" s="35"/>
      <c r="AA56" s="35"/>
      <c r="AB56" s="35"/>
      <c r="AC56" s="35"/>
      <c r="AD56" s="35"/>
      <c r="AE56" s="35"/>
      <c r="AF56" s="35"/>
      <c r="AG56" s="35"/>
      <c r="AH56" s="35"/>
      <c r="AI56" s="35"/>
      <c r="AJ56" s="35"/>
      <c r="AK56" s="35"/>
      <c r="AL56" s="35"/>
    </row>
    <row r="57" spans="1:38" ht="9.9499999999999993" customHeight="1" x14ac:dyDescent="0.25">
      <c r="A57" s="35"/>
      <c r="B57" s="33"/>
      <c r="C57" s="17"/>
      <c r="D57" s="17"/>
      <c r="E57" s="17"/>
      <c r="F57" s="17"/>
      <c r="G57" s="17"/>
      <c r="H57" s="17"/>
      <c r="I57" s="17"/>
      <c r="J57" s="17"/>
      <c r="K57" s="17"/>
      <c r="L57" s="17"/>
      <c r="M57" s="17"/>
      <c r="N57" s="17"/>
      <c r="O57" s="17"/>
      <c r="P57" s="17"/>
      <c r="Q57" s="17"/>
      <c r="R57" s="17"/>
      <c r="S57" s="17"/>
      <c r="T57" s="17"/>
      <c r="U57" s="17"/>
      <c r="V57" s="34"/>
      <c r="W57" s="35"/>
      <c r="X57" s="35"/>
      <c r="Y57" s="35"/>
      <c r="Z57" s="35"/>
      <c r="AA57" s="35"/>
      <c r="AB57" s="35"/>
      <c r="AC57" s="35"/>
      <c r="AD57" s="35"/>
      <c r="AE57" s="35"/>
      <c r="AF57" s="35"/>
      <c r="AG57" s="35"/>
      <c r="AH57" s="35"/>
      <c r="AI57" s="35"/>
      <c r="AJ57" s="35"/>
      <c r="AK57" s="35"/>
      <c r="AL57" s="35"/>
    </row>
    <row r="58" spans="1:38" ht="15" customHeight="1" x14ac:dyDescent="0.25">
      <c r="A58" s="35"/>
      <c r="B58" s="33"/>
      <c r="C58" s="297" t="s">
        <v>107</v>
      </c>
      <c r="D58" s="297"/>
      <c r="E58" s="297"/>
      <c r="F58" s="297"/>
      <c r="G58" s="297"/>
      <c r="H58" s="297"/>
      <c r="I58" s="297"/>
      <c r="J58" s="297"/>
      <c r="K58" s="297"/>
      <c r="L58" s="297"/>
      <c r="M58" s="297"/>
      <c r="N58" s="297"/>
      <c r="O58" s="297"/>
      <c r="P58" s="297"/>
      <c r="Q58" s="297"/>
      <c r="R58" s="297"/>
      <c r="S58" s="297"/>
      <c r="T58" s="297"/>
      <c r="U58" s="297"/>
      <c r="V58" s="34"/>
      <c r="W58" s="35"/>
      <c r="X58" s="35"/>
      <c r="Y58" s="35"/>
      <c r="Z58" s="35"/>
      <c r="AA58" s="35"/>
      <c r="AB58" s="35"/>
      <c r="AC58" s="35"/>
      <c r="AD58" s="35"/>
      <c r="AE58" s="35"/>
      <c r="AF58" s="35"/>
      <c r="AG58" s="35"/>
      <c r="AH58" s="35"/>
      <c r="AI58" s="35"/>
      <c r="AJ58" s="35"/>
      <c r="AK58" s="35"/>
      <c r="AL58" s="35"/>
    </row>
    <row r="59" spans="1:38" x14ac:dyDescent="0.25">
      <c r="A59" s="35"/>
      <c r="B59" s="33"/>
      <c r="C59" s="297"/>
      <c r="D59" s="297"/>
      <c r="E59" s="297"/>
      <c r="F59" s="297"/>
      <c r="G59" s="297"/>
      <c r="H59" s="297"/>
      <c r="I59" s="297"/>
      <c r="J59" s="297"/>
      <c r="K59" s="297"/>
      <c r="L59" s="297"/>
      <c r="M59" s="297"/>
      <c r="N59" s="297"/>
      <c r="O59" s="297"/>
      <c r="P59" s="297"/>
      <c r="Q59" s="297"/>
      <c r="R59" s="297"/>
      <c r="S59" s="297"/>
      <c r="T59" s="297"/>
      <c r="U59" s="297"/>
      <c r="V59" s="34"/>
      <c r="W59" s="35"/>
      <c r="X59" s="35"/>
      <c r="Y59" s="35"/>
      <c r="Z59" s="35"/>
      <c r="AA59" s="35"/>
      <c r="AB59" s="35"/>
      <c r="AC59" s="35"/>
      <c r="AD59" s="35"/>
      <c r="AE59" s="35"/>
      <c r="AF59" s="35"/>
      <c r="AG59" s="35"/>
      <c r="AH59" s="35"/>
      <c r="AI59" s="35"/>
      <c r="AJ59" s="35"/>
      <c r="AK59" s="35"/>
      <c r="AL59" s="35"/>
    </row>
    <row r="60" spans="1:38" ht="9.9499999999999993" customHeight="1" x14ac:dyDescent="0.25">
      <c r="A60" s="35"/>
      <c r="B60" s="33"/>
      <c r="C60" s="17"/>
      <c r="D60" s="17"/>
      <c r="E60" s="17"/>
      <c r="F60" s="17"/>
      <c r="G60" s="17"/>
      <c r="H60" s="17"/>
      <c r="I60" s="17"/>
      <c r="J60" s="17"/>
      <c r="K60" s="17"/>
      <c r="L60" s="17"/>
      <c r="M60" s="17"/>
      <c r="N60" s="17"/>
      <c r="O60" s="17"/>
      <c r="P60" s="17"/>
      <c r="Q60" s="17"/>
      <c r="R60" s="17"/>
      <c r="S60" s="17"/>
      <c r="T60" s="17"/>
      <c r="U60" s="17"/>
      <c r="V60" s="34"/>
      <c r="W60" s="35"/>
      <c r="X60" s="35"/>
      <c r="Y60" s="35"/>
      <c r="Z60" s="35"/>
      <c r="AA60" s="35"/>
      <c r="AB60" s="35"/>
      <c r="AC60" s="35"/>
      <c r="AD60" s="35"/>
      <c r="AE60" s="35"/>
      <c r="AF60" s="35"/>
      <c r="AG60" s="35"/>
      <c r="AH60" s="35"/>
      <c r="AI60" s="35"/>
      <c r="AJ60" s="35"/>
      <c r="AK60" s="35"/>
      <c r="AL60" s="35"/>
    </row>
    <row r="61" spans="1:38" ht="15" customHeight="1" x14ac:dyDescent="0.25">
      <c r="A61" s="35"/>
      <c r="B61" s="33"/>
      <c r="C61" s="297" t="s">
        <v>108</v>
      </c>
      <c r="D61" s="297"/>
      <c r="E61" s="297"/>
      <c r="F61" s="297"/>
      <c r="G61" s="297"/>
      <c r="H61" s="297"/>
      <c r="I61" s="297"/>
      <c r="J61" s="297"/>
      <c r="K61" s="297"/>
      <c r="L61" s="297"/>
      <c r="M61" s="297"/>
      <c r="N61" s="297"/>
      <c r="O61" s="297"/>
      <c r="P61" s="297"/>
      <c r="Q61" s="297"/>
      <c r="R61" s="297"/>
      <c r="S61" s="297"/>
      <c r="T61" s="297"/>
      <c r="U61" s="297"/>
      <c r="V61" s="34"/>
      <c r="W61" s="35"/>
      <c r="X61" s="35"/>
      <c r="Y61" s="35"/>
      <c r="Z61" s="35"/>
      <c r="AA61" s="35"/>
      <c r="AB61" s="35"/>
      <c r="AC61" s="35"/>
      <c r="AD61" s="35"/>
      <c r="AE61" s="35"/>
      <c r="AF61" s="35"/>
      <c r="AG61" s="35"/>
      <c r="AH61" s="35"/>
      <c r="AI61" s="35"/>
      <c r="AJ61" s="35"/>
      <c r="AK61" s="35"/>
      <c r="AL61" s="35"/>
    </row>
    <row r="62" spans="1:38" x14ac:dyDescent="0.25">
      <c r="A62" s="35"/>
      <c r="B62" s="33"/>
      <c r="C62" s="297"/>
      <c r="D62" s="297"/>
      <c r="E62" s="297"/>
      <c r="F62" s="297"/>
      <c r="G62" s="297"/>
      <c r="H62" s="297"/>
      <c r="I62" s="297"/>
      <c r="J62" s="297"/>
      <c r="K62" s="297"/>
      <c r="L62" s="297"/>
      <c r="M62" s="297"/>
      <c r="N62" s="297"/>
      <c r="O62" s="297"/>
      <c r="P62" s="297"/>
      <c r="Q62" s="297"/>
      <c r="R62" s="297"/>
      <c r="S62" s="297"/>
      <c r="T62" s="297"/>
      <c r="U62" s="297"/>
      <c r="V62" s="34"/>
      <c r="W62" s="35"/>
      <c r="X62" s="35"/>
      <c r="Y62" s="35"/>
      <c r="Z62" s="35"/>
      <c r="AA62" s="35"/>
      <c r="AB62" s="35"/>
      <c r="AC62" s="35"/>
      <c r="AD62" s="35"/>
      <c r="AE62" s="35"/>
      <c r="AF62" s="35"/>
      <c r="AG62" s="35"/>
      <c r="AH62" s="35"/>
      <c r="AI62" s="35"/>
      <c r="AJ62" s="35"/>
      <c r="AK62" s="35"/>
      <c r="AL62" s="35"/>
    </row>
    <row r="63" spans="1:38" ht="9.9499999999999993" customHeight="1" x14ac:dyDescent="0.25">
      <c r="A63" s="35"/>
      <c r="B63" s="33"/>
      <c r="C63" s="17"/>
      <c r="D63" s="17"/>
      <c r="E63" s="17"/>
      <c r="F63" s="17"/>
      <c r="G63" s="17"/>
      <c r="H63" s="17"/>
      <c r="I63" s="17"/>
      <c r="J63" s="17"/>
      <c r="K63" s="17"/>
      <c r="L63" s="17"/>
      <c r="M63" s="17"/>
      <c r="N63" s="17"/>
      <c r="O63" s="17"/>
      <c r="P63" s="17"/>
      <c r="Q63" s="17"/>
      <c r="R63" s="17"/>
      <c r="S63" s="17"/>
      <c r="T63" s="17"/>
      <c r="U63" s="17"/>
      <c r="V63" s="34"/>
      <c r="W63" s="35"/>
      <c r="X63" s="35"/>
      <c r="Y63" s="35"/>
      <c r="Z63" s="35"/>
      <c r="AA63" s="35"/>
      <c r="AB63" s="35"/>
      <c r="AC63" s="35"/>
      <c r="AD63" s="35"/>
      <c r="AE63" s="35"/>
      <c r="AF63" s="35"/>
      <c r="AG63" s="35"/>
      <c r="AH63" s="35"/>
      <c r="AI63" s="35"/>
      <c r="AJ63" s="35"/>
      <c r="AK63" s="35"/>
      <c r="AL63" s="35"/>
    </row>
    <row r="64" spans="1:38" ht="15" customHeight="1" x14ac:dyDescent="0.25">
      <c r="A64" s="35"/>
      <c r="B64" s="33"/>
      <c r="C64" s="297" t="s">
        <v>109</v>
      </c>
      <c r="D64" s="297"/>
      <c r="E64" s="297"/>
      <c r="F64" s="297"/>
      <c r="G64" s="297"/>
      <c r="H64" s="297"/>
      <c r="I64" s="297"/>
      <c r="J64" s="297"/>
      <c r="K64" s="297"/>
      <c r="L64" s="297"/>
      <c r="M64" s="297"/>
      <c r="N64" s="297"/>
      <c r="O64" s="297"/>
      <c r="P64" s="297"/>
      <c r="Q64" s="297"/>
      <c r="R64" s="297"/>
      <c r="S64" s="297"/>
      <c r="T64" s="297"/>
      <c r="U64" s="297"/>
      <c r="V64" s="34"/>
      <c r="W64" s="35"/>
      <c r="X64" s="35"/>
      <c r="Y64" s="35"/>
      <c r="Z64" s="35"/>
      <c r="AA64" s="35"/>
      <c r="AB64" s="35"/>
      <c r="AC64" s="35"/>
      <c r="AD64" s="35"/>
      <c r="AE64" s="35"/>
      <c r="AF64" s="35"/>
      <c r="AG64" s="35"/>
      <c r="AH64" s="35"/>
      <c r="AI64" s="35"/>
      <c r="AJ64" s="35"/>
      <c r="AK64" s="35"/>
      <c r="AL64" s="35"/>
    </row>
    <row r="65" spans="1:38" x14ac:dyDescent="0.25">
      <c r="A65" s="35"/>
      <c r="B65" s="33"/>
      <c r="C65" s="297"/>
      <c r="D65" s="297"/>
      <c r="E65" s="297"/>
      <c r="F65" s="297"/>
      <c r="G65" s="297"/>
      <c r="H65" s="297"/>
      <c r="I65" s="297"/>
      <c r="J65" s="297"/>
      <c r="K65" s="297"/>
      <c r="L65" s="297"/>
      <c r="M65" s="297"/>
      <c r="N65" s="297"/>
      <c r="O65" s="297"/>
      <c r="P65" s="297"/>
      <c r="Q65" s="297"/>
      <c r="R65" s="297"/>
      <c r="S65" s="297"/>
      <c r="T65" s="297"/>
      <c r="U65" s="297"/>
      <c r="V65" s="34"/>
      <c r="W65" s="35"/>
      <c r="X65" s="35"/>
      <c r="Y65" s="35"/>
      <c r="Z65" s="35"/>
      <c r="AA65" s="35"/>
      <c r="AB65" s="35"/>
      <c r="AC65" s="35"/>
      <c r="AD65" s="35"/>
      <c r="AE65" s="35"/>
      <c r="AF65" s="35"/>
      <c r="AG65" s="35"/>
      <c r="AH65" s="35"/>
      <c r="AI65" s="35"/>
      <c r="AJ65" s="35"/>
      <c r="AK65" s="35"/>
      <c r="AL65" s="35"/>
    </row>
    <row r="66" spans="1:38" ht="9.9499999999999993" customHeight="1" x14ac:dyDescent="0.25">
      <c r="A66" s="35"/>
      <c r="B66" s="33"/>
      <c r="C66" s="17"/>
      <c r="D66" s="17"/>
      <c r="E66" s="17"/>
      <c r="F66" s="17"/>
      <c r="G66" s="17"/>
      <c r="H66" s="17"/>
      <c r="I66" s="17"/>
      <c r="J66" s="17"/>
      <c r="K66" s="17"/>
      <c r="L66" s="17"/>
      <c r="M66" s="17"/>
      <c r="N66" s="17"/>
      <c r="O66" s="17"/>
      <c r="P66" s="17"/>
      <c r="Q66" s="17"/>
      <c r="R66" s="17"/>
      <c r="S66" s="17"/>
      <c r="T66" s="17"/>
      <c r="U66" s="17"/>
      <c r="V66" s="34"/>
      <c r="W66" s="35"/>
      <c r="X66" s="35"/>
      <c r="Y66" s="35"/>
      <c r="Z66" s="35"/>
      <c r="AA66" s="35"/>
      <c r="AB66" s="35"/>
      <c r="AC66" s="35"/>
      <c r="AD66" s="35"/>
      <c r="AE66" s="35"/>
      <c r="AF66" s="35"/>
      <c r="AG66" s="35"/>
      <c r="AH66" s="35"/>
      <c r="AI66" s="35"/>
      <c r="AJ66" s="35"/>
      <c r="AK66" s="35"/>
      <c r="AL66" s="35"/>
    </row>
    <row r="67" spans="1:38" ht="15" customHeight="1" x14ac:dyDescent="0.25">
      <c r="A67" s="35"/>
      <c r="B67" s="33"/>
      <c r="C67" s="297" t="s">
        <v>110</v>
      </c>
      <c r="D67" s="297"/>
      <c r="E67" s="297"/>
      <c r="F67" s="297"/>
      <c r="G67" s="297"/>
      <c r="H67" s="297"/>
      <c r="I67" s="297"/>
      <c r="J67" s="297"/>
      <c r="K67" s="297"/>
      <c r="L67" s="297"/>
      <c r="M67" s="297"/>
      <c r="N67" s="297"/>
      <c r="O67" s="297"/>
      <c r="P67" s="297"/>
      <c r="Q67" s="297"/>
      <c r="R67" s="297"/>
      <c r="S67" s="297"/>
      <c r="T67" s="297"/>
      <c r="U67" s="297"/>
      <c r="V67" s="34"/>
      <c r="W67" s="35"/>
      <c r="X67" s="35"/>
      <c r="Y67" s="35"/>
      <c r="Z67" s="35"/>
      <c r="AA67" s="35"/>
      <c r="AB67" s="35"/>
      <c r="AC67" s="35"/>
      <c r="AD67" s="35"/>
      <c r="AE67" s="35"/>
      <c r="AF67" s="35"/>
      <c r="AG67" s="35"/>
      <c r="AH67" s="35"/>
      <c r="AI67" s="35"/>
      <c r="AJ67" s="35"/>
      <c r="AK67" s="35"/>
      <c r="AL67" s="35"/>
    </row>
    <row r="68" spans="1:38" ht="9.9499999999999993" customHeight="1" x14ac:dyDescent="0.25">
      <c r="A68" s="35"/>
      <c r="B68" s="33"/>
      <c r="C68" s="17"/>
      <c r="D68" s="17"/>
      <c r="E68" s="17"/>
      <c r="F68" s="17"/>
      <c r="G68" s="17"/>
      <c r="H68" s="17"/>
      <c r="I68" s="17"/>
      <c r="J68" s="17"/>
      <c r="K68" s="17"/>
      <c r="L68" s="17"/>
      <c r="M68" s="17"/>
      <c r="N68" s="17"/>
      <c r="O68" s="17"/>
      <c r="P68" s="17"/>
      <c r="Q68" s="17"/>
      <c r="R68" s="17"/>
      <c r="S68" s="17"/>
      <c r="T68" s="17"/>
      <c r="U68" s="17"/>
      <c r="V68" s="34"/>
      <c r="W68" s="35"/>
      <c r="X68" s="35"/>
      <c r="Y68" s="35"/>
      <c r="Z68" s="35"/>
      <c r="AA68" s="35"/>
      <c r="AB68" s="35"/>
      <c r="AC68" s="35"/>
      <c r="AD68" s="35"/>
      <c r="AE68" s="35"/>
      <c r="AF68" s="35"/>
      <c r="AG68" s="35"/>
      <c r="AH68" s="35"/>
      <c r="AI68" s="35"/>
      <c r="AJ68" s="35"/>
      <c r="AK68" s="35"/>
      <c r="AL68" s="35"/>
    </row>
    <row r="69" spans="1:38" ht="15" customHeight="1" x14ac:dyDescent="0.25">
      <c r="A69" s="35"/>
      <c r="B69" s="33"/>
      <c r="C69" s="17"/>
      <c r="D69" s="297" t="s">
        <v>111</v>
      </c>
      <c r="E69" s="297"/>
      <c r="F69" s="297"/>
      <c r="G69" s="297"/>
      <c r="H69" s="297"/>
      <c r="I69" s="297"/>
      <c r="J69" s="297"/>
      <c r="K69" s="297"/>
      <c r="L69" s="297"/>
      <c r="M69" s="297"/>
      <c r="N69" s="297"/>
      <c r="O69" s="297"/>
      <c r="P69" s="297"/>
      <c r="Q69" s="297"/>
      <c r="R69" s="297"/>
      <c r="S69" s="297"/>
      <c r="T69" s="297"/>
      <c r="U69" s="297"/>
      <c r="V69" s="34"/>
      <c r="W69" s="35"/>
      <c r="X69" s="35"/>
      <c r="Y69" s="35"/>
      <c r="Z69" s="35"/>
      <c r="AA69" s="35"/>
      <c r="AB69" s="35"/>
      <c r="AC69" s="35"/>
      <c r="AD69" s="35"/>
      <c r="AE69" s="35"/>
      <c r="AF69" s="35"/>
      <c r="AG69" s="35"/>
      <c r="AH69" s="35"/>
      <c r="AI69" s="35"/>
      <c r="AJ69" s="35"/>
      <c r="AK69" s="35"/>
      <c r="AL69" s="35"/>
    </row>
    <row r="70" spans="1:38" ht="15" customHeight="1" x14ac:dyDescent="0.25">
      <c r="A70" s="35"/>
      <c r="B70" s="33"/>
      <c r="C70" s="17"/>
      <c r="D70" s="297" t="s">
        <v>115</v>
      </c>
      <c r="E70" s="297"/>
      <c r="F70" s="297"/>
      <c r="G70" s="297"/>
      <c r="H70" s="297"/>
      <c r="I70" s="297"/>
      <c r="J70" s="297"/>
      <c r="K70" s="297"/>
      <c r="L70" s="297"/>
      <c r="M70" s="297"/>
      <c r="N70" s="297"/>
      <c r="O70" s="297"/>
      <c r="P70" s="297"/>
      <c r="Q70" s="297"/>
      <c r="R70" s="297"/>
      <c r="S70" s="297"/>
      <c r="T70" s="297"/>
      <c r="U70" s="297"/>
      <c r="V70" s="34"/>
      <c r="W70" s="35"/>
      <c r="X70" s="35"/>
      <c r="Y70" s="35"/>
      <c r="Z70" s="35"/>
      <c r="AA70" s="35"/>
      <c r="AB70" s="35"/>
      <c r="AC70" s="35"/>
      <c r="AD70" s="35"/>
      <c r="AE70" s="35"/>
      <c r="AF70" s="35"/>
      <c r="AG70" s="35"/>
      <c r="AH70" s="35"/>
      <c r="AI70" s="35"/>
      <c r="AJ70" s="35"/>
      <c r="AK70" s="35"/>
      <c r="AL70" s="35"/>
    </row>
    <row r="71" spans="1:38" x14ac:dyDescent="0.25">
      <c r="A71" s="35"/>
      <c r="B71" s="33"/>
      <c r="C71" s="17"/>
      <c r="D71" s="17"/>
      <c r="E71" s="17"/>
      <c r="F71" s="17"/>
      <c r="G71" s="17"/>
      <c r="H71" s="17"/>
      <c r="I71" s="17"/>
      <c r="J71" s="17"/>
      <c r="K71" s="17"/>
      <c r="L71" s="17"/>
      <c r="M71" s="17"/>
      <c r="N71" s="17"/>
      <c r="O71" s="17"/>
      <c r="P71" s="17"/>
      <c r="Q71" s="17"/>
      <c r="R71" s="17"/>
      <c r="S71" s="17"/>
      <c r="T71" s="17"/>
      <c r="U71" s="17"/>
      <c r="V71" s="34"/>
      <c r="W71" s="35"/>
      <c r="X71" s="35"/>
      <c r="Y71" s="35"/>
      <c r="Z71" s="35"/>
      <c r="AA71" s="35"/>
      <c r="AB71" s="35"/>
      <c r="AC71" s="35"/>
      <c r="AD71" s="35"/>
      <c r="AE71" s="35"/>
      <c r="AF71" s="35"/>
      <c r="AG71" s="35"/>
      <c r="AH71" s="35"/>
      <c r="AI71" s="35"/>
      <c r="AJ71" s="35"/>
      <c r="AK71" s="35"/>
      <c r="AL71" s="35"/>
    </row>
    <row r="72" spans="1:38" x14ac:dyDescent="0.25">
      <c r="A72" s="35"/>
      <c r="B72" s="33"/>
      <c r="C72" s="17"/>
      <c r="D72" s="17"/>
      <c r="E72" s="17"/>
      <c r="F72" s="17"/>
      <c r="G72" s="17"/>
      <c r="H72" s="17"/>
      <c r="I72" s="17"/>
      <c r="J72" s="17"/>
      <c r="K72" s="17"/>
      <c r="L72" s="17"/>
      <c r="M72" s="17"/>
      <c r="N72" s="17"/>
      <c r="O72" s="17"/>
      <c r="P72" s="17"/>
      <c r="Q72" s="17"/>
      <c r="R72" s="17"/>
      <c r="S72" s="17"/>
      <c r="T72" s="17"/>
      <c r="U72" s="17"/>
      <c r="V72" s="34"/>
      <c r="W72" s="35"/>
      <c r="X72" s="35"/>
      <c r="Y72" s="35"/>
      <c r="Z72" s="35"/>
      <c r="AA72" s="35"/>
      <c r="AB72" s="35"/>
      <c r="AC72" s="35"/>
      <c r="AD72" s="35"/>
      <c r="AE72" s="35"/>
      <c r="AF72" s="35"/>
      <c r="AG72" s="35"/>
      <c r="AH72" s="35"/>
      <c r="AI72" s="35"/>
      <c r="AJ72" s="35"/>
      <c r="AK72" s="35"/>
      <c r="AL72" s="35"/>
    </row>
    <row r="73" spans="1:38" x14ac:dyDescent="0.25">
      <c r="A73" s="35"/>
      <c r="B73" s="33"/>
      <c r="C73" s="17"/>
      <c r="D73" s="17"/>
      <c r="E73" s="17"/>
      <c r="F73" s="17"/>
      <c r="G73" s="17"/>
      <c r="H73" s="17"/>
      <c r="I73" s="17"/>
      <c r="J73" s="17"/>
      <c r="K73" s="17"/>
      <c r="L73" s="17"/>
      <c r="M73" s="17"/>
      <c r="N73" s="17"/>
      <c r="O73" s="17"/>
      <c r="P73" s="17"/>
      <c r="Q73" s="17"/>
      <c r="R73" s="17"/>
      <c r="S73" s="17"/>
      <c r="T73" s="17"/>
      <c r="U73" s="17"/>
      <c r="V73" s="34"/>
      <c r="W73" s="35"/>
      <c r="X73" s="35"/>
      <c r="Y73" s="35"/>
      <c r="Z73" s="35"/>
      <c r="AA73" s="35"/>
      <c r="AB73" s="35"/>
      <c r="AC73" s="35"/>
      <c r="AD73" s="35"/>
      <c r="AE73" s="35"/>
      <c r="AF73" s="35"/>
      <c r="AG73" s="35"/>
      <c r="AH73" s="35"/>
      <c r="AI73" s="35"/>
      <c r="AJ73" s="35"/>
      <c r="AK73" s="35"/>
      <c r="AL73" s="35"/>
    </row>
    <row r="74" spans="1:38" x14ac:dyDescent="0.25">
      <c r="A74" s="35"/>
      <c r="B74" s="33"/>
      <c r="C74" s="17"/>
      <c r="D74" s="17"/>
      <c r="E74" s="17"/>
      <c r="F74" s="17"/>
      <c r="G74" s="17"/>
      <c r="H74" s="17"/>
      <c r="I74" s="17"/>
      <c r="J74" s="17"/>
      <c r="K74" s="17"/>
      <c r="L74" s="17"/>
      <c r="M74" s="17"/>
      <c r="N74" s="17"/>
      <c r="O74" s="17"/>
      <c r="P74" s="17"/>
      <c r="Q74" s="17"/>
      <c r="R74" s="17"/>
      <c r="S74" s="17"/>
      <c r="T74" s="17"/>
      <c r="U74" s="17"/>
      <c r="V74" s="34"/>
      <c r="W74" s="35"/>
      <c r="X74" s="35"/>
      <c r="Y74" s="35"/>
      <c r="Z74" s="35"/>
      <c r="AA74" s="35"/>
      <c r="AB74" s="35"/>
      <c r="AC74" s="35"/>
      <c r="AD74" s="35"/>
      <c r="AE74" s="35"/>
      <c r="AF74" s="35"/>
      <c r="AG74" s="35"/>
      <c r="AH74" s="35"/>
      <c r="AI74" s="35"/>
      <c r="AJ74" s="35"/>
      <c r="AK74" s="35"/>
      <c r="AL74" s="35"/>
    </row>
    <row r="75" spans="1:38" x14ac:dyDescent="0.25">
      <c r="A75" s="35"/>
      <c r="B75" s="33"/>
      <c r="C75" s="17"/>
      <c r="D75" s="17"/>
      <c r="E75" s="17"/>
      <c r="F75" s="17"/>
      <c r="G75" s="17"/>
      <c r="H75" s="17"/>
      <c r="I75" s="17"/>
      <c r="J75" s="17"/>
      <c r="K75" s="17"/>
      <c r="L75" s="17"/>
      <c r="M75" s="17"/>
      <c r="N75" s="17"/>
      <c r="O75" s="17"/>
      <c r="P75" s="17"/>
      <c r="Q75" s="17"/>
      <c r="R75" s="17"/>
      <c r="S75" s="17"/>
      <c r="T75" s="17"/>
      <c r="U75" s="17"/>
      <c r="V75" s="34"/>
      <c r="W75" s="35"/>
      <c r="X75" s="35"/>
      <c r="Y75" s="35"/>
      <c r="Z75" s="35"/>
      <c r="AA75" s="35"/>
      <c r="AB75" s="35"/>
      <c r="AC75" s="35"/>
      <c r="AD75" s="35"/>
      <c r="AE75" s="35"/>
      <c r="AF75" s="35"/>
      <c r="AG75" s="35"/>
      <c r="AH75" s="35"/>
      <c r="AI75" s="35"/>
      <c r="AJ75" s="35"/>
      <c r="AK75" s="35"/>
      <c r="AL75" s="35"/>
    </row>
    <row r="76" spans="1:38" x14ac:dyDescent="0.25">
      <c r="A76" s="35"/>
      <c r="B76" s="33"/>
      <c r="C76" s="17"/>
      <c r="D76" s="17"/>
      <c r="E76" s="17"/>
      <c r="F76" s="17"/>
      <c r="G76" s="17"/>
      <c r="H76" s="17"/>
      <c r="I76" s="17"/>
      <c r="J76" s="17"/>
      <c r="K76" s="17"/>
      <c r="L76" s="17"/>
      <c r="M76" s="17"/>
      <c r="N76" s="17"/>
      <c r="O76" s="17"/>
      <c r="P76" s="17"/>
      <c r="Q76" s="17"/>
      <c r="R76" s="17"/>
      <c r="S76" s="17"/>
      <c r="T76" s="17"/>
      <c r="U76" s="17"/>
      <c r="V76" s="34"/>
      <c r="W76" s="35"/>
      <c r="X76" s="35"/>
      <c r="Y76" s="35"/>
      <c r="Z76" s="35"/>
      <c r="AA76" s="35"/>
      <c r="AB76" s="35"/>
      <c r="AC76" s="35"/>
      <c r="AD76" s="35"/>
      <c r="AE76" s="35"/>
      <c r="AF76" s="35"/>
      <c r="AG76" s="35"/>
      <c r="AH76" s="35"/>
      <c r="AI76" s="35"/>
      <c r="AJ76" s="35"/>
      <c r="AK76" s="35"/>
      <c r="AL76" s="35"/>
    </row>
    <row r="77" spans="1:38" x14ac:dyDescent="0.25">
      <c r="A77" s="35"/>
      <c r="B77" s="33"/>
      <c r="C77" s="17"/>
      <c r="D77" s="17"/>
      <c r="E77" s="17"/>
      <c r="F77" s="17"/>
      <c r="G77" s="17"/>
      <c r="H77" s="17"/>
      <c r="I77" s="17"/>
      <c r="J77" s="17"/>
      <c r="K77" s="17"/>
      <c r="L77" s="17"/>
      <c r="M77" s="17"/>
      <c r="N77" s="17"/>
      <c r="O77" s="17"/>
      <c r="P77" s="17"/>
      <c r="Q77" s="17"/>
      <c r="R77" s="17"/>
      <c r="S77" s="17"/>
      <c r="T77" s="17"/>
      <c r="U77" s="17"/>
      <c r="V77" s="34"/>
      <c r="W77" s="35"/>
      <c r="X77" s="35"/>
      <c r="Y77" s="35"/>
      <c r="Z77" s="35"/>
      <c r="AA77" s="35"/>
      <c r="AB77" s="35"/>
      <c r="AC77" s="35"/>
      <c r="AD77" s="35"/>
      <c r="AE77" s="35"/>
      <c r="AF77" s="35"/>
      <c r="AG77" s="35"/>
      <c r="AH77" s="35"/>
      <c r="AI77" s="35"/>
      <c r="AJ77" s="35"/>
      <c r="AK77" s="35"/>
      <c r="AL77" s="35"/>
    </row>
    <row r="78" spans="1:38" x14ac:dyDescent="0.25">
      <c r="A78" s="35"/>
      <c r="B78" s="33"/>
      <c r="C78" s="17"/>
      <c r="D78" s="17"/>
      <c r="E78" s="17"/>
      <c r="F78" s="17"/>
      <c r="G78" s="17"/>
      <c r="H78" s="17"/>
      <c r="I78" s="17"/>
      <c r="J78" s="17"/>
      <c r="K78" s="17"/>
      <c r="L78" s="17"/>
      <c r="M78" s="17"/>
      <c r="N78" s="17"/>
      <c r="O78" s="17"/>
      <c r="P78" s="17"/>
      <c r="Q78" s="17"/>
      <c r="R78" s="17"/>
      <c r="S78" s="17"/>
      <c r="T78" s="17"/>
      <c r="U78" s="17"/>
      <c r="V78" s="34"/>
      <c r="W78" s="35"/>
      <c r="X78" s="35"/>
      <c r="Y78" s="35"/>
      <c r="Z78" s="35"/>
      <c r="AA78" s="35"/>
      <c r="AB78" s="35"/>
      <c r="AC78" s="35"/>
      <c r="AD78" s="35"/>
      <c r="AE78" s="35"/>
      <c r="AF78" s="35"/>
      <c r="AG78" s="35"/>
      <c r="AH78" s="35"/>
      <c r="AI78" s="35"/>
      <c r="AJ78" s="35"/>
      <c r="AK78" s="35"/>
      <c r="AL78" s="35"/>
    </row>
    <row r="79" spans="1:38" x14ac:dyDescent="0.25">
      <c r="A79" s="35"/>
      <c r="B79" s="33"/>
      <c r="C79" s="17"/>
      <c r="D79" s="17"/>
      <c r="E79" s="17"/>
      <c r="F79" s="17"/>
      <c r="G79" s="17"/>
      <c r="H79" s="17"/>
      <c r="I79" s="17"/>
      <c r="J79" s="17"/>
      <c r="K79" s="17"/>
      <c r="L79" s="17"/>
      <c r="M79" s="17"/>
      <c r="N79" s="17"/>
      <c r="O79" s="17"/>
      <c r="P79" s="17"/>
      <c r="Q79" s="17"/>
      <c r="R79" s="17"/>
      <c r="S79" s="17"/>
      <c r="T79" s="17"/>
      <c r="U79" s="17"/>
      <c r="V79" s="34"/>
      <c r="W79" s="35"/>
      <c r="X79" s="35"/>
      <c r="Y79" s="35"/>
      <c r="Z79" s="35"/>
      <c r="AA79" s="35"/>
      <c r="AB79" s="35"/>
      <c r="AC79" s="35"/>
      <c r="AD79" s="35"/>
      <c r="AE79" s="35"/>
      <c r="AF79" s="35"/>
      <c r="AG79" s="35"/>
      <c r="AH79" s="35"/>
      <c r="AI79" s="35"/>
      <c r="AJ79" s="35"/>
      <c r="AK79" s="35"/>
      <c r="AL79" s="35"/>
    </row>
    <row r="80" spans="1:38" x14ac:dyDescent="0.25">
      <c r="A80" s="35"/>
      <c r="B80" s="33"/>
      <c r="C80" s="17"/>
      <c r="D80" s="17"/>
      <c r="E80" s="17"/>
      <c r="F80" s="17"/>
      <c r="G80" s="17"/>
      <c r="H80" s="17"/>
      <c r="I80" s="17"/>
      <c r="J80" s="17"/>
      <c r="K80" s="17"/>
      <c r="L80" s="17"/>
      <c r="M80" s="17"/>
      <c r="N80" s="17"/>
      <c r="O80" s="17"/>
      <c r="P80" s="17"/>
      <c r="Q80" s="17"/>
      <c r="R80" s="17"/>
      <c r="S80" s="17"/>
      <c r="T80" s="17"/>
      <c r="U80" s="17"/>
      <c r="V80" s="34"/>
      <c r="W80" s="35"/>
      <c r="X80" s="35"/>
      <c r="Y80" s="35"/>
      <c r="Z80" s="35"/>
      <c r="AA80" s="35"/>
      <c r="AB80" s="35"/>
      <c r="AC80" s="35"/>
      <c r="AD80" s="35"/>
      <c r="AE80" s="35"/>
      <c r="AF80" s="35"/>
      <c r="AG80" s="35"/>
      <c r="AH80" s="35"/>
      <c r="AI80" s="35"/>
      <c r="AJ80" s="35"/>
      <c r="AK80" s="35"/>
      <c r="AL80" s="35"/>
    </row>
    <row r="81" spans="1:38" x14ac:dyDescent="0.25">
      <c r="A81" s="35"/>
      <c r="B81" s="33"/>
      <c r="C81" s="17"/>
      <c r="D81" s="17"/>
      <c r="E81" s="17"/>
      <c r="F81" s="17"/>
      <c r="G81" s="17"/>
      <c r="H81" s="17"/>
      <c r="I81" s="17"/>
      <c r="J81" s="17"/>
      <c r="K81" s="17"/>
      <c r="L81" s="17"/>
      <c r="M81" s="17"/>
      <c r="N81" s="17"/>
      <c r="O81" s="17"/>
      <c r="P81" s="17"/>
      <c r="Q81" s="17"/>
      <c r="R81" s="17"/>
      <c r="S81" s="17"/>
      <c r="T81" s="17"/>
      <c r="U81" s="17"/>
      <c r="V81" s="34"/>
      <c r="W81" s="35"/>
      <c r="X81" s="35"/>
      <c r="Y81" s="35"/>
      <c r="Z81" s="35"/>
      <c r="AA81" s="35"/>
      <c r="AB81" s="35"/>
      <c r="AC81" s="35"/>
      <c r="AD81" s="35"/>
      <c r="AE81" s="35"/>
      <c r="AF81" s="35"/>
      <c r="AG81" s="35"/>
      <c r="AH81" s="35"/>
      <c r="AI81" s="35"/>
      <c r="AJ81" s="35"/>
      <c r="AK81" s="35"/>
      <c r="AL81" s="35"/>
    </row>
    <row r="82" spans="1:38" ht="15" customHeight="1" x14ac:dyDescent="0.25">
      <c r="A82" s="35"/>
      <c r="B82" s="33"/>
      <c r="C82" s="17"/>
      <c r="D82" s="297" t="s">
        <v>118</v>
      </c>
      <c r="E82" s="297"/>
      <c r="F82" s="297"/>
      <c r="G82" s="297"/>
      <c r="H82" s="297"/>
      <c r="I82" s="297"/>
      <c r="J82" s="297"/>
      <c r="K82" s="297"/>
      <c r="L82" s="297"/>
      <c r="M82" s="297"/>
      <c r="N82" s="297"/>
      <c r="O82" s="297"/>
      <c r="P82" s="297"/>
      <c r="Q82" s="297"/>
      <c r="R82" s="297"/>
      <c r="S82" s="297"/>
      <c r="T82" s="297"/>
      <c r="U82" s="297"/>
      <c r="V82" s="34"/>
      <c r="W82" s="35"/>
      <c r="X82" s="35"/>
      <c r="Y82" s="35"/>
      <c r="Z82" s="35"/>
      <c r="AA82" s="35"/>
      <c r="AB82" s="35"/>
      <c r="AC82" s="35"/>
      <c r="AD82" s="35"/>
      <c r="AE82" s="35"/>
      <c r="AF82" s="35"/>
      <c r="AG82" s="35"/>
      <c r="AH82" s="35"/>
      <c r="AI82" s="35"/>
      <c r="AJ82" s="35"/>
      <c r="AK82" s="35"/>
      <c r="AL82" s="35"/>
    </row>
    <row r="83" spans="1:38" x14ac:dyDescent="0.25">
      <c r="A83" s="35"/>
      <c r="B83" s="33"/>
      <c r="C83" s="17"/>
      <c r="D83" s="17"/>
      <c r="E83" s="17"/>
      <c r="F83" s="17"/>
      <c r="G83" s="17"/>
      <c r="H83" s="17"/>
      <c r="I83" s="17"/>
      <c r="J83" s="17"/>
      <c r="K83" s="17"/>
      <c r="L83" s="17"/>
      <c r="M83" s="17"/>
      <c r="N83" s="17"/>
      <c r="O83" s="17"/>
      <c r="P83" s="17"/>
      <c r="Q83" s="17"/>
      <c r="R83" s="17"/>
      <c r="S83" s="17"/>
      <c r="T83" s="17"/>
      <c r="U83" s="17"/>
      <c r="V83" s="34"/>
      <c r="W83" s="35"/>
      <c r="X83" s="35"/>
      <c r="Y83" s="35"/>
      <c r="Z83" s="35"/>
      <c r="AA83" s="35"/>
      <c r="AB83" s="35"/>
      <c r="AC83" s="35"/>
      <c r="AD83" s="35"/>
      <c r="AE83" s="35"/>
      <c r="AF83" s="35"/>
      <c r="AG83" s="35"/>
      <c r="AH83" s="35"/>
      <c r="AI83" s="35"/>
      <c r="AJ83" s="35"/>
      <c r="AK83" s="35"/>
      <c r="AL83" s="35"/>
    </row>
    <row r="84" spans="1:38" x14ac:dyDescent="0.25">
      <c r="A84" s="35"/>
      <c r="B84" s="33"/>
      <c r="C84" s="17"/>
      <c r="D84" s="17"/>
      <c r="E84" s="17"/>
      <c r="F84" s="17"/>
      <c r="G84" s="17"/>
      <c r="H84" s="17"/>
      <c r="I84" s="17"/>
      <c r="J84" s="17"/>
      <c r="K84" s="17"/>
      <c r="L84" s="17"/>
      <c r="M84" s="17"/>
      <c r="N84" s="17"/>
      <c r="O84" s="17"/>
      <c r="P84" s="17"/>
      <c r="Q84" s="17"/>
      <c r="R84" s="17"/>
      <c r="S84" s="17"/>
      <c r="T84" s="17"/>
      <c r="U84" s="17"/>
      <c r="V84" s="34"/>
      <c r="W84" s="35"/>
      <c r="X84" s="35"/>
      <c r="Y84" s="35"/>
      <c r="Z84" s="35"/>
      <c r="AA84" s="35"/>
      <c r="AB84" s="35"/>
      <c r="AC84" s="35"/>
      <c r="AD84" s="35"/>
      <c r="AE84" s="35"/>
      <c r="AF84" s="35"/>
      <c r="AG84" s="35"/>
      <c r="AH84" s="35"/>
      <c r="AI84" s="35"/>
      <c r="AJ84" s="35"/>
      <c r="AK84" s="35"/>
      <c r="AL84" s="35"/>
    </row>
    <row r="85" spans="1:38" x14ac:dyDescent="0.25">
      <c r="A85" s="35"/>
      <c r="B85" s="33"/>
      <c r="C85" s="17"/>
      <c r="D85" s="17"/>
      <c r="E85" s="17"/>
      <c r="F85" s="17"/>
      <c r="G85" s="17"/>
      <c r="H85" s="17"/>
      <c r="I85" s="17"/>
      <c r="J85" s="17"/>
      <c r="K85" s="17"/>
      <c r="L85" s="17"/>
      <c r="M85" s="17"/>
      <c r="N85" s="17"/>
      <c r="O85" s="17"/>
      <c r="P85" s="17"/>
      <c r="Q85" s="17"/>
      <c r="R85" s="17"/>
      <c r="S85" s="17"/>
      <c r="T85" s="17"/>
      <c r="U85" s="17"/>
      <c r="V85" s="34"/>
      <c r="W85" s="35"/>
      <c r="X85" s="35"/>
      <c r="Y85" s="35"/>
      <c r="Z85" s="35"/>
      <c r="AA85" s="35"/>
      <c r="AB85" s="35"/>
      <c r="AC85" s="35"/>
      <c r="AD85" s="35"/>
      <c r="AE85" s="35"/>
      <c r="AF85" s="35"/>
      <c r="AG85" s="35"/>
      <c r="AH85" s="35"/>
      <c r="AI85" s="35"/>
      <c r="AJ85" s="35"/>
      <c r="AK85" s="35"/>
      <c r="AL85" s="35"/>
    </row>
    <row r="86" spans="1:38" x14ac:dyDescent="0.25">
      <c r="A86" s="35"/>
      <c r="B86" s="33"/>
      <c r="C86" s="17"/>
      <c r="D86" s="17"/>
      <c r="E86" s="17"/>
      <c r="F86" s="17"/>
      <c r="G86" s="17"/>
      <c r="H86" s="17"/>
      <c r="I86" s="17"/>
      <c r="J86" s="17"/>
      <c r="K86" s="17"/>
      <c r="L86" s="17"/>
      <c r="M86" s="17"/>
      <c r="N86" s="17"/>
      <c r="O86" s="17"/>
      <c r="P86" s="17"/>
      <c r="Q86" s="17"/>
      <c r="R86" s="17"/>
      <c r="S86" s="17"/>
      <c r="T86" s="17"/>
      <c r="U86" s="17"/>
      <c r="V86" s="34"/>
      <c r="W86" s="35"/>
      <c r="X86" s="35"/>
      <c r="Y86" s="35"/>
      <c r="Z86" s="35"/>
      <c r="AA86" s="35"/>
      <c r="AB86" s="35"/>
      <c r="AC86" s="35"/>
      <c r="AD86" s="35"/>
      <c r="AE86" s="35"/>
      <c r="AF86" s="35"/>
      <c r="AG86" s="35"/>
      <c r="AH86" s="35"/>
      <c r="AI86" s="35"/>
      <c r="AJ86" s="35"/>
      <c r="AK86" s="35"/>
      <c r="AL86" s="35"/>
    </row>
    <row r="87" spans="1:38" x14ac:dyDescent="0.25">
      <c r="A87" s="35"/>
      <c r="B87" s="33"/>
      <c r="C87" s="17"/>
      <c r="D87" s="17"/>
      <c r="E87" s="17"/>
      <c r="F87" s="17"/>
      <c r="G87" s="17"/>
      <c r="H87" s="17"/>
      <c r="I87" s="17"/>
      <c r="J87" s="17"/>
      <c r="K87" s="17"/>
      <c r="L87" s="17"/>
      <c r="M87" s="17"/>
      <c r="N87" s="17"/>
      <c r="O87" s="17"/>
      <c r="P87" s="17"/>
      <c r="Q87" s="17"/>
      <c r="R87" s="17"/>
      <c r="S87" s="17"/>
      <c r="T87" s="17"/>
      <c r="U87" s="17"/>
      <c r="V87" s="34"/>
      <c r="W87" s="35"/>
      <c r="X87" s="35"/>
      <c r="Y87" s="35"/>
      <c r="Z87" s="35"/>
      <c r="AA87" s="35"/>
      <c r="AB87" s="35"/>
      <c r="AC87" s="35"/>
      <c r="AD87" s="35"/>
      <c r="AE87" s="35"/>
      <c r="AF87" s="35"/>
      <c r="AG87" s="35"/>
      <c r="AH87" s="35"/>
      <c r="AI87" s="35"/>
      <c r="AJ87" s="35"/>
      <c r="AK87" s="35"/>
      <c r="AL87" s="35"/>
    </row>
    <row r="88" spans="1:38" x14ac:dyDescent="0.25">
      <c r="A88" s="35"/>
      <c r="B88" s="33"/>
      <c r="C88" s="17"/>
      <c r="D88" s="17"/>
      <c r="E88" s="17"/>
      <c r="F88" s="17"/>
      <c r="G88" s="17"/>
      <c r="H88" s="17"/>
      <c r="I88" s="17"/>
      <c r="J88" s="17"/>
      <c r="K88" s="17"/>
      <c r="L88" s="17"/>
      <c r="M88" s="17"/>
      <c r="N88" s="17"/>
      <c r="O88" s="17"/>
      <c r="P88" s="17"/>
      <c r="Q88" s="17"/>
      <c r="R88" s="17"/>
      <c r="S88" s="17"/>
      <c r="T88" s="17"/>
      <c r="U88" s="17"/>
      <c r="V88" s="34"/>
      <c r="W88" s="35"/>
      <c r="X88" s="35"/>
      <c r="Y88" s="35"/>
      <c r="Z88" s="35"/>
      <c r="AA88" s="35"/>
      <c r="AB88" s="35"/>
      <c r="AC88" s="35"/>
      <c r="AD88" s="35"/>
      <c r="AE88" s="35"/>
      <c r="AF88" s="35"/>
      <c r="AG88" s="35"/>
      <c r="AH88" s="35"/>
      <c r="AI88" s="35"/>
      <c r="AJ88" s="35"/>
      <c r="AK88" s="35"/>
      <c r="AL88" s="35"/>
    </row>
    <row r="89" spans="1:38" x14ac:dyDescent="0.25">
      <c r="A89" s="35"/>
      <c r="B89" s="33"/>
      <c r="C89" s="17"/>
      <c r="D89" s="17"/>
      <c r="E89" s="17"/>
      <c r="F89" s="17"/>
      <c r="G89" s="17"/>
      <c r="H89" s="17"/>
      <c r="I89" s="17"/>
      <c r="J89" s="17"/>
      <c r="K89" s="17"/>
      <c r="L89" s="17"/>
      <c r="M89" s="17"/>
      <c r="N89" s="17"/>
      <c r="O89" s="17"/>
      <c r="P89" s="17"/>
      <c r="Q89" s="17"/>
      <c r="R89" s="17"/>
      <c r="S89" s="17"/>
      <c r="T89" s="17"/>
      <c r="U89" s="17"/>
      <c r="V89" s="34"/>
      <c r="W89" s="35"/>
      <c r="X89" s="35"/>
      <c r="Y89" s="35"/>
      <c r="Z89" s="35"/>
      <c r="AA89" s="35"/>
      <c r="AB89" s="35"/>
      <c r="AC89" s="35"/>
      <c r="AD89" s="35"/>
      <c r="AE89" s="35"/>
      <c r="AF89" s="35"/>
      <c r="AG89" s="35"/>
      <c r="AH89" s="35"/>
      <c r="AI89" s="35"/>
      <c r="AJ89" s="35"/>
      <c r="AK89" s="35"/>
      <c r="AL89" s="35"/>
    </row>
    <row r="90" spans="1:38" x14ac:dyDescent="0.25">
      <c r="A90" s="35"/>
      <c r="B90" s="33"/>
      <c r="C90" s="17"/>
      <c r="D90" s="17"/>
      <c r="E90" s="17"/>
      <c r="F90" s="17"/>
      <c r="G90" s="17"/>
      <c r="H90" s="17"/>
      <c r="I90" s="17"/>
      <c r="J90" s="17"/>
      <c r="K90" s="17"/>
      <c r="L90" s="17"/>
      <c r="M90" s="17"/>
      <c r="N90" s="17"/>
      <c r="O90" s="17"/>
      <c r="P90" s="17"/>
      <c r="Q90" s="17"/>
      <c r="R90" s="17"/>
      <c r="S90" s="17"/>
      <c r="T90" s="17"/>
      <c r="U90" s="17"/>
      <c r="V90" s="34"/>
      <c r="W90" s="35"/>
      <c r="X90" s="35"/>
      <c r="Y90" s="35"/>
      <c r="Z90" s="35"/>
      <c r="AA90" s="35"/>
      <c r="AB90" s="35"/>
      <c r="AC90" s="35"/>
      <c r="AD90" s="35"/>
      <c r="AE90" s="35"/>
      <c r="AF90" s="35"/>
      <c r="AG90" s="35"/>
      <c r="AH90" s="35"/>
      <c r="AI90" s="35"/>
      <c r="AJ90" s="35"/>
      <c r="AK90" s="35"/>
      <c r="AL90" s="35"/>
    </row>
    <row r="91" spans="1:38" x14ac:dyDescent="0.25">
      <c r="A91" s="35"/>
      <c r="B91" s="33"/>
      <c r="C91" s="17"/>
      <c r="D91" s="17"/>
      <c r="E91" s="17"/>
      <c r="F91" s="17"/>
      <c r="G91" s="17"/>
      <c r="H91" s="17"/>
      <c r="I91" s="17"/>
      <c r="J91" s="17"/>
      <c r="K91" s="17"/>
      <c r="L91" s="17"/>
      <c r="M91" s="17"/>
      <c r="N91" s="17"/>
      <c r="O91" s="17"/>
      <c r="P91" s="17"/>
      <c r="Q91" s="17"/>
      <c r="R91" s="17"/>
      <c r="S91" s="17"/>
      <c r="T91" s="17"/>
      <c r="U91" s="17"/>
      <c r="V91" s="34"/>
      <c r="W91" s="35"/>
      <c r="X91" s="35"/>
      <c r="Y91" s="35"/>
      <c r="Z91" s="35"/>
      <c r="AA91" s="35"/>
      <c r="AB91" s="35"/>
      <c r="AC91" s="35"/>
      <c r="AD91" s="35"/>
      <c r="AE91" s="35"/>
      <c r="AF91" s="35"/>
      <c r="AG91" s="35"/>
      <c r="AH91" s="35"/>
      <c r="AI91" s="35"/>
      <c r="AJ91" s="35"/>
      <c r="AK91" s="35"/>
      <c r="AL91" s="35"/>
    </row>
    <row r="92" spans="1:38" ht="15" customHeight="1" x14ac:dyDescent="0.25">
      <c r="A92" s="35"/>
      <c r="B92" s="33"/>
      <c r="C92" s="17"/>
      <c r="D92" s="297" t="s">
        <v>112</v>
      </c>
      <c r="E92" s="297"/>
      <c r="F92" s="297"/>
      <c r="G92" s="297"/>
      <c r="H92" s="297"/>
      <c r="I92" s="297"/>
      <c r="J92" s="297"/>
      <c r="K92" s="297"/>
      <c r="L92" s="297"/>
      <c r="M92" s="297"/>
      <c r="N92" s="297"/>
      <c r="O92" s="297"/>
      <c r="P92" s="297"/>
      <c r="Q92" s="297"/>
      <c r="R92" s="297"/>
      <c r="S92" s="297"/>
      <c r="T92" s="297"/>
      <c r="U92" s="297"/>
      <c r="V92" s="34"/>
      <c r="W92" s="35"/>
      <c r="X92" s="35"/>
      <c r="Y92" s="35"/>
      <c r="Z92" s="35"/>
      <c r="AA92" s="35"/>
      <c r="AB92" s="35"/>
      <c r="AC92" s="35"/>
      <c r="AD92" s="35"/>
      <c r="AE92" s="35"/>
      <c r="AF92" s="35"/>
      <c r="AG92" s="35"/>
      <c r="AH92" s="35"/>
      <c r="AI92" s="35"/>
      <c r="AJ92" s="35"/>
      <c r="AK92" s="35"/>
      <c r="AL92" s="35"/>
    </row>
    <row r="93" spans="1:38" ht="9.9499999999999993" customHeight="1" x14ac:dyDescent="0.25">
      <c r="A93" s="35"/>
      <c r="B93" s="33"/>
      <c r="C93" s="17"/>
      <c r="D93" s="17"/>
      <c r="E93" s="17"/>
      <c r="F93" s="17"/>
      <c r="G93" s="17"/>
      <c r="H93" s="17"/>
      <c r="I93" s="17"/>
      <c r="J93" s="17"/>
      <c r="K93" s="17"/>
      <c r="L93" s="17"/>
      <c r="M93" s="17"/>
      <c r="N93" s="17"/>
      <c r="O93" s="17"/>
      <c r="P93" s="17"/>
      <c r="Q93" s="17"/>
      <c r="R93" s="17"/>
      <c r="S93" s="17"/>
      <c r="T93" s="17"/>
      <c r="U93" s="17"/>
      <c r="V93" s="34"/>
      <c r="W93" s="35"/>
      <c r="X93" s="35"/>
      <c r="Y93" s="35"/>
      <c r="Z93" s="35"/>
      <c r="AA93" s="35"/>
      <c r="AB93" s="35"/>
      <c r="AC93" s="35"/>
      <c r="AD93" s="35"/>
      <c r="AE93" s="35"/>
      <c r="AF93" s="35"/>
      <c r="AG93" s="35"/>
      <c r="AH93" s="35"/>
      <c r="AI93" s="35"/>
      <c r="AJ93" s="35"/>
      <c r="AK93" s="35"/>
      <c r="AL93" s="35"/>
    </row>
    <row r="94" spans="1:38" ht="15" customHeight="1" x14ac:dyDescent="0.25">
      <c r="A94" s="35"/>
      <c r="B94" s="33"/>
      <c r="C94" s="297" t="s">
        <v>113</v>
      </c>
      <c r="D94" s="297"/>
      <c r="E94" s="297"/>
      <c r="F94" s="297"/>
      <c r="G94" s="297"/>
      <c r="H94" s="297"/>
      <c r="I94" s="297"/>
      <c r="J94" s="297"/>
      <c r="K94" s="297"/>
      <c r="L94" s="297"/>
      <c r="M94" s="297"/>
      <c r="N94" s="297"/>
      <c r="O94" s="297"/>
      <c r="P94" s="297"/>
      <c r="Q94" s="297"/>
      <c r="R94" s="297"/>
      <c r="S94" s="297"/>
      <c r="T94" s="297"/>
      <c r="U94" s="297"/>
      <c r="V94" s="34"/>
      <c r="W94" s="35"/>
      <c r="X94" s="35"/>
      <c r="Y94" s="35"/>
      <c r="Z94" s="35"/>
      <c r="AA94" s="35"/>
      <c r="AB94" s="35"/>
      <c r="AC94" s="35"/>
      <c r="AD94" s="35"/>
      <c r="AE94" s="35"/>
      <c r="AF94" s="35"/>
      <c r="AG94" s="35"/>
      <c r="AH94" s="35"/>
      <c r="AI94" s="35"/>
      <c r="AJ94" s="35"/>
      <c r="AK94" s="35"/>
      <c r="AL94" s="35"/>
    </row>
    <row r="95" spans="1:38" ht="9.9499999999999993" customHeight="1" x14ac:dyDescent="0.25">
      <c r="A95" s="35"/>
      <c r="B95" s="33"/>
      <c r="C95" s="17"/>
      <c r="D95" s="17"/>
      <c r="E95" s="17"/>
      <c r="F95" s="17"/>
      <c r="G95" s="17"/>
      <c r="H95" s="17"/>
      <c r="I95" s="17"/>
      <c r="J95" s="17"/>
      <c r="K95" s="17"/>
      <c r="L95" s="17"/>
      <c r="M95" s="17"/>
      <c r="N95" s="17"/>
      <c r="O95" s="17"/>
      <c r="P95" s="17"/>
      <c r="Q95" s="17"/>
      <c r="R95" s="17"/>
      <c r="S95" s="17"/>
      <c r="T95" s="17"/>
      <c r="U95" s="17"/>
      <c r="V95" s="34"/>
      <c r="W95" s="35"/>
      <c r="X95" s="35"/>
      <c r="Y95" s="35"/>
      <c r="Z95" s="35"/>
      <c r="AA95" s="35"/>
      <c r="AB95" s="35"/>
      <c r="AC95" s="35"/>
      <c r="AD95" s="35"/>
      <c r="AE95" s="35"/>
      <c r="AF95" s="35"/>
      <c r="AG95" s="35"/>
      <c r="AH95" s="35"/>
      <c r="AI95" s="35"/>
      <c r="AJ95" s="35"/>
      <c r="AK95" s="35"/>
      <c r="AL95" s="35"/>
    </row>
    <row r="96" spans="1:38" ht="15" customHeight="1" x14ac:dyDescent="0.25">
      <c r="A96" s="35"/>
      <c r="B96" s="33"/>
      <c r="C96" s="297" t="s">
        <v>120</v>
      </c>
      <c r="D96" s="297"/>
      <c r="E96" s="297"/>
      <c r="F96" s="297"/>
      <c r="G96" s="297"/>
      <c r="H96" s="297"/>
      <c r="I96" s="297"/>
      <c r="J96" s="297"/>
      <c r="K96" s="297"/>
      <c r="L96" s="297"/>
      <c r="M96" s="297"/>
      <c r="N96" s="297"/>
      <c r="O96" s="297"/>
      <c r="P96" s="297"/>
      <c r="Q96" s="297"/>
      <c r="R96" s="297"/>
      <c r="S96" s="297"/>
      <c r="T96" s="297"/>
      <c r="U96" s="297"/>
      <c r="V96" s="34"/>
      <c r="W96" s="35"/>
      <c r="X96" s="35"/>
      <c r="Y96" s="35"/>
      <c r="Z96" s="35"/>
      <c r="AA96" s="35"/>
      <c r="AB96" s="35"/>
      <c r="AC96" s="35"/>
      <c r="AD96" s="35"/>
      <c r="AE96" s="35"/>
      <c r="AF96" s="35"/>
      <c r="AG96" s="35"/>
      <c r="AH96" s="35"/>
      <c r="AI96" s="35"/>
      <c r="AJ96" s="35"/>
      <c r="AK96" s="35"/>
      <c r="AL96" s="35"/>
    </row>
    <row r="97" spans="1:38" x14ac:dyDescent="0.25">
      <c r="A97" s="35"/>
      <c r="B97" s="33"/>
      <c r="C97" s="297"/>
      <c r="D97" s="297"/>
      <c r="E97" s="297"/>
      <c r="F97" s="297"/>
      <c r="G97" s="297"/>
      <c r="H97" s="297"/>
      <c r="I97" s="297"/>
      <c r="J97" s="297"/>
      <c r="K97" s="297"/>
      <c r="L97" s="297"/>
      <c r="M97" s="297"/>
      <c r="N97" s="297"/>
      <c r="O97" s="297"/>
      <c r="P97" s="297"/>
      <c r="Q97" s="297"/>
      <c r="R97" s="297"/>
      <c r="S97" s="297"/>
      <c r="T97" s="297"/>
      <c r="U97" s="297"/>
      <c r="V97" s="34"/>
      <c r="W97" s="35"/>
      <c r="X97" s="35"/>
      <c r="Y97" s="35"/>
      <c r="Z97" s="35"/>
      <c r="AA97" s="35"/>
      <c r="AB97" s="35"/>
      <c r="AC97" s="35"/>
      <c r="AD97" s="35"/>
      <c r="AE97" s="35"/>
      <c r="AF97" s="35"/>
      <c r="AG97" s="35"/>
      <c r="AH97" s="35"/>
      <c r="AI97" s="35"/>
      <c r="AJ97" s="35"/>
      <c r="AK97" s="35"/>
      <c r="AL97" s="35"/>
    </row>
    <row r="98" spans="1:38" x14ac:dyDescent="0.25">
      <c r="A98" s="35"/>
      <c r="B98" s="33"/>
      <c r="C98" s="297"/>
      <c r="D98" s="297"/>
      <c r="E98" s="297"/>
      <c r="F98" s="297"/>
      <c r="G98" s="297"/>
      <c r="H98" s="297"/>
      <c r="I98" s="297"/>
      <c r="J98" s="297"/>
      <c r="K98" s="297"/>
      <c r="L98" s="297"/>
      <c r="M98" s="297"/>
      <c r="N98" s="297"/>
      <c r="O98" s="297"/>
      <c r="P98" s="297"/>
      <c r="Q98" s="297"/>
      <c r="R98" s="297"/>
      <c r="S98" s="297"/>
      <c r="T98" s="297"/>
      <c r="U98" s="297"/>
      <c r="V98" s="34"/>
      <c r="W98" s="35"/>
      <c r="X98" s="35"/>
      <c r="Y98" s="35"/>
      <c r="Z98" s="35"/>
      <c r="AA98" s="35"/>
      <c r="AB98" s="35"/>
      <c r="AC98" s="35"/>
      <c r="AD98" s="35"/>
      <c r="AE98" s="35"/>
      <c r="AF98" s="35"/>
      <c r="AG98" s="35"/>
      <c r="AH98" s="35"/>
      <c r="AI98" s="35"/>
      <c r="AJ98" s="35"/>
      <c r="AK98" s="35"/>
      <c r="AL98" s="35"/>
    </row>
    <row r="99" spans="1:38" ht="9.9499999999999993" customHeight="1" x14ac:dyDescent="0.25">
      <c r="A99" s="35"/>
      <c r="B99" s="33"/>
      <c r="C99" s="17"/>
      <c r="D99" s="17"/>
      <c r="E99" s="17"/>
      <c r="F99" s="17"/>
      <c r="G99" s="17"/>
      <c r="H99" s="17"/>
      <c r="I99" s="17"/>
      <c r="J99" s="17"/>
      <c r="K99" s="17"/>
      <c r="L99" s="17"/>
      <c r="M99" s="17"/>
      <c r="N99" s="17"/>
      <c r="O99" s="17"/>
      <c r="P99" s="17"/>
      <c r="Q99" s="17"/>
      <c r="R99" s="17"/>
      <c r="S99" s="17"/>
      <c r="T99" s="17"/>
      <c r="U99" s="17"/>
      <c r="V99" s="34"/>
      <c r="W99" s="35"/>
      <c r="X99" s="35"/>
      <c r="Y99" s="35"/>
      <c r="Z99" s="35"/>
      <c r="AA99" s="35"/>
      <c r="AB99" s="35"/>
      <c r="AC99" s="35"/>
      <c r="AD99" s="35"/>
      <c r="AE99" s="35"/>
      <c r="AF99" s="35"/>
      <c r="AG99" s="35"/>
      <c r="AH99" s="35"/>
      <c r="AI99" s="35"/>
      <c r="AJ99" s="35"/>
      <c r="AK99" s="35"/>
      <c r="AL99" s="35"/>
    </row>
    <row r="100" spans="1:38" ht="15" customHeight="1" x14ac:dyDescent="0.25">
      <c r="A100" s="35"/>
      <c r="B100" s="33"/>
      <c r="C100" s="297" t="s">
        <v>168</v>
      </c>
      <c r="D100" s="297"/>
      <c r="E100" s="297"/>
      <c r="F100" s="297"/>
      <c r="G100" s="297"/>
      <c r="H100" s="297"/>
      <c r="I100" s="297"/>
      <c r="J100" s="297"/>
      <c r="K100" s="297"/>
      <c r="L100" s="297"/>
      <c r="M100" s="297"/>
      <c r="N100" s="297"/>
      <c r="O100" s="297"/>
      <c r="P100" s="297"/>
      <c r="Q100" s="297"/>
      <c r="R100" s="297"/>
      <c r="S100" s="297"/>
      <c r="T100" s="297"/>
      <c r="U100" s="297"/>
      <c r="V100" s="34"/>
      <c r="W100" s="35"/>
      <c r="X100" s="35"/>
      <c r="Y100" s="35"/>
      <c r="Z100" s="35"/>
      <c r="AA100" s="35"/>
      <c r="AB100" s="35"/>
      <c r="AC100" s="35"/>
      <c r="AD100" s="35"/>
      <c r="AE100" s="35"/>
      <c r="AF100" s="35"/>
      <c r="AG100" s="35"/>
      <c r="AH100" s="35"/>
      <c r="AI100" s="35"/>
      <c r="AJ100" s="35"/>
      <c r="AK100" s="35"/>
      <c r="AL100" s="35"/>
    </row>
    <row r="101" spans="1:38" ht="9.9499999999999993" customHeight="1" x14ac:dyDescent="0.25">
      <c r="A101" s="35"/>
      <c r="B101" s="33"/>
      <c r="C101" s="17"/>
      <c r="D101" s="17"/>
      <c r="E101" s="17"/>
      <c r="F101" s="17"/>
      <c r="G101" s="17"/>
      <c r="H101" s="17"/>
      <c r="I101" s="17"/>
      <c r="J101" s="17"/>
      <c r="K101" s="17"/>
      <c r="L101" s="17"/>
      <c r="M101" s="17"/>
      <c r="N101" s="17"/>
      <c r="O101" s="17"/>
      <c r="P101" s="17"/>
      <c r="Q101" s="17"/>
      <c r="R101" s="17"/>
      <c r="S101" s="17"/>
      <c r="T101" s="17"/>
      <c r="U101" s="17"/>
      <c r="V101" s="34"/>
      <c r="W101" s="35"/>
      <c r="X101" s="35"/>
      <c r="Y101" s="35"/>
      <c r="Z101" s="35"/>
      <c r="AA101" s="35"/>
      <c r="AB101" s="35"/>
      <c r="AC101" s="35"/>
      <c r="AD101" s="35"/>
      <c r="AE101" s="35"/>
      <c r="AF101" s="35"/>
      <c r="AG101" s="35"/>
      <c r="AH101" s="35"/>
      <c r="AI101" s="35"/>
      <c r="AJ101" s="35"/>
      <c r="AK101" s="35"/>
      <c r="AL101" s="35"/>
    </row>
    <row r="102" spans="1:38" ht="15" customHeight="1" x14ac:dyDescent="0.25">
      <c r="A102" s="35"/>
      <c r="B102" s="33"/>
      <c r="C102" s="297" t="s">
        <v>114</v>
      </c>
      <c r="D102" s="297"/>
      <c r="E102" s="297"/>
      <c r="F102" s="297"/>
      <c r="G102" s="297"/>
      <c r="H102" s="297"/>
      <c r="I102" s="297"/>
      <c r="J102" s="297"/>
      <c r="K102" s="297"/>
      <c r="L102" s="297"/>
      <c r="M102" s="297"/>
      <c r="N102" s="297"/>
      <c r="O102" s="297"/>
      <c r="P102" s="297"/>
      <c r="Q102" s="297"/>
      <c r="R102" s="297"/>
      <c r="S102" s="297"/>
      <c r="T102" s="297"/>
      <c r="U102" s="297"/>
      <c r="V102" s="34"/>
      <c r="W102" s="35"/>
      <c r="X102" s="35"/>
      <c r="Y102" s="35"/>
      <c r="Z102" s="35"/>
      <c r="AA102" s="35"/>
      <c r="AB102" s="35"/>
      <c r="AC102" s="35"/>
      <c r="AD102" s="35"/>
      <c r="AE102" s="35"/>
      <c r="AF102" s="35"/>
      <c r="AG102" s="35"/>
      <c r="AH102" s="35"/>
      <c r="AI102" s="35"/>
      <c r="AJ102" s="35"/>
      <c r="AK102" s="35"/>
      <c r="AL102" s="35"/>
    </row>
    <row r="103" spans="1:38" x14ac:dyDescent="0.25">
      <c r="A103" s="35"/>
      <c r="B103" s="33"/>
      <c r="C103" s="17"/>
      <c r="D103" s="17"/>
      <c r="E103" s="17"/>
      <c r="F103" s="17"/>
      <c r="G103" s="17"/>
      <c r="H103" s="17"/>
      <c r="I103" s="17"/>
      <c r="J103" s="17"/>
      <c r="K103" s="17"/>
      <c r="L103" s="17"/>
      <c r="M103" s="17"/>
      <c r="N103" s="17"/>
      <c r="O103" s="17"/>
      <c r="P103" s="17"/>
      <c r="Q103" s="17"/>
      <c r="R103" s="17"/>
      <c r="S103" s="17"/>
      <c r="T103" s="17"/>
      <c r="U103" s="17"/>
      <c r="V103" s="34"/>
      <c r="W103" s="35"/>
      <c r="X103" s="35"/>
      <c r="Y103" s="35"/>
      <c r="Z103" s="35"/>
      <c r="AA103" s="35"/>
      <c r="AB103" s="35"/>
      <c r="AC103" s="35"/>
      <c r="AD103" s="35"/>
      <c r="AE103" s="35"/>
      <c r="AF103" s="35"/>
      <c r="AG103" s="35"/>
      <c r="AH103" s="35"/>
      <c r="AI103" s="35"/>
      <c r="AJ103" s="35"/>
      <c r="AK103" s="35"/>
      <c r="AL103" s="35"/>
    </row>
    <row r="104" spans="1:38" x14ac:dyDescent="0.25">
      <c r="A104" s="35"/>
      <c r="B104" s="33"/>
      <c r="C104" s="17"/>
      <c r="D104" s="17"/>
      <c r="E104" s="17"/>
      <c r="F104" s="17"/>
      <c r="G104" s="17"/>
      <c r="H104" s="17"/>
      <c r="I104" s="17"/>
      <c r="J104" s="17"/>
      <c r="K104" s="17"/>
      <c r="L104" s="17"/>
      <c r="M104" s="17"/>
      <c r="N104" s="17"/>
      <c r="O104" s="17"/>
      <c r="P104" s="17"/>
      <c r="Q104" s="17"/>
      <c r="R104" s="17"/>
      <c r="S104" s="17"/>
      <c r="T104" s="17"/>
      <c r="U104" s="17"/>
      <c r="V104" s="34"/>
      <c r="W104" s="35"/>
      <c r="X104" s="35"/>
      <c r="Y104" s="35"/>
      <c r="Z104" s="35"/>
      <c r="AA104" s="35"/>
      <c r="AB104" s="35"/>
      <c r="AC104" s="35"/>
      <c r="AD104" s="35"/>
      <c r="AE104" s="35"/>
      <c r="AF104" s="35"/>
      <c r="AG104" s="35"/>
      <c r="AH104" s="35"/>
      <c r="AI104" s="35"/>
      <c r="AJ104" s="35"/>
      <c r="AK104" s="35"/>
      <c r="AL104" s="35"/>
    </row>
    <row r="105" spans="1:38" x14ac:dyDescent="0.25">
      <c r="A105" s="35"/>
      <c r="B105" s="31"/>
      <c r="C105" s="18"/>
      <c r="D105" s="18"/>
      <c r="E105" s="18"/>
      <c r="F105" s="18"/>
      <c r="G105" s="18"/>
      <c r="H105" s="18"/>
      <c r="I105" s="18"/>
      <c r="J105" s="18"/>
      <c r="K105" s="18"/>
      <c r="L105" s="18"/>
      <c r="M105" s="18"/>
      <c r="N105" s="18"/>
      <c r="O105" s="18"/>
      <c r="P105" s="18"/>
      <c r="Q105" s="18"/>
      <c r="R105" s="18"/>
      <c r="S105" s="18"/>
      <c r="T105" s="18"/>
      <c r="U105" s="18"/>
      <c r="V105" s="4"/>
      <c r="W105" s="35"/>
      <c r="X105" s="35"/>
      <c r="Y105" s="35"/>
      <c r="Z105" s="35"/>
      <c r="AA105" s="35"/>
      <c r="AB105" s="35"/>
      <c r="AC105" s="35"/>
      <c r="AD105" s="35"/>
      <c r="AE105" s="35"/>
      <c r="AF105" s="35"/>
      <c r="AG105" s="35"/>
      <c r="AH105" s="35"/>
      <c r="AI105" s="35"/>
      <c r="AJ105" s="35"/>
      <c r="AK105" s="35"/>
      <c r="AL105" s="35"/>
    </row>
    <row r="106" spans="1:38" x14ac:dyDescent="0.25">
      <c r="A106" s="35"/>
      <c r="B106" s="35"/>
      <c r="C106" s="35"/>
      <c r="D106" s="35"/>
      <c r="E106" s="35"/>
      <c r="F106" s="35"/>
      <c r="G106" s="35"/>
      <c r="H106" s="35"/>
      <c r="I106" s="35"/>
      <c r="J106" s="35"/>
      <c r="K106" s="35"/>
      <c r="L106" s="35"/>
      <c r="M106" s="35"/>
      <c r="N106" s="35"/>
      <c r="O106" s="35"/>
      <c r="P106" s="35"/>
      <c r="Q106" s="35"/>
      <c r="R106" s="35"/>
      <c r="S106" s="35"/>
      <c r="T106" s="35"/>
      <c r="U106" s="35"/>
      <c r="V106" s="35"/>
      <c r="W106" s="35"/>
      <c r="X106" s="35"/>
      <c r="Y106" s="35"/>
      <c r="Z106" s="35"/>
      <c r="AA106" s="35"/>
      <c r="AB106" s="35"/>
      <c r="AC106" s="35"/>
      <c r="AD106" s="35"/>
      <c r="AE106" s="35"/>
      <c r="AF106" s="35"/>
      <c r="AG106" s="35"/>
      <c r="AH106" s="35"/>
      <c r="AI106" s="35"/>
      <c r="AJ106" s="35"/>
      <c r="AK106" s="35"/>
      <c r="AL106" s="35"/>
    </row>
    <row r="107" spans="1:38" x14ac:dyDescent="0.25">
      <c r="A107" s="35"/>
      <c r="B107" s="35"/>
      <c r="C107" s="35"/>
      <c r="D107" s="35"/>
      <c r="E107" s="35"/>
      <c r="F107" s="35"/>
      <c r="G107" s="35"/>
      <c r="H107" s="35"/>
      <c r="I107" s="35"/>
      <c r="J107" s="35"/>
      <c r="K107" s="35"/>
      <c r="L107" s="35"/>
      <c r="M107" s="35"/>
      <c r="N107" s="35"/>
      <c r="O107" s="35"/>
      <c r="P107" s="35"/>
      <c r="Q107" s="35"/>
      <c r="R107" s="35"/>
      <c r="S107" s="35"/>
      <c r="T107" s="35"/>
      <c r="U107" s="35"/>
      <c r="V107" s="35"/>
      <c r="W107" s="35"/>
      <c r="X107" s="35"/>
      <c r="Y107" s="35"/>
      <c r="Z107" s="35"/>
      <c r="AA107" s="35"/>
      <c r="AB107" s="35"/>
      <c r="AC107" s="35"/>
      <c r="AD107" s="35"/>
      <c r="AE107" s="35"/>
      <c r="AF107" s="35"/>
      <c r="AG107" s="35"/>
      <c r="AH107" s="35"/>
      <c r="AI107" s="35"/>
      <c r="AJ107" s="35"/>
      <c r="AK107" s="35"/>
      <c r="AL107" s="35"/>
    </row>
    <row r="108" spans="1:38" x14ac:dyDescent="0.25">
      <c r="A108" s="35"/>
      <c r="B108" s="35"/>
      <c r="C108" s="35"/>
      <c r="D108" s="35"/>
      <c r="E108" s="35"/>
      <c r="F108" s="35"/>
      <c r="G108" s="35"/>
      <c r="H108" s="35"/>
      <c r="I108" s="35"/>
      <c r="J108" s="35"/>
      <c r="K108" s="35"/>
      <c r="L108" s="35"/>
      <c r="M108" s="35"/>
      <c r="N108" s="35"/>
      <c r="O108" s="35"/>
      <c r="P108" s="35"/>
      <c r="Q108" s="35"/>
      <c r="R108" s="35"/>
      <c r="S108" s="35"/>
      <c r="T108" s="35"/>
      <c r="U108" s="35"/>
      <c r="V108" s="35"/>
      <c r="W108" s="35"/>
      <c r="X108" s="35"/>
      <c r="Y108" s="35"/>
      <c r="Z108" s="35"/>
      <c r="AA108" s="35"/>
      <c r="AB108" s="35"/>
      <c r="AC108" s="35"/>
      <c r="AD108" s="35"/>
      <c r="AE108" s="35"/>
      <c r="AF108" s="35"/>
      <c r="AG108" s="35"/>
      <c r="AH108" s="35"/>
      <c r="AI108" s="35"/>
      <c r="AJ108" s="35"/>
      <c r="AK108" s="35"/>
      <c r="AL108" s="35"/>
    </row>
    <row r="109" spans="1:38" x14ac:dyDescent="0.25">
      <c r="A109" s="35"/>
      <c r="B109" s="35"/>
      <c r="C109" s="35"/>
      <c r="D109" s="35"/>
      <c r="E109" s="35"/>
      <c r="F109" s="35"/>
      <c r="G109" s="35"/>
      <c r="H109" s="35"/>
      <c r="I109" s="35"/>
      <c r="J109" s="35"/>
      <c r="K109" s="35"/>
      <c r="L109" s="35"/>
      <c r="M109" s="35"/>
      <c r="N109" s="35"/>
      <c r="O109" s="35"/>
      <c r="P109" s="35"/>
      <c r="Q109" s="35"/>
      <c r="R109" s="35"/>
      <c r="S109" s="35"/>
      <c r="T109" s="35"/>
      <c r="U109" s="35"/>
      <c r="V109" s="35"/>
      <c r="W109" s="35"/>
      <c r="X109" s="35"/>
      <c r="Y109" s="35"/>
      <c r="Z109" s="35"/>
      <c r="AA109" s="35"/>
      <c r="AB109" s="35"/>
      <c r="AC109" s="35"/>
      <c r="AD109" s="35"/>
      <c r="AE109" s="35"/>
      <c r="AF109" s="35"/>
      <c r="AG109" s="35"/>
      <c r="AH109" s="35"/>
      <c r="AI109" s="35"/>
      <c r="AJ109" s="35"/>
      <c r="AK109" s="35"/>
      <c r="AL109" s="35"/>
    </row>
    <row r="110" spans="1:38" x14ac:dyDescent="0.25">
      <c r="A110" s="35"/>
      <c r="B110" s="35"/>
      <c r="C110" s="35"/>
      <c r="D110" s="35"/>
      <c r="E110" s="35"/>
      <c r="F110" s="35"/>
      <c r="G110" s="35"/>
      <c r="H110" s="35"/>
      <c r="I110" s="35"/>
      <c r="J110" s="35"/>
      <c r="K110" s="35"/>
      <c r="L110" s="35"/>
      <c r="M110" s="35"/>
      <c r="N110" s="35"/>
      <c r="O110" s="35"/>
      <c r="P110" s="35"/>
      <c r="Q110" s="35"/>
      <c r="R110" s="35"/>
      <c r="S110" s="35"/>
      <c r="T110" s="35"/>
      <c r="U110" s="35"/>
      <c r="V110" s="35"/>
      <c r="W110" s="35"/>
      <c r="X110" s="35"/>
      <c r="Y110" s="35"/>
      <c r="Z110" s="35"/>
      <c r="AA110" s="35"/>
      <c r="AB110" s="35"/>
      <c r="AC110" s="35"/>
      <c r="AD110" s="35"/>
      <c r="AE110" s="35"/>
      <c r="AF110" s="35"/>
      <c r="AG110" s="35"/>
      <c r="AH110" s="35"/>
      <c r="AI110" s="35"/>
      <c r="AJ110" s="35"/>
      <c r="AK110" s="35"/>
      <c r="AL110" s="35"/>
    </row>
    <row r="111" spans="1:38" x14ac:dyDescent="0.25">
      <c r="A111" s="35"/>
      <c r="B111" s="35"/>
      <c r="C111" s="35"/>
      <c r="D111" s="35"/>
      <c r="E111" s="35"/>
      <c r="F111" s="35"/>
      <c r="G111" s="35"/>
      <c r="H111" s="35"/>
      <c r="I111" s="35"/>
      <c r="J111" s="35"/>
      <c r="K111" s="35"/>
      <c r="L111" s="35"/>
      <c r="M111" s="35"/>
      <c r="N111" s="35"/>
      <c r="O111" s="35"/>
      <c r="P111" s="35"/>
      <c r="Q111" s="35"/>
      <c r="R111" s="35"/>
      <c r="S111" s="35"/>
      <c r="T111" s="35"/>
      <c r="U111" s="35"/>
      <c r="V111" s="35"/>
      <c r="W111" s="35"/>
      <c r="X111" s="35"/>
      <c r="Y111" s="35"/>
      <c r="Z111" s="35"/>
      <c r="AA111" s="35"/>
      <c r="AB111" s="35"/>
      <c r="AC111" s="35"/>
      <c r="AD111" s="35"/>
      <c r="AE111" s="35"/>
      <c r="AF111" s="35"/>
      <c r="AG111" s="35"/>
      <c r="AH111" s="35"/>
      <c r="AI111" s="35"/>
      <c r="AJ111" s="35"/>
      <c r="AK111" s="35"/>
      <c r="AL111" s="35"/>
    </row>
    <row r="112" spans="1:38" x14ac:dyDescent="0.25">
      <c r="A112" s="35"/>
      <c r="B112" s="35"/>
      <c r="C112" s="35"/>
      <c r="D112" s="35"/>
      <c r="E112" s="35"/>
      <c r="F112" s="35"/>
      <c r="G112" s="35"/>
      <c r="H112" s="35"/>
      <c r="I112" s="35"/>
      <c r="J112" s="35"/>
      <c r="K112" s="35"/>
      <c r="L112" s="35"/>
      <c r="M112" s="35"/>
      <c r="N112" s="35"/>
      <c r="O112" s="35"/>
      <c r="P112" s="35"/>
      <c r="Q112" s="35"/>
      <c r="R112" s="35"/>
      <c r="S112" s="35"/>
      <c r="T112" s="35"/>
      <c r="U112" s="35"/>
      <c r="V112" s="35"/>
      <c r="W112" s="35"/>
      <c r="X112" s="35"/>
      <c r="Y112" s="35"/>
      <c r="Z112" s="35"/>
      <c r="AA112" s="35"/>
      <c r="AB112" s="35"/>
      <c r="AC112" s="35"/>
      <c r="AD112" s="35"/>
      <c r="AE112" s="35"/>
      <c r="AF112" s="35"/>
      <c r="AG112" s="35"/>
      <c r="AH112" s="35"/>
      <c r="AI112" s="35"/>
      <c r="AJ112" s="35"/>
      <c r="AK112" s="35"/>
      <c r="AL112" s="35"/>
    </row>
    <row r="113" spans="1:38" x14ac:dyDescent="0.25">
      <c r="A113" s="35"/>
      <c r="B113" s="35"/>
      <c r="C113" s="35"/>
      <c r="D113" s="35"/>
      <c r="E113" s="35"/>
      <c r="F113" s="35"/>
      <c r="G113" s="35"/>
      <c r="H113" s="35"/>
      <c r="I113" s="35"/>
      <c r="J113" s="35"/>
      <c r="K113" s="35"/>
      <c r="L113" s="35"/>
      <c r="M113" s="35"/>
      <c r="N113" s="35"/>
      <c r="O113" s="35"/>
      <c r="P113" s="35"/>
      <c r="Q113" s="35"/>
      <c r="R113" s="35"/>
      <c r="S113" s="35"/>
      <c r="T113" s="35"/>
      <c r="U113" s="35"/>
      <c r="V113" s="35"/>
      <c r="W113" s="35"/>
      <c r="X113" s="35"/>
      <c r="Y113" s="35"/>
      <c r="Z113" s="35"/>
      <c r="AA113" s="35"/>
      <c r="AB113" s="35"/>
      <c r="AC113" s="35"/>
      <c r="AD113" s="35"/>
      <c r="AE113" s="35"/>
      <c r="AF113" s="35"/>
      <c r="AG113" s="35"/>
      <c r="AH113" s="35"/>
      <c r="AI113" s="35"/>
      <c r="AJ113" s="35"/>
      <c r="AK113" s="35"/>
      <c r="AL113" s="35"/>
    </row>
    <row r="114" spans="1:38" x14ac:dyDescent="0.25">
      <c r="A114" s="35"/>
      <c r="B114" s="35"/>
      <c r="C114" s="35"/>
      <c r="D114" s="35"/>
      <c r="E114" s="35"/>
      <c r="F114" s="35"/>
      <c r="G114" s="35"/>
      <c r="H114" s="35"/>
      <c r="I114" s="35"/>
      <c r="J114" s="35"/>
      <c r="K114" s="35"/>
      <c r="L114" s="35"/>
      <c r="M114" s="35"/>
      <c r="N114" s="35"/>
      <c r="O114" s="35"/>
      <c r="P114" s="35"/>
      <c r="Q114" s="35"/>
      <c r="R114" s="35"/>
      <c r="S114" s="35"/>
      <c r="T114" s="35"/>
      <c r="U114" s="35"/>
      <c r="V114" s="35"/>
      <c r="W114" s="35"/>
      <c r="X114" s="35"/>
      <c r="Y114" s="35"/>
      <c r="Z114" s="35"/>
      <c r="AA114" s="35"/>
      <c r="AB114" s="35"/>
      <c r="AC114" s="35"/>
      <c r="AD114" s="35"/>
      <c r="AE114" s="35"/>
      <c r="AF114" s="35"/>
      <c r="AG114" s="35"/>
      <c r="AH114" s="35"/>
      <c r="AI114" s="35"/>
      <c r="AJ114" s="35"/>
      <c r="AK114" s="35"/>
      <c r="AL114" s="35"/>
    </row>
    <row r="115" spans="1:38" x14ac:dyDescent="0.25">
      <c r="A115" s="35"/>
      <c r="B115" s="35"/>
      <c r="C115" s="35"/>
      <c r="D115" s="35"/>
      <c r="E115" s="35"/>
      <c r="F115" s="35"/>
      <c r="G115" s="35"/>
      <c r="H115" s="35"/>
      <c r="I115" s="35"/>
      <c r="J115" s="35"/>
      <c r="K115" s="35"/>
      <c r="L115" s="35"/>
      <c r="M115" s="35"/>
      <c r="N115" s="35"/>
      <c r="O115" s="35"/>
      <c r="P115" s="35"/>
      <c r="Q115" s="35"/>
      <c r="R115" s="35"/>
      <c r="S115" s="35"/>
      <c r="T115" s="35"/>
      <c r="U115" s="35"/>
      <c r="V115" s="35"/>
      <c r="W115" s="35"/>
      <c r="X115" s="35"/>
      <c r="Y115" s="35"/>
      <c r="Z115" s="35"/>
      <c r="AA115" s="35"/>
      <c r="AB115" s="35"/>
      <c r="AC115" s="35"/>
      <c r="AD115" s="35"/>
      <c r="AE115" s="35"/>
      <c r="AF115" s="35"/>
      <c r="AG115" s="35"/>
      <c r="AH115" s="35"/>
      <c r="AI115" s="35"/>
      <c r="AJ115" s="35"/>
      <c r="AK115" s="35"/>
      <c r="AL115" s="35"/>
    </row>
    <row r="116" spans="1:38" x14ac:dyDescent="0.25">
      <c r="A116" s="35"/>
      <c r="B116" s="35"/>
      <c r="C116" s="35"/>
      <c r="D116" s="35"/>
      <c r="E116" s="35"/>
      <c r="F116" s="35"/>
      <c r="G116" s="35"/>
      <c r="H116" s="35"/>
      <c r="I116" s="35"/>
      <c r="J116" s="35"/>
      <c r="K116" s="35"/>
      <c r="L116" s="35"/>
      <c r="M116" s="35"/>
      <c r="N116" s="35"/>
      <c r="O116" s="35"/>
      <c r="P116" s="35"/>
      <c r="Q116" s="35"/>
      <c r="R116" s="35"/>
      <c r="S116" s="35"/>
      <c r="T116" s="35"/>
      <c r="U116" s="35"/>
      <c r="V116" s="35"/>
      <c r="W116" s="35"/>
      <c r="X116" s="35"/>
      <c r="Y116" s="35"/>
      <c r="Z116" s="35"/>
      <c r="AA116" s="35"/>
      <c r="AB116" s="35"/>
      <c r="AC116" s="35"/>
      <c r="AD116" s="35"/>
      <c r="AE116" s="35"/>
      <c r="AF116" s="35"/>
      <c r="AG116" s="35"/>
      <c r="AH116" s="35"/>
      <c r="AI116" s="35"/>
      <c r="AJ116" s="35"/>
      <c r="AK116" s="35"/>
      <c r="AL116" s="35"/>
    </row>
    <row r="117" spans="1:38" x14ac:dyDescent="0.25">
      <c r="A117" s="35"/>
      <c r="B117" s="35"/>
      <c r="C117" s="35"/>
      <c r="D117" s="35"/>
      <c r="E117" s="35"/>
      <c r="F117" s="35"/>
      <c r="G117" s="35"/>
      <c r="H117" s="35"/>
      <c r="I117" s="35"/>
      <c r="J117" s="35"/>
      <c r="K117" s="35"/>
      <c r="L117" s="35"/>
      <c r="M117" s="35"/>
      <c r="N117" s="35"/>
      <c r="O117" s="35"/>
      <c r="P117" s="35"/>
      <c r="Q117" s="35"/>
      <c r="R117" s="35"/>
      <c r="S117" s="35"/>
      <c r="T117" s="35"/>
      <c r="U117" s="35"/>
      <c r="V117" s="35"/>
      <c r="W117" s="35"/>
      <c r="X117" s="35"/>
      <c r="Y117" s="35"/>
      <c r="Z117" s="35"/>
      <c r="AA117" s="35"/>
      <c r="AB117" s="35"/>
      <c r="AC117" s="35"/>
      <c r="AD117" s="35"/>
      <c r="AE117" s="35"/>
      <c r="AF117" s="35"/>
      <c r="AG117" s="35"/>
      <c r="AH117" s="35"/>
      <c r="AI117" s="35"/>
      <c r="AJ117" s="35"/>
      <c r="AK117" s="35"/>
      <c r="AL117" s="35"/>
    </row>
    <row r="118" spans="1:38" x14ac:dyDescent="0.25">
      <c r="A118" s="35"/>
      <c r="B118" s="35"/>
      <c r="C118" s="35"/>
      <c r="D118" s="35"/>
      <c r="E118" s="35"/>
      <c r="F118" s="35"/>
      <c r="G118" s="35"/>
      <c r="H118" s="35"/>
      <c r="I118" s="35"/>
      <c r="J118" s="35"/>
      <c r="K118" s="35"/>
      <c r="L118" s="35"/>
      <c r="M118" s="35"/>
      <c r="N118" s="35"/>
      <c r="O118" s="35"/>
      <c r="P118" s="35"/>
      <c r="Q118" s="35"/>
      <c r="R118" s="35"/>
      <c r="S118" s="35"/>
      <c r="T118" s="35"/>
      <c r="U118" s="35"/>
      <c r="V118" s="35"/>
      <c r="W118" s="35"/>
      <c r="X118" s="35"/>
      <c r="Y118" s="35"/>
      <c r="Z118" s="35"/>
      <c r="AA118" s="35"/>
      <c r="AB118" s="35"/>
      <c r="AC118" s="35"/>
      <c r="AD118" s="35"/>
      <c r="AE118" s="35"/>
      <c r="AF118" s="35"/>
      <c r="AG118" s="35"/>
      <c r="AH118" s="35"/>
      <c r="AI118" s="35"/>
      <c r="AJ118" s="35"/>
      <c r="AK118" s="35"/>
      <c r="AL118" s="35"/>
    </row>
    <row r="119" spans="1:38" x14ac:dyDescent="0.25">
      <c r="A119" s="35"/>
      <c r="B119" s="35"/>
      <c r="C119" s="35"/>
      <c r="D119" s="35"/>
      <c r="E119" s="35"/>
      <c r="F119" s="35"/>
      <c r="G119" s="35"/>
      <c r="H119" s="35"/>
      <c r="I119" s="35"/>
      <c r="J119" s="35"/>
      <c r="K119" s="35"/>
      <c r="L119" s="35"/>
      <c r="M119" s="35"/>
      <c r="N119" s="35"/>
      <c r="O119" s="35"/>
      <c r="P119" s="35"/>
      <c r="Q119" s="35"/>
      <c r="R119" s="35"/>
      <c r="S119" s="35"/>
      <c r="T119" s="35"/>
      <c r="U119" s="35"/>
      <c r="V119" s="35"/>
      <c r="W119" s="35"/>
      <c r="X119" s="35"/>
      <c r="Y119" s="35"/>
      <c r="Z119" s="35"/>
      <c r="AA119" s="35"/>
      <c r="AB119" s="35"/>
      <c r="AC119" s="35"/>
      <c r="AD119" s="35"/>
      <c r="AE119" s="35"/>
      <c r="AF119" s="35"/>
      <c r="AG119" s="35"/>
      <c r="AH119" s="35"/>
      <c r="AI119" s="35"/>
      <c r="AJ119" s="35"/>
      <c r="AK119" s="35"/>
      <c r="AL119" s="35"/>
    </row>
    <row r="120" spans="1:38" x14ac:dyDescent="0.25">
      <c r="A120" s="35"/>
      <c r="B120" s="35"/>
      <c r="C120" s="35"/>
      <c r="D120" s="35"/>
      <c r="E120" s="35"/>
      <c r="F120" s="35"/>
      <c r="G120" s="35"/>
      <c r="H120" s="35"/>
      <c r="I120" s="35"/>
      <c r="J120" s="35"/>
      <c r="K120" s="35"/>
      <c r="L120" s="35"/>
      <c r="M120" s="35"/>
      <c r="N120" s="35"/>
      <c r="O120" s="35"/>
      <c r="P120" s="35"/>
      <c r="Q120" s="35"/>
      <c r="R120" s="35"/>
      <c r="S120" s="35"/>
      <c r="T120" s="35"/>
      <c r="U120" s="35"/>
      <c r="V120" s="35"/>
      <c r="W120" s="35"/>
      <c r="X120" s="35"/>
      <c r="Y120" s="35"/>
      <c r="Z120" s="35"/>
      <c r="AA120" s="35"/>
      <c r="AB120" s="35"/>
      <c r="AC120" s="35"/>
      <c r="AD120" s="35"/>
      <c r="AE120" s="35"/>
      <c r="AF120" s="35"/>
      <c r="AG120" s="35"/>
      <c r="AH120" s="35"/>
      <c r="AI120" s="35"/>
      <c r="AJ120" s="35"/>
      <c r="AK120" s="35"/>
      <c r="AL120" s="35"/>
    </row>
    <row r="121" spans="1:38" x14ac:dyDescent="0.25">
      <c r="A121" s="35"/>
      <c r="B121" s="35"/>
      <c r="C121" s="35"/>
      <c r="D121" s="35"/>
      <c r="E121" s="35"/>
      <c r="F121" s="35"/>
      <c r="G121" s="35"/>
      <c r="H121" s="35"/>
      <c r="I121" s="35"/>
      <c r="J121" s="35"/>
      <c r="K121" s="35"/>
      <c r="L121" s="35"/>
      <c r="M121" s="35"/>
      <c r="N121" s="35"/>
      <c r="O121" s="35"/>
      <c r="P121" s="35"/>
      <c r="Q121" s="35"/>
      <c r="R121" s="35"/>
      <c r="S121" s="35"/>
      <c r="T121" s="35"/>
      <c r="U121" s="35"/>
      <c r="V121" s="35"/>
      <c r="W121" s="35"/>
      <c r="X121" s="35"/>
      <c r="Y121" s="35"/>
      <c r="Z121" s="35"/>
      <c r="AA121" s="35"/>
      <c r="AB121" s="35"/>
      <c r="AC121" s="35"/>
      <c r="AD121" s="35"/>
      <c r="AE121" s="35"/>
      <c r="AF121" s="35"/>
      <c r="AG121" s="35"/>
      <c r="AH121" s="35"/>
      <c r="AI121" s="35"/>
      <c r="AJ121" s="35"/>
      <c r="AK121" s="35"/>
      <c r="AL121" s="35"/>
    </row>
    <row r="122" spans="1:38" x14ac:dyDescent="0.25">
      <c r="A122" s="35"/>
      <c r="B122" s="35"/>
      <c r="C122" s="35"/>
      <c r="D122" s="35"/>
      <c r="E122" s="35"/>
      <c r="F122" s="35"/>
      <c r="G122" s="35"/>
      <c r="H122" s="35"/>
      <c r="I122" s="35"/>
      <c r="J122" s="35"/>
      <c r="K122" s="35"/>
      <c r="L122" s="35"/>
      <c r="M122" s="35"/>
      <c r="N122" s="35"/>
      <c r="O122" s="35"/>
      <c r="P122" s="35"/>
      <c r="Q122" s="35"/>
      <c r="R122" s="35"/>
      <c r="S122" s="35"/>
      <c r="T122" s="35"/>
      <c r="U122" s="35"/>
      <c r="V122" s="35"/>
      <c r="W122" s="35"/>
      <c r="X122" s="35"/>
      <c r="Y122" s="35"/>
      <c r="Z122" s="35"/>
      <c r="AA122" s="35"/>
      <c r="AB122" s="35"/>
      <c r="AC122" s="35"/>
      <c r="AD122" s="35"/>
      <c r="AE122" s="35"/>
      <c r="AF122" s="35"/>
      <c r="AG122" s="35"/>
      <c r="AH122" s="35"/>
      <c r="AI122" s="35"/>
      <c r="AJ122" s="35"/>
      <c r="AK122" s="35"/>
      <c r="AL122" s="35"/>
    </row>
    <row r="123" spans="1:38" x14ac:dyDescent="0.25">
      <c r="A123" s="35"/>
      <c r="B123" s="35"/>
      <c r="C123" s="35"/>
      <c r="D123" s="35"/>
      <c r="E123" s="35"/>
      <c r="F123" s="35"/>
      <c r="G123" s="35"/>
      <c r="H123" s="35"/>
      <c r="I123" s="35"/>
      <c r="J123" s="35"/>
      <c r="K123" s="35"/>
      <c r="L123" s="35"/>
      <c r="M123" s="35"/>
      <c r="N123" s="35"/>
      <c r="O123" s="35"/>
      <c r="P123" s="35"/>
      <c r="Q123" s="35"/>
      <c r="R123" s="35"/>
      <c r="S123" s="35"/>
      <c r="T123" s="35"/>
      <c r="U123" s="35"/>
      <c r="V123" s="35"/>
      <c r="W123" s="35"/>
      <c r="X123" s="35"/>
      <c r="Y123" s="35"/>
      <c r="Z123" s="35"/>
      <c r="AA123" s="35"/>
      <c r="AB123" s="35"/>
      <c r="AC123" s="35"/>
      <c r="AD123" s="35"/>
      <c r="AE123" s="35"/>
      <c r="AF123" s="35"/>
      <c r="AG123" s="35"/>
      <c r="AH123" s="35"/>
      <c r="AI123" s="35"/>
      <c r="AJ123" s="35"/>
      <c r="AK123" s="35"/>
      <c r="AL123" s="35"/>
    </row>
    <row r="124" spans="1:38" x14ac:dyDescent="0.25">
      <c r="A124" s="35"/>
      <c r="B124" s="35"/>
      <c r="C124" s="35"/>
      <c r="D124" s="35"/>
      <c r="E124" s="35"/>
      <c r="F124" s="35"/>
      <c r="G124" s="35"/>
      <c r="H124" s="35"/>
      <c r="I124" s="35"/>
      <c r="J124" s="35"/>
      <c r="K124" s="35"/>
      <c r="L124" s="35"/>
      <c r="M124" s="35"/>
      <c r="N124" s="35"/>
      <c r="O124" s="35"/>
      <c r="P124" s="35"/>
      <c r="Q124" s="35"/>
      <c r="R124" s="35"/>
      <c r="S124" s="35"/>
      <c r="T124" s="35"/>
      <c r="U124" s="35"/>
      <c r="V124" s="35"/>
      <c r="W124" s="35"/>
      <c r="X124" s="35"/>
      <c r="Y124" s="35"/>
      <c r="Z124" s="35"/>
      <c r="AA124" s="35"/>
      <c r="AB124" s="35"/>
      <c r="AC124" s="35"/>
      <c r="AD124" s="35"/>
      <c r="AE124" s="35"/>
      <c r="AF124" s="35"/>
      <c r="AG124" s="35"/>
      <c r="AH124" s="35"/>
      <c r="AI124" s="35"/>
      <c r="AJ124" s="35"/>
      <c r="AK124" s="35"/>
      <c r="AL124" s="35"/>
    </row>
    <row r="125" spans="1:38" x14ac:dyDescent="0.25">
      <c r="A125" s="35"/>
      <c r="B125" s="35"/>
      <c r="C125" s="35"/>
      <c r="D125" s="35"/>
      <c r="E125" s="35"/>
      <c r="F125" s="35"/>
      <c r="G125" s="35"/>
      <c r="H125" s="35"/>
      <c r="I125" s="35"/>
      <c r="J125" s="35"/>
      <c r="K125" s="35"/>
      <c r="L125" s="35"/>
      <c r="M125" s="35"/>
      <c r="N125" s="35"/>
      <c r="O125" s="35"/>
      <c r="P125" s="35"/>
      <c r="Q125" s="35"/>
      <c r="R125" s="35"/>
      <c r="S125" s="35"/>
      <c r="T125" s="35"/>
      <c r="U125" s="35"/>
      <c r="V125" s="35"/>
      <c r="W125" s="35"/>
      <c r="X125" s="35"/>
      <c r="Y125" s="35"/>
      <c r="Z125" s="35"/>
      <c r="AA125" s="35"/>
      <c r="AB125" s="35"/>
      <c r="AC125" s="35"/>
      <c r="AD125" s="35"/>
      <c r="AE125" s="35"/>
      <c r="AF125" s="35"/>
      <c r="AG125" s="35"/>
      <c r="AH125" s="35"/>
      <c r="AI125" s="35"/>
      <c r="AJ125" s="35"/>
      <c r="AK125" s="35"/>
      <c r="AL125" s="35"/>
    </row>
    <row r="126" spans="1:38" x14ac:dyDescent="0.25">
      <c r="A126" s="35"/>
      <c r="B126" s="35"/>
      <c r="C126" s="35"/>
      <c r="D126" s="35"/>
      <c r="E126" s="35"/>
      <c r="F126" s="35"/>
      <c r="G126" s="35"/>
      <c r="H126" s="35"/>
      <c r="I126" s="35"/>
      <c r="J126" s="35"/>
      <c r="K126" s="35"/>
      <c r="L126" s="35"/>
      <c r="M126" s="35"/>
      <c r="N126" s="35"/>
      <c r="O126" s="35"/>
      <c r="P126" s="35"/>
      <c r="Q126" s="35"/>
      <c r="R126" s="35"/>
      <c r="S126" s="35"/>
      <c r="T126" s="35"/>
      <c r="U126" s="35"/>
      <c r="V126" s="35"/>
      <c r="W126" s="35"/>
      <c r="X126" s="35"/>
      <c r="Y126" s="35"/>
      <c r="Z126" s="35"/>
      <c r="AA126" s="35"/>
      <c r="AB126" s="35"/>
      <c r="AC126" s="35"/>
      <c r="AD126" s="35"/>
      <c r="AE126" s="35"/>
      <c r="AF126" s="35"/>
      <c r="AG126" s="35"/>
      <c r="AH126" s="35"/>
      <c r="AI126" s="35"/>
      <c r="AJ126" s="35"/>
      <c r="AK126" s="35"/>
      <c r="AL126" s="35"/>
    </row>
    <row r="127" spans="1:38" x14ac:dyDescent="0.25">
      <c r="A127" s="35"/>
      <c r="B127" s="35"/>
      <c r="C127" s="35"/>
      <c r="D127" s="35"/>
      <c r="E127" s="35"/>
      <c r="F127" s="35"/>
      <c r="G127" s="35"/>
      <c r="H127" s="35"/>
      <c r="I127" s="35"/>
      <c r="J127" s="35"/>
      <c r="K127" s="35"/>
      <c r="L127" s="35"/>
      <c r="M127" s="35"/>
      <c r="N127" s="35"/>
      <c r="O127" s="35"/>
      <c r="P127" s="35"/>
      <c r="Q127" s="35"/>
      <c r="R127" s="35"/>
      <c r="S127" s="35"/>
      <c r="T127" s="35"/>
      <c r="U127" s="35"/>
      <c r="V127" s="35"/>
      <c r="W127" s="35"/>
      <c r="X127" s="35"/>
      <c r="Y127" s="35"/>
      <c r="Z127" s="35"/>
      <c r="AA127" s="35"/>
      <c r="AB127" s="35"/>
      <c r="AC127" s="35"/>
      <c r="AD127" s="35"/>
      <c r="AE127" s="35"/>
      <c r="AF127" s="35"/>
      <c r="AG127" s="35"/>
      <c r="AH127" s="35"/>
      <c r="AI127" s="35"/>
      <c r="AJ127" s="35"/>
      <c r="AK127" s="35"/>
      <c r="AL127" s="35"/>
    </row>
    <row r="128" spans="1:38" x14ac:dyDescent="0.25">
      <c r="A128" s="35"/>
      <c r="B128" s="35"/>
      <c r="C128" s="35"/>
      <c r="D128" s="35"/>
      <c r="E128" s="35"/>
      <c r="F128" s="35"/>
      <c r="G128" s="35"/>
      <c r="H128" s="35"/>
      <c r="I128" s="35"/>
      <c r="J128" s="35"/>
      <c r="K128" s="35"/>
      <c r="L128" s="35"/>
      <c r="M128" s="35"/>
      <c r="N128" s="35"/>
      <c r="O128" s="35"/>
      <c r="P128" s="35"/>
      <c r="Q128" s="35"/>
      <c r="R128" s="35"/>
      <c r="S128" s="35"/>
      <c r="T128" s="35"/>
      <c r="U128" s="35"/>
      <c r="V128" s="35"/>
      <c r="W128" s="35"/>
      <c r="X128" s="35"/>
      <c r="Y128" s="35"/>
      <c r="Z128" s="35"/>
      <c r="AA128" s="35"/>
      <c r="AB128" s="35"/>
      <c r="AC128" s="35"/>
      <c r="AD128" s="35"/>
      <c r="AE128" s="35"/>
      <c r="AF128" s="35"/>
      <c r="AG128" s="35"/>
      <c r="AH128" s="35"/>
      <c r="AI128" s="35"/>
      <c r="AJ128" s="35"/>
      <c r="AK128" s="35"/>
      <c r="AL128" s="35"/>
    </row>
    <row r="129" spans="1:38" x14ac:dyDescent="0.25">
      <c r="A129" s="35"/>
      <c r="B129" s="35"/>
      <c r="C129" s="35"/>
      <c r="D129" s="35"/>
      <c r="E129" s="35"/>
      <c r="F129" s="35"/>
      <c r="G129" s="35"/>
      <c r="H129" s="35"/>
      <c r="I129" s="35"/>
      <c r="J129" s="35"/>
      <c r="K129" s="35"/>
      <c r="L129" s="35"/>
      <c r="M129" s="35"/>
      <c r="N129" s="35"/>
      <c r="O129" s="35"/>
      <c r="P129" s="35"/>
      <c r="Q129" s="35"/>
      <c r="R129" s="35"/>
      <c r="S129" s="35"/>
      <c r="T129" s="35"/>
      <c r="U129" s="35"/>
      <c r="V129" s="35"/>
      <c r="W129" s="35"/>
      <c r="X129" s="35"/>
      <c r="Y129" s="35"/>
      <c r="Z129" s="35"/>
      <c r="AA129" s="35"/>
      <c r="AB129" s="35"/>
      <c r="AC129" s="35"/>
      <c r="AD129" s="35"/>
      <c r="AE129" s="35"/>
      <c r="AF129" s="35"/>
      <c r="AG129" s="35"/>
      <c r="AH129" s="35"/>
      <c r="AI129" s="35"/>
      <c r="AJ129" s="35"/>
      <c r="AK129" s="35"/>
      <c r="AL129" s="35"/>
    </row>
    <row r="130" spans="1:38" x14ac:dyDescent="0.25">
      <c r="A130" s="35"/>
      <c r="B130" s="35"/>
      <c r="C130" s="35"/>
      <c r="D130" s="35"/>
      <c r="E130" s="35"/>
      <c r="F130" s="35"/>
      <c r="G130" s="35"/>
      <c r="H130" s="35"/>
      <c r="I130" s="35"/>
      <c r="J130" s="35"/>
      <c r="K130" s="35"/>
      <c r="L130" s="35"/>
      <c r="M130" s="35"/>
      <c r="N130" s="35"/>
      <c r="O130" s="35"/>
      <c r="P130" s="35"/>
      <c r="Q130" s="35"/>
      <c r="R130" s="35"/>
      <c r="S130" s="35"/>
      <c r="T130" s="35"/>
      <c r="U130" s="35"/>
      <c r="V130" s="35"/>
      <c r="W130" s="35"/>
      <c r="X130" s="35"/>
      <c r="Y130" s="35"/>
      <c r="Z130" s="35"/>
      <c r="AA130" s="35"/>
      <c r="AB130" s="35"/>
      <c r="AC130" s="35"/>
      <c r="AD130" s="35"/>
      <c r="AE130" s="35"/>
      <c r="AF130" s="35"/>
      <c r="AG130" s="35"/>
      <c r="AH130" s="35"/>
      <c r="AI130" s="35"/>
      <c r="AJ130" s="35"/>
      <c r="AK130" s="35"/>
      <c r="AL130" s="35"/>
    </row>
    <row r="131" spans="1:38" x14ac:dyDescent="0.25">
      <c r="A131" s="35"/>
      <c r="B131" s="35"/>
      <c r="C131" s="35"/>
      <c r="D131" s="35"/>
      <c r="E131" s="35"/>
      <c r="F131" s="35"/>
      <c r="G131" s="35"/>
      <c r="H131" s="35"/>
      <c r="I131" s="35"/>
      <c r="J131" s="35"/>
      <c r="K131" s="35"/>
      <c r="L131" s="35"/>
      <c r="M131" s="35"/>
      <c r="N131" s="35"/>
      <c r="O131" s="35"/>
      <c r="P131" s="35"/>
      <c r="Q131" s="35"/>
      <c r="R131" s="35"/>
      <c r="S131" s="35"/>
      <c r="T131" s="35"/>
      <c r="U131" s="35"/>
      <c r="V131" s="35"/>
      <c r="W131" s="35"/>
      <c r="X131" s="35"/>
      <c r="Y131" s="35"/>
      <c r="Z131" s="35"/>
      <c r="AA131" s="35"/>
      <c r="AB131" s="35"/>
      <c r="AC131" s="35"/>
      <c r="AD131" s="35"/>
      <c r="AE131" s="35"/>
      <c r="AF131" s="35"/>
      <c r="AG131" s="35"/>
      <c r="AH131" s="35"/>
      <c r="AI131" s="35"/>
      <c r="AJ131" s="35"/>
      <c r="AK131" s="35"/>
      <c r="AL131" s="35"/>
    </row>
    <row r="132" spans="1:38" x14ac:dyDescent="0.25">
      <c r="A132" s="35"/>
      <c r="B132" s="35"/>
      <c r="C132" s="35"/>
      <c r="D132" s="35"/>
      <c r="E132" s="35"/>
      <c r="F132" s="35"/>
      <c r="G132" s="35"/>
      <c r="H132" s="35"/>
      <c r="I132" s="35"/>
      <c r="J132" s="35"/>
      <c r="K132" s="35"/>
      <c r="L132" s="35"/>
      <c r="M132" s="35"/>
      <c r="N132" s="35"/>
      <c r="O132" s="35"/>
      <c r="P132" s="35"/>
      <c r="Q132" s="35"/>
      <c r="R132" s="35"/>
      <c r="S132" s="35"/>
      <c r="T132" s="35"/>
      <c r="U132" s="35"/>
      <c r="V132" s="35"/>
      <c r="W132" s="35"/>
      <c r="X132" s="35"/>
      <c r="Y132" s="35"/>
      <c r="Z132" s="35"/>
      <c r="AA132" s="35"/>
      <c r="AB132" s="35"/>
      <c r="AC132" s="35"/>
      <c r="AD132" s="35"/>
      <c r="AE132" s="35"/>
      <c r="AF132" s="35"/>
      <c r="AG132" s="35"/>
      <c r="AH132" s="35"/>
      <c r="AI132" s="35"/>
      <c r="AJ132" s="35"/>
      <c r="AK132" s="35"/>
      <c r="AL132" s="35"/>
    </row>
    <row r="133" spans="1:38" x14ac:dyDescent="0.25">
      <c r="A133" s="35"/>
      <c r="B133" s="35"/>
      <c r="C133" s="35"/>
      <c r="D133" s="35"/>
      <c r="E133" s="35"/>
      <c r="F133" s="35"/>
      <c r="G133" s="35"/>
      <c r="H133" s="35"/>
      <c r="I133" s="35"/>
      <c r="J133" s="35"/>
      <c r="K133" s="35"/>
      <c r="L133" s="35"/>
      <c r="M133" s="35"/>
      <c r="N133" s="35"/>
      <c r="O133" s="35"/>
      <c r="P133" s="35"/>
      <c r="Q133" s="35"/>
      <c r="R133" s="35"/>
      <c r="S133" s="35"/>
      <c r="T133" s="35"/>
      <c r="U133" s="35"/>
      <c r="V133" s="35"/>
      <c r="W133" s="35"/>
      <c r="X133" s="35"/>
      <c r="Y133" s="35"/>
      <c r="Z133" s="35"/>
      <c r="AA133" s="35"/>
      <c r="AB133" s="35"/>
      <c r="AC133" s="35"/>
      <c r="AD133" s="35"/>
      <c r="AE133" s="35"/>
      <c r="AF133" s="35"/>
      <c r="AG133" s="35"/>
      <c r="AH133" s="35"/>
      <c r="AI133" s="35"/>
      <c r="AJ133" s="35"/>
      <c r="AK133" s="35"/>
      <c r="AL133" s="35"/>
    </row>
    <row r="134" spans="1:38" x14ac:dyDescent="0.25">
      <c r="A134" s="35"/>
      <c r="B134" s="35"/>
      <c r="C134" s="35"/>
      <c r="D134" s="35"/>
      <c r="E134" s="35"/>
      <c r="F134" s="35"/>
      <c r="G134" s="35"/>
      <c r="H134" s="35"/>
      <c r="I134" s="35"/>
      <c r="J134" s="35"/>
      <c r="K134" s="35"/>
      <c r="L134" s="35"/>
      <c r="M134" s="35"/>
      <c r="N134" s="35"/>
      <c r="O134" s="35"/>
      <c r="P134" s="35"/>
      <c r="Q134" s="35"/>
      <c r="R134" s="35"/>
      <c r="S134" s="35"/>
      <c r="T134" s="35"/>
      <c r="U134" s="35"/>
      <c r="V134" s="35"/>
      <c r="W134" s="35"/>
      <c r="X134" s="35"/>
      <c r="Y134" s="35"/>
      <c r="Z134" s="35"/>
      <c r="AA134" s="35"/>
      <c r="AB134" s="35"/>
      <c r="AC134" s="35"/>
      <c r="AD134" s="35"/>
      <c r="AE134" s="35"/>
      <c r="AF134" s="35"/>
      <c r="AG134" s="35"/>
      <c r="AH134" s="35"/>
      <c r="AI134" s="35"/>
      <c r="AJ134" s="35"/>
      <c r="AK134" s="35"/>
      <c r="AL134" s="35"/>
    </row>
    <row r="135" spans="1:38" x14ac:dyDescent="0.25">
      <c r="A135" s="35"/>
      <c r="B135" s="35"/>
      <c r="C135" s="35"/>
      <c r="D135" s="35"/>
      <c r="E135" s="35"/>
      <c r="F135" s="35"/>
      <c r="G135" s="35"/>
      <c r="H135" s="35"/>
      <c r="I135" s="35"/>
      <c r="J135" s="35"/>
      <c r="K135" s="35"/>
      <c r="L135" s="35"/>
      <c r="M135" s="35"/>
      <c r="N135" s="35"/>
      <c r="O135" s="35"/>
      <c r="P135" s="35"/>
      <c r="Q135" s="35"/>
      <c r="R135" s="35"/>
      <c r="S135" s="35"/>
      <c r="T135" s="35"/>
      <c r="U135" s="35"/>
      <c r="V135" s="35"/>
      <c r="W135" s="35"/>
      <c r="X135" s="35"/>
      <c r="Y135" s="35"/>
      <c r="Z135" s="35"/>
      <c r="AA135" s="35"/>
      <c r="AB135" s="35"/>
      <c r="AC135" s="35"/>
      <c r="AD135" s="35"/>
      <c r="AE135" s="35"/>
      <c r="AF135" s="35"/>
      <c r="AG135" s="35"/>
      <c r="AH135" s="35"/>
      <c r="AI135" s="35"/>
      <c r="AJ135" s="35"/>
      <c r="AK135" s="35"/>
      <c r="AL135" s="35"/>
    </row>
    <row r="136" spans="1:38" x14ac:dyDescent="0.25">
      <c r="A136" s="35"/>
      <c r="B136" s="35"/>
      <c r="C136" s="35"/>
      <c r="D136" s="35"/>
      <c r="E136" s="35"/>
      <c r="F136" s="35"/>
      <c r="G136" s="35"/>
      <c r="H136" s="35"/>
      <c r="I136" s="35"/>
      <c r="J136" s="35"/>
      <c r="K136" s="35"/>
      <c r="L136" s="35"/>
      <c r="M136" s="35"/>
      <c r="N136" s="35"/>
      <c r="O136" s="35"/>
      <c r="P136" s="35"/>
      <c r="Q136" s="35"/>
      <c r="R136" s="35"/>
      <c r="S136" s="35"/>
      <c r="T136" s="35"/>
      <c r="U136" s="35"/>
      <c r="V136" s="35"/>
      <c r="W136" s="35"/>
      <c r="X136" s="35"/>
      <c r="Y136" s="35"/>
      <c r="Z136" s="35"/>
      <c r="AA136" s="35"/>
      <c r="AB136" s="35"/>
      <c r="AC136" s="35"/>
      <c r="AD136" s="35"/>
      <c r="AE136" s="35"/>
      <c r="AF136" s="35"/>
      <c r="AG136" s="35"/>
      <c r="AH136" s="35"/>
      <c r="AI136" s="35"/>
      <c r="AJ136" s="35"/>
      <c r="AK136" s="35"/>
      <c r="AL136" s="35"/>
    </row>
    <row r="137" spans="1:38" x14ac:dyDescent="0.25">
      <c r="A137" s="35"/>
      <c r="B137" s="35"/>
      <c r="C137" s="35"/>
      <c r="D137" s="35"/>
      <c r="E137" s="35"/>
      <c r="F137" s="35"/>
      <c r="G137" s="35"/>
      <c r="H137" s="35"/>
      <c r="I137" s="35"/>
      <c r="J137" s="35"/>
      <c r="K137" s="35"/>
      <c r="L137" s="35"/>
      <c r="M137" s="35"/>
      <c r="N137" s="35"/>
      <c r="O137" s="35"/>
      <c r="P137" s="35"/>
      <c r="Q137" s="35"/>
      <c r="R137" s="35"/>
      <c r="S137" s="35"/>
      <c r="T137" s="35"/>
      <c r="U137" s="35"/>
      <c r="V137" s="35"/>
      <c r="W137" s="35"/>
      <c r="X137" s="35"/>
      <c r="Y137" s="35"/>
      <c r="Z137" s="35"/>
      <c r="AA137" s="35"/>
      <c r="AB137" s="35"/>
      <c r="AC137" s="35"/>
      <c r="AD137" s="35"/>
      <c r="AE137" s="35"/>
      <c r="AF137" s="35"/>
      <c r="AG137" s="35"/>
      <c r="AH137" s="35"/>
      <c r="AI137" s="35"/>
      <c r="AJ137" s="35"/>
      <c r="AK137" s="35"/>
      <c r="AL137" s="35"/>
    </row>
    <row r="138" spans="1:38" x14ac:dyDescent="0.25">
      <c r="A138" s="35"/>
      <c r="B138" s="35"/>
      <c r="C138" s="35"/>
      <c r="D138" s="35"/>
      <c r="E138" s="35"/>
      <c r="F138" s="35"/>
      <c r="G138" s="35"/>
      <c r="H138" s="35"/>
      <c r="I138" s="35"/>
      <c r="J138" s="35"/>
      <c r="K138" s="35"/>
      <c r="L138" s="35"/>
      <c r="M138" s="35"/>
      <c r="N138" s="35"/>
      <c r="O138" s="35"/>
      <c r="P138" s="35"/>
      <c r="Q138" s="35"/>
      <c r="R138" s="35"/>
      <c r="S138" s="35"/>
      <c r="T138" s="35"/>
      <c r="U138" s="35"/>
      <c r="V138" s="35"/>
      <c r="W138" s="35"/>
      <c r="X138" s="35"/>
      <c r="Y138" s="35"/>
      <c r="Z138" s="35"/>
      <c r="AA138" s="35"/>
      <c r="AB138" s="35"/>
      <c r="AC138" s="35"/>
      <c r="AD138" s="35"/>
      <c r="AE138" s="35"/>
      <c r="AF138" s="35"/>
      <c r="AG138" s="35"/>
      <c r="AH138" s="35"/>
      <c r="AI138" s="35"/>
      <c r="AJ138" s="35"/>
      <c r="AK138" s="35"/>
      <c r="AL138" s="35"/>
    </row>
    <row r="139" spans="1:38" x14ac:dyDescent="0.25">
      <c r="A139" s="35"/>
      <c r="B139" s="35"/>
      <c r="C139" s="35"/>
      <c r="D139" s="35"/>
      <c r="E139" s="35"/>
      <c r="F139" s="35"/>
      <c r="G139" s="35"/>
      <c r="H139" s="35"/>
      <c r="I139" s="35"/>
      <c r="J139" s="35"/>
      <c r="K139" s="35"/>
      <c r="L139" s="35"/>
      <c r="M139" s="35"/>
      <c r="N139" s="35"/>
      <c r="O139" s="35"/>
      <c r="P139" s="35"/>
      <c r="Q139" s="35"/>
      <c r="R139" s="35"/>
      <c r="S139" s="35"/>
      <c r="T139" s="35"/>
      <c r="U139" s="35"/>
      <c r="V139" s="35"/>
      <c r="W139" s="35"/>
      <c r="X139" s="35"/>
      <c r="Y139" s="35"/>
      <c r="Z139" s="35"/>
      <c r="AA139" s="35"/>
      <c r="AB139" s="35"/>
      <c r="AC139" s="35"/>
      <c r="AD139" s="35"/>
      <c r="AE139" s="35"/>
      <c r="AF139" s="35"/>
      <c r="AG139" s="35"/>
      <c r="AH139" s="35"/>
      <c r="AI139" s="35"/>
      <c r="AJ139" s="35"/>
      <c r="AK139" s="35"/>
      <c r="AL139" s="35"/>
    </row>
    <row r="140" spans="1:38" x14ac:dyDescent="0.25">
      <c r="A140" s="35"/>
      <c r="B140" s="35"/>
      <c r="C140" s="35"/>
      <c r="D140" s="35"/>
      <c r="E140" s="35"/>
      <c r="F140" s="35"/>
      <c r="G140" s="35"/>
      <c r="H140" s="35"/>
      <c r="I140" s="35"/>
      <c r="J140" s="35"/>
      <c r="K140" s="35"/>
      <c r="L140" s="35"/>
      <c r="M140" s="35"/>
      <c r="N140" s="35"/>
      <c r="O140" s="35"/>
      <c r="P140" s="35"/>
      <c r="Q140" s="35"/>
      <c r="R140" s="35"/>
      <c r="S140" s="35"/>
      <c r="T140" s="35"/>
      <c r="U140" s="35"/>
      <c r="V140" s="35"/>
      <c r="W140" s="35"/>
      <c r="X140" s="35"/>
      <c r="Y140" s="35"/>
      <c r="Z140" s="35"/>
      <c r="AA140" s="35"/>
      <c r="AB140" s="35"/>
      <c r="AC140" s="35"/>
      <c r="AD140" s="35"/>
      <c r="AE140" s="35"/>
      <c r="AF140" s="35"/>
      <c r="AG140" s="35"/>
      <c r="AH140" s="35"/>
      <c r="AI140" s="35"/>
      <c r="AJ140" s="35"/>
      <c r="AK140" s="35"/>
      <c r="AL140" s="35"/>
    </row>
  </sheetData>
  <mergeCells count="32">
    <mergeCell ref="C3:U3"/>
    <mergeCell ref="C7:U7"/>
    <mergeCell ref="C8:U9"/>
    <mergeCell ref="C11:U12"/>
    <mergeCell ref="C14:U17"/>
    <mergeCell ref="C19:U19"/>
    <mergeCell ref="D21:U22"/>
    <mergeCell ref="C4:U6"/>
    <mergeCell ref="C27:U28"/>
    <mergeCell ref="D24:U25"/>
    <mergeCell ref="C33:U33"/>
    <mergeCell ref="C35:U35"/>
    <mergeCell ref="C67:U67"/>
    <mergeCell ref="C37:U37"/>
    <mergeCell ref="C39:U39"/>
    <mergeCell ref="C44:U45"/>
    <mergeCell ref="C47:U49"/>
    <mergeCell ref="C51:U52"/>
    <mergeCell ref="C54:U54"/>
    <mergeCell ref="C56:U56"/>
    <mergeCell ref="C58:U59"/>
    <mergeCell ref="C61:U62"/>
    <mergeCell ref="C64:U65"/>
    <mergeCell ref="C41:U42"/>
    <mergeCell ref="C100:U100"/>
    <mergeCell ref="C102:U102"/>
    <mergeCell ref="D69:U69"/>
    <mergeCell ref="D70:U70"/>
    <mergeCell ref="D82:U82"/>
    <mergeCell ref="D92:U92"/>
    <mergeCell ref="C94:U94"/>
    <mergeCell ref="C96:U98"/>
  </mergeCells>
  <pageMargins left="0.7" right="0.7" top="0.75" bottom="0.75" header="0.3" footer="0.3"/>
  <pageSetup scale="63" fitToHeight="2" orientation="landscape"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J168"/>
  <sheetViews>
    <sheetView tabSelected="1" topLeftCell="A10" zoomScale="90" zoomScaleNormal="90" workbookViewId="0">
      <selection activeCell="E13" sqref="E13:E28"/>
    </sheetView>
  </sheetViews>
  <sheetFormatPr defaultRowHeight="15" x14ac:dyDescent="0.25"/>
  <cols>
    <col min="1" max="1" width="20.28515625" style="16" customWidth="1"/>
    <col min="2" max="2" width="29.42578125" style="16" bestFit="1" customWidth="1"/>
    <col min="3" max="3" width="33" style="16" customWidth="1"/>
    <col min="4" max="4" width="22.42578125" style="16" customWidth="1"/>
    <col min="5" max="6" width="15.7109375" style="16" customWidth="1"/>
    <col min="7" max="7" width="14.42578125" style="22" hidden="1" customWidth="1"/>
    <col min="8" max="8" width="13.5703125" style="16" customWidth="1"/>
    <col min="9" max="12" width="10.7109375" style="16" customWidth="1"/>
    <col min="13" max="13" width="22.7109375" style="16" customWidth="1"/>
    <col min="14" max="14" width="12.7109375" style="16" customWidth="1"/>
    <col min="15" max="15" width="11.5703125" style="16" customWidth="1"/>
    <col min="16" max="16" width="35.7109375" style="36" customWidth="1"/>
    <col min="17" max="20" width="9.140625" style="16" hidden="1" customWidth="1"/>
    <col min="21" max="21" width="8.7109375" style="16" hidden="1" customWidth="1"/>
    <col min="22" max="22" width="11.140625" style="16" hidden="1" customWidth="1"/>
    <col min="23" max="23" width="9.7109375" style="16" hidden="1" customWidth="1"/>
    <col min="24" max="25" width="8.7109375" style="16" hidden="1" customWidth="1"/>
    <col min="26" max="28" width="9.140625" style="16" hidden="1" customWidth="1"/>
    <col min="29" max="29" width="10.140625" style="16" hidden="1" customWidth="1"/>
    <col min="30" max="31" width="9.140625" style="16" hidden="1" customWidth="1"/>
    <col min="32" max="32" width="15.140625" style="16" bestFit="1" customWidth="1"/>
    <col min="33" max="35" width="9.140625" style="16"/>
    <col min="36" max="36" width="10" style="16" customWidth="1"/>
    <col min="37" max="16384" width="9.140625" style="16"/>
  </cols>
  <sheetData>
    <row r="1" spans="1:36" s="207" customFormat="1" x14ac:dyDescent="0.25"/>
    <row r="2" spans="1:36" s="207" customFormat="1" x14ac:dyDescent="0.25">
      <c r="A2" s="211" t="s">
        <v>173</v>
      </c>
      <c r="B2" s="207" t="s">
        <v>266</v>
      </c>
      <c r="C2" s="211" t="s">
        <v>174</v>
      </c>
      <c r="D2" s="207" t="s">
        <v>267</v>
      </c>
      <c r="E2" s="211" t="s">
        <v>179</v>
      </c>
      <c r="F2" s="207">
        <v>1</v>
      </c>
    </row>
    <row r="3" spans="1:36" s="207" customFormat="1" x14ac:dyDescent="0.25">
      <c r="A3" s="212" t="s">
        <v>175</v>
      </c>
      <c r="B3" s="207" t="s">
        <v>268</v>
      </c>
      <c r="C3" s="211" t="s">
        <v>176</v>
      </c>
      <c r="D3" s="207" t="s">
        <v>270</v>
      </c>
      <c r="E3" s="213" t="s">
        <v>180</v>
      </c>
      <c r="F3" s="207" t="s">
        <v>272</v>
      </c>
      <c r="H3" s="213" t="s">
        <v>182</v>
      </c>
      <c r="I3" s="145" t="s">
        <v>273</v>
      </c>
    </row>
    <row r="4" spans="1:36" s="207" customFormat="1" x14ac:dyDescent="0.25">
      <c r="A4" s="211" t="s">
        <v>177</v>
      </c>
      <c r="B4" s="180" t="s">
        <v>269</v>
      </c>
      <c r="C4" s="213" t="s">
        <v>178</v>
      </c>
      <c r="D4" s="180" t="s">
        <v>271</v>
      </c>
    </row>
    <row r="5" spans="1:36" ht="15" customHeight="1" x14ac:dyDescent="0.25">
      <c r="A5" s="180"/>
      <c r="B5" s="327" t="s">
        <v>126</v>
      </c>
      <c r="C5" s="327"/>
      <c r="D5" s="327" t="s">
        <v>127</v>
      </c>
      <c r="E5" s="328" t="s">
        <v>128</v>
      </c>
      <c r="F5" s="328" t="s">
        <v>133</v>
      </c>
      <c r="G5" s="328"/>
      <c r="H5" s="328"/>
      <c r="I5" s="85"/>
      <c r="J5" s="85"/>
      <c r="K5" s="97"/>
      <c r="L5" s="97"/>
      <c r="M5" s="85"/>
      <c r="N5" s="85"/>
      <c r="O5" s="85"/>
      <c r="P5" s="97"/>
      <c r="Q5" s="105"/>
      <c r="R5" s="105"/>
      <c r="S5" s="105"/>
      <c r="T5" s="105"/>
      <c r="U5" s="105"/>
      <c r="V5" s="105"/>
      <c r="W5" s="105"/>
      <c r="X5" s="105"/>
      <c r="Y5" s="105"/>
      <c r="Z5" s="105"/>
      <c r="AA5" s="105"/>
      <c r="AB5" s="105"/>
      <c r="AC5" s="105"/>
      <c r="AD5" s="105"/>
      <c r="AE5" s="105"/>
      <c r="AF5" s="105"/>
    </row>
    <row r="6" spans="1:36" ht="15" customHeight="1" x14ac:dyDescent="0.25">
      <c r="A6" s="180"/>
      <c r="B6" s="327"/>
      <c r="C6" s="327"/>
      <c r="D6" s="327"/>
      <c r="E6" s="328"/>
      <c r="F6" s="328"/>
      <c r="G6" s="328"/>
      <c r="H6" s="328"/>
      <c r="I6" s="85"/>
      <c r="J6" s="85"/>
      <c r="K6" s="97"/>
      <c r="L6" s="97"/>
      <c r="M6" s="85"/>
      <c r="N6" s="85"/>
      <c r="O6" s="85"/>
      <c r="P6" s="97"/>
      <c r="Q6" s="105"/>
      <c r="R6" s="105"/>
      <c r="S6" s="105"/>
      <c r="T6" s="105"/>
      <c r="U6" s="105"/>
      <c r="V6" s="105"/>
      <c r="W6" s="105"/>
      <c r="X6" s="105"/>
      <c r="Y6" s="105"/>
      <c r="Z6" s="105"/>
      <c r="AA6" s="105"/>
      <c r="AB6" s="105"/>
      <c r="AC6" s="105"/>
      <c r="AD6" s="105"/>
      <c r="AE6" s="105"/>
      <c r="AF6" s="105"/>
    </row>
    <row r="7" spans="1:36" x14ac:dyDescent="0.25">
      <c r="A7" s="180"/>
      <c r="B7" s="327"/>
      <c r="C7" s="327"/>
      <c r="D7" s="327"/>
      <c r="E7" s="328"/>
      <c r="F7" s="328"/>
      <c r="G7" s="328"/>
      <c r="H7" s="328"/>
      <c r="I7" s="85"/>
      <c r="J7" s="85"/>
      <c r="K7" s="97"/>
      <c r="L7" s="97"/>
      <c r="M7" s="85"/>
      <c r="N7" s="85"/>
      <c r="O7" s="85"/>
      <c r="P7" s="97"/>
      <c r="Q7" s="105"/>
      <c r="R7" s="105"/>
      <c r="S7" s="105"/>
      <c r="T7" s="105"/>
      <c r="U7" s="105"/>
      <c r="V7" s="105"/>
      <c r="W7" s="105"/>
      <c r="X7" s="105"/>
      <c r="Y7" s="105"/>
      <c r="Z7" s="105"/>
      <c r="AA7" s="105"/>
      <c r="AB7" s="105"/>
      <c r="AC7" s="105"/>
      <c r="AD7" s="105"/>
      <c r="AE7" s="105"/>
      <c r="AF7" s="105"/>
    </row>
    <row r="8" spans="1:36" ht="201" customHeight="1" thickBot="1" x14ac:dyDescent="0.3">
      <c r="A8" s="145"/>
      <c r="B8" s="327"/>
      <c r="C8" s="327"/>
      <c r="D8" s="327"/>
      <c r="E8" s="328"/>
      <c r="F8" s="328"/>
      <c r="G8" s="328"/>
      <c r="H8" s="328"/>
      <c r="I8" s="85"/>
      <c r="J8" s="85"/>
      <c r="K8" s="85" t="s">
        <v>129</v>
      </c>
      <c r="L8" s="85"/>
      <c r="M8" s="85" t="s">
        <v>130</v>
      </c>
      <c r="N8" s="85" t="s">
        <v>131</v>
      </c>
      <c r="O8" s="327" t="s">
        <v>132</v>
      </c>
      <c r="P8" s="327"/>
      <c r="Q8" s="105"/>
      <c r="R8" s="105"/>
      <c r="S8" s="105"/>
      <c r="T8" s="105"/>
      <c r="U8" s="105"/>
      <c r="V8" s="105"/>
      <c r="W8" s="105"/>
      <c r="X8" s="105"/>
      <c r="Y8" s="105"/>
      <c r="Z8" s="105"/>
      <c r="AA8" s="105"/>
      <c r="AB8" s="105"/>
      <c r="AC8" s="105"/>
      <c r="AD8" s="105"/>
      <c r="AE8" s="105"/>
      <c r="AF8" s="105"/>
    </row>
    <row r="9" spans="1:36" ht="21" customHeight="1" thickBot="1" x14ac:dyDescent="0.35">
      <c r="A9" s="100" t="s">
        <v>181</v>
      </c>
      <c r="B9" s="101">
        <v>40490.604166666664</v>
      </c>
      <c r="C9" s="102" t="s">
        <v>79</v>
      </c>
      <c r="D9" s="84" t="s">
        <v>183</v>
      </c>
      <c r="E9" s="86"/>
      <c r="F9" s="87"/>
      <c r="G9" s="87"/>
      <c r="H9" s="103" t="s">
        <v>121</v>
      </c>
      <c r="I9" s="104"/>
      <c r="J9" s="86"/>
      <c r="K9" s="103" t="s">
        <v>84</v>
      </c>
      <c r="L9" s="82"/>
      <c r="M9" s="103" t="s">
        <v>70</v>
      </c>
      <c r="N9" s="104">
        <v>40</v>
      </c>
      <c r="O9" s="83">
        <v>40</v>
      </c>
      <c r="P9" s="37" t="s">
        <v>136</v>
      </c>
      <c r="Q9" s="45" t="s">
        <v>137</v>
      </c>
      <c r="R9" s="39" t="s">
        <v>138</v>
      </c>
      <c r="S9" s="39" t="s">
        <v>139</v>
      </c>
      <c r="T9" s="38" t="s">
        <v>137</v>
      </c>
      <c r="U9" s="38" t="s">
        <v>140</v>
      </c>
      <c r="V9" s="38" t="s">
        <v>141</v>
      </c>
      <c r="W9" s="39" t="s">
        <v>142</v>
      </c>
      <c r="X9" s="40"/>
      <c r="Y9" s="40"/>
      <c r="Z9" s="40"/>
      <c r="AA9" s="40"/>
      <c r="AB9" s="340" t="s">
        <v>143</v>
      </c>
      <c r="AC9" s="340"/>
      <c r="AD9" s="340"/>
      <c r="AE9" s="41"/>
      <c r="AF9" s="105"/>
    </row>
    <row r="10" spans="1:36" ht="15" customHeight="1" x14ac:dyDescent="0.25">
      <c r="A10" s="227" t="s">
        <v>169</v>
      </c>
      <c r="B10" s="239"/>
      <c r="C10" s="239"/>
      <c r="D10" s="240" t="s">
        <v>1</v>
      </c>
      <c r="E10" s="241"/>
      <c r="F10" s="240" t="s">
        <v>6</v>
      </c>
      <c r="G10" s="240"/>
      <c r="H10" s="228"/>
      <c r="I10" s="229"/>
      <c r="J10" s="57" t="s">
        <v>160</v>
      </c>
      <c r="K10" s="229"/>
      <c r="L10" s="242"/>
      <c r="M10" s="239"/>
      <c r="N10" s="343" t="s">
        <v>135</v>
      </c>
      <c r="O10" s="345" t="s">
        <v>122</v>
      </c>
      <c r="P10" s="346"/>
      <c r="Q10" s="78">
        <f>SUM(Q13:Q28)</f>
        <v>268.4210526315789</v>
      </c>
      <c r="R10" s="74">
        <v>0.6</v>
      </c>
      <c r="S10" s="74">
        <v>0.3</v>
      </c>
      <c r="T10" s="74">
        <f>SUM(T13:T28)</f>
        <v>400</v>
      </c>
      <c r="U10" s="74">
        <v>4</v>
      </c>
      <c r="V10" s="74">
        <v>100</v>
      </c>
      <c r="W10" s="75">
        <v>8</v>
      </c>
      <c r="X10" s="338" t="s">
        <v>144</v>
      </c>
      <c r="Y10" s="339"/>
      <c r="Z10" s="74">
        <f>SUM(Z13:Z28)</f>
        <v>15</v>
      </c>
      <c r="AA10" s="74">
        <f>SUM(AA13:AA28)</f>
        <v>7</v>
      </c>
      <c r="AB10" s="203">
        <f>COUNTIF(AB13:AB28,1)</f>
        <v>0</v>
      </c>
      <c r="AC10" s="76">
        <f>AC13</f>
        <v>0</v>
      </c>
      <c r="AD10" s="204">
        <f>COUNTIF(AD13:AD28,1)</f>
        <v>0</v>
      </c>
      <c r="AE10" s="77"/>
      <c r="AF10" s="105"/>
    </row>
    <row r="11" spans="1:36" ht="62.25" customHeight="1" x14ac:dyDescent="0.25">
      <c r="A11" s="243" t="s">
        <v>3</v>
      </c>
      <c r="B11" s="251" t="s">
        <v>159</v>
      </c>
      <c r="C11" s="251" t="s">
        <v>0</v>
      </c>
      <c r="D11" s="252" t="s">
        <v>13</v>
      </c>
      <c r="E11" s="252" t="s">
        <v>12</v>
      </c>
      <c r="F11" s="252" t="s">
        <v>158</v>
      </c>
      <c r="G11" s="252"/>
      <c r="H11" s="261" t="s">
        <v>10</v>
      </c>
      <c r="I11" s="262" t="s">
        <v>9</v>
      </c>
      <c r="J11" s="262" t="s">
        <v>2</v>
      </c>
      <c r="K11" s="262" t="s">
        <v>8</v>
      </c>
      <c r="L11" s="263" t="s">
        <v>15</v>
      </c>
      <c r="M11" s="252" t="s">
        <v>134</v>
      </c>
      <c r="N11" s="344"/>
      <c r="O11" s="347"/>
      <c r="P11" s="348"/>
      <c r="Q11" s="62" t="s">
        <v>145</v>
      </c>
      <c r="R11" s="63" t="s">
        <v>146</v>
      </c>
      <c r="S11" s="63" t="s">
        <v>147</v>
      </c>
      <c r="T11" s="63" t="s">
        <v>148</v>
      </c>
      <c r="U11" s="63" t="s">
        <v>149</v>
      </c>
      <c r="V11" s="63" t="s">
        <v>150</v>
      </c>
      <c r="W11" s="206" t="s">
        <v>151</v>
      </c>
      <c r="X11" s="205" t="s">
        <v>152</v>
      </c>
      <c r="Y11" s="206" t="s">
        <v>153</v>
      </c>
      <c r="Z11" s="341" t="s">
        <v>154</v>
      </c>
      <c r="AA11" s="342"/>
      <c r="AB11" s="63" t="s">
        <v>155</v>
      </c>
      <c r="AC11" s="63" t="s">
        <v>156</v>
      </c>
      <c r="AD11" s="206" t="s">
        <v>157</v>
      </c>
      <c r="AE11" s="61" t="s">
        <v>125</v>
      </c>
      <c r="AF11" s="197"/>
    </row>
    <row r="12" spans="1:36" s="20" customFormat="1" ht="36" hidden="1" x14ac:dyDescent="0.25">
      <c r="A12" s="106" t="s">
        <v>89</v>
      </c>
      <c r="B12" s="260" t="s">
        <v>85</v>
      </c>
      <c r="C12" s="260" t="s">
        <v>86</v>
      </c>
      <c r="D12" s="107" t="s">
        <v>87</v>
      </c>
      <c r="E12" s="107" t="s">
        <v>124</v>
      </c>
      <c r="F12" s="107" t="s">
        <v>88</v>
      </c>
      <c r="G12" s="260" t="s">
        <v>90</v>
      </c>
      <c r="H12" s="198"/>
      <c r="I12" s="199"/>
      <c r="J12" s="199"/>
      <c r="K12" s="199"/>
      <c r="L12" s="200"/>
      <c r="M12" s="225"/>
      <c r="N12" s="224"/>
      <c r="O12" s="349" t="s">
        <v>123</v>
      </c>
      <c r="P12" s="350"/>
      <c r="Q12" s="194"/>
      <c r="R12" s="201"/>
      <c r="S12" s="201"/>
      <c r="T12" s="201"/>
      <c r="U12" s="201"/>
      <c r="V12" s="201"/>
      <c r="W12" s="202"/>
      <c r="X12" s="201"/>
      <c r="Y12" s="201"/>
      <c r="Z12" s="195"/>
      <c r="AA12" s="202"/>
      <c r="AB12" s="201"/>
      <c r="AC12" s="201"/>
      <c r="AD12" s="202"/>
      <c r="AE12" s="108"/>
      <c r="AF12" s="21"/>
    </row>
    <row r="13" spans="1:36" ht="15" customHeight="1" x14ac:dyDescent="0.25">
      <c r="A13" s="335" t="s">
        <v>184</v>
      </c>
      <c r="B13" s="258" t="s">
        <v>185</v>
      </c>
      <c r="C13" s="244" t="s">
        <v>186</v>
      </c>
      <c r="D13" s="230">
        <v>8</v>
      </c>
      <c r="E13" s="232" t="s">
        <v>5</v>
      </c>
      <c r="F13" s="230">
        <v>2</v>
      </c>
      <c r="G13" s="46"/>
      <c r="H13" s="53" t="str">
        <f>IF(F13="","",IF(F13="-","",IF(F13&gt;=4,"Excellent","")))</f>
        <v/>
      </c>
      <c r="I13" s="49" t="str">
        <f>IF(F13&lt;=2,"",IF(F13&lt;4,"Acceptable",""))</f>
        <v/>
      </c>
      <c r="J13" s="264" t="str">
        <f>IF(F13&lt;=1,"",IF(F13&lt;3,"Unusual",""))</f>
        <v>Unusual</v>
      </c>
      <c r="K13" s="264" t="str">
        <f>IF(F13&lt;1,"",IF(F13&lt;2,"Abnormal",""))</f>
        <v/>
      </c>
      <c r="L13" s="79" t="str">
        <f>IF(F13="","",IF(F13&lt;1,"Poor",""))</f>
        <v/>
      </c>
      <c r="M13" s="47" t="str">
        <f>IF(D13&lt;W$10,"N/A",IF(D13&gt;=W$10,IF(K13="Abnormal","Asset Health Risk",IF(L13="Poor","Significant Asset Health Risk","N/A"))))</f>
        <v>N/A</v>
      </c>
      <c r="N13" s="48">
        <f>IF(D13="","Enter FM #",IF(Y13="error","Remove CF #",IF(D13=0,"N/A",IF(Y13="Enter CF #",Y13,IF(Y13="Error",Y13,IF(F13&gt;=4,1,IF(F13&gt;=3,0.75,IF(F13&gt;=2,0.5,IF(F13&gt;=1,0.25,IF(F13&lt;1,0,"No data"))))))))))</f>
        <v>0.5</v>
      </c>
      <c r="O13" s="358"/>
      <c r="P13" s="359"/>
      <c r="Q13" s="43">
        <f>IF(F13="","-",IF(V13="-","-",IF(V13=0,0,V13*F13)))</f>
        <v>31.578947368421051</v>
      </c>
      <c r="R13" s="42">
        <f>IF(S13=0,1,IF(F13="",1,IF(F13&lt;1,(D13*R$10),IF(F13&lt;2,(D13*S$10),1))))</f>
        <v>1</v>
      </c>
      <c r="S13" s="42">
        <f>IF(D13&gt;=W$10,1,0)</f>
        <v>1</v>
      </c>
      <c r="T13" s="42">
        <f>IF(U13="-","-",R13*U13)</f>
        <v>63.157894736842103</v>
      </c>
      <c r="U13" s="42">
        <f>IF(V13="-","-",U$10*V13)</f>
        <v>63.157894736842103</v>
      </c>
      <c r="V13" s="42">
        <f t="shared" ref="V13:V28" si="0">IF(W13="-","-",IF(W13=0,0,(W13/SUM(W$13:W$28)*V$10)))</f>
        <v>15.789473684210526</v>
      </c>
      <c r="W13" s="88">
        <f>IF(D13="","-",IF(F13="","-",IF(D13=0,0,IF(D13=1,1,IF(D13=2,2,IF(D13=3,3,IF(D13=4,4,IF(D13=5,5,IF(D13=6,7,IF(D13=7,10,IF(D13=8,15,IF(D13=9,20,IF(D13=10,30)))))))))))))</f>
        <v>15</v>
      </c>
      <c r="X13" s="42">
        <f>IF(F13="",0,1)</f>
        <v>1</v>
      </c>
      <c r="Y13" s="42">
        <f>IF(F13="","Enter CF #",IF(AND(D13=0,X13=1),"Error",0))</f>
        <v>0</v>
      </c>
      <c r="Z13" s="89">
        <f t="shared" ref="Z13:Z18" si="1">IF(D13="",0,IF(D13&gt;0,1,0))</f>
        <v>1</v>
      </c>
      <c r="AA13" s="88">
        <f t="shared" ref="AA13:AA18" si="2">IF(D13="",0,IF(D13=0,0,IF(D13&gt;0,IF(F13="",0,1))))</f>
        <v>1</v>
      </c>
      <c r="AB13" s="42">
        <f>IF(M13="Significant Asset Health Risk",1,0)</f>
        <v>0</v>
      </c>
      <c r="AC13" s="171">
        <f>IF(L30&lt;=O9,1,0)</f>
        <v>0</v>
      </c>
      <c r="AD13" s="88">
        <f>IF(N13&lt;=0.25,1,0)</f>
        <v>0</v>
      </c>
      <c r="AE13" s="90">
        <v>3</v>
      </c>
      <c r="AJ13" s="15"/>
    </row>
    <row r="14" spans="1:36" ht="15" customHeight="1" x14ac:dyDescent="0.25">
      <c r="A14" s="336"/>
      <c r="B14" s="256" t="s">
        <v>188</v>
      </c>
      <c r="C14" s="245" t="s">
        <v>186</v>
      </c>
      <c r="D14" s="230">
        <v>8</v>
      </c>
      <c r="E14" s="233" t="s">
        <v>5</v>
      </c>
      <c r="F14" s="230">
        <v>2</v>
      </c>
      <c r="G14" s="222"/>
      <c r="H14" s="54" t="str">
        <f t="shared" ref="H14:H27" si="3">IF(F14="","",IF(F14="-","",IF(F14&gt;=4,"Excellent","")))</f>
        <v/>
      </c>
      <c r="I14" s="50" t="str">
        <f t="shared" ref="I14:I27" si="4">IF(F14&lt;=2,"",IF(F14&lt;4,"Acceptable",""))</f>
        <v/>
      </c>
      <c r="J14" s="265" t="str">
        <f t="shared" ref="J14:J27" si="5">IF(F14&lt;=1,"",IF(F14&lt;3,"Unusual",""))</f>
        <v>Unusual</v>
      </c>
      <c r="K14" s="265" t="str">
        <f t="shared" ref="K14:K27" si="6">IF(F14&lt;1,"",IF(F14&lt;2,"Abnormal",""))</f>
        <v/>
      </c>
      <c r="L14" s="80" t="str">
        <f t="shared" ref="L14:L27" si="7">IF(F14="","",IF(F14&lt;1,"Poor",""))</f>
        <v/>
      </c>
      <c r="M14" s="56" t="str">
        <f t="shared" ref="M14:M27" si="8">IF(D14&lt;W$10,"N/A",IF(D14&gt;=W$10,IF(K14="Abnormal","Asset Health Risk",IF(L14="Poor","Significant Asset Health Risk","N/A"))))</f>
        <v>N/A</v>
      </c>
      <c r="N14" s="254">
        <f t="shared" ref="N14:N27" si="9">IF(D14="","Enter FM #",IF(Y14="error","Remove CF #",IF(D14=0,"N/A",IF(Y14="Enter CF #",Y14,IF(Y14="Error",Y14,IF(F14&gt;=4,1,IF(F14&gt;=3,0.75,IF(F14&gt;=2,0.5,IF(F14&gt;=1,0.25,IF(F14&lt;1,0,"No data"))))))))))</f>
        <v>0.5</v>
      </c>
      <c r="O14" s="319"/>
      <c r="P14" s="320"/>
      <c r="Q14" s="44">
        <f t="shared" ref="Q14:Q27" si="10">IF(F14="","-",IF(V14="-","-",IF(V14=0,0,V14*F14)))</f>
        <v>31.578947368421051</v>
      </c>
      <c r="R14" s="177">
        <f t="shared" ref="R14:R27" si="11">IF(S14=0,1,IF(F14="",1,IF(F14&lt;1,(D14*R$10),IF(F14&lt;2,(D14*S$10),1))))</f>
        <v>1</v>
      </c>
      <c r="S14" s="177">
        <f t="shared" ref="S14:S27" si="12">IF(D14&gt;=W$10,1,0)</f>
        <v>1</v>
      </c>
      <c r="T14" s="177">
        <f t="shared" ref="T14:T27" si="13">IF(U14="-","-",R14*U14)</f>
        <v>63.157894736842103</v>
      </c>
      <c r="U14" s="177">
        <f t="shared" ref="U14:U27" si="14">IF(V14="-","-",U$10*V14)</f>
        <v>63.157894736842103</v>
      </c>
      <c r="V14" s="177">
        <f t="shared" si="0"/>
        <v>15.789473684210526</v>
      </c>
      <c r="W14" s="91">
        <f t="shared" ref="W14:W27" si="15">IF(D14="","-",IF(F14="","-",IF(D14=0,0,IF(D14=1,1,IF(D14=2,2,IF(D14=3,3,IF(D14=4,4,IF(D14=5,5,IF(D14=6,7,IF(D14=7,10,IF(D14=8,15,IF(D14=9,20,IF(D14=10,30)))))))))))))</f>
        <v>15</v>
      </c>
      <c r="X14" s="177">
        <f t="shared" ref="X14:X27" si="16">IF(F14="",0,1)</f>
        <v>1</v>
      </c>
      <c r="Y14" s="177">
        <f t="shared" ref="Y14:Y27" si="17">IF(F14="","Enter CF #",IF(AND(D14=0,X14=1),"Error",0))</f>
        <v>0</v>
      </c>
      <c r="Z14" s="92">
        <f t="shared" si="1"/>
        <v>1</v>
      </c>
      <c r="AA14" s="91">
        <f t="shared" si="2"/>
        <v>1</v>
      </c>
      <c r="AB14" s="177">
        <f t="shared" ref="AB14:AB27" si="18">IF(M14="Significant Asset Health Risk",1,0)</f>
        <v>0</v>
      </c>
      <c r="AC14" s="93"/>
      <c r="AD14" s="91">
        <f t="shared" ref="AD14:AD27" si="19">IF(N14&lt;=0.25,1,0)</f>
        <v>0</v>
      </c>
      <c r="AE14" s="191">
        <v>3</v>
      </c>
      <c r="AJ14" s="15"/>
    </row>
    <row r="15" spans="1:36" ht="15" customHeight="1" x14ac:dyDescent="0.25">
      <c r="A15" s="337"/>
      <c r="B15" s="256" t="s">
        <v>189</v>
      </c>
      <c r="C15" s="245" t="s">
        <v>186</v>
      </c>
      <c r="D15" s="231">
        <v>8</v>
      </c>
      <c r="E15" s="234" t="s">
        <v>5</v>
      </c>
      <c r="F15" s="234"/>
      <c r="G15" s="222"/>
      <c r="H15" s="54" t="str">
        <f t="shared" si="3"/>
        <v/>
      </c>
      <c r="I15" s="50" t="str">
        <f t="shared" si="4"/>
        <v/>
      </c>
      <c r="J15" s="265" t="str">
        <f t="shared" si="5"/>
        <v/>
      </c>
      <c r="K15" s="265" t="str">
        <f t="shared" si="6"/>
        <v/>
      </c>
      <c r="L15" s="80" t="str">
        <f t="shared" si="7"/>
        <v/>
      </c>
      <c r="M15" s="56" t="str">
        <f t="shared" si="8"/>
        <v>N/A</v>
      </c>
      <c r="N15" s="254" t="str">
        <f t="shared" si="9"/>
        <v>Enter CF #</v>
      </c>
      <c r="O15" s="319"/>
      <c r="P15" s="320"/>
      <c r="Q15" s="44" t="str">
        <f t="shared" si="10"/>
        <v>-</v>
      </c>
      <c r="R15" s="177">
        <f t="shared" si="11"/>
        <v>1</v>
      </c>
      <c r="S15" s="177">
        <f t="shared" si="12"/>
        <v>1</v>
      </c>
      <c r="T15" s="177" t="str">
        <f t="shared" si="13"/>
        <v>-</v>
      </c>
      <c r="U15" s="177" t="str">
        <f t="shared" si="14"/>
        <v>-</v>
      </c>
      <c r="V15" s="177" t="str">
        <f t="shared" si="0"/>
        <v>-</v>
      </c>
      <c r="W15" s="91" t="str">
        <f t="shared" si="15"/>
        <v>-</v>
      </c>
      <c r="X15" s="177">
        <f t="shared" si="16"/>
        <v>0</v>
      </c>
      <c r="Y15" s="177" t="str">
        <f t="shared" si="17"/>
        <v>Enter CF #</v>
      </c>
      <c r="Z15" s="92">
        <f t="shared" si="1"/>
        <v>1</v>
      </c>
      <c r="AA15" s="91">
        <f t="shared" si="2"/>
        <v>0</v>
      </c>
      <c r="AB15" s="177">
        <f t="shared" si="18"/>
        <v>0</v>
      </c>
      <c r="AC15" s="93"/>
      <c r="AD15" s="91">
        <f t="shared" si="19"/>
        <v>0</v>
      </c>
      <c r="AE15" s="191">
        <v>0</v>
      </c>
      <c r="AJ15" s="15"/>
    </row>
    <row r="16" spans="1:36" ht="15" customHeight="1" x14ac:dyDescent="0.25">
      <c r="A16" s="335" t="s">
        <v>170</v>
      </c>
      <c r="B16" s="255" t="s">
        <v>190</v>
      </c>
      <c r="C16" s="246" t="s">
        <v>186</v>
      </c>
      <c r="D16" s="230">
        <v>6</v>
      </c>
      <c r="E16" s="232" t="s">
        <v>5</v>
      </c>
      <c r="F16" s="232">
        <v>3</v>
      </c>
      <c r="G16" s="46"/>
      <c r="H16" s="53" t="str">
        <f t="shared" si="3"/>
        <v/>
      </c>
      <c r="I16" s="49" t="str">
        <f t="shared" si="4"/>
        <v>Acceptable</v>
      </c>
      <c r="J16" s="264" t="str">
        <f t="shared" si="5"/>
        <v/>
      </c>
      <c r="K16" s="264" t="str">
        <f t="shared" si="6"/>
        <v/>
      </c>
      <c r="L16" s="79" t="str">
        <f t="shared" si="7"/>
        <v/>
      </c>
      <c r="M16" s="47" t="str">
        <f t="shared" si="8"/>
        <v>N/A</v>
      </c>
      <c r="N16" s="48">
        <f t="shared" si="9"/>
        <v>0.75</v>
      </c>
      <c r="O16" s="358"/>
      <c r="P16" s="359"/>
      <c r="Q16" s="43">
        <f t="shared" si="10"/>
        <v>22.105263157894733</v>
      </c>
      <c r="R16" s="42">
        <f t="shared" si="11"/>
        <v>1</v>
      </c>
      <c r="S16" s="42">
        <f t="shared" si="12"/>
        <v>0</v>
      </c>
      <c r="T16" s="42">
        <f t="shared" si="13"/>
        <v>29.473684210526311</v>
      </c>
      <c r="U16" s="42">
        <f t="shared" si="14"/>
        <v>29.473684210526311</v>
      </c>
      <c r="V16" s="42">
        <f t="shared" si="0"/>
        <v>7.3684210526315779</v>
      </c>
      <c r="W16" s="88">
        <f t="shared" si="15"/>
        <v>7</v>
      </c>
      <c r="X16" s="42">
        <f t="shared" si="16"/>
        <v>1</v>
      </c>
      <c r="Y16" s="42">
        <f t="shared" si="17"/>
        <v>0</v>
      </c>
      <c r="Z16" s="89">
        <f t="shared" si="1"/>
        <v>1</v>
      </c>
      <c r="AA16" s="88">
        <f t="shared" si="2"/>
        <v>1</v>
      </c>
      <c r="AB16" s="42">
        <f t="shared" si="18"/>
        <v>0</v>
      </c>
      <c r="AC16" s="196"/>
      <c r="AD16" s="88">
        <f t="shared" si="19"/>
        <v>0</v>
      </c>
      <c r="AE16" s="90">
        <v>5</v>
      </c>
      <c r="AG16" s="14"/>
    </row>
    <row r="17" spans="1:33" s="215" customFormat="1" ht="15" customHeight="1" x14ac:dyDescent="0.25">
      <c r="A17" s="336"/>
      <c r="B17" s="256" t="s">
        <v>191</v>
      </c>
      <c r="C17" s="245" t="s">
        <v>192</v>
      </c>
      <c r="D17" s="230">
        <v>3</v>
      </c>
      <c r="E17" s="233" t="s">
        <v>5</v>
      </c>
      <c r="F17" s="233">
        <v>3</v>
      </c>
      <c r="G17" s="222"/>
      <c r="H17" s="54" t="str">
        <f t="shared" ref="H17" si="20">IF(F17="","",IF(F17="-","",IF(F17&gt;=4,"Excellent","")))</f>
        <v/>
      </c>
      <c r="I17" s="50" t="str">
        <f t="shared" ref="I17" si="21">IF(F17&lt;=2,"",IF(F17&lt;4,"Acceptable",""))</f>
        <v>Acceptable</v>
      </c>
      <c r="J17" s="265" t="str">
        <f t="shared" ref="J17" si="22">IF(F17&lt;=1,"",IF(F17&lt;3,"Unusual",""))</f>
        <v/>
      </c>
      <c r="K17" s="265" t="str">
        <f t="shared" ref="K17" si="23">IF(F17&lt;1,"",IF(F17&lt;2,"Abnormal",""))</f>
        <v/>
      </c>
      <c r="L17" s="80" t="str">
        <f t="shared" ref="L17" si="24">IF(F17="","",IF(F17&lt;1,"Poor",""))</f>
        <v/>
      </c>
      <c r="M17" s="56" t="str">
        <f t="shared" ref="M17" si="25">IF(D17&lt;W$10,"N/A",IF(D17&gt;=W$10,IF(K17="Abnormal","Asset Health Risk",IF(L17="Poor","Significant Asset Health Risk","N/A"))))</f>
        <v>N/A</v>
      </c>
      <c r="N17" s="254">
        <f t="shared" ref="N17" si="26">IF(D17="","Enter FM #",IF(Y17="error","Remove CF #",IF(D17=0,"N/A",IF(Y17="Enter CF #",Y17,IF(Y17="Error",Y17,IF(F17&gt;=4,1,IF(F17&gt;=3,0.75,IF(F17&gt;=2,0.5,IF(F17&gt;=1,0.25,IF(F17&lt;1,0,"No data"))))))))))</f>
        <v>0.75</v>
      </c>
      <c r="O17" s="319"/>
      <c r="P17" s="320"/>
      <c r="Q17" s="44">
        <f t="shared" ref="Q17" si="27">IF(F17="","-",IF(V17="-","-",IF(V17=0,0,V17*F17)))</f>
        <v>9.473684210526315</v>
      </c>
      <c r="R17" s="217">
        <f t="shared" ref="R17" si="28">IF(S17=0,1,IF(F17="",1,IF(F17&lt;1,(D17*R$10),IF(F17&lt;2,(D17*S$10),1))))</f>
        <v>1</v>
      </c>
      <c r="S17" s="217">
        <f t="shared" ref="S17" si="29">IF(D17&gt;=W$10,1,0)</f>
        <v>0</v>
      </c>
      <c r="T17" s="217">
        <f t="shared" ref="T17" si="30">IF(U17="-","-",R17*U17)</f>
        <v>12.631578947368421</v>
      </c>
      <c r="U17" s="217">
        <f t="shared" ref="U17" si="31">IF(V17="-","-",U$10*V17)</f>
        <v>12.631578947368421</v>
      </c>
      <c r="V17" s="217">
        <f t="shared" si="0"/>
        <v>3.1578947368421053</v>
      </c>
      <c r="W17" s="218">
        <f t="shared" ref="W17" si="32">IF(D17="","-",IF(F17="","-",IF(D17=0,0,IF(D17=1,1,IF(D17=2,2,IF(D17=3,3,IF(D17=4,4,IF(D17=5,5,IF(D17=6,7,IF(D17=7,10,IF(D17=8,15,IF(D17=9,20,IF(D17=10,30)))))))))))))</f>
        <v>3</v>
      </c>
      <c r="X17" s="217">
        <f t="shared" ref="X17" si="33">IF(F17="",0,1)</f>
        <v>1</v>
      </c>
      <c r="Y17" s="217">
        <f t="shared" ref="Y17" si="34">IF(F17="","Enter CF #",IF(AND(D17=0,X17=1),"Error",0))</f>
        <v>0</v>
      </c>
      <c r="Z17" s="92">
        <f t="shared" ref="Z17" si="35">IF(D17="",0,IF(D17&gt;0,1,0))</f>
        <v>1</v>
      </c>
      <c r="AA17" s="218">
        <f t="shared" ref="AA17" si="36">IF(D17="",0,IF(D17=0,0,IF(D17&gt;0,IF(F17="",0,1))))</f>
        <v>1</v>
      </c>
      <c r="AB17" s="217">
        <f t="shared" ref="AB17" si="37">IF(M17="Significant Asset Health Risk",1,0)</f>
        <v>0</v>
      </c>
      <c r="AC17" s="93"/>
      <c r="AD17" s="218">
        <f t="shared" ref="AD17" si="38">IF(N17&lt;=0.25,1,0)</f>
        <v>0</v>
      </c>
      <c r="AE17" s="191">
        <v>5</v>
      </c>
      <c r="AG17" s="216"/>
    </row>
    <row r="18" spans="1:33" x14ac:dyDescent="0.25">
      <c r="A18" s="336"/>
      <c r="B18" s="256" t="s">
        <v>193</v>
      </c>
      <c r="C18" s="245" t="s">
        <v>194</v>
      </c>
      <c r="D18" s="231">
        <v>5</v>
      </c>
      <c r="E18" s="234" t="s">
        <v>5</v>
      </c>
      <c r="F18" s="234">
        <v>3</v>
      </c>
      <c r="G18" s="222"/>
      <c r="H18" s="54" t="str">
        <f t="shared" si="3"/>
        <v/>
      </c>
      <c r="I18" s="50" t="str">
        <f t="shared" si="4"/>
        <v>Acceptable</v>
      </c>
      <c r="J18" s="265" t="str">
        <f t="shared" si="5"/>
        <v/>
      </c>
      <c r="K18" s="265" t="str">
        <f t="shared" si="6"/>
        <v/>
      </c>
      <c r="L18" s="80" t="str">
        <f t="shared" si="7"/>
        <v/>
      </c>
      <c r="M18" s="56" t="str">
        <f t="shared" si="8"/>
        <v>N/A</v>
      </c>
      <c r="N18" s="254">
        <f t="shared" si="9"/>
        <v>0.75</v>
      </c>
      <c r="O18" s="319"/>
      <c r="P18" s="320"/>
      <c r="Q18" s="44">
        <f t="shared" si="10"/>
        <v>15.789473684210524</v>
      </c>
      <c r="R18" s="177">
        <f t="shared" si="11"/>
        <v>1</v>
      </c>
      <c r="S18" s="177">
        <f t="shared" si="12"/>
        <v>0</v>
      </c>
      <c r="T18" s="177">
        <f t="shared" si="13"/>
        <v>21.052631578947366</v>
      </c>
      <c r="U18" s="177">
        <f t="shared" si="14"/>
        <v>21.052631578947366</v>
      </c>
      <c r="V18" s="177">
        <f t="shared" si="0"/>
        <v>5.2631578947368416</v>
      </c>
      <c r="W18" s="91">
        <f t="shared" si="15"/>
        <v>5</v>
      </c>
      <c r="X18" s="177">
        <f t="shared" si="16"/>
        <v>1</v>
      </c>
      <c r="Y18" s="177">
        <f t="shared" si="17"/>
        <v>0</v>
      </c>
      <c r="Z18" s="92">
        <f t="shared" si="1"/>
        <v>1</v>
      </c>
      <c r="AA18" s="91">
        <f t="shared" si="2"/>
        <v>1</v>
      </c>
      <c r="AB18" s="177">
        <f t="shared" si="18"/>
        <v>0</v>
      </c>
      <c r="AC18" s="93"/>
      <c r="AD18" s="91">
        <f t="shared" si="19"/>
        <v>0</v>
      </c>
      <c r="AE18" s="191">
        <v>5</v>
      </c>
      <c r="AG18" s="14"/>
    </row>
    <row r="19" spans="1:33" ht="15" customHeight="1" x14ac:dyDescent="0.25">
      <c r="A19" s="335" t="s">
        <v>211</v>
      </c>
      <c r="B19" s="255" t="s">
        <v>195</v>
      </c>
      <c r="C19" s="246" t="s">
        <v>186</v>
      </c>
      <c r="D19" s="230">
        <v>8</v>
      </c>
      <c r="E19" s="232" t="s">
        <v>5</v>
      </c>
      <c r="F19" s="232"/>
      <c r="G19" s="209" t="s">
        <v>172</v>
      </c>
      <c r="H19" s="53" t="str">
        <f t="shared" si="3"/>
        <v/>
      </c>
      <c r="I19" s="49" t="str">
        <f t="shared" si="4"/>
        <v/>
      </c>
      <c r="J19" s="264" t="str">
        <f t="shared" si="5"/>
        <v/>
      </c>
      <c r="K19" s="264" t="str">
        <f t="shared" si="6"/>
        <v/>
      </c>
      <c r="L19" s="79" t="str">
        <f t="shared" si="7"/>
        <v/>
      </c>
      <c r="M19" s="47" t="str">
        <f t="shared" si="8"/>
        <v>N/A</v>
      </c>
      <c r="N19" s="48" t="str">
        <f t="shared" si="9"/>
        <v>Enter CF #</v>
      </c>
      <c r="O19" s="358"/>
      <c r="P19" s="359"/>
      <c r="Q19" s="43" t="str">
        <f t="shared" si="10"/>
        <v>-</v>
      </c>
      <c r="R19" s="42">
        <f t="shared" si="11"/>
        <v>1</v>
      </c>
      <c r="S19" s="42">
        <f t="shared" si="12"/>
        <v>1</v>
      </c>
      <c r="T19" s="42" t="str">
        <f t="shared" si="13"/>
        <v>-</v>
      </c>
      <c r="U19" s="42" t="str">
        <f t="shared" si="14"/>
        <v>-</v>
      </c>
      <c r="V19" s="42" t="str">
        <f t="shared" si="0"/>
        <v>-</v>
      </c>
      <c r="W19" s="88" t="str">
        <f t="shared" si="15"/>
        <v>-</v>
      </c>
      <c r="X19" s="42">
        <f t="shared" si="16"/>
        <v>0</v>
      </c>
      <c r="Y19" s="42" t="str">
        <f t="shared" si="17"/>
        <v>Enter CF #</v>
      </c>
      <c r="Z19" s="89">
        <f>IF(D19="",0,IF(D19&gt;0,1,0))</f>
        <v>1</v>
      </c>
      <c r="AA19" s="88">
        <f>IF(D19="",0,IF(D19=0,0,IF(D19&gt;0,IF(F19="",0,1))))</f>
        <v>0</v>
      </c>
      <c r="AB19" s="42">
        <f t="shared" si="18"/>
        <v>0</v>
      </c>
      <c r="AC19" s="196"/>
      <c r="AD19" s="88">
        <f t="shared" si="19"/>
        <v>0</v>
      </c>
      <c r="AE19" s="90">
        <v>7</v>
      </c>
    </row>
    <row r="20" spans="1:33" ht="15" customHeight="1" x14ac:dyDescent="0.25">
      <c r="A20" s="336"/>
      <c r="B20" s="256" t="s">
        <v>196</v>
      </c>
      <c r="C20" s="245" t="s">
        <v>186</v>
      </c>
      <c r="D20" s="230">
        <v>8</v>
      </c>
      <c r="E20" s="233" t="s">
        <v>5</v>
      </c>
      <c r="F20" s="230"/>
      <c r="G20" s="210" t="s">
        <v>172</v>
      </c>
      <c r="H20" s="54" t="str">
        <f t="shared" si="3"/>
        <v/>
      </c>
      <c r="I20" s="50" t="str">
        <f t="shared" si="4"/>
        <v/>
      </c>
      <c r="J20" s="265" t="str">
        <f t="shared" si="5"/>
        <v/>
      </c>
      <c r="K20" s="265" t="str">
        <f t="shared" si="6"/>
        <v/>
      </c>
      <c r="L20" s="80" t="str">
        <f t="shared" si="7"/>
        <v/>
      </c>
      <c r="M20" s="56" t="str">
        <f t="shared" si="8"/>
        <v>N/A</v>
      </c>
      <c r="N20" s="254" t="str">
        <f t="shared" si="9"/>
        <v>Enter CF #</v>
      </c>
      <c r="O20" s="319"/>
      <c r="P20" s="320"/>
      <c r="Q20" s="44" t="str">
        <f t="shared" si="10"/>
        <v>-</v>
      </c>
      <c r="R20" s="177">
        <f t="shared" si="11"/>
        <v>1</v>
      </c>
      <c r="S20" s="177">
        <f t="shared" si="12"/>
        <v>1</v>
      </c>
      <c r="T20" s="177" t="str">
        <f t="shared" si="13"/>
        <v>-</v>
      </c>
      <c r="U20" s="177" t="str">
        <f t="shared" si="14"/>
        <v>-</v>
      </c>
      <c r="V20" s="177" t="str">
        <f t="shared" si="0"/>
        <v>-</v>
      </c>
      <c r="W20" s="91" t="str">
        <f t="shared" si="15"/>
        <v>-</v>
      </c>
      <c r="X20" s="177">
        <f t="shared" si="16"/>
        <v>0</v>
      </c>
      <c r="Y20" s="177" t="str">
        <f t="shared" si="17"/>
        <v>Enter CF #</v>
      </c>
      <c r="Z20" s="92">
        <f t="shared" ref="Z20:Z27" si="39">IF(D20="",0,IF(D20&gt;0,1,0))</f>
        <v>1</v>
      </c>
      <c r="AA20" s="91">
        <f t="shared" ref="AA20:AA27" si="40">IF(D20="",0,IF(D20=0,0,IF(D20&gt;0,IF(F20="",0,1))))</f>
        <v>0</v>
      </c>
      <c r="AB20" s="177">
        <f t="shared" si="18"/>
        <v>0</v>
      </c>
      <c r="AC20" s="93"/>
      <c r="AD20" s="91">
        <f t="shared" si="19"/>
        <v>0</v>
      </c>
      <c r="AE20" s="191">
        <v>7</v>
      </c>
    </row>
    <row r="21" spans="1:33" s="215" customFormat="1" ht="15" customHeight="1" x14ac:dyDescent="0.25">
      <c r="A21" s="336"/>
      <c r="B21" s="256" t="s">
        <v>197</v>
      </c>
      <c r="C21" s="245" t="s">
        <v>186</v>
      </c>
      <c r="D21" s="230">
        <v>8</v>
      </c>
      <c r="E21" s="233" t="s">
        <v>5</v>
      </c>
      <c r="F21" s="230"/>
      <c r="G21" s="210" t="s">
        <v>172</v>
      </c>
      <c r="H21" s="54" t="str">
        <f t="shared" ref="H21:H22" si="41">IF(F21="","",IF(F21="-","",IF(F21&gt;=4,"Excellent","")))</f>
        <v/>
      </c>
      <c r="I21" s="50" t="str">
        <f t="shared" ref="I21:I22" si="42">IF(F21&lt;=2,"",IF(F21&lt;4,"Acceptable",""))</f>
        <v/>
      </c>
      <c r="J21" s="265" t="str">
        <f t="shared" ref="J21:J22" si="43">IF(F21&lt;=1,"",IF(F21&lt;3,"Unusual",""))</f>
        <v/>
      </c>
      <c r="K21" s="265" t="str">
        <f t="shared" ref="K21:K22" si="44">IF(F21&lt;1,"",IF(F21&lt;2,"Abnormal",""))</f>
        <v/>
      </c>
      <c r="L21" s="80" t="str">
        <f t="shared" ref="L21:L22" si="45">IF(F21="","",IF(F21&lt;1,"Poor",""))</f>
        <v/>
      </c>
      <c r="M21" s="56" t="str">
        <f t="shared" ref="M21:M22" si="46">IF(D21&lt;W$10,"N/A",IF(D21&gt;=W$10,IF(K21="Abnormal","Asset Health Risk",IF(L21="Poor","Significant Asset Health Risk","N/A"))))</f>
        <v>N/A</v>
      </c>
      <c r="N21" s="254" t="str">
        <f t="shared" ref="N21:N22" si="47">IF(D21="","Enter FM #",IF(Y21="error","Remove CF #",IF(D21=0,"N/A",IF(Y21="Enter CF #",Y21,IF(Y21="Error",Y21,IF(F21&gt;=4,1,IF(F21&gt;=3,0.75,IF(F21&gt;=2,0.5,IF(F21&gt;=1,0.25,IF(F21&lt;1,0,"No data"))))))))))</f>
        <v>Enter CF #</v>
      </c>
      <c r="O21" s="319"/>
      <c r="P21" s="320"/>
      <c r="Q21" s="44" t="str">
        <f t="shared" ref="Q21:Q22" si="48">IF(F21="","-",IF(V21="-","-",IF(V21=0,0,V21*F21)))</f>
        <v>-</v>
      </c>
      <c r="R21" s="217">
        <f t="shared" ref="R21:R22" si="49">IF(S21=0,1,IF(F21="",1,IF(F21&lt;1,(D21*R$10),IF(F21&lt;2,(D21*S$10),1))))</f>
        <v>1</v>
      </c>
      <c r="S21" s="217">
        <f t="shared" ref="S21:S22" si="50">IF(D21&gt;=W$10,1,0)</f>
        <v>1</v>
      </c>
      <c r="T21" s="217" t="str">
        <f t="shared" ref="T21:T22" si="51">IF(U21="-","-",R21*U21)</f>
        <v>-</v>
      </c>
      <c r="U21" s="217" t="str">
        <f t="shared" ref="U21:U22" si="52">IF(V21="-","-",U$10*V21)</f>
        <v>-</v>
      </c>
      <c r="V21" s="217" t="str">
        <f t="shared" si="0"/>
        <v>-</v>
      </c>
      <c r="W21" s="218" t="str">
        <f t="shared" ref="W21:W22" si="53">IF(D21="","-",IF(F21="","-",IF(D21=0,0,IF(D21=1,1,IF(D21=2,2,IF(D21=3,3,IF(D21=4,4,IF(D21=5,5,IF(D21=6,7,IF(D21=7,10,IF(D21=8,15,IF(D21=9,20,IF(D21=10,30)))))))))))))</f>
        <v>-</v>
      </c>
      <c r="X21" s="217">
        <f t="shared" ref="X21:X22" si="54">IF(F21="",0,1)</f>
        <v>0</v>
      </c>
      <c r="Y21" s="217" t="str">
        <f t="shared" ref="Y21:Y22" si="55">IF(F21="","Enter CF #",IF(AND(D21=0,X21=1),"Error",0))</f>
        <v>Enter CF #</v>
      </c>
      <c r="Z21" s="92">
        <f t="shared" ref="Z21:Z22" si="56">IF(D21="",0,IF(D21&gt;0,1,0))</f>
        <v>1</v>
      </c>
      <c r="AA21" s="218">
        <f t="shared" ref="AA21:AA22" si="57">IF(D21="",0,IF(D21=0,0,IF(D21&gt;0,IF(F21="",0,1))))</f>
        <v>0</v>
      </c>
      <c r="AB21" s="217">
        <f t="shared" ref="AB21:AB22" si="58">IF(M21="Significant Asset Health Risk",1,0)</f>
        <v>0</v>
      </c>
      <c r="AC21" s="93"/>
      <c r="AD21" s="218">
        <f t="shared" ref="AD21:AD22" si="59">IF(N21&lt;=0.25,1,0)</f>
        <v>0</v>
      </c>
      <c r="AE21" s="191">
        <v>7</v>
      </c>
    </row>
    <row r="22" spans="1:33" s="215" customFormat="1" ht="15" customHeight="1" x14ac:dyDescent="0.25">
      <c r="A22" s="336"/>
      <c r="B22" s="256" t="s">
        <v>198</v>
      </c>
      <c r="C22" s="245" t="s">
        <v>199</v>
      </c>
      <c r="D22" s="230">
        <v>5</v>
      </c>
      <c r="E22" s="233" t="s">
        <v>5</v>
      </c>
      <c r="F22" s="233"/>
      <c r="G22" s="210" t="s">
        <v>172</v>
      </c>
      <c r="H22" s="54" t="str">
        <f t="shared" si="41"/>
        <v/>
      </c>
      <c r="I22" s="50" t="str">
        <f t="shared" si="42"/>
        <v/>
      </c>
      <c r="J22" s="265" t="str">
        <f t="shared" si="43"/>
        <v/>
      </c>
      <c r="K22" s="265" t="str">
        <f t="shared" si="44"/>
        <v/>
      </c>
      <c r="L22" s="80" t="str">
        <f t="shared" si="45"/>
        <v/>
      </c>
      <c r="M22" s="56" t="str">
        <f t="shared" si="46"/>
        <v>N/A</v>
      </c>
      <c r="N22" s="254" t="str">
        <f t="shared" si="47"/>
        <v>Enter CF #</v>
      </c>
      <c r="O22" s="319"/>
      <c r="P22" s="320"/>
      <c r="Q22" s="44" t="str">
        <f t="shared" si="48"/>
        <v>-</v>
      </c>
      <c r="R22" s="217">
        <f t="shared" si="49"/>
        <v>1</v>
      </c>
      <c r="S22" s="217">
        <f t="shared" si="50"/>
        <v>0</v>
      </c>
      <c r="T22" s="217" t="str">
        <f t="shared" si="51"/>
        <v>-</v>
      </c>
      <c r="U22" s="217" t="str">
        <f t="shared" si="52"/>
        <v>-</v>
      </c>
      <c r="V22" s="217" t="str">
        <f t="shared" si="0"/>
        <v>-</v>
      </c>
      <c r="W22" s="218" t="str">
        <f t="shared" si="53"/>
        <v>-</v>
      </c>
      <c r="X22" s="217">
        <f t="shared" si="54"/>
        <v>0</v>
      </c>
      <c r="Y22" s="217" t="str">
        <f t="shared" si="55"/>
        <v>Enter CF #</v>
      </c>
      <c r="Z22" s="92">
        <f t="shared" si="56"/>
        <v>1</v>
      </c>
      <c r="AA22" s="218">
        <f t="shared" si="57"/>
        <v>0</v>
      </c>
      <c r="AB22" s="217">
        <f t="shared" si="58"/>
        <v>0</v>
      </c>
      <c r="AC22" s="93"/>
      <c r="AD22" s="218">
        <f t="shared" si="59"/>
        <v>0</v>
      </c>
      <c r="AE22" s="191">
        <v>8</v>
      </c>
    </row>
    <row r="23" spans="1:33" ht="15" customHeight="1" x14ac:dyDescent="0.25">
      <c r="A23" s="336"/>
      <c r="B23" s="256" t="s">
        <v>200</v>
      </c>
      <c r="C23" s="245" t="s">
        <v>201</v>
      </c>
      <c r="D23" s="230">
        <v>3</v>
      </c>
      <c r="E23" s="233" t="s">
        <v>5</v>
      </c>
      <c r="F23" s="233"/>
      <c r="G23" s="210" t="s">
        <v>172</v>
      </c>
      <c r="H23" s="54" t="str">
        <f t="shared" si="3"/>
        <v/>
      </c>
      <c r="I23" s="50" t="str">
        <f t="shared" si="4"/>
        <v/>
      </c>
      <c r="J23" s="265" t="str">
        <f t="shared" si="5"/>
        <v/>
      </c>
      <c r="K23" s="265" t="str">
        <f t="shared" si="6"/>
        <v/>
      </c>
      <c r="L23" s="80" t="str">
        <f t="shared" si="7"/>
        <v/>
      </c>
      <c r="M23" s="56" t="str">
        <f t="shared" si="8"/>
        <v>N/A</v>
      </c>
      <c r="N23" s="254" t="str">
        <f t="shared" si="9"/>
        <v>Enter CF #</v>
      </c>
      <c r="O23" s="319"/>
      <c r="P23" s="320"/>
      <c r="Q23" s="44" t="str">
        <f t="shared" si="10"/>
        <v>-</v>
      </c>
      <c r="R23" s="177">
        <f t="shared" si="11"/>
        <v>1</v>
      </c>
      <c r="S23" s="177">
        <f t="shared" si="12"/>
        <v>0</v>
      </c>
      <c r="T23" s="177" t="str">
        <f t="shared" si="13"/>
        <v>-</v>
      </c>
      <c r="U23" s="177" t="str">
        <f t="shared" si="14"/>
        <v>-</v>
      </c>
      <c r="V23" s="177" t="str">
        <f t="shared" si="0"/>
        <v>-</v>
      </c>
      <c r="W23" s="91" t="str">
        <f t="shared" si="15"/>
        <v>-</v>
      </c>
      <c r="X23" s="177">
        <f t="shared" si="16"/>
        <v>0</v>
      </c>
      <c r="Y23" s="177" t="str">
        <f t="shared" si="17"/>
        <v>Enter CF #</v>
      </c>
      <c r="Z23" s="92">
        <f t="shared" si="39"/>
        <v>1</v>
      </c>
      <c r="AA23" s="91">
        <f t="shared" si="40"/>
        <v>0</v>
      </c>
      <c r="AB23" s="177">
        <f t="shared" si="18"/>
        <v>0</v>
      </c>
      <c r="AC23" s="93"/>
      <c r="AD23" s="91">
        <f t="shared" si="19"/>
        <v>0</v>
      </c>
      <c r="AE23" s="191">
        <v>7</v>
      </c>
    </row>
    <row r="24" spans="1:33" ht="15" customHeight="1" x14ac:dyDescent="0.25">
      <c r="A24" s="336"/>
      <c r="B24" s="256" t="s">
        <v>202</v>
      </c>
      <c r="C24" s="245" t="s">
        <v>203</v>
      </c>
      <c r="D24" s="230">
        <v>6</v>
      </c>
      <c r="E24" s="233" t="s">
        <v>5</v>
      </c>
      <c r="F24" s="233"/>
      <c r="G24" s="210" t="s">
        <v>172</v>
      </c>
      <c r="H24" s="54" t="str">
        <f t="shared" si="3"/>
        <v/>
      </c>
      <c r="I24" s="50" t="str">
        <f t="shared" si="4"/>
        <v/>
      </c>
      <c r="J24" s="265" t="str">
        <f t="shared" si="5"/>
        <v/>
      </c>
      <c r="K24" s="265" t="str">
        <f t="shared" si="6"/>
        <v/>
      </c>
      <c r="L24" s="80" t="str">
        <f t="shared" si="7"/>
        <v/>
      </c>
      <c r="M24" s="56" t="str">
        <f t="shared" si="8"/>
        <v>N/A</v>
      </c>
      <c r="N24" s="254" t="str">
        <f t="shared" si="9"/>
        <v>Enter CF #</v>
      </c>
      <c r="O24" s="319"/>
      <c r="P24" s="320"/>
      <c r="Q24" s="44" t="str">
        <f t="shared" si="10"/>
        <v>-</v>
      </c>
      <c r="R24" s="177">
        <f t="shared" si="11"/>
        <v>1</v>
      </c>
      <c r="S24" s="177">
        <f t="shared" si="12"/>
        <v>0</v>
      </c>
      <c r="T24" s="177" t="str">
        <f t="shared" si="13"/>
        <v>-</v>
      </c>
      <c r="U24" s="177" t="str">
        <f t="shared" si="14"/>
        <v>-</v>
      </c>
      <c r="V24" s="177" t="str">
        <f t="shared" si="0"/>
        <v>-</v>
      </c>
      <c r="W24" s="91" t="str">
        <f t="shared" si="15"/>
        <v>-</v>
      </c>
      <c r="X24" s="177">
        <f t="shared" si="16"/>
        <v>0</v>
      </c>
      <c r="Y24" s="177" t="str">
        <f t="shared" si="17"/>
        <v>Enter CF #</v>
      </c>
      <c r="Z24" s="92">
        <f t="shared" si="39"/>
        <v>1</v>
      </c>
      <c r="AA24" s="91">
        <f t="shared" si="40"/>
        <v>0</v>
      </c>
      <c r="AB24" s="177">
        <f t="shared" si="18"/>
        <v>0</v>
      </c>
      <c r="AC24" s="93"/>
      <c r="AD24" s="91">
        <f t="shared" si="19"/>
        <v>0</v>
      </c>
      <c r="AE24" s="191">
        <v>8</v>
      </c>
    </row>
    <row r="25" spans="1:33" ht="15" customHeight="1" x14ac:dyDescent="0.25">
      <c r="A25" s="336"/>
      <c r="B25" s="259" t="s">
        <v>204</v>
      </c>
      <c r="C25" s="247" t="s">
        <v>203</v>
      </c>
      <c r="D25" s="231">
        <v>6</v>
      </c>
      <c r="E25" s="234" t="s">
        <v>5</v>
      </c>
      <c r="F25" s="234"/>
      <c r="G25" s="210" t="s">
        <v>172</v>
      </c>
      <c r="H25" s="54" t="str">
        <f t="shared" si="3"/>
        <v/>
      </c>
      <c r="I25" s="50" t="str">
        <f t="shared" si="4"/>
        <v/>
      </c>
      <c r="J25" s="265" t="str">
        <f t="shared" si="5"/>
        <v/>
      </c>
      <c r="K25" s="265" t="str">
        <f t="shared" si="6"/>
        <v/>
      </c>
      <c r="L25" s="80" t="str">
        <f t="shared" si="7"/>
        <v/>
      </c>
      <c r="M25" s="56" t="str">
        <f t="shared" si="8"/>
        <v>N/A</v>
      </c>
      <c r="N25" s="254" t="str">
        <f t="shared" si="9"/>
        <v>Enter CF #</v>
      </c>
      <c r="O25" s="319"/>
      <c r="P25" s="320"/>
      <c r="Q25" s="44" t="str">
        <f t="shared" si="10"/>
        <v>-</v>
      </c>
      <c r="R25" s="177">
        <f t="shared" si="11"/>
        <v>1</v>
      </c>
      <c r="S25" s="177">
        <f t="shared" si="12"/>
        <v>0</v>
      </c>
      <c r="T25" s="177" t="str">
        <f t="shared" si="13"/>
        <v>-</v>
      </c>
      <c r="U25" s="177" t="str">
        <f t="shared" si="14"/>
        <v>-</v>
      </c>
      <c r="V25" s="177" t="str">
        <f t="shared" si="0"/>
        <v>-</v>
      </c>
      <c r="W25" s="91" t="str">
        <f t="shared" si="15"/>
        <v>-</v>
      </c>
      <c r="X25" s="177">
        <f t="shared" si="16"/>
        <v>0</v>
      </c>
      <c r="Y25" s="177" t="str">
        <f t="shared" si="17"/>
        <v>Enter CF #</v>
      </c>
      <c r="Z25" s="92">
        <f t="shared" si="39"/>
        <v>1</v>
      </c>
      <c r="AA25" s="91">
        <f t="shared" si="40"/>
        <v>0</v>
      </c>
      <c r="AB25" s="177">
        <f t="shared" si="18"/>
        <v>0</v>
      </c>
      <c r="AC25" s="93"/>
      <c r="AD25" s="91">
        <f t="shared" si="19"/>
        <v>0</v>
      </c>
      <c r="AE25" s="191">
        <v>8</v>
      </c>
    </row>
    <row r="26" spans="1:33" ht="15" customHeight="1" x14ac:dyDescent="0.25">
      <c r="A26" s="295" t="s">
        <v>205</v>
      </c>
      <c r="B26" s="223" t="s">
        <v>206</v>
      </c>
      <c r="C26" s="248" t="s">
        <v>186</v>
      </c>
      <c r="D26" s="235">
        <v>0</v>
      </c>
      <c r="E26" s="296">
        <v>0.01</v>
      </c>
      <c r="F26" s="235" t="s">
        <v>187</v>
      </c>
      <c r="G26" s="208" t="s">
        <v>172</v>
      </c>
      <c r="H26" s="55" t="str">
        <f t="shared" si="3"/>
        <v/>
      </c>
      <c r="I26" s="51" t="str">
        <f t="shared" si="4"/>
        <v/>
      </c>
      <c r="J26" s="266" t="str">
        <f t="shared" si="5"/>
        <v/>
      </c>
      <c r="K26" s="266" t="str">
        <f t="shared" si="6"/>
        <v/>
      </c>
      <c r="L26" s="81" t="str">
        <f t="shared" si="7"/>
        <v/>
      </c>
      <c r="M26" s="268" t="str">
        <f t="shared" si="8"/>
        <v>N/A</v>
      </c>
      <c r="N26" s="253" t="str">
        <f t="shared" si="9"/>
        <v>N/A</v>
      </c>
      <c r="O26" s="352"/>
      <c r="P26" s="353"/>
      <c r="Q26" s="52" t="str">
        <f t="shared" si="10"/>
        <v>-</v>
      </c>
      <c r="R26" s="60">
        <f t="shared" si="11"/>
        <v>1</v>
      </c>
      <c r="S26" s="60">
        <f t="shared" si="12"/>
        <v>0</v>
      </c>
      <c r="T26" s="60" t="str">
        <f t="shared" si="13"/>
        <v>-</v>
      </c>
      <c r="U26" s="60" t="str">
        <f t="shared" si="14"/>
        <v>-</v>
      </c>
      <c r="V26" s="60" t="str">
        <f t="shared" si="0"/>
        <v>-</v>
      </c>
      <c r="W26" s="94" t="str">
        <f t="shared" si="15"/>
        <v>-</v>
      </c>
      <c r="X26" s="60">
        <f t="shared" si="16"/>
        <v>0</v>
      </c>
      <c r="Y26" s="60" t="str">
        <f t="shared" si="17"/>
        <v>Enter CF #</v>
      </c>
      <c r="Z26" s="95">
        <f t="shared" si="39"/>
        <v>0</v>
      </c>
      <c r="AA26" s="94">
        <f t="shared" si="40"/>
        <v>0</v>
      </c>
      <c r="AB26" s="60">
        <f t="shared" si="18"/>
        <v>0</v>
      </c>
      <c r="AC26" s="96"/>
      <c r="AD26" s="94">
        <f t="shared" si="19"/>
        <v>0</v>
      </c>
      <c r="AE26" s="192">
        <v>4</v>
      </c>
    </row>
    <row r="27" spans="1:33" ht="15" customHeight="1" x14ac:dyDescent="0.25">
      <c r="A27" s="214" t="s">
        <v>207</v>
      </c>
      <c r="B27" s="258" t="s">
        <v>208</v>
      </c>
      <c r="C27" s="249" t="s">
        <v>209</v>
      </c>
      <c r="D27" s="235">
        <v>10</v>
      </c>
      <c r="E27" s="233" t="s">
        <v>5</v>
      </c>
      <c r="F27" s="238">
        <v>3</v>
      </c>
      <c r="G27" s="46"/>
      <c r="H27" s="53" t="str">
        <f t="shared" si="3"/>
        <v/>
      </c>
      <c r="I27" s="49" t="str">
        <f t="shared" si="4"/>
        <v>Acceptable</v>
      </c>
      <c r="J27" s="264" t="str">
        <f t="shared" si="5"/>
        <v/>
      </c>
      <c r="K27" s="264" t="str">
        <f t="shared" si="6"/>
        <v/>
      </c>
      <c r="L27" s="79" t="str">
        <f t="shared" si="7"/>
        <v/>
      </c>
      <c r="M27" s="47" t="str">
        <f t="shared" si="8"/>
        <v>N/A</v>
      </c>
      <c r="N27" s="48">
        <f t="shared" si="9"/>
        <v>0.75</v>
      </c>
      <c r="O27" s="354"/>
      <c r="P27" s="355"/>
      <c r="Q27" s="43">
        <f t="shared" si="10"/>
        <v>94.73684210526315</v>
      </c>
      <c r="R27" s="42">
        <f t="shared" si="11"/>
        <v>1</v>
      </c>
      <c r="S27" s="42">
        <f t="shared" si="12"/>
        <v>1</v>
      </c>
      <c r="T27" s="42">
        <f t="shared" si="13"/>
        <v>126.31578947368421</v>
      </c>
      <c r="U27" s="42">
        <f t="shared" si="14"/>
        <v>126.31578947368421</v>
      </c>
      <c r="V27" s="42">
        <f t="shared" si="0"/>
        <v>31.578947368421051</v>
      </c>
      <c r="W27" s="88">
        <f t="shared" si="15"/>
        <v>30</v>
      </c>
      <c r="X27" s="42">
        <f t="shared" si="16"/>
        <v>1</v>
      </c>
      <c r="Y27" s="42">
        <f t="shared" si="17"/>
        <v>0</v>
      </c>
      <c r="Z27" s="89">
        <f t="shared" si="39"/>
        <v>1</v>
      </c>
      <c r="AA27" s="88">
        <f t="shared" si="40"/>
        <v>1</v>
      </c>
      <c r="AB27" s="42">
        <f t="shared" si="18"/>
        <v>0</v>
      </c>
      <c r="AC27" s="196"/>
      <c r="AD27" s="88">
        <f t="shared" si="19"/>
        <v>0</v>
      </c>
      <c r="AE27" s="90">
        <v>0</v>
      </c>
    </row>
    <row r="28" spans="1:33" s="19" customFormat="1" ht="15" customHeight="1" thickBot="1" x14ac:dyDescent="0.3">
      <c r="A28" s="220" t="s">
        <v>4</v>
      </c>
      <c r="B28" s="226" t="s">
        <v>171</v>
      </c>
      <c r="C28" s="250" t="s">
        <v>210</v>
      </c>
      <c r="D28" s="257">
        <v>9</v>
      </c>
      <c r="E28" s="237" t="s">
        <v>5</v>
      </c>
      <c r="F28" s="236">
        <v>3</v>
      </c>
      <c r="G28" s="236"/>
      <c r="H28" s="219" t="str">
        <f t="shared" ref="H28" si="60">IF(F28="","",IF(F28="-","",IF(F28&gt;=4,"Excellent","")))</f>
        <v/>
      </c>
      <c r="I28" s="269" t="str">
        <f t="shared" ref="I28" si="61">IF(F28&lt;=2,"",IF(F28&lt;4,"Acceptable",""))</f>
        <v>Acceptable</v>
      </c>
      <c r="J28" s="267" t="str">
        <f t="shared" ref="J28" si="62">IF(F28&lt;=1,"",IF(F28&lt;3,"Unusual",""))</f>
        <v/>
      </c>
      <c r="K28" s="267" t="str">
        <f t="shared" ref="K28" si="63">IF(F28&lt;1,"",IF(F28&lt;2,"Abnormal",""))</f>
        <v/>
      </c>
      <c r="L28" s="270" t="str">
        <f t="shared" ref="L28" si="64">IF(F28="","",IF(F28&lt;1,"Poor",""))</f>
        <v/>
      </c>
      <c r="M28" s="271" t="str">
        <f t="shared" ref="M28" si="65">IF(D28&lt;W$10,"N/A",IF(D28&gt;=W$10,IF(K28="Abnormal","Asset Health Risk",IF(L28="Poor","Significant Asset Health Risk","N/A"))))</f>
        <v>N/A</v>
      </c>
      <c r="N28" s="272">
        <f t="shared" ref="N28" si="66">IF(D28="","Enter FM #",IF(Y28="error","Remove CF #",IF(D28=0,"N/A",IF(Y28="Enter CF #",Y28,IF(Y28="Error",Y28,IF(F28&gt;=4,1,IF(F28&gt;=3,0.75,IF(F28&gt;=2,0.5,IF(F28&gt;=1,0.25,IF(F28&lt;1,0,"No data"))))))))))</f>
        <v>0.75</v>
      </c>
      <c r="O28" s="356"/>
      <c r="P28" s="357"/>
      <c r="Q28" s="43">
        <f t="shared" ref="Q28" si="67">IF(F28="","-",IF(V28="-","-",IF(V28=0,0,V28*F28)))</f>
        <v>63.157894736842096</v>
      </c>
      <c r="R28" s="42">
        <f t="shared" ref="R28" si="68">IF(S28=0,1,IF(F28="",1,IF(F28&lt;1,(D28*R$10),IF(F28&lt;2,(D28*S$10),1))))</f>
        <v>1</v>
      </c>
      <c r="S28" s="42">
        <f t="shared" ref="S28" si="69">IF(D28&gt;=W$10,1,0)</f>
        <v>1</v>
      </c>
      <c r="T28" s="42">
        <f t="shared" ref="T28" si="70">IF(U28="-","-",R28*U28)</f>
        <v>84.210526315789465</v>
      </c>
      <c r="U28" s="42">
        <f t="shared" ref="U28" si="71">IF(V28="-","-",U$10*V28)</f>
        <v>84.210526315789465</v>
      </c>
      <c r="V28" s="42">
        <f t="shared" si="0"/>
        <v>21.052631578947366</v>
      </c>
      <c r="W28" s="88">
        <f t="shared" ref="W28" si="72">IF(D28="","-",IF(F28="","-",IF(D28=0,0,IF(D28=1,1,IF(D28=2,2,IF(D28=3,3,IF(D28=4,4,IF(D28=5,5,IF(D28=6,7,IF(D28=7,10,IF(D28=8,15,IF(D28=9,20,IF(D28=10,30)))))))))))))</f>
        <v>20</v>
      </c>
      <c r="X28" s="42">
        <f t="shared" ref="X28" si="73">IF(F28="",0,1)</f>
        <v>1</v>
      </c>
      <c r="Y28" s="42">
        <f t="shared" ref="Y28" si="74">IF(F28="","Enter CF #",IF(AND(D28=0,X28=1),"Error",0))</f>
        <v>0</v>
      </c>
      <c r="Z28" s="89">
        <f t="shared" ref="Z28" si="75">IF(D28="",0,IF(D28&gt;0,1,0))</f>
        <v>1</v>
      </c>
      <c r="AA28" s="88">
        <f t="shared" ref="AA28" si="76">IF(D28="",0,IF(D28=0,0,IF(D28&gt;0,IF(F28="",0,1))))</f>
        <v>1</v>
      </c>
      <c r="AB28" s="42">
        <f t="shared" ref="AB28" si="77">IF(M28="Significant Asset Health Risk",1,0)</f>
        <v>0</v>
      </c>
      <c r="AC28" s="196"/>
      <c r="AD28" s="88">
        <f t="shared" ref="AD28" si="78">IF(N28&lt;=0.25,1,0)</f>
        <v>0</v>
      </c>
      <c r="AE28" s="90">
        <v>0</v>
      </c>
    </row>
    <row r="29" spans="1:33" ht="15.75" thickBot="1" x14ac:dyDescent="0.3">
      <c r="A29" s="109"/>
      <c r="B29" s="109"/>
      <c r="C29" s="109"/>
      <c r="D29" s="110"/>
      <c r="E29" s="109"/>
      <c r="F29" s="109"/>
      <c r="G29" s="109"/>
      <c r="H29" s="109"/>
      <c r="I29" s="109"/>
      <c r="J29" s="111"/>
      <c r="K29" s="111"/>
      <c r="L29" s="111"/>
      <c r="M29" s="112"/>
      <c r="N29" s="112"/>
      <c r="O29" s="109"/>
      <c r="P29" s="109"/>
      <c r="Q29" s="113"/>
      <c r="R29" s="105"/>
      <c r="S29" s="105"/>
      <c r="T29" s="105"/>
      <c r="U29" s="105"/>
      <c r="V29" s="105"/>
      <c r="W29" s="98"/>
      <c r="X29" s="98"/>
      <c r="Y29" s="98"/>
      <c r="Z29" s="98"/>
      <c r="AA29" s="98"/>
      <c r="AB29" s="98"/>
      <c r="AC29" s="98"/>
      <c r="AD29" s="98"/>
      <c r="AE29" s="98"/>
    </row>
    <row r="30" spans="1:33" ht="17.100000000000001" customHeight="1" x14ac:dyDescent="0.25">
      <c r="A30" s="114" t="s">
        <v>73</v>
      </c>
      <c r="B30" s="115">
        <v>0.1</v>
      </c>
      <c r="C30" s="115">
        <v>0.15</v>
      </c>
      <c r="D30" s="116">
        <v>0.2</v>
      </c>
      <c r="E30" s="116">
        <v>0.25</v>
      </c>
      <c r="F30" s="116">
        <v>0.3</v>
      </c>
      <c r="G30" s="116"/>
      <c r="H30" s="116">
        <v>0.35</v>
      </c>
      <c r="I30" s="117">
        <f>COUNTIF(F13:F28,0)</f>
        <v>0</v>
      </c>
      <c r="J30" s="118"/>
      <c r="K30" s="119" t="s">
        <v>7</v>
      </c>
      <c r="L30" s="120">
        <f>Q10/T10*100</f>
        <v>67.105263157894726</v>
      </c>
      <c r="M30" s="121" t="s">
        <v>14</v>
      </c>
      <c r="N30" s="122" t="s">
        <v>83</v>
      </c>
      <c r="O30" s="123"/>
      <c r="P30" s="351" t="s">
        <v>161</v>
      </c>
      <c r="Q30" s="125"/>
      <c r="R30" s="126"/>
      <c r="S30" s="127"/>
      <c r="T30" s="127"/>
      <c r="U30" s="193"/>
      <c r="V30" s="127"/>
      <c r="W30" s="98"/>
      <c r="X30" s="98"/>
      <c r="Y30" s="98"/>
      <c r="Z30" s="98"/>
      <c r="AA30" s="98"/>
      <c r="AB30" s="98"/>
      <c r="AC30" s="98"/>
      <c r="AD30" s="98"/>
      <c r="AE30" s="98"/>
    </row>
    <row r="31" spans="1:33" ht="17.100000000000001" customHeight="1" x14ac:dyDescent="0.25">
      <c r="A31" s="114" t="s">
        <v>67</v>
      </c>
      <c r="B31" s="114">
        <v>0.2</v>
      </c>
      <c r="C31" s="114">
        <v>0.25</v>
      </c>
      <c r="D31" s="114">
        <v>0.3</v>
      </c>
      <c r="E31" s="114">
        <v>0.35</v>
      </c>
      <c r="F31" s="114">
        <v>0.4</v>
      </c>
      <c r="G31" s="114"/>
      <c r="H31" s="114">
        <v>0.45</v>
      </c>
      <c r="I31" s="128"/>
      <c r="J31" s="129"/>
      <c r="K31" s="130" t="s">
        <v>11</v>
      </c>
      <c r="L31" s="131">
        <f>AA10/Z10*100</f>
        <v>46.666666666666664</v>
      </c>
      <c r="M31" s="132" t="s">
        <v>14</v>
      </c>
      <c r="N31" s="131" t="str">
        <f>IF(L32="Info Reqd.","Info Reqd.",(B38-B39)*100)</f>
        <v>Info Reqd.</v>
      </c>
      <c r="O31" s="133" t="s">
        <v>82</v>
      </c>
      <c r="P31" s="351"/>
      <c r="Q31" s="125"/>
      <c r="R31" s="126"/>
      <c r="S31" s="127"/>
      <c r="T31" s="127"/>
      <c r="U31" s="134"/>
      <c r="V31" s="127"/>
      <c r="W31" s="98"/>
      <c r="X31" s="98"/>
      <c r="Y31" s="98"/>
      <c r="Z31" s="98"/>
      <c r="AA31" s="98"/>
      <c r="AB31" s="98"/>
      <c r="AC31" s="98"/>
      <c r="AD31" s="98"/>
      <c r="AE31" s="98"/>
    </row>
    <row r="32" spans="1:33" ht="17.100000000000001" customHeight="1" x14ac:dyDescent="0.25">
      <c r="A32" s="135">
        <f>SUM(B32:H32)+SUM(A35:H35)</f>
        <v>0.8</v>
      </c>
      <c r="B32" s="135" t="str">
        <f>IF(B36&lt;12.5,B31,"")</f>
        <v/>
      </c>
      <c r="C32" s="136" t="str">
        <f>IF($B36&lt;12.5,"",IF($B36&gt;=12.5,IF($B36&lt;=17.49,C31,"")))</f>
        <v/>
      </c>
      <c r="D32" s="136" t="str">
        <f>IF($B36&lt;17.5,"",IF($B36&gt;=17.5,IF($B36&lt;=22.49,D31,"")))</f>
        <v/>
      </c>
      <c r="E32" s="114" t="str">
        <f>IF($B36&lt;22.5,"",IF($B36&gt;=22.5,IF($B36&lt;=27.49,E31,"")))</f>
        <v/>
      </c>
      <c r="F32" s="114" t="str">
        <f>IF($B36&lt;27.5,"",IF($B36&gt;=27.5,IF($B36&lt;=32.49,F31,"")))</f>
        <v/>
      </c>
      <c r="G32" s="114"/>
      <c r="H32" s="114" t="str">
        <f>IF($B36&lt;32.5,"",IF($B36&gt;=32.5,IF($B36&lt;=37.49,H31,"")))</f>
        <v/>
      </c>
      <c r="I32" s="128"/>
      <c r="J32" s="129"/>
      <c r="K32" s="130" t="s">
        <v>80</v>
      </c>
      <c r="L32" s="131" t="str">
        <f>IF(I34=0,"Info Reqd.",IF(I35=0,"Info Reqd.",C39))</f>
        <v>Info Reqd.</v>
      </c>
      <c r="M32" s="124" t="s">
        <v>78</v>
      </c>
      <c r="N32" s="131" t="str">
        <f>IF(N31="Info Reqd.","Info Reqd.",C38-C39)</f>
        <v>Info Reqd.</v>
      </c>
      <c r="O32" s="137" t="s">
        <v>81</v>
      </c>
      <c r="P32" s="351"/>
      <c r="Q32" s="138"/>
      <c r="R32" s="126"/>
      <c r="S32" s="127"/>
      <c r="T32" s="127"/>
      <c r="U32" s="127"/>
      <c r="V32" s="127"/>
      <c r="W32" s="98"/>
      <c r="X32" s="98"/>
      <c r="Y32" s="98"/>
      <c r="Z32" s="98"/>
      <c r="AA32" s="98"/>
      <c r="AB32" s="98"/>
      <c r="AC32" s="98"/>
      <c r="AD32" s="98"/>
      <c r="AE32" s="98"/>
    </row>
    <row r="33" spans="1:31" ht="17.100000000000001" customHeight="1" thickBot="1" x14ac:dyDescent="0.3">
      <c r="A33" s="116">
        <v>0.4</v>
      </c>
      <c r="B33" s="116">
        <v>0.5</v>
      </c>
      <c r="C33" s="116">
        <v>0.6</v>
      </c>
      <c r="D33" s="116">
        <v>0.7</v>
      </c>
      <c r="E33" s="116">
        <v>0.8</v>
      </c>
      <c r="F33" s="116">
        <v>0.9</v>
      </c>
      <c r="G33" s="116"/>
      <c r="H33" s="116">
        <v>1</v>
      </c>
      <c r="I33" s="139"/>
      <c r="J33" s="140" t="str">
        <f>IF(I30&gt;=1,"1 or more CI in Poor Health","")</f>
        <v/>
      </c>
      <c r="K33" s="141"/>
      <c r="L33" s="141"/>
      <c r="M33" s="142" t="str">
        <f>IF(L31&lt;75,"Consider Collecting More Data","")</f>
        <v>Consider Collecting More Data</v>
      </c>
      <c r="N33" s="143" t="str">
        <f>IF(N31="Info Reqd.","",IF(N31&gt;25," &gt; 1/4 Asset Life Lost",""))</f>
        <v/>
      </c>
      <c r="O33" s="144"/>
      <c r="P33" s="129"/>
      <c r="Q33" s="145"/>
      <c r="R33" s="145"/>
      <c r="S33" s="127"/>
      <c r="T33" s="127"/>
      <c r="U33" s="127"/>
      <c r="V33" s="127"/>
      <c r="W33" s="98"/>
      <c r="X33" s="98"/>
      <c r="Y33" s="98"/>
      <c r="Z33" s="98"/>
      <c r="AA33" s="98"/>
      <c r="AB33" s="98"/>
      <c r="AC33" s="98"/>
      <c r="AD33" s="98"/>
      <c r="AE33" s="98"/>
    </row>
    <row r="34" spans="1:31" ht="17.100000000000001" customHeight="1" x14ac:dyDescent="0.25">
      <c r="A34" s="114">
        <v>0.5</v>
      </c>
      <c r="B34" s="114">
        <v>0.6</v>
      </c>
      <c r="C34" s="114">
        <v>0.7</v>
      </c>
      <c r="D34" s="114">
        <v>0.8</v>
      </c>
      <c r="E34" s="114">
        <v>0.9</v>
      </c>
      <c r="F34" s="114">
        <v>0.95</v>
      </c>
      <c r="G34" s="114"/>
      <c r="H34" s="114">
        <v>1</v>
      </c>
      <c r="I34" s="146">
        <f>COUNT(L$9)</f>
        <v>0</v>
      </c>
      <c r="J34" s="111"/>
      <c r="K34" s="111"/>
      <c r="L34" s="111"/>
      <c r="M34" s="111"/>
      <c r="N34" s="152"/>
      <c r="O34" s="153" t="s">
        <v>16</v>
      </c>
      <c r="P34" s="153"/>
      <c r="Q34" s="98"/>
      <c r="R34" s="105"/>
      <c r="S34" s="105"/>
      <c r="T34" s="127"/>
      <c r="U34" s="127"/>
      <c r="V34" s="127"/>
      <c r="W34" s="98"/>
      <c r="X34" s="98"/>
      <c r="Y34" s="98"/>
      <c r="Z34" s="98"/>
      <c r="AA34" s="98"/>
      <c r="AB34" s="98"/>
      <c r="AC34" s="98"/>
      <c r="AD34" s="98"/>
      <c r="AE34" s="98"/>
    </row>
    <row r="35" spans="1:31" ht="17.100000000000001" customHeight="1" x14ac:dyDescent="0.25">
      <c r="A35" s="136" t="str">
        <f>IF($B36&lt;37.5,"",IF($B36&gt;=37.5,IF($B36&lt;=44.99,A34,"")))</f>
        <v/>
      </c>
      <c r="B35" s="136" t="str">
        <f>IF($B36&lt;45,"",IF($B36&gt;=45,IF($B36&lt;=54.99,B34,"")))</f>
        <v/>
      </c>
      <c r="C35" s="136" t="str">
        <f>IF($B36&lt;55,"",IF($B36&gt;=55,IF($B36&lt;=64.99,C34,"")))</f>
        <v/>
      </c>
      <c r="D35" s="136">
        <f>IF($B36&lt;65,"",IF($B36&gt;=65,IF($B36&lt;=74.99,D34,"")))</f>
        <v>0.8</v>
      </c>
      <c r="E35" s="136" t="str">
        <f>IF($B36&lt;75,"",IF($B36&gt;=75,IF($B36&lt;=84.99,E34,"")))</f>
        <v/>
      </c>
      <c r="F35" s="136" t="str">
        <f>IF($B36&lt;85,"",IF($B36&gt;=85,IF($B36&lt;=94.99,F34,"")))</f>
        <v/>
      </c>
      <c r="G35" s="136"/>
      <c r="H35" s="136" t="str">
        <f>IF($B36&lt;95,"",IF($B36&gt;=95,IF($B36&lt;=104.9,H34,"")))</f>
        <v/>
      </c>
      <c r="I35" s="148">
        <f>COUNT(N$9)</f>
        <v>1</v>
      </c>
      <c r="J35" s="111"/>
      <c r="K35" s="147"/>
      <c r="L35" s="147"/>
      <c r="M35" s="111"/>
      <c r="N35" s="157">
        <f>L30</f>
        <v>67.105263157894726</v>
      </c>
      <c r="O35" s="114">
        <v>100</v>
      </c>
      <c r="P35" s="114"/>
      <c r="Q35" s="98"/>
      <c r="R35" s="105"/>
      <c r="S35" s="105"/>
      <c r="T35" s="149"/>
      <c r="U35" s="149"/>
      <c r="V35" s="149"/>
      <c r="W35" s="99"/>
      <c r="X35" s="98"/>
      <c r="Y35" s="98"/>
      <c r="Z35" s="98"/>
      <c r="AA35" s="98"/>
      <c r="AB35" s="98"/>
      <c r="AC35" s="98"/>
      <c r="AD35" s="98"/>
      <c r="AE35" s="98"/>
    </row>
    <row r="36" spans="1:31" ht="17.100000000000001" customHeight="1" x14ac:dyDescent="0.25">
      <c r="A36" s="150" t="s">
        <v>69</v>
      </c>
      <c r="B36" s="136">
        <f>L30</f>
        <v>67.105263157894726</v>
      </c>
      <c r="C36" s="151"/>
      <c r="D36" s="151"/>
      <c r="E36" s="109"/>
      <c r="F36" s="73"/>
      <c r="G36" s="73"/>
      <c r="H36" s="73"/>
      <c r="I36" s="73"/>
      <c r="J36" s="154"/>
      <c r="K36" s="147"/>
      <c r="L36" s="147"/>
      <c r="M36" s="155"/>
      <c r="N36" s="158" t="s">
        <v>17</v>
      </c>
      <c r="O36" s="159" t="s">
        <v>18</v>
      </c>
      <c r="P36" s="110"/>
      <c r="Q36" s="98"/>
      <c r="R36" s="105"/>
      <c r="S36" s="105"/>
      <c r="T36" s="127"/>
      <c r="U36" s="127"/>
      <c r="V36" s="127"/>
      <c r="W36" s="98"/>
      <c r="X36" s="98"/>
      <c r="Y36" s="98"/>
      <c r="Z36" s="98"/>
      <c r="AA36" s="98"/>
      <c r="AB36" s="98"/>
      <c r="AC36" s="98"/>
      <c r="AD36" s="98"/>
      <c r="AE36" s="98"/>
    </row>
    <row r="37" spans="1:31" ht="15" customHeight="1" x14ac:dyDescent="0.25">
      <c r="A37" s="150" t="s">
        <v>71</v>
      </c>
      <c r="B37" s="156">
        <f>C37/D40</f>
        <v>2.75</v>
      </c>
      <c r="C37" s="157">
        <f>DATEDIF(B41,B40,"y")</f>
        <v>110</v>
      </c>
      <c r="D37" s="114" t="s">
        <v>75</v>
      </c>
      <c r="E37" s="151"/>
      <c r="F37" s="73"/>
      <c r="G37" s="73"/>
      <c r="H37" s="73"/>
      <c r="I37" s="73"/>
      <c r="J37" s="150"/>
      <c r="K37" s="150"/>
      <c r="L37" s="150"/>
      <c r="M37" s="150"/>
      <c r="N37" s="114">
        <v>180</v>
      </c>
      <c r="O37" s="161">
        <v>0</v>
      </c>
      <c r="P37" s="161">
        <v>0</v>
      </c>
      <c r="Q37" s="98"/>
      <c r="R37" s="105"/>
      <c r="S37" s="105"/>
      <c r="T37" s="127"/>
      <c r="U37" s="127"/>
      <c r="V37" s="127"/>
      <c r="W37" s="98"/>
      <c r="X37" s="98"/>
      <c r="Y37" s="98"/>
      <c r="Z37" s="98"/>
      <c r="AA37" s="98"/>
      <c r="AB37" s="98"/>
      <c r="AC37" s="98"/>
      <c r="AD37" s="98"/>
      <c r="AE37" s="98"/>
    </row>
    <row r="38" spans="1:31" x14ac:dyDescent="0.25">
      <c r="A38" s="150" t="s">
        <v>72</v>
      </c>
      <c r="B38" s="156">
        <f>1-(C37/D40)</f>
        <v>-1.75</v>
      </c>
      <c r="C38" s="157">
        <f>D40-C37</f>
        <v>-70</v>
      </c>
      <c r="D38" s="114" t="s">
        <v>75</v>
      </c>
      <c r="E38" s="151"/>
      <c r="F38" s="73"/>
      <c r="G38" s="73"/>
      <c r="H38" s="73"/>
      <c r="I38" s="73"/>
      <c r="J38" s="109"/>
      <c r="K38" s="109"/>
      <c r="L38" s="109"/>
      <c r="M38" s="109"/>
      <c r="N38" s="114">
        <v>45</v>
      </c>
      <c r="O38" s="161">
        <f>SIN(((((N35+O35)*180/O35)+90))*PI()/180)</f>
        <v>0.5118850490896002</v>
      </c>
      <c r="P38" s="161">
        <f>COS((((((N35+O35)*180/O35)+90))*PI()/180))</f>
        <v>0.85905395436988563</v>
      </c>
      <c r="Q38" s="98"/>
      <c r="R38" s="105"/>
      <c r="S38" s="105"/>
      <c r="T38" s="105"/>
      <c r="U38" s="105"/>
      <c r="V38" s="105"/>
      <c r="W38" s="98"/>
      <c r="X38" s="98"/>
      <c r="Y38" s="98"/>
      <c r="Z38" s="98"/>
      <c r="AA38" s="98"/>
      <c r="AB38" s="98"/>
      <c r="AC38" s="98"/>
      <c r="AD38" s="98"/>
      <c r="AE38" s="98"/>
    </row>
    <row r="39" spans="1:31" x14ac:dyDescent="0.25">
      <c r="A39" s="150" t="s">
        <v>74</v>
      </c>
      <c r="B39" s="156">
        <f>(B38*A32)</f>
        <v>-1.4000000000000001</v>
      </c>
      <c r="C39" s="160">
        <f>B39*D40</f>
        <v>-56.000000000000007</v>
      </c>
      <c r="D39" s="114" t="s">
        <v>75</v>
      </c>
      <c r="E39" s="151"/>
      <c r="F39" s="73"/>
      <c r="G39" s="73"/>
      <c r="H39" s="73"/>
      <c r="I39" s="73"/>
      <c r="J39" s="109"/>
      <c r="K39" s="109"/>
      <c r="L39" s="109"/>
      <c r="M39" s="162"/>
      <c r="N39" s="114">
        <v>45</v>
      </c>
      <c r="O39" s="161">
        <v>0</v>
      </c>
      <c r="P39" s="161">
        <v>0</v>
      </c>
      <c r="Q39" s="98"/>
      <c r="R39" s="105"/>
      <c r="S39" s="105"/>
      <c r="T39" s="105"/>
      <c r="U39" s="105"/>
      <c r="V39" s="105"/>
      <c r="W39" s="98"/>
      <c r="X39" s="98"/>
      <c r="Y39" s="98"/>
      <c r="Z39" s="98"/>
      <c r="AA39" s="98"/>
      <c r="AB39" s="98"/>
      <c r="AC39" s="98"/>
      <c r="AD39" s="98"/>
      <c r="AE39" s="98"/>
    </row>
    <row r="40" spans="1:31" x14ac:dyDescent="0.25">
      <c r="A40" s="150" t="s">
        <v>68</v>
      </c>
      <c r="B40" s="163">
        <f>B9</f>
        <v>40490.604166666664</v>
      </c>
      <c r="C40" s="164" t="s">
        <v>76</v>
      </c>
      <c r="D40" s="114">
        <f>N9</f>
        <v>40</v>
      </c>
      <c r="E40" s="151"/>
      <c r="F40" s="73"/>
      <c r="G40" s="73"/>
      <c r="H40" s="73"/>
      <c r="I40" s="73"/>
      <c r="J40" s="109"/>
      <c r="K40" s="109"/>
      <c r="L40" s="109"/>
      <c r="M40" s="109"/>
      <c r="N40" s="64">
        <v>45</v>
      </c>
      <c r="O40" s="65" t="s">
        <v>162</v>
      </c>
      <c r="P40" s="68"/>
      <c r="Q40" s="98"/>
      <c r="R40" s="105"/>
      <c r="S40" s="105"/>
      <c r="T40" s="105"/>
      <c r="U40" s="105"/>
      <c r="V40" s="105"/>
      <c r="W40" s="98"/>
      <c r="X40" s="98"/>
      <c r="Y40" s="98"/>
      <c r="Z40" s="98"/>
      <c r="AA40" s="98"/>
      <c r="AB40" s="98"/>
      <c r="AC40" s="98"/>
      <c r="AD40" s="98"/>
      <c r="AE40" s="98"/>
    </row>
    <row r="41" spans="1:31" x14ac:dyDescent="0.25">
      <c r="A41" s="150" t="s">
        <v>84</v>
      </c>
      <c r="B41" s="163">
        <f>L9</f>
        <v>0</v>
      </c>
      <c r="C41" s="165"/>
      <c r="D41" s="166"/>
      <c r="E41" s="167"/>
      <c r="F41" s="73"/>
      <c r="G41" s="73"/>
      <c r="H41" s="73"/>
      <c r="I41" s="73"/>
      <c r="J41" s="109"/>
      <c r="K41" s="109"/>
      <c r="L41" s="109"/>
      <c r="M41" s="109"/>
      <c r="N41" s="68">
        <v>45</v>
      </c>
      <c r="O41" s="64">
        <v>0</v>
      </c>
      <c r="P41" s="64">
        <v>0</v>
      </c>
      <c r="Q41" s="58"/>
      <c r="R41" s="105"/>
      <c r="S41" s="105"/>
      <c r="T41" s="105"/>
      <c r="U41" s="105"/>
      <c r="V41" s="105"/>
      <c r="W41" s="98"/>
      <c r="X41" s="98"/>
      <c r="Y41" s="98"/>
      <c r="Z41" s="98"/>
      <c r="AA41" s="98"/>
      <c r="AB41" s="98"/>
      <c r="AC41" s="98"/>
      <c r="AD41" s="98"/>
      <c r="AE41" s="98"/>
    </row>
    <row r="42" spans="1:31" x14ac:dyDescent="0.25">
      <c r="A42" s="109"/>
      <c r="B42" s="109"/>
      <c r="C42" s="109"/>
      <c r="D42" s="109"/>
      <c r="E42" s="166"/>
      <c r="F42" s="73"/>
      <c r="G42" s="73"/>
      <c r="H42" s="73"/>
      <c r="I42" s="73"/>
      <c r="J42" s="109"/>
      <c r="K42" s="109"/>
      <c r="L42" s="109"/>
      <c r="M42" s="109"/>
      <c r="N42" s="67"/>
      <c r="O42" s="64">
        <f>SIN((((($O$9+$O$35)*180/$O$35)+90))*PI()/180)</f>
        <v>-0.30901699437494762</v>
      </c>
      <c r="P42" s="69">
        <f>COS(((((($O$9+$O$35)*180/$O$35)+90))*PI()/180))</f>
        <v>0.95105651629515353</v>
      </c>
      <c r="Q42" s="59"/>
      <c r="R42" s="105"/>
      <c r="S42" s="105"/>
      <c r="T42" s="105"/>
      <c r="U42" s="105"/>
      <c r="V42" s="105"/>
      <c r="W42" s="98"/>
      <c r="X42" s="98"/>
      <c r="Y42" s="98"/>
      <c r="Z42" s="98"/>
      <c r="AA42" s="98"/>
      <c r="AB42" s="98"/>
      <c r="AC42" s="98"/>
      <c r="AD42" s="98"/>
      <c r="AE42" s="98"/>
    </row>
    <row r="43" spans="1:31" x14ac:dyDescent="0.25">
      <c r="A43" s="109"/>
      <c r="B43" s="109"/>
      <c r="C43" s="109"/>
      <c r="D43" s="168"/>
      <c r="E43" s="111"/>
      <c r="F43" s="73"/>
      <c r="G43" s="73"/>
      <c r="H43" s="73"/>
      <c r="I43" s="73"/>
      <c r="J43" s="109"/>
      <c r="K43" s="109"/>
      <c r="L43" s="109"/>
      <c r="M43" s="70"/>
      <c r="N43" s="71"/>
      <c r="O43" s="66">
        <v>0</v>
      </c>
      <c r="P43" s="72">
        <v>0</v>
      </c>
      <c r="Q43" s="59"/>
      <c r="R43" s="105"/>
      <c r="S43" s="105"/>
      <c r="T43" s="105"/>
      <c r="U43" s="105"/>
      <c r="V43" s="105"/>
      <c r="W43" s="98"/>
      <c r="X43" s="98"/>
      <c r="Y43" s="98"/>
      <c r="Z43" s="98"/>
      <c r="AA43" s="98"/>
      <c r="AB43" s="98"/>
      <c r="AC43" s="98"/>
      <c r="AD43" s="98"/>
      <c r="AE43" s="98"/>
    </row>
    <row r="44" spans="1:31" ht="30" x14ac:dyDescent="0.25">
      <c r="A44" s="5" t="s">
        <v>19</v>
      </c>
      <c r="B44" s="5" t="s">
        <v>26</v>
      </c>
      <c r="C44" s="6" t="s">
        <v>36</v>
      </c>
      <c r="D44" s="169"/>
      <c r="E44" s="169"/>
      <c r="F44" s="169"/>
      <c r="G44" s="169"/>
      <c r="H44" s="169"/>
      <c r="I44" s="169"/>
      <c r="J44" s="169"/>
      <c r="K44" s="169"/>
      <c r="L44" s="169"/>
      <c r="M44" s="169"/>
      <c r="N44" s="169"/>
      <c r="O44" s="169"/>
      <c r="P44" s="169"/>
      <c r="Q44" s="169"/>
      <c r="R44" s="169"/>
      <c r="S44" s="169"/>
      <c r="T44" s="170"/>
      <c r="U44" s="105"/>
      <c r="V44" s="105"/>
      <c r="W44" s="98"/>
      <c r="X44" s="98"/>
      <c r="Y44" s="98"/>
      <c r="Z44" s="98"/>
      <c r="AA44" s="98"/>
      <c r="AB44" s="98"/>
      <c r="AC44" s="98"/>
      <c r="AD44" s="98"/>
      <c r="AE44" s="98"/>
    </row>
    <row r="45" spans="1:31" ht="20.100000000000001" customHeight="1" x14ac:dyDescent="0.25">
      <c r="A45" s="1">
        <v>0</v>
      </c>
      <c r="B45" s="2" t="s">
        <v>43</v>
      </c>
      <c r="C45" s="3" t="s">
        <v>44</v>
      </c>
      <c r="D45" s="172"/>
      <c r="E45" s="172"/>
      <c r="F45" s="172"/>
      <c r="G45" s="172"/>
      <c r="H45" s="172"/>
      <c r="I45" s="172"/>
      <c r="J45" s="172"/>
      <c r="K45" s="172"/>
      <c r="L45" s="172"/>
      <c r="M45" s="172"/>
      <c r="N45" s="172"/>
      <c r="O45" s="172"/>
      <c r="P45" s="172"/>
      <c r="Q45" s="173"/>
      <c r="R45" s="173"/>
      <c r="S45" s="173"/>
      <c r="T45" s="174"/>
      <c r="U45" s="105"/>
      <c r="V45" s="175"/>
      <c r="W45" s="98"/>
      <c r="X45" s="98"/>
      <c r="Y45" s="98"/>
      <c r="Z45" s="98"/>
      <c r="AA45" s="98"/>
      <c r="AB45" s="98"/>
      <c r="AC45" s="98"/>
      <c r="AD45" s="98"/>
      <c r="AE45" s="98"/>
    </row>
    <row r="46" spans="1:31" ht="20.100000000000001" customHeight="1" x14ac:dyDescent="0.25">
      <c r="A46" s="1">
        <v>1</v>
      </c>
      <c r="B46" s="2" t="s">
        <v>37</v>
      </c>
      <c r="C46" s="3" t="s">
        <v>40</v>
      </c>
      <c r="D46" s="172"/>
      <c r="E46" s="172"/>
      <c r="F46" s="172"/>
      <c r="G46" s="172"/>
      <c r="H46" s="172"/>
      <c r="I46" s="172"/>
      <c r="J46" s="172"/>
      <c r="K46" s="172"/>
      <c r="L46" s="172"/>
      <c r="M46" s="172"/>
      <c r="N46" s="172"/>
      <c r="O46" s="172"/>
      <c r="P46" s="172"/>
      <c r="Q46" s="173"/>
      <c r="R46" s="173"/>
      <c r="S46" s="173"/>
      <c r="T46" s="174"/>
      <c r="U46" s="105"/>
      <c r="V46" s="175"/>
      <c r="W46" s="98"/>
      <c r="X46" s="98"/>
      <c r="Y46" s="98"/>
      <c r="Z46" s="98"/>
      <c r="AA46" s="98"/>
      <c r="AB46" s="98"/>
      <c r="AC46" s="98"/>
      <c r="AD46" s="98"/>
      <c r="AE46" s="98"/>
    </row>
    <row r="47" spans="1:31" ht="20.100000000000001" customHeight="1" x14ac:dyDescent="0.25">
      <c r="A47" s="1">
        <v>2</v>
      </c>
      <c r="B47" s="2" t="s">
        <v>38</v>
      </c>
      <c r="C47" s="3" t="s">
        <v>41</v>
      </c>
      <c r="D47" s="172"/>
      <c r="E47" s="172"/>
      <c r="F47" s="172"/>
      <c r="G47" s="172"/>
      <c r="H47" s="172"/>
      <c r="I47" s="172"/>
      <c r="J47" s="172"/>
      <c r="K47" s="172"/>
      <c r="L47" s="172"/>
      <c r="M47" s="172"/>
      <c r="N47" s="172"/>
      <c r="O47" s="172"/>
      <c r="P47" s="172"/>
      <c r="Q47" s="173"/>
      <c r="R47" s="173"/>
      <c r="S47" s="173"/>
      <c r="T47" s="174"/>
      <c r="U47" s="105"/>
      <c r="V47" s="175"/>
      <c r="W47" s="98"/>
      <c r="X47" s="98"/>
      <c r="Y47" s="98"/>
      <c r="Z47" s="98"/>
      <c r="AA47" s="98"/>
      <c r="AB47" s="98"/>
      <c r="AC47" s="98"/>
      <c r="AD47" s="98"/>
      <c r="AE47" s="98"/>
    </row>
    <row r="48" spans="1:31" ht="20.100000000000001" customHeight="1" x14ac:dyDescent="0.25">
      <c r="A48" s="1">
        <v>3</v>
      </c>
      <c r="B48" s="2" t="s">
        <v>77</v>
      </c>
      <c r="C48" s="3" t="s">
        <v>42</v>
      </c>
      <c r="D48" s="172"/>
      <c r="E48" s="172"/>
      <c r="F48" s="172"/>
      <c r="G48" s="172"/>
      <c r="H48" s="172"/>
      <c r="I48" s="172"/>
      <c r="J48" s="172"/>
      <c r="K48" s="172"/>
      <c r="L48" s="172"/>
      <c r="M48" s="172"/>
      <c r="N48" s="172"/>
      <c r="O48" s="172"/>
      <c r="P48" s="172"/>
      <c r="Q48" s="173"/>
      <c r="R48" s="173"/>
      <c r="S48" s="173"/>
      <c r="T48" s="174"/>
      <c r="U48" s="105"/>
      <c r="V48" s="176"/>
      <c r="W48" s="98"/>
      <c r="X48" s="98"/>
      <c r="Y48" s="98"/>
      <c r="Z48" s="98"/>
      <c r="AA48" s="98"/>
      <c r="AB48" s="98"/>
      <c r="AC48" s="98"/>
      <c r="AD48" s="98"/>
      <c r="AE48" s="98"/>
    </row>
    <row r="49" spans="1:31" ht="20.100000000000001" customHeight="1" x14ac:dyDescent="0.25">
      <c r="A49" s="1">
        <v>4</v>
      </c>
      <c r="B49" s="2" t="s">
        <v>39</v>
      </c>
      <c r="C49" s="3" t="s">
        <v>35</v>
      </c>
      <c r="D49" s="172"/>
      <c r="E49" s="172"/>
      <c r="F49" s="172"/>
      <c r="G49" s="172"/>
      <c r="H49" s="172"/>
      <c r="I49" s="172"/>
      <c r="J49" s="172"/>
      <c r="K49" s="172"/>
      <c r="L49" s="172"/>
      <c r="M49" s="172"/>
      <c r="N49" s="172"/>
      <c r="O49" s="172"/>
      <c r="P49" s="172"/>
      <c r="Q49" s="173"/>
      <c r="R49" s="173"/>
      <c r="S49" s="173"/>
      <c r="T49" s="174"/>
      <c r="U49" s="105"/>
      <c r="V49" s="176"/>
      <c r="W49" s="98"/>
      <c r="X49" s="98"/>
      <c r="Y49" s="98"/>
      <c r="Z49" s="98"/>
      <c r="AA49" s="98"/>
      <c r="AB49" s="98"/>
      <c r="AC49" s="98"/>
      <c r="AD49" s="98"/>
      <c r="AE49" s="98"/>
    </row>
    <row r="50" spans="1:31" ht="10.5" customHeight="1" x14ac:dyDescent="0.25">
      <c r="A50" s="177"/>
      <c r="B50" s="178"/>
      <c r="C50" s="179"/>
      <c r="D50" s="179"/>
      <c r="E50" s="179"/>
      <c r="F50" s="179"/>
      <c r="G50" s="179"/>
      <c r="H50" s="179"/>
      <c r="I50" s="179"/>
      <c r="J50" s="179"/>
      <c r="K50" s="179"/>
      <c r="L50" s="179"/>
      <c r="M50" s="179"/>
      <c r="N50" s="179"/>
      <c r="O50" s="179"/>
      <c r="P50" s="179"/>
      <c r="Q50" s="129"/>
      <c r="R50" s="180"/>
      <c r="S50" s="180"/>
      <c r="T50" s="180"/>
      <c r="U50" s="105"/>
      <c r="V50" s="176"/>
      <c r="W50" s="98"/>
      <c r="X50" s="98"/>
      <c r="Y50" s="98"/>
      <c r="Z50" s="98"/>
      <c r="AA50" s="98"/>
      <c r="AB50" s="98"/>
      <c r="AC50" s="98"/>
      <c r="AD50" s="98"/>
      <c r="AE50" s="98"/>
    </row>
    <row r="51" spans="1:31" ht="45" x14ac:dyDescent="0.25">
      <c r="A51" s="5" t="s">
        <v>21</v>
      </c>
      <c r="B51" s="7" t="s">
        <v>26</v>
      </c>
      <c r="C51" s="6" t="s">
        <v>32</v>
      </c>
      <c r="D51" s="169"/>
      <c r="E51" s="169"/>
      <c r="F51" s="169"/>
      <c r="G51" s="169"/>
      <c r="H51" s="169"/>
      <c r="I51" s="169"/>
      <c r="J51" s="169"/>
      <c r="K51" s="169"/>
      <c r="L51" s="169"/>
      <c r="M51" s="169"/>
      <c r="N51" s="169"/>
      <c r="O51" s="169"/>
      <c r="P51" s="169"/>
      <c r="Q51" s="169"/>
      <c r="R51" s="169"/>
      <c r="S51" s="169"/>
      <c r="T51" s="169"/>
      <c r="U51" s="169"/>
      <c r="V51" s="13"/>
      <c r="W51" s="98"/>
      <c r="X51" s="98"/>
      <c r="Y51" s="98"/>
      <c r="Z51" s="98"/>
      <c r="AA51" s="98"/>
      <c r="AB51" s="98"/>
      <c r="AC51" s="98"/>
      <c r="AD51" s="98"/>
      <c r="AE51" s="98"/>
    </row>
    <row r="52" spans="1:31" ht="15" customHeight="1" x14ac:dyDescent="0.25">
      <c r="A52" s="329">
        <v>10</v>
      </c>
      <c r="B52" s="333" t="s">
        <v>34</v>
      </c>
      <c r="C52" s="181" t="s">
        <v>65</v>
      </c>
      <c r="D52" s="182"/>
      <c r="E52" s="182"/>
      <c r="F52" s="182"/>
      <c r="G52" s="182"/>
      <c r="H52" s="182"/>
      <c r="I52" s="182"/>
      <c r="J52" s="182"/>
      <c r="K52" s="182"/>
      <c r="L52" s="182"/>
      <c r="M52" s="182"/>
      <c r="N52" s="182"/>
      <c r="O52" s="183"/>
      <c r="P52" s="183"/>
      <c r="Q52" s="183"/>
      <c r="R52" s="183"/>
      <c r="S52" s="183"/>
      <c r="T52" s="183"/>
      <c r="U52" s="129"/>
      <c r="V52" s="13"/>
      <c r="W52" s="98"/>
      <c r="X52" s="98"/>
      <c r="Y52" s="98"/>
      <c r="Z52" s="98"/>
      <c r="AA52" s="98"/>
      <c r="AB52" s="98"/>
      <c r="AC52" s="98"/>
      <c r="AD52" s="98"/>
      <c r="AE52" s="98"/>
    </row>
    <row r="53" spans="1:31" x14ac:dyDescent="0.25">
      <c r="A53" s="330"/>
      <c r="B53" s="334"/>
      <c r="C53" s="8" t="s">
        <v>45</v>
      </c>
      <c r="D53" s="9"/>
      <c r="E53" s="9"/>
      <c r="F53" s="9"/>
      <c r="G53" s="184"/>
      <c r="H53" s="9"/>
      <c r="I53" s="9"/>
      <c r="J53" s="9"/>
      <c r="K53" s="9"/>
      <c r="L53" s="9"/>
      <c r="M53" s="9"/>
      <c r="N53" s="9"/>
      <c r="O53" s="9"/>
      <c r="P53" s="184"/>
      <c r="Q53" s="9"/>
      <c r="R53" s="9"/>
      <c r="S53" s="9"/>
      <c r="T53" s="9"/>
      <c r="U53" s="10"/>
      <c r="V53" s="13"/>
      <c r="W53" s="98"/>
      <c r="X53" s="98"/>
      <c r="Y53" s="98"/>
      <c r="Z53" s="98"/>
      <c r="AA53" s="98"/>
      <c r="AB53" s="98"/>
      <c r="AC53" s="98"/>
      <c r="AD53" s="98"/>
      <c r="AE53" s="98"/>
    </row>
    <row r="54" spans="1:31" ht="15" customHeight="1" x14ac:dyDescent="0.25">
      <c r="A54" s="329">
        <v>9</v>
      </c>
      <c r="B54" s="331" t="s">
        <v>31</v>
      </c>
      <c r="C54" s="181" t="s">
        <v>46</v>
      </c>
      <c r="D54" s="182"/>
      <c r="E54" s="182"/>
      <c r="F54" s="182"/>
      <c r="G54" s="182"/>
      <c r="H54" s="182"/>
      <c r="I54" s="182"/>
      <c r="J54" s="182"/>
      <c r="K54" s="182"/>
      <c r="L54" s="182"/>
      <c r="M54" s="182"/>
      <c r="N54" s="182"/>
      <c r="O54" s="182"/>
      <c r="P54" s="182"/>
      <c r="Q54" s="182"/>
      <c r="R54" s="182"/>
      <c r="S54" s="183"/>
      <c r="T54" s="183"/>
      <c r="U54" s="129"/>
      <c r="V54" s="13"/>
      <c r="W54" s="98"/>
      <c r="X54" s="98"/>
      <c r="Y54" s="98"/>
      <c r="Z54" s="98"/>
      <c r="AA54" s="98"/>
      <c r="AB54" s="98"/>
      <c r="AC54" s="98"/>
      <c r="AD54" s="98"/>
      <c r="AE54" s="98"/>
    </row>
    <row r="55" spans="1:31" x14ac:dyDescent="0.25">
      <c r="A55" s="330"/>
      <c r="B55" s="332"/>
      <c r="C55" s="11" t="s">
        <v>47</v>
      </c>
      <c r="D55" s="9"/>
      <c r="E55" s="9"/>
      <c r="F55" s="9"/>
      <c r="G55" s="184"/>
      <c r="H55" s="9"/>
      <c r="I55" s="9"/>
      <c r="J55" s="9"/>
      <c r="K55" s="9"/>
      <c r="L55" s="9"/>
      <c r="M55" s="9"/>
      <c r="N55" s="9"/>
      <c r="O55" s="9"/>
      <c r="P55" s="184"/>
      <c r="Q55" s="9"/>
      <c r="R55" s="9"/>
      <c r="S55" s="9"/>
      <c r="T55" s="9"/>
      <c r="U55" s="10"/>
      <c r="V55" s="13"/>
      <c r="W55" s="98"/>
      <c r="X55" s="98"/>
      <c r="Y55" s="98"/>
      <c r="Z55" s="98"/>
      <c r="AA55" s="98"/>
      <c r="AB55" s="98"/>
      <c r="AC55" s="98"/>
      <c r="AD55" s="98"/>
      <c r="AE55" s="98"/>
    </row>
    <row r="56" spans="1:31" ht="15" customHeight="1" x14ac:dyDescent="0.25">
      <c r="A56" s="329">
        <v>8</v>
      </c>
      <c r="B56" s="331" t="s">
        <v>30</v>
      </c>
      <c r="C56" s="181" t="s">
        <v>48</v>
      </c>
      <c r="D56" s="185"/>
      <c r="E56" s="185"/>
      <c r="F56" s="185"/>
      <c r="G56" s="185"/>
      <c r="H56" s="185"/>
      <c r="I56" s="185"/>
      <c r="J56" s="185"/>
      <c r="K56" s="185"/>
      <c r="L56" s="185"/>
      <c r="M56" s="185"/>
      <c r="N56" s="185"/>
      <c r="O56" s="185"/>
      <c r="P56" s="185"/>
      <c r="Q56" s="185"/>
      <c r="R56" s="185"/>
      <c r="S56" s="185"/>
      <c r="T56" s="186"/>
      <c r="U56" s="129"/>
      <c r="V56" s="13"/>
      <c r="W56" s="98"/>
      <c r="X56" s="98"/>
      <c r="Y56" s="98"/>
      <c r="Z56" s="98"/>
      <c r="AA56" s="98"/>
      <c r="AB56" s="98"/>
      <c r="AC56" s="98"/>
      <c r="AD56" s="98"/>
      <c r="AE56" s="98"/>
    </row>
    <row r="57" spans="1:31" x14ac:dyDescent="0.25">
      <c r="A57" s="330"/>
      <c r="B57" s="332"/>
      <c r="C57" s="187" t="s">
        <v>49</v>
      </c>
      <c r="D57" s="12"/>
      <c r="E57" s="12"/>
      <c r="F57" s="12"/>
      <c r="G57" s="188"/>
      <c r="H57" s="12"/>
      <c r="I57" s="12"/>
      <c r="J57" s="12"/>
      <c r="K57" s="12"/>
      <c r="L57" s="12"/>
      <c r="M57" s="12"/>
      <c r="N57" s="12"/>
      <c r="O57" s="12"/>
      <c r="P57" s="188"/>
      <c r="Q57" s="12"/>
      <c r="R57" s="12"/>
      <c r="S57" s="9"/>
      <c r="T57" s="9"/>
      <c r="U57" s="10"/>
      <c r="V57" s="13"/>
      <c r="W57" s="98"/>
      <c r="X57" s="98"/>
      <c r="Y57" s="98"/>
      <c r="Z57" s="98"/>
      <c r="AA57" s="98"/>
      <c r="AB57" s="98"/>
      <c r="AC57" s="98"/>
      <c r="AD57" s="98"/>
      <c r="AE57" s="98"/>
    </row>
    <row r="58" spans="1:31" ht="15" customHeight="1" x14ac:dyDescent="0.25">
      <c r="A58" s="329">
        <v>7</v>
      </c>
      <c r="B58" s="331" t="s">
        <v>29</v>
      </c>
      <c r="C58" s="181" t="s">
        <v>64</v>
      </c>
      <c r="D58" s="185"/>
      <c r="E58" s="185"/>
      <c r="F58" s="185"/>
      <c r="G58" s="185"/>
      <c r="H58" s="185"/>
      <c r="I58" s="185"/>
      <c r="J58" s="185"/>
      <c r="K58" s="185"/>
      <c r="L58" s="185"/>
      <c r="M58" s="185"/>
      <c r="N58" s="185"/>
      <c r="O58" s="185"/>
      <c r="P58" s="185"/>
      <c r="Q58" s="185"/>
      <c r="R58" s="185"/>
      <c r="S58" s="185"/>
      <c r="T58" s="186"/>
      <c r="U58" s="129"/>
      <c r="V58" s="13"/>
      <c r="W58" s="98"/>
      <c r="X58" s="98"/>
      <c r="Y58" s="98"/>
      <c r="Z58" s="98"/>
      <c r="AA58" s="98"/>
      <c r="AB58" s="98"/>
      <c r="AC58" s="98"/>
      <c r="AD58" s="98"/>
      <c r="AE58" s="98"/>
    </row>
    <row r="59" spans="1:31" x14ac:dyDescent="0.25">
      <c r="A59" s="330"/>
      <c r="B59" s="332"/>
      <c r="C59" s="8" t="s">
        <v>50</v>
      </c>
      <c r="D59" s="12"/>
      <c r="E59" s="12"/>
      <c r="F59" s="12"/>
      <c r="G59" s="188"/>
      <c r="H59" s="12"/>
      <c r="I59" s="12"/>
      <c r="J59" s="12"/>
      <c r="K59" s="12"/>
      <c r="L59" s="12"/>
      <c r="M59" s="12"/>
      <c r="N59" s="12"/>
      <c r="O59" s="12"/>
      <c r="P59" s="188"/>
      <c r="Q59" s="12"/>
      <c r="R59" s="12"/>
      <c r="S59" s="9"/>
      <c r="T59" s="9"/>
      <c r="U59" s="10"/>
      <c r="V59" s="13"/>
      <c r="W59" s="98"/>
      <c r="X59" s="98"/>
      <c r="Y59" s="98"/>
      <c r="Z59" s="98"/>
      <c r="AA59" s="98"/>
      <c r="AB59" s="98"/>
      <c r="AC59" s="98"/>
      <c r="AD59" s="98"/>
      <c r="AE59" s="98"/>
    </row>
    <row r="60" spans="1:31" ht="15" customHeight="1" x14ac:dyDescent="0.25">
      <c r="A60" s="329">
        <v>6</v>
      </c>
      <c r="B60" s="331" t="s">
        <v>25</v>
      </c>
      <c r="C60" s="181" t="s">
        <v>51</v>
      </c>
      <c r="D60" s="185"/>
      <c r="E60" s="185"/>
      <c r="F60" s="185"/>
      <c r="G60" s="185"/>
      <c r="H60" s="185"/>
      <c r="I60" s="185"/>
      <c r="J60" s="185"/>
      <c r="K60" s="185"/>
      <c r="L60" s="185"/>
      <c r="M60" s="185"/>
      <c r="N60" s="185"/>
      <c r="O60" s="185"/>
      <c r="P60" s="185"/>
      <c r="Q60" s="185"/>
      <c r="R60" s="185"/>
      <c r="S60" s="185"/>
      <c r="T60" s="186"/>
      <c r="U60" s="129"/>
      <c r="V60" s="13"/>
      <c r="W60" s="98"/>
      <c r="X60" s="98"/>
      <c r="Y60" s="98"/>
      <c r="Z60" s="98"/>
      <c r="AA60" s="98"/>
      <c r="AB60" s="98"/>
      <c r="AC60" s="98"/>
      <c r="AD60" s="98"/>
      <c r="AE60" s="98"/>
    </row>
    <row r="61" spans="1:31" x14ac:dyDescent="0.25">
      <c r="A61" s="330"/>
      <c r="B61" s="332"/>
      <c r="C61" s="8" t="s">
        <v>52</v>
      </c>
      <c r="D61" s="12"/>
      <c r="E61" s="12"/>
      <c r="F61" s="12"/>
      <c r="G61" s="188"/>
      <c r="H61" s="12"/>
      <c r="I61" s="12"/>
      <c r="J61" s="12"/>
      <c r="K61" s="12"/>
      <c r="L61" s="12"/>
      <c r="M61" s="12"/>
      <c r="N61" s="12"/>
      <c r="O61" s="12"/>
      <c r="P61" s="188"/>
      <c r="Q61" s="12"/>
      <c r="R61" s="12"/>
      <c r="S61" s="9"/>
      <c r="T61" s="9"/>
      <c r="U61" s="10"/>
      <c r="V61" s="13"/>
      <c r="W61" s="98"/>
      <c r="X61" s="98"/>
      <c r="Y61" s="98"/>
      <c r="Z61" s="98"/>
      <c r="AA61" s="98"/>
      <c r="AB61" s="98"/>
      <c r="AC61" s="98"/>
      <c r="AD61" s="98"/>
      <c r="AE61" s="98"/>
    </row>
    <row r="62" spans="1:31" ht="15" customHeight="1" x14ac:dyDescent="0.25">
      <c r="A62" s="329">
        <v>5</v>
      </c>
      <c r="B62" s="331" t="s">
        <v>28</v>
      </c>
      <c r="C62" s="181" t="s">
        <v>53</v>
      </c>
      <c r="D62" s="185"/>
      <c r="E62" s="185"/>
      <c r="F62" s="185"/>
      <c r="G62" s="185"/>
      <c r="H62" s="185"/>
      <c r="I62" s="185"/>
      <c r="J62" s="185"/>
      <c r="K62" s="185"/>
      <c r="L62" s="185"/>
      <c r="M62" s="185"/>
      <c r="N62" s="185"/>
      <c r="O62" s="185"/>
      <c r="P62" s="185"/>
      <c r="Q62" s="185"/>
      <c r="R62" s="185"/>
      <c r="S62" s="185"/>
      <c r="T62" s="186"/>
      <c r="U62" s="129"/>
      <c r="V62" s="13"/>
      <c r="W62" s="98"/>
      <c r="X62" s="98"/>
      <c r="Y62" s="98"/>
      <c r="Z62" s="98"/>
      <c r="AA62" s="98"/>
      <c r="AB62" s="98"/>
      <c r="AC62" s="98"/>
      <c r="AD62" s="98"/>
      <c r="AE62" s="98"/>
    </row>
    <row r="63" spans="1:31" x14ac:dyDescent="0.25">
      <c r="A63" s="330"/>
      <c r="B63" s="332"/>
      <c r="C63" s="8" t="s">
        <v>54</v>
      </c>
      <c r="D63" s="12"/>
      <c r="E63" s="12"/>
      <c r="F63" s="12"/>
      <c r="G63" s="188"/>
      <c r="H63" s="12"/>
      <c r="I63" s="12"/>
      <c r="J63" s="12"/>
      <c r="K63" s="12"/>
      <c r="L63" s="12"/>
      <c r="M63" s="12"/>
      <c r="N63" s="12"/>
      <c r="O63" s="12"/>
      <c r="P63" s="188"/>
      <c r="Q63" s="12"/>
      <c r="R63" s="12"/>
      <c r="S63" s="9"/>
      <c r="T63" s="9"/>
      <c r="U63" s="10"/>
      <c r="V63" s="13"/>
      <c r="W63" s="98"/>
      <c r="X63" s="98"/>
      <c r="Y63" s="98"/>
      <c r="Z63" s="98"/>
      <c r="AA63" s="98"/>
      <c r="AB63" s="98"/>
      <c r="AC63" s="98"/>
      <c r="AD63" s="98"/>
      <c r="AE63" s="98"/>
    </row>
    <row r="64" spans="1:31" ht="15" customHeight="1" x14ac:dyDescent="0.25">
      <c r="A64" s="329">
        <v>4</v>
      </c>
      <c r="B64" s="331" t="s">
        <v>27</v>
      </c>
      <c r="C64" s="181" t="s">
        <v>55</v>
      </c>
      <c r="D64" s="185"/>
      <c r="E64" s="185"/>
      <c r="F64" s="185"/>
      <c r="G64" s="185"/>
      <c r="H64" s="185"/>
      <c r="I64" s="185"/>
      <c r="J64" s="185"/>
      <c r="K64" s="185"/>
      <c r="L64" s="185"/>
      <c r="M64" s="185"/>
      <c r="N64" s="185"/>
      <c r="O64" s="185"/>
      <c r="P64" s="185"/>
      <c r="Q64" s="185"/>
      <c r="R64" s="185"/>
      <c r="S64" s="185"/>
      <c r="T64" s="186"/>
      <c r="U64" s="129"/>
      <c r="V64" s="13"/>
      <c r="W64" s="98"/>
      <c r="X64" s="98"/>
      <c r="Y64" s="98"/>
      <c r="Z64" s="98"/>
      <c r="AA64" s="98"/>
      <c r="AB64" s="98"/>
      <c r="AC64" s="98"/>
      <c r="AD64" s="98"/>
      <c r="AE64" s="98"/>
    </row>
    <row r="65" spans="1:31" x14ac:dyDescent="0.25">
      <c r="A65" s="330"/>
      <c r="B65" s="332"/>
      <c r="C65" s="8" t="s">
        <v>56</v>
      </c>
      <c r="D65" s="12"/>
      <c r="E65" s="12"/>
      <c r="F65" s="12"/>
      <c r="G65" s="188"/>
      <c r="H65" s="12"/>
      <c r="I65" s="12"/>
      <c r="J65" s="12"/>
      <c r="K65" s="12"/>
      <c r="L65" s="12"/>
      <c r="M65" s="12"/>
      <c r="N65" s="12"/>
      <c r="O65" s="12"/>
      <c r="P65" s="188"/>
      <c r="Q65" s="12"/>
      <c r="R65" s="12"/>
      <c r="S65" s="9"/>
      <c r="T65" s="9"/>
      <c r="U65" s="10"/>
      <c r="V65" s="13"/>
      <c r="W65" s="98"/>
      <c r="X65" s="98"/>
      <c r="Y65" s="98"/>
      <c r="Z65" s="98"/>
      <c r="AA65" s="98"/>
      <c r="AB65" s="98"/>
      <c r="AC65" s="98"/>
      <c r="AD65" s="98"/>
      <c r="AE65" s="98"/>
    </row>
    <row r="66" spans="1:31" ht="15" customHeight="1" x14ac:dyDescent="0.25">
      <c r="A66" s="329">
        <v>3</v>
      </c>
      <c r="B66" s="331" t="s">
        <v>22</v>
      </c>
      <c r="C66" s="181" t="s">
        <v>57</v>
      </c>
      <c r="D66" s="185"/>
      <c r="E66" s="185"/>
      <c r="F66" s="185"/>
      <c r="G66" s="185"/>
      <c r="H66" s="185"/>
      <c r="I66" s="185"/>
      <c r="J66" s="185"/>
      <c r="K66" s="185"/>
      <c r="L66" s="185"/>
      <c r="M66" s="185"/>
      <c r="N66" s="185"/>
      <c r="O66" s="185"/>
      <c r="P66" s="185"/>
      <c r="Q66" s="185"/>
      <c r="R66" s="185"/>
      <c r="S66" s="185"/>
      <c r="T66" s="186"/>
      <c r="U66" s="129"/>
      <c r="V66" s="13"/>
      <c r="W66" s="98"/>
      <c r="X66" s="98"/>
      <c r="Y66" s="98"/>
      <c r="Z66" s="98"/>
      <c r="AA66" s="98"/>
      <c r="AB66" s="98"/>
      <c r="AC66" s="98"/>
      <c r="AD66" s="98"/>
      <c r="AE66" s="98"/>
    </row>
    <row r="67" spans="1:31" x14ac:dyDescent="0.25">
      <c r="A67" s="330"/>
      <c r="B67" s="332"/>
      <c r="C67" s="8" t="s">
        <v>58</v>
      </c>
      <c r="D67" s="12"/>
      <c r="E67" s="12"/>
      <c r="F67" s="12"/>
      <c r="G67" s="188"/>
      <c r="H67" s="12"/>
      <c r="I67" s="12"/>
      <c r="J67" s="12"/>
      <c r="K67" s="12"/>
      <c r="L67" s="12"/>
      <c r="M67" s="12"/>
      <c r="N67" s="12"/>
      <c r="O67" s="12"/>
      <c r="P67" s="188"/>
      <c r="Q67" s="12"/>
      <c r="R67" s="12"/>
      <c r="S67" s="9"/>
      <c r="T67" s="9"/>
      <c r="U67" s="10"/>
      <c r="V67" s="13"/>
      <c r="W67" s="98"/>
      <c r="X67" s="98"/>
      <c r="Y67" s="98"/>
      <c r="Z67" s="98"/>
      <c r="AA67" s="98"/>
      <c r="AB67" s="98"/>
      <c r="AC67" s="98"/>
      <c r="AD67" s="98"/>
      <c r="AE67" s="98"/>
    </row>
    <row r="68" spans="1:31" ht="15" customHeight="1" x14ac:dyDescent="0.25">
      <c r="A68" s="329">
        <v>2</v>
      </c>
      <c r="B68" s="331" t="s">
        <v>24</v>
      </c>
      <c r="C68" s="181" t="s">
        <v>59</v>
      </c>
      <c r="D68" s="185"/>
      <c r="E68" s="185"/>
      <c r="F68" s="185"/>
      <c r="G68" s="185"/>
      <c r="H68" s="185"/>
      <c r="I68" s="185"/>
      <c r="J68" s="185"/>
      <c r="K68" s="185"/>
      <c r="L68" s="185"/>
      <c r="M68" s="185"/>
      <c r="N68" s="185"/>
      <c r="O68" s="185"/>
      <c r="P68" s="185"/>
      <c r="Q68" s="185"/>
      <c r="R68" s="185"/>
      <c r="S68" s="185"/>
      <c r="T68" s="186"/>
      <c r="U68" s="129"/>
      <c r="V68" s="13"/>
      <c r="W68" s="98"/>
      <c r="X68" s="98"/>
      <c r="Y68" s="98"/>
      <c r="Z68" s="98"/>
      <c r="AA68" s="98"/>
      <c r="AB68" s="98"/>
      <c r="AC68" s="98"/>
      <c r="AD68" s="98"/>
      <c r="AE68" s="98"/>
    </row>
    <row r="69" spans="1:31" x14ac:dyDescent="0.25">
      <c r="A69" s="330"/>
      <c r="B69" s="332"/>
      <c r="C69" s="8" t="s">
        <v>60</v>
      </c>
      <c r="D69" s="12"/>
      <c r="E69" s="12"/>
      <c r="F69" s="12"/>
      <c r="G69" s="188"/>
      <c r="H69" s="12"/>
      <c r="I69" s="12"/>
      <c r="J69" s="12"/>
      <c r="K69" s="12"/>
      <c r="L69" s="12"/>
      <c r="M69" s="12"/>
      <c r="N69" s="12"/>
      <c r="O69" s="12"/>
      <c r="P69" s="188"/>
      <c r="Q69" s="12"/>
      <c r="R69" s="12"/>
      <c r="S69" s="9"/>
      <c r="T69" s="9"/>
      <c r="U69" s="10"/>
      <c r="V69" s="13"/>
      <c r="W69" s="98"/>
      <c r="X69" s="98"/>
      <c r="Y69" s="98"/>
      <c r="Z69" s="98"/>
      <c r="AA69" s="98"/>
      <c r="AB69" s="98"/>
      <c r="AC69" s="98"/>
      <c r="AD69" s="98"/>
      <c r="AE69" s="98"/>
    </row>
    <row r="70" spans="1:31" ht="15" customHeight="1" x14ac:dyDescent="0.25">
      <c r="A70" s="329">
        <v>1</v>
      </c>
      <c r="B70" s="331" t="s">
        <v>23</v>
      </c>
      <c r="C70" s="181" t="s">
        <v>61</v>
      </c>
      <c r="D70" s="185"/>
      <c r="E70" s="185"/>
      <c r="F70" s="185"/>
      <c r="G70" s="185"/>
      <c r="H70" s="185"/>
      <c r="I70" s="185"/>
      <c r="J70" s="185"/>
      <c r="K70" s="185"/>
      <c r="L70" s="185"/>
      <c r="M70" s="185"/>
      <c r="N70" s="185"/>
      <c r="O70" s="185"/>
      <c r="P70" s="185"/>
      <c r="Q70" s="185"/>
      <c r="R70" s="185"/>
      <c r="S70" s="185"/>
      <c r="T70" s="186"/>
      <c r="U70" s="129"/>
      <c r="V70" s="13"/>
      <c r="W70" s="98"/>
      <c r="X70" s="98"/>
      <c r="Y70" s="98"/>
      <c r="Z70" s="98"/>
      <c r="AA70" s="98"/>
      <c r="AB70" s="98"/>
      <c r="AC70" s="98"/>
      <c r="AD70" s="98"/>
      <c r="AE70" s="98"/>
    </row>
    <row r="71" spans="1:31" x14ac:dyDescent="0.25">
      <c r="A71" s="330"/>
      <c r="B71" s="332"/>
      <c r="C71" s="8" t="s">
        <v>62</v>
      </c>
      <c r="D71" s="12"/>
      <c r="E71" s="12"/>
      <c r="F71" s="12"/>
      <c r="G71" s="188"/>
      <c r="H71" s="12"/>
      <c r="I71" s="12"/>
      <c r="J71" s="12"/>
      <c r="K71" s="12"/>
      <c r="L71" s="12"/>
      <c r="M71" s="12"/>
      <c r="N71" s="12"/>
      <c r="O71" s="12"/>
      <c r="P71" s="188"/>
      <c r="Q71" s="12"/>
      <c r="R71" s="12"/>
      <c r="S71" s="9"/>
      <c r="T71" s="9"/>
      <c r="U71" s="10"/>
      <c r="V71" s="13"/>
      <c r="W71" s="98"/>
      <c r="X71" s="98"/>
      <c r="Y71" s="98"/>
      <c r="Z71" s="98"/>
      <c r="AA71" s="98"/>
      <c r="AB71" s="98"/>
      <c r="AC71" s="98"/>
      <c r="AD71" s="98"/>
      <c r="AE71" s="98"/>
    </row>
    <row r="72" spans="1:31" ht="10.5" customHeight="1" x14ac:dyDescent="0.25">
      <c r="A72" s="189"/>
      <c r="B72" s="189"/>
      <c r="C72" s="177"/>
      <c r="D72" s="178"/>
      <c r="E72" s="179"/>
      <c r="F72" s="179"/>
      <c r="G72" s="179"/>
      <c r="H72" s="179"/>
      <c r="I72" s="179"/>
      <c r="J72" s="179"/>
      <c r="K72" s="179"/>
      <c r="L72" s="179"/>
      <c r="M72" s="179"/>
      <c r="N72" s="179"/>
      <c r="O72" s="179"/>
      <c r="P72" s="179"/>
      <c r="Q72" s="179"/>
      <c r="R72" s="179"/>
      <c r="S72" s="129"/>
      <c r="T72" s="129"/>
      <c r="U72" s="129"/>
      <c r="V72" s="190"/>
      <c r="W72" s="98"/>
      <c r="X72" s="98"/>
      <c r="Y72" s="98"/>
      <c r="Z72" s="98"/>
      <c r="AA72" s="98"/>
      <c r="AB72" s="98"/>
      <c r="AC72" s="98"/>
      <c r="AD72" s="98"/>
      <c r="AE72" s="98"/>
    </row>
    <row r="73" spans="1:31" ht="45" x14ac:dyDescent="0.25">
      <c r="A73" s="280" t="s">
        <v>63</v>
      </c>
      <c r="B73" s="280" t="s">
        <v>212</v>
      </c>
      <c r="C73" s="280" t="s">
        <v>66</v>
      </c>
      <c r="D73" s="321" t="s">
        <v>213</v>
      </c>
      <c r="E73" s="322"/>
      <c r="F73" s="322"/>
      <c r="G73" s="322"/>
      <c r="H73" s="322"/>
      <c r="I73" s="322"/>
      <c r="J73" s="322"/>
      <c r="K73" s="322"/>
      <c r="L73" s="322"/>
      <c r="M73" s="322"/>
      <c r="N73" s="322"/>
      <c r="O73" s="322"/>
      <c r="P73" s="322"/>
      <c r="Q73" s="322"/>
      <c r="R73" s="322"/>
      <c r="S73" s="322"/>
      <c r="T73" s="322"/>
      <c r="U73" s="322"/>
      <c r="V73" s="323"/>
    </row>
    <row r="74" spans="1:31" x14ac:dyDescent="0.25">
      <c r="A74" s="281" t="s">
        <v>33</v>
      </c>
      <c r="B74" s="281" t="s">
        <v>20</v>
      </c>
      <c r="C74" s="281" t="s">
        <v>6</v>
      </c>
      <c r="D74" s="324"/>
      <c r="E74" s="325"/>
      <c r="F74" s="325"/>
      <c r="G74" s="325"/>
      <c r="H74" s="325"/>
      <c r="I74" s="325"/>
      <c r="J74" s="325"/>
      <c r="K74" s="325"/>
      <c r="L74" s="325"/>
      <c r="M74" s="325"/>
      <c r="N74" s="325"/>
      <c r="O74" s="325"/>
      <c r="P74" s="325"/>
      <c r="Q74" s="325"/>
      <c r="R74" s="325"/>
      <c r="S74" s="325"/>
      <c r="T74" s="325"/>
      <c r="U74" s="325"/>
      <c r="V74" s="326"/>
    </row>
    <row r="75" spans="1:31" x14ac:dyDescent="0.25">
      <c r="A75" s="289">
        <v>6</v>
      </c>
      <c r="B75" s="282"/>
      <c r="C75" s="283"/>
      <c r="D75" s="313" t="s">
        <v>214</v>
      </c>
      <c r="E75" s="314"/>
      <c r="F75" s="314"/>
      <c r="G75" s="314"/>
      <c r="H75" s="314"/>
      <c r="I75" s="314"/>
      <c r="J75" s="314"/>
      <c r="K75" s="314"/>
      <c r="L75" s="314"/>
      <c r="M75" s="314"/>
      <c r="N75" s="314"/>
      <c r="O75" s="314"/>
      <c r="P75" s="314"/>
      <c r="Q75" s="314"/>
      <c r="R75" s="314"/>
      <c r="S75" s="314"/>
      <c r="T75" s="314"/>
      <c r="U75" s="314"/>
      <c r="V75" s="315"/>
    </row>
    <row r="76" spans="1:31" x14ac:dyDescent="0.25">
      <c r="A76" s="303">
        <v>6</v>
      </c>
      <c r="B76" s="303">
        <v>1</v>
      </c>
      <c r="C76" s="273">
        <v>0</v>
      </c>
      <c r="D76" s="316" t="s">
        <v>215</v>
      </c>
      <c r="E76" s="317"/>
      <c r="F76" s="317"/>
      <c r="G76" s="317"/>
      <c r="H76" s="317"/>
      <c r="I76" s="317"/>
      <c r="J76" s="317"/>
      <c r="K76" s="317"/>
      <c r="L76" s="317"/>
      <c r="M76" s="317"/>
      <c r="N76" s="317"/>
      <c r="O76" s="317"/>
      <c r="P76" s="317"/>
      <c r="Q76" s="317"/>
      <c r="R76" s="317"/>
      <c r="S76" s="317"/>
      <c r="T76" s="317"/>
      <c r="U76" s="317"/>
      <c r="V76" s="318"/>
    </row>
    <row r="77" spans="1:31" x14ac:dyDescent="0.25">
      <c r="A77" s="304"/>
      <c r="B77" s="304"/>
      <c r="C77" s="273">
        <v>1</v>
      </c>
      <c r="D77" s="274" t="s">
        <v>216</v>
      </c>
      <c r="E77" s="284"/>
      <c r="F77" s="284"/>
      <c r="G77" s="284"/>
      <c r="H77" s="284"/>
      <c r="I77" s="284"/>
      <c r="J77" s="284"/>
      <c r="K77" s="284"/>
      <c r="L77" s="284"/>
      <c r="M77" s="284"/>
      <c r="N77" s="284"/>
      <c r="O77" s="284"/>
      <c r="P77" s="284"/>
      <c r="Q77" s="284"/>
      <c r="R77" s="284"/>
      <c r="S77" s="284"/>
      <c r="T77" s="284"/>
      <c r="U77" s="284"/>
      <c r="V77" s="285"/>
    </row>
    <row r="78" spans="1:31" x14ac:dyDescent="0.25">
      <c r="A78" s="304"/>
      <c r="B78" s="304"/>
      <c r="C78" s="273">
        <v>2</v>
      </c>
      <c r="D78" s="274" t="s">
        <v>217</v>
      </c>
      <c r="E78" s="284"/>
      <c r="F78" s="284"/>
      <c r="G78" s="284"/>
      <c r="H78" s="284"/>
      <c r="I78" s="284"/>
      <c r="J78" s="284"/>
      <c r="K78" s="284"/>
      <c r="L78" s="284"/>
      <c r="M78" s="284"/>
      <c r="N78" s="284"/>
      <c r="O78" s="284"/>
      <c r="P78" s="284"/>
      <c r="Q78" s="284"/>
      <c r="R78" s="284"/>
      <c r="S78" s="284"/>
      <c r="T78" s="284"/>
      <c r="U78" s="284"/>
      <c r="V78" s="285"/>
    </row>
    <row r="79" spans="1:31" x14ac:dyDescent="0.25">
      <c r="A79" s="304"/>
      <c r="B79" s="304"/>
      <c r="C79" s="273">
        <v>3</v>
      </c>
      <c r="D79" s="274" t="s">
        <v>218</v>
      </c>
      <c r="E79" s="284"/>
      <c r="F79" s="284"/>
      <c r="G79" s="284"/>
      <c r="H79" s="284"/>
      <c r="I79" s="284"/>
      <c r="J79" s="284"/>
      <c r="K79" s="284"/>
      <c r="L79" s="284"/>
      <c r="M79" s="284"/>
      <c r="N79" s="284"/>
      <c r="O79" s="284"/>
      <c r="P79" s="284"/>
      <c r="Q79" s="284"/>
      <c r="R79" s="284"/>
      <c r="S79" s="284"/>
      <c r="T79" s="284"/>
      <c r="U79" s="284"/>
      <c r="V79" s="285"/>
    </row>
    <row r="80" spans="1:31" x14ac:dyDescent="0.25">
      <c r="A80" s="304"/>
      <c r="B80" s="304"/>
      <c r="C80" s="273">
        <v>4</v>
      </c>
      <c r="D80" s="274" t="s">
        <v>219</v>
      </c>
      <c r="E80" s="284"/>
      <c r="F80" s="284"/>
      <c r="G80" s="284"/>
      <c r="H80" s="284"/>
      <c r="I80" s="284"/>
      <c r="J80" s="284"/>
      <c r="K80" s="284"/>
      <c r="L80" s="284"/>
      <c r="M80" s="284"/>
      <c r="N80" s="284"/>
      <c r="O80" s="284"/>
      <c r="P80" s="284"/>
      <c r="Q80" s="284"/>
      <c r="R80" s="284"/>
      <c r="S80" s="284"/>
      <c r="T80" s="284"/>
      <c r="U80" s="284"/>
      <c r="V80" s="285"/>
    </row>
    <row r="81" spans="1:22" x14ac:dyDescent="0.25">
      <c r="A81" s="289">
        <v>3</v>
      </c>
      <c r="B81" s="282"/>
      <c r="C81" s="283"/>
      <c r="D81" s="313" t="s">
        <v>191</v>
      </c>
      <c r="E81" s="314"/>
      <c r="F81" s="314"/>
      <c r="G81" s="314"/>
      <c r="H81" s="314"/>
      <c r="I81" s="314"/>
      <c r="J81" s="314"/>
      <c r="K81" s="314"/>
      <c r="L81" s="314"/>
      <c r="M81" s="314"/>
      <c r="N81" s="314"/>
      <c r="O81" s="314"/>
      <c r="P81" s="314"/>
      <c r="Q81" s="314"/>
      <c r="R81" s="314"/>
      <c r="S81" s="314"/>
      <c r="T81" s="314"/>
      <c r="U81" s="314"/>
      <c r="V81" s="315"/>
    </row>
    <row r="82" spans="1:22" x14ac:dyDescent="0.25">
      <c r="A82" s="303">
        <v>3</v>
      </c>
      <c r="B82" s="303">
        <v>1</v>
      </c>
      <c r="C82" s="273">
        <v>0</v>
      </c>
      <c r="D82" s="316" t="s">
        <v>220</v>
      </c>
      <c r="E82" s="317"/>
      <c r="F82" s="317"/>
      <c r="G82" s="317"/>
      <c r="H82" s="317"/>
      <c r="I82" s="317"/>
      <c r="J82" s="317"/>
      <c r="K82" s="317"/>
      <c r="L82" s="317"/>
      <c r="M82" s="317"/>
      <c r="N82" s="317"/>
      <c r="O82" s="317"/>
      <c r="P82" s="317"/>
      <c r="Q82" s="317"/>
      <c r="R82" s="317"/>
      <c r="S82" s="317"/>
      <c r="T82" s="317"/>
      <c r="U82" s="317"/>
      <c r="V82" s="318"/>
    </row>
    <row r="83" spans="1:22" x14ac:dyDescent="0.25">
      <c r="A83" s="304"/>
      <c r="B83" s="304"/>
      <c r="C83" s="273">
        <v>1</v>
      </c>
      <c r="D83" s="274" t="s">
        <v>221</v>
      </c>
      <c r="E83" s="284"/>
      <c r="F83" s="284"/>
      <c r="G83" s="284"/>
      <c r="H83" s="284"/>
      <c r="I83" s="284"/>
      <c r="J83" s="284"/>
      <c r="K83" s="284"/>
      <c r="L83" s="284"/>
      <c r="M83" s="284"/>
      <c r="N83" s="284"/>
      <c r="O83" s="284"/>
      <c r="P83" s="284"/>
      <c r="Q83" s="284"/>
      <c r="R83" s="284"/>
      <c r="S83" s="284"/>
      <c r="T83" s="284"/>
      <c r="U83" s="284"/>
      <c r="V83" s="285"/>
    </row>
    <row r="84" spans="1:22" x14ac:dyDescent="0.25">
      <c r="A84" s="304"/>
      <c r="B84" s="304"/>
      <c r="C84" s="273">
        <v>1</v>
      </c>
      <c r="D84" s="316" t="s">
        <v>222</v>
      </c>
      <c r="E84" s="317"/>
      <c r="F84" s="317"/>
      <c r="G84" s="317"/>
      <c r="H84" s="317"/>
      <c r="I84" s="317"/>
      <c r="J84" s="317"/>
      <c r="K84" s="317"/>
      <c r="L84" s="317"/>
      <c r="M84" s="317"/>
      <c r="N84" s="317"/>
      <c r="O84" s="317"/>
      <c r="P84" s="317"/>
      <c r="Q84" s="317"/>
      <c r="R84" s="317"/>
      <c r="S84" s="317"/>
      <c r="T84" s="317"/>
      <c r="U84" s="317"/>
      <c r="V84" s="318"/>
    </row>
    <row r="85" spans="1:22" x14ac:dyDescent="0.25">
      <c r="A85" s="304"/>
      <c r="B85" s="304"/>
      <c r="C85" s="273">
        <v>2</v>
      </c>
      <c r="D85" s="316" t="s">
        <v>223</v>
      </c>
      <c r="E85" s="317"/>
      <c r="F85" s="317"/>
      <c r="G85" s="317"/>
      <c r="H85" s="317"/>
      <c r="I85" s="317"/>
      <c r="J85" s="317"/>
      <c r="K85" s="317"/>
      <c r="L85" s="317"/>
      <c r="M85" s="317"/>
      <c r="N85" s="317"/>
      <c r="O85" s="317"/>
      <c r="P85" s="317"/>
      <c r="Q85" s="317"/>
      <c r="R85" s="317"/>
      <c r="S85" s="317"/>
      <c r="T85" s="317"/>
      <c r="U85" s="317"/>
      <c r="V85" s="318"/>
    </row>
    <row r="86" spans="1:22" x14ac:dyDescent="0.25">
      <c r="A86" s="304"/>
      <c r="B86" s="304"/>
      <c r="C86" s="273">
        <v>3</v>
      </c>
      <c r="D86" s="316" t="s">
        <v>224</v>
      </c>
      <c r="E86" s="317"/>
      <c r="F86" s="317"/>
      <c r="G86" s="317"/>
      <c r="H86" s="317"/>
      <c r="I86" s="317"/>
      <c r="J86" s="317"/>
      <c r="K86" s="317"/>
      <c r="L86" s="317"/>
      <c r="M86" s="317"/>
      <c r="N86" s="317"/>
      <c r="O86" s="317"/>
      <c r="P86" s="317"/>
      <c r="Q86" s="317"/>
      <c r="R86" s="317"/>
      <c r="S86" s="317"/>
      <c r="T86" s="317"/>
      <c r="U86" s="317"/>
      <c r="V86" s="318"/>
    </row>
    <row r="87" spans="1:22" x14ac:dyDescent="0.25">
      <c r="A87" s="304"/>
      <c r="B87" s="304"/>
      <c r="C87" s="273">
        <v>4</v>
      </c>
      <c r="D87" s="274" t="s">
        <v>225</v>
      </c>
      <c r="E87" s="284"/>
      <c r="F87" s="284"/>
      <c r="G87" s="284"/>
      <c r="H87" s="284"/>
      <c r="I87" s="284"/>
      <c r="J87" s="284"/>
      <c r="K87" s="284"/>
      <c r="L87" s="284"/>
      <c r="M87" s="284"/>
      <c r="N87" s="284"/>
      <c r="O87" s="284"/>
      <c r="P87" s="284"/>
      <c r="Q87" s="284"/>
      <c r="R87" s="284"/>
      <c r="S87" s="284"/>
      <c r="T87" s="284"/>
      <c r="U87" s="284"/>
      <c r="V87" s="285"/>
    </row>
    <row r="88" spans="1:22" x14ac:dyDescent="0.25">
      <c r="A88" s="289">
        <v>5</v>
      </c>
      <c r="B88" s="282"/>
      <c r="C88" s="283"/>
      <c r="D88" s="313" t="s">
        <v>226</v>
      </c>
      <c r="E88" s="314"/>
      <c r="F88" s="314"/>
      <c r="G88" s="314"/>
      <c r="H88" s="314"/>
      <c r="I88" s="314"/>
      <c r="J88" s="314"/>
      <c r="K88" s="314"/>
      <c r="L88" s="314"/>
      <c r="M88" s="314"/>
      <c r="N88" s="314"/>
      <c r="O88" s="314"/>
      <c r="P88" s="314"/>
      <c r="Q88" s="314"/>
      <c r="R88" s="314"/>
      <c r="S88" s="314"/>
      <c r="T88" s="314"/>
      <c r="U88" s="314"/>
      <c r="V88" s="315"/>
    </row>
    <row r="89" spans="1:22" x14ac:dyDescent="0.25">
      <c r="A89" s="303">
        <v>5</v>
      </c>
      <c r="B89" s="303">
        <v>4</v>
      </c>
      <c r="C89" s="273">
        <v>0</v>
      </c>
      <c r="D89" s="316" t="s">
        <v>227</v>
      </c>
      <c r="E89" s="317"/>
      <c r="F89" s="317"/>
      <c r="G89" s="317"/>
      <c r="H89" s="317"/>
      <c r="I89" s="317"/>
      <c r="J89" s="317"/>
      <c r="K89" s="317"/>
      <c r="L89" s="317"/>
      <c r="M89" s="317"/>
      <c r="N89" s="317"/>
      <c r="O89" s="317"/>
      <c r="P89" s="317"/>
      <c r="Q89" s="317"/>
      <c r="R89" s="317"/>
      <c r="S89" s="317"/>
      <c r="T89" s="317"/>
      <c r="U89" s="317"/>
      <c r="V89" s="318"/>
    </row>
    <row r="90" spans="1:22" x14ac:dyDescent="0.25">
      <c r="A90" s="304"/>
      <c r="B90" s="304"/>
      <c r="C90" s="273">
        <v>1</v>
      </c>
      <c r="D90" s="316" t="s">
        <v>228</v>
      </c>
      <c r="E90" s="317"/>
      <c r="F90" s="317"/>
      <c r="G90" s="317"/>
      <c r="H90" s="317"/>
      <c r="I90" s="317"/>
      <c r="J90" s="317"/>
      <c r="K90" s="317"/>
      <c r="L90" s="317"/>
      <c r="M90" s="317"/>
      <c r="N90" s="317"/>
      <c r="O90" s="317"/>
      <c r="P90" s="317"/>
      <c r="Q90" s="317"/>
      <c r="R90" s="317"/>
      <c r="S90" s="317"/>
      <c r="T90" s="317"/>
      <c r="U90" s="317"/>
      <c r="V90" s="318"/>
    </row>
    <row r="91" spans="1:22" x14ac:dyDescent="0.25">
      <c r="A91" s="304"/>
      <c r="B91" s="304"/>
      <c r="C91" s="273">
        <v>2</v>
      </c>
      <c r="D91" s="316" t="s">
        <v>229</v>
      </c>
      <c r="E91" s="317"/>
      <c r="F91" s="317"/>
      <c r="G91" s="317"/>
      <c r="H91" s="317"/>
      <c r="I91" s="317"/>
      <c r="J91" s="317"/>
      <c r="K91" s="317"/>
      <c r="L91" s="317"/>
      <c r="M91" s="317"/>
      <c r="N91" s="317"/>
      <c r="O91" s="317"/>
      <c r="P91" s="317"/>
      <c r="Q91" s="317"/>
      <c r="R91" s="317"/>
      <c r="S91" s="317"/>
      <c r="T91" s="317"/>
      <c r="U91" s="317"/>
      <c r="V91" s="318"/>
    </row>
    <row r="92" spans="1:22" x14ac:dyDescent="0.25">
      <c r="A92" s="304"/>
      <c r="B92" s="304"/>
      <c r="C92" s="273">
        <v>3</v>
      </c>
      <c r="D92" s="316" t="s">
        <v>230</v>
      </c>
      <c r="E92" s="317"/>
      <c r="F92" s="317"/>
      <c r="G92" s="317"/>
      <c r="H92" s="317"/>
      <c r="I92" s="317"/>
      <c r="J92" s="317"/>
      <c r="K92" s="317"/>
      <c r="L92" s="317"/>
      <c r="M92" s="317"/>
      <c r="N92" s="317"/>
      <c r="O92" s="317"/>
      <c r="P92" s="317"/>
      <c r="Q92" s="317"/>
      <c r="R92" s="317"/>
      <c r="S92" s="317"/>
      <c r="T92" s="317"/>
      <c r="U92" s="317"/>
      <c r="V92" s="318"/>
    </row>
    <row r="93" spans="1:22" x14ac:dyDescent="0.25">
      <c r="A93" s="304"/>
      <c r="B93" s="304"/>
      <c r="C93" s="273">
        <v>4</v>
      </c>
      <c r="D93" s="274" t="s">
        <v>231</v>
      </c>
      <c r="E93" s="284"/>
      <c r="F93" s="284"/>
      <c r="G93" s="284"/>
      <c r="H93" s="284"/>
      <c r="I93" s="284"/>
      <c r="J93" s="284"/>
      <c r="K93" s="284"/>
      <c r="L93" s="284"/>
      <c r="M93" s="284"/>
      <c r="N93" s="284"/>
      <c r="O93" s="284"/>
      <c r="P93" s="284"/>
      <c r="Q93" s="284"/>
      <c r="R93" s="284"/>
      <c r="S93" s="284"/>
      <c r="T93" s="284"/>
      <c r="U93" s="284"/>
      <c r="V93" s="285"/>
    </row>
    <row r="94" spans="1:22" x14ac:dyDescent="0.25">
      <c r="A94" s="289">
        <v>8</v>
      </c>
      <c r="B94" s="282"/>
      <c r="C94" s="283"/>
      <c r="D94" s="313" t="s">
        <v>232</v>
      </c>
      <c r="E94" s="314"/>
      <c r="F94" s="314"/>
      <c r="G94" s="314"/>
      <c r="H94" s="314"/>
      <c r="I94" s="314"/>
      <c r="J94" s="314"/>
      <c r="K94" s="314"/>
      <c r="L94" s="314"/>
      <c r="M94" s="314"/>
      <c r="N94" s="314"/>
      <c r="O94" s="314"/>
      <c r="P94" s="314"/>
      <c r="Q94" s="314"/>
      <c r="R94" s="314"/>
      <c r="S94" s="314"/>
      <c r="T94" s="314"/>
      <c r="U94" s="314"/>
      <c r="V94" s="315"/>
    </row>
    <row r="95" spans="1:22" x14ac:dyDescent="0.25">
      <c r="A95" s="303">
        <v>8</v>
      </c>
      <c r="B95" s="303">
        <v>3</v>
      </c>
      <c r="C95" s="273">
        <v>0</v>
      </c>
      <c r="D95" s="274" t="s">
        <v>233</v>
      </c>
      <c r="E95" s="275"/>
      <c r="F95" s="275"/>
      <c r="G95" s="275"/>
      <c r="H95" s="275"/>
      <c r="I95" s="275"/>
      <c r="J95" s="275"/>
      <c r="K95" s="275"/>
      <c r="L95" s="275"/>
      <c r="M95" s="275"/>
      <c r="N95" s="275"/>
      <c r="O95" s="275"/>
      <c r="P95" s="275"/>
      <c r="Q95" s="275"/>
      <c r="R95" s="275"/>
      <c r="S95" s="275"/>
      <c r="T95" s="276"/>
      <c r="U95" s="276"/>
      <c r="V95" s="277"/>
    </row>
    <row r="96" spans="1:22" x14ac:dyDescent="0.25">
      <c r="A96" s="304"/>
      <c r="B96" s="304"/>
      <c r="C96" s="273">
        <v>1</v>
      </c>
      <c r="D96" s="316" t="s">
        <v>234</v>
      </c>
      <c r="E96" s="317"/>
      <c r="F96" s="317"/>
      <c r="G96" s="317"/>
      <c r="H96" s="317"/>
      <c r="I96" s="317"/>
      <c r="J96" s="317"/>
      <c r="K96" s="317"/>
      <c r="L96" s="317"/>
      <c r="M96" s="317"/>
      <c r="N96" s="317"/>
      <c r="O96" s="317"/>
      <c r="P96" s="317"/>
      <c r="Q96" s="317"/>
      <c r="R96" s="317"/>
      <c r="S96" s="317"/>
      <c r="T96" s="317"/>
      <c r="U96" s="317"/>
      <c r="V96" s="318"/>
    </row>
    <row r="97" spans="1:22" x14ac:dyDescent="0.25">
      <c r="A97" s="304"/>
      <c r="B97" s="304"/>
      <c r="C97" s="273">
        <v>2</v>
      </c>
      <c r="D97" s="316" t="s">
        <v>235</v>
      </c>
      <c r="E97" s="317"/>
      <c r="F97" s="317"/>
      <c r="G97" s="317"/>
      <c r="H97" s="317"/>
      <c r="I97" s="317"/>
      <c r="J97" s="317"/>
      <c r="K97" s="317"/>
      <c r="L97" s="317"/>
      <c r="M97" s="317"/>
      <c r="N97" s="317"/>
      <c r="O97" s="317"/>
      <c r="P97" s="317"/>
      <c r="Q97" s="317"/>
      <c r="R97" s="317"/>
      <c r="S97" s="317"/>
      <c r="T97" s="317"/>
      <c r="U97" s="317"/>
      <c r="V97" s="318"/>
    </row>
    <row r="98" spans="1:22" x14ac:dyDescent="0.25">
      <c r="A98" s="304"/>
      <c r="B98" s="304"/>
      <c r="C98" s="273">
        <v>3</v>
      </c>
      <c r="D98" s="274" t="s">
        <v>236</v>
      </c>
      <c r="E98" s="275"/>
      <c r="F98" s="275"/>
      <c r="G98" s="275"/>
      <c r="H98" s="275"/>
      <c r="I98" s="275"/>
      <c r="J98" s="275"/>
      <c r="K98" s="275"/>
      <c r="L98" s="275"/>
      <c r="M98" s="275"/>
      <c r="N98" s="275"/>
      <c r="O98" s="275"/>
      <c r="P98" s="275"/>
      <c r="Q98" s="275"/>
      <c r="R98" s="275"/>
      <c r="S98" s="275"/>
      <c r="T98" s="276"/>
      <c r="U98" s="276"/>
      <c r="V98" s="277"/>
    </row>
    <row r="99" spans="1:22" x14ac:dyDescent="0.25">
      <c r="A99" s="304"/>
      <c r="B99" s="304"/>
      <c r="C99" s="273">
        <v>4</v>
      </c>
      <c r="D99" s="274" t="s">
        <v>237</v>
      </c>
      <c r="E99" s="275"/>
      <c r="F99" s="275"/>
      <c r="G99" s="275"/>
      <c r="H99" s="275"/>
      <c r="I99" s="275"/>
      <c r="J99" s="275"/>
      <c r="K99" s="275"/>
      <c r="L99" s="275"/>
      <c r="M99" s="275"/>
      <c r="N99" s="275"/>
      <c r="O99" s="275"/>
      <c r="P99" s="275"/>
      <c r="Q99" s="275"/>
      <c r="R99" s="275"/>
      <c r="S99" s="275"/>
      <c r="T99" s="276"/>
      <c r="U99" s="276"/>
      <c r="V99" s="277"/>
    </row>
    <row r="100" spans="1:22" x14ac:dyDescent="0.25">
      <c r="A100" s="289">
        <v>8</v>
      </c>
      <c r="B100" s="282"/>
      <c r="C100" s="283"/>
      <c r="D100" s="313" t="s">
        <v>238</v>
      </c>
      <c r="E100" s="314"/>
      <c r="F100" s="314"/>
      <c r="G100" s="314"/>
      <c r="H100" s="314"/>
      <c r="I100" s="314"/>
      <c r="J100" s="314"/>
      <c r="K100" s="314"/>
      <c r="L100" s="314"/>
      <c r="M100" s="314"/>
      <c r="N100" s="314"/>
      <c r="O100" s="314"/>
      <c r="P100" s="314"/>
      <c r="Q100" s="314"/>
      <c r="R100" s="314"/>
      <c r="S100" s="314"/>
      <c r="T100" s="314"/>
      <c r="U100" s="314"/>
      <c r="V100" s="315"/>
    </row>
    <row r="101" spans="1:22" x14ac:dyDescent="0.25">
      <c r="A101" s="303">
        <v>8</v>
      </c>
      <c r="B101" s="303">
        <v>3</v>
      </c>
      <c r="C101" s="273">
        <v>0</v>
      </c>
      <c r="D101" s="274" t="s">
        <v>233</v>
      </c>
      <c r="E101" s="275"/>
      <c r="F101" s="275"/>
      <c r="G101" s="275"/>
      <c r="H101" s="275"/>
      <c r="I101" s="275"/>
      <c r="J101" s="275"/>
      <c r="K101" s="275"/>
      <c r="L101" s="275"/>
      <c r="M101" s="275"/>
      <c r="N101" s="275"/>
      <c r="O101" s="275"/>
      <c r="P101" s="275"/>
      <c r="Q101" s="275"/>
      <c r="R101" s="275"/>
      <c r="S101" s="275"/>
      <c r="T101" s="276"/>
      <c r="U101" s="276"/>
      <c r="V101" s="277"/>
    </row>
    <row r="102" spans="1:22" x14ac:dyDescent="0.25">
      <c r="A102" s="304"/>
      <c r="B102" s="304"/>
      <c r="C102" s="273">
        <v>1</v>
      </c>
      <c r="D102" s="316" t="s">
        <v>234</v>
      </c>
      <c r="E102" s="317"/>
      <c r="F102" s="317"/>
      <c r="G102" s="317"/>
      <c r="H102" s="317"/>
      <c r="I102" s="317"/>
      <c r="J102" s="317"/>
      <c r="K102" s="317"/>
      <c r="L102" s="317"/>
      <c r="M102" s="317"/>
      <c r="N102" s="317"/>
      <c r="O102" s="317"/>
      <c r="P102" s="317"/>
      <c r="Q102" s="317"/>
      <c r="R102" s="317"/>
      <c r="S102" s="317"/>
      <c r="T102" s="317"/>
      <c r="U102" s="317"/>
      <c r="V102" s="318"/>
    </row>
    <row r="103" spans="1:22" x14ac:dyDescent="0.25">
      <c r="A103" s="304"/>
      <c r="B103" s="304"/>
      <c r="C103" s="273">
        <v>2</v>
      </c>
      <c r="D103" s="316" t="s">
        <v>235</v>
      </c>
      <c r="E103" s="317"/>
      <c r="F103" s="317"/>
      <c r="G103" s="317"/>
      <c r="H103" s="317"/>
      <c r="I103" s="317"/>
      <c r="J103" s="317"/>
      <c r="K103" s="317"/>
      <c r="L103" s="317"/>
      <c r="M103" s="317"/>
      <c r="N103" s="317"/>
      <c r="O103" s="317"/>
      <c r="P103" s="317"/>
      <c r="Q103" s="317"/>
      <c r="R103" s="317"/>
      <c r="S103" s="317"/>
      <c r="T103" s="317"/>
      <c r="U103" s="317"/>
      <c r="V103" s="318"/>
    </row>
    <row r="104" spans="1:22" x14ac:dyDescent="0.25">
      <c r="A104" s="304"/>
      <c r="B104" s="304"/>
      <c r="C104" s="273">
        <v>3</v>
      </c>
      <c r="D104" s="274" t="s">
        <v>236</v>
      </c>
      <c r="E104" s="275"/>
      <c r="F104" s="275"/>
      <c r="G104" s="275"/>
      <c r="H104" s="275"/>
      <c r="I104" s="275"/>
      <c r="J104" s="275"/>
      <c r="K104" s="275"/>
      <c r="L104" s="275"/>
      <c r="M104" s="275"/>
      <c r="N104" s="275"/>
      <c r="O104" s="275"/>
      <c r="P104" s="275"/>
      <c r="Q104" s="275"/>
      <c r="R104" s="275"/>
      <c r="S104" s="275"/>
      <c r="T104" s="276"/>
      <c r="U104" s="276"/>
      <c r="V104" s="277"/>
    </row>
    <row r="105" spans="1:22" x14ac:dyDescent="0.25">
      <c r="A105" s="304"/>
      <c r="B105" s="304"/>
      <c r="C105" s="273">
        <v>4</v>
      </c>
      <c r="D105" s="274" t="s">
        <v>237</v>
      </c>
      <c r="E105" s="275"/>
      <c r="F105" s="275"/>
      <c r="G105" s="275"/>
      <c r="H105" s="275"/>
      <c r="I105" s="275"/>
      <c r="J105" s="275"/>
      <c r="K105" s="275"/>
      <c r="L105" s="275"/>
      <c r="M105" s="275"/>
      <c r="N105" s="275"/>
      <c r="O105" s="275"/>
      <c r="P105" s="275"/>
      <c r="Q105" s="275"/>
      <c r="R105" s="275"/>
      <c r="S105" s="275"/>
      <c r="T105" s="276"/>
      <c r="U105" s="276"/>
      <c r="V105" s="277"/>
    </row>
    <row r="106" spans="1:22" x14ac:dyDescent="0.25">
      <c r="A106" s="289">
        <v>8</v>
      </c>
      <c r="B106" s="282"/>
      <c r="C106" s="283"/>
      <c r="D106" s="313" t="s">
        <v>239</v>
      </c>
      <c r="E106" s="314"/>
      <c r="F106" s="314"/>
      <c r="G106" s="314"/>
      <c r="H106" s="314"/>
      <c r="I106" s="314"/>
      <c r="J106" s="314"/>
      <c r="K106" s="314"/>
      <c r="L106" s="314"/>
      <c r="M106" s="314"/>
      <c r="N106" s="314"/>
      <c r="O106" s="314"/>
      <c r="P106" s="314"/>
      <c r="Q106" s="314"/>
      <c r="R106" s="314"/>
      <c r="S106" s="314"/>
      <c r="T106" s="314"/>
      <c r="U106" s="314"/>
      <c r="V106" s="315"/>
    </row>
    <row r="107" spans="1:22" x14ac:dyDescent="0.25">
      <c r="A107" s="303">
        <v>8</v>
      </c>
      <c r="B107" s="303">
        <v>3</v>
      </c>
      <c r="C107" s="273">
        <v>0</v>
      </c>
      <c r="D107" s="274" t="s">
        <v>233</v>
      </c>
      <c r="E107" s="275"/>
      <c r="F107" s="275"/>
      <c r="G107" s="275"/>
      <c r="H107" s="275"/>
      <c r="I107" s="275"/>
      <c r="J107" s="275"/>
      <c r="K107" s="275"/>
      <c r="L107" s="275"/>
      <c r="M107" s="275"/>
      <c r="N107" s="275"/>
      <c r="O107" s="275"/>
      <c r="P107" s="275"/>
      <c r="Q107" s="275"/>
      <c r="R107" s="275"/>
      <c r="S107" s="275"/>
      <c r="T107" s="276"/>
      <c r="U107" s="276"/>
      <c r="V107" s="277"/>
    </row>
    <row r="108" spans="1:22" x14ac:dyDescent="0.25">
      <c r="A108" s="304"/>
      <c r="B108" s="304"/>
      <c r="C108" s="273">
        <v>1</v>
      </c>
      <c r="D108" s="316" t="s">
        <v>234</v>
      </c>
      <c r="E108" s="317"/>
      <c r="F108" s="317"/>
      <c r="G108" s="317"/>
      <c r="H108" s="317"/>
      <c r="I108" s="317"/>
      <c r="J108" s="317"/>
      <c r="K108" s="317"/>
      <c r="L108" s="317"/>
      <c r="M108" s="317"/>
      <c r="N108" s="317"/>
      <c r="O108" s="317"/>
      <c r="P108" s="317"/>
      <c r="Q108" s="317"/>
      <c r="R108" s="317"/>
      <c r="S108" s="317"/>
      <c r="T108" s="317"/>
      <c r="U108" s="317"/>
      <c r="V108" s="318"/>
    </row>
    <row r="109" spans="1:22" x14ac:dyDescent="0.25">
      <c r="A109" s="304"/>
      <c r="B109" s="304"/>
      <c r="C109" s="273">
        <v>2</v>
      </c>
      <c r="D109" s="316" t="s">
        <v>235</v>
      </c>
      <c r="E109" s="317"/>
      <c r="F109" s="317"/>
      <c r="G109" s="317"/>
      <c r="H109" s="317"/>
      <c r="I109" s="317"/>
      <c r="J109" s="317"/>
      <c r="K109" s="317"/>
      <c r="L109" s="317"/>
      <c r="M109" s="317"/>
      <c r="N109" s="317"/>
      <c r="O109" s="317"/>
      <c r="P109" s="317"/>
      <c r="Q109" s="317"/>
      <c r="R109" s="317"/>
      <c r="S109" s="317"/>
      <c r="T109" s="317"/>
      <c r="U109" s="317"/>
      <c r="V109" s="318"/>
    </row>
    <row r="110" spans="1:22" x14ac:dyDescent="0.25">
      <c r="A110" s="304"/>
      <c r="B110" s="304"/>
      <c r="C110" s="273">
        <v>3</v>
      </c>
      <c r="D110" s="274" t="s">
        <v>236</v>
      </c>
      <c r="E110" s="275"/>
      <c r="F110" s="275"/>
      <c r="G110" s="275"/>
      <c r="H110" s="275"/>
      <c r="I110" s="275"/>
      <c r="J110" s="275"/>
      <c r="K110" s="275"/>
      <c r="L110" s="275"/>
      <c r="M110" s="275"/>
      <c r="N110" s="275"/>
      <c r="O110" s="275"/>
      <c r="P110" s="275"/>
      <c r="Q110" s="275"/>
      <c r="R110" s="275"/>
      <c r="S110" s="275"/>
      <c r="T110" s="276"/>
      <c r="U110" s="276"/>
      <c r="V110" s="277"/>
    </row>
    <row r="111" spans="1:22" x14ac:dyDescent="0.25">
      <c r="A111" s="304"/>
      <c r="B111" s="304"/>
      <c r="C111" s="273">
        <v>4</v>
      </c>
      <c r="D111" s="274" t="s">
        <v>237</v>
      </c>
      <c r="E111" s="275"/>
      <c r="F111" s="275"/>
      <c r="G111" s="275"/>
      <c r="H111" s="275"/>
      <c r="I111" s="275"/>
      <c r="J111" s="275"/>
      <c r="K111" s="275"/>
      <c r="L111" s="275"/>
      <c r="M111" s="275"/>
      <c r="N111" s="275"/>
      <c r="O111" s="275"/>
      <c r="P111" s="275"/>
      <c r="Q111" s="275"/>
      <c r="R111" s="275"/>
      <c r="S111" s="275"/>
      <c r="T111" s="276"/>
      <c r="U111" s="276"/>
      <c r="V111" s="277"/>
    </row>
    <row r="112" spans="1:22" x14ac:dyDescent="0.25">
      <c r="A112" s="289">
        <v>5</v>
      </c>
      <c r="B112" s="282"/>
      <c r="C112" s="283"/>
      <c r="D112" s="313" t="s">
        <v>240</v>
      </c>
      <c r="E112" s="314"/>
      <c r="F112" s="314"/>
      <c r="G112" s="314"/>
      <c r="H112" s="314"/>
      <c r="I112" s="314"/>
      <c r="J112" s="314"/>
      <c r="K112" s="314"/>
      <c r="L112" s="314"/>
      <c r="M112" s="314"/>
      <c r="N112" s="314"/>
      <c r="O112" s="314"/>
      <c r="P112" s="314"/>
      <c r="Q112" s="314"/>
      <c r="R112" s="314"/>
      <c r="S112" s="314"/>
      <c r="T112" s="314"/>
      <c r="U112" s="314"/>
      <c r="V112" s="315"/>
    </row>
    <row r="113" spans="1:22" x14ac:dyDescent="0.25">
      <c r="A113" s="303">
        <v>5</v>
      </c>
      <c r="B113" s="303">
        <v>3</v>
      </c>
      <c r="C113" s="273">
        <v>0</v>
      </c>
      <c r="D113" s="274" t="s">
        <v>233</v>
      </c>
      <c r="E113" s="275"/>
      <c r="F113" s="275"/>
      <c r="G113" s="275"/>
      <c r="H113" s="275"/>
      <c r="I113" s="275"/>
      <c r="J113" s="275"/>
      <c r="K113" s="275"/>
      <c r="L113" s="275"/>
      <c r="M113" s="275"/>
      <c r="N113" s="275"/>
      <c r="O113" s="275"/>
      <c r="P113" s="275"/>
      <c r="Q113" s="275"/>
      <c r="R113" s="275"/>
      <c r="S113" s="275"/>
      <c r="T113" s="276"/>
      <c r="U113" s="276"/>
      <c r="V113" s="277"/>
    </row>
    <row r="114" spans="1:22" x14ac:dyDescent="0.25">
      <c r="A114" s="304"/>
      <c r="B114" s="304"/>
      <c r="C114" s="273">
        <v>1</v>
      </c>
      <c r="D114" s="316" t="s">
        <v>234</v>
      </c>
      <c r="E114" s="317"/>
      <c r="F114" s="317"/>
      <c r="G114" s="317"/>
      <c r="H114" s="317"/>
      <c r="I114" s="317"/>
      <c r="J114" s="317"/>
      <c r="K114" s="317"/>
      <c r="L114" s="317"/>
      <c r="M114" s="317"/>
      <c r="N114" s="317"/>
      <c r="O114" s="317"/>
      <c r="P114" s="317"/>
      <c r="Q114" s="317"/>
      <c r="R114" s="317"/>
      <c r="S114" s="317"/>
      <c r="T114" s="317"/>
      <c r="U114" s="317"/>
      <c r="V114" s="318"/>
    </row>
    <row r="115" spans="1:22" x14ac:dyDescent="0.25">
      <c r="A115" s="304"/>
      <c r="B115" s="304"/>
      <c r="C115" s="273">
        <v>2</v>
      </c>
      <c r="D115" s="316" t="s">
        <v>235</v>
      </c>
      <c r="E115" s="317"/>
      <c r="F115" s="317"/>
      <c r="G115" s="317"/>
      <c r="H115" s="317"/>
      <c r="I115" s="317"/>
      <c r="J115" s="317"/>
      <c r="K115" s="317"/>
      <c r="L115" s="317"/>
      <c r="M115" s="317"/>
      <c r="N115" s="317"/>
      <c r="O115" s="317"/>
      <c r="P115" s="317"/>
      <c r="Q115" s="317"/>
      <c r="R115" s="317"/>
      <c r="S115" s="317"/>
      <c r="T115" s="317"/>
      <c r="U115" s="317"/>
      <c r="V115" s="318"/>
    </row>
    <row r="116" spans="1:22" x14ac:dyDescent="0.25">
      <c r="A116" s="304"/>
      <c r="B116" s="304"/>
      <c r="C116" s="273">
        <v>3</v>
      </c>
      <c r="D116" s="274" t="s">
        <v>236</v>
      </c>
      <c r="E116" s="275"/>
      <c r="F116" s="275"/>
      <c r="G116" s="275"/>
      <c r="H116" s="275"/>
      <c r="I116" s="275"/>
      <c r="J116" s="275"/>
      <c r="K116" s="275"/>
      <c r="L116" s="275"/>
      <c r="M116" s="275"/>
      <c r="N116" s="275"/>
      <c r="O116" s="275"/>
      <c r="P116" s="275"/>
      <c r="Q116" s="275"/>
      <c r="R116" s="275"/>
      <c r="S116" s="275"/>
      <c r="T116" s="276"/>
      <c r="U116" s="276"/>
      <c r="V116" s="277"/>
    </row>
    <row r="117" spans="1:22" x14ac:dyDescent="0.25">
      <c r="A117" s="304"/>
      <c r="B117" s="304"/>
      <c r="C117" s="273">
        <v>4</v>
      </c>
      <c r="D117" s="274" t="s">
        <v>237</v>
      </c>
      <c r="E117" s="275"/>
      <c r="F117" s="275"/>
      <c r="G117" s="275"/>
      <c r="H117" s="275"/>
      <c r="I117" s="275"/>
      <c r="J117" s="275"/>
      <c r="K117" s="275"/>
      <c r="L117" s="275"/>
      <c r="M117" s="275"/>
      <c r="N117" s="275"/>
      <c r="O117" s="275"/>
      <c r="P117" s="275"/>
      <c r="Q117" s="275"/>
      <c r="R117" s="275"/>
      <c r="S117" s="275"/>
      <c r="T117" s="276"/>
      <c r="U117" s="276"/>
      <c r="V117" s="277"/>
    </row>
    <row r="118" spans="1:22" x14ac:dyDescent="0.25">
      <c r="A118" s="289">
        <v>3</v>
      </c>
      <c r="B118" s="282"/>
      <c r="C118" s="283"/>
      <c r="D118" s="313" t="s">
        <v>241</v>
      </c>
      <c r="E118" s="314"/>
      <c r="F118" s="314"/>
      <c r="G118" s="314"/>
      <c r="H118" s="314"/>
      <c r="I118" s="314"/>
      <c r="J118" s="314"/>
      <c r="K118" s="314"/>
      <c r="L118" s="314"/>
      <c r="M118" s="314"/>
      <c r="N118" s="314"/>
      <c r="O118" s="314"/>
      <c r="P118" s="314"/>
      <c r="Q118" s="314"/>
      <c r="R118" s="314"/>
      <c r="S118" s="314"/>
      <c r="T118" s="314"/>
      <c r="U118" s="314"/>
      <c r="V118" s="315"/>
    </row>
    <row r="119" spans="1:22" x14ac:dyDescent="0.25">
      <c r="A119" s="303">
        <v>3</v>
      </c>
      <c r="B119" s="303">
        <v>3</v>
      </c>
      <c r="C119" s="273">
        <v>0</v>
      </c>
      <c r="D119" s="274" t="s">
        <v>233</v>
      </c>
      <c r="E119" s="275"/>
      <c r="F119" s="275"/>
      <c r="G119" s="275"/>
      <c r="H119" s="275"/>
      <c r="I119" s="275"/>
      <c r="J119" s="275"/>
      <c r="K119" s="275"/>
      <c r="L119" s="275"/>
      <c r="M119" s="275"/>
      <c r="N119" s="275"/>
      <c r="O119" s="275"/>
      <c r="P119" s="275"/>
      <c r="Q119" s="275"/>
      <c r="R119" s="275"/>
      <c r="S119" s="275"/>
      <c r="T119" s="276"/>
      <c r="U119" s="276"/>
      <c r="V119" s="277"/>
    </row>
    <row r="120" spans="1:22" x14ac:dyDescent="0.25">
      <c r="A120" s="304"/>
      <c r="B120" s="304"/>
      <c r="C120" s="273">
        <v>1</v>
      </c>
      <c r="D120" s="316" t="s">
        <v>234</v>
      </c>
      <c r="E120" s="317"/>
      <c r="F120" s="317"/>
      <c r="G120" s="317"/>
      <c r="H120" s="317"/>
      <c r="I120" s="317"/>
      <c r="J120" s="317"/>
      <c r="K120" s="317"/>
      <c r="L120" s="317"/>
      <c r="M120" s="317"/>
      <c r="N120" s="317"/>
      <c r="O120" s="317"/>
      <c r="P120" s="317"/>
      <c r="Q120" s="317"/>
      <c r="R120" s="317"/>
      <c r="S120" s="317"/>
      <c r="T120" s="317"/>
      <c r="U120" s="317"/>
      <c r="V120" s="318"/>
    </row>
    <row r="121" spans="1:22" x14ac:dyDescent="0.25">
      <c r="A121" s="304"/>
      <c r="B121" s="304"/>
      <c r="C121" s="273">
        <v>2</v>
      </c>
      <c r="D121" s="316" t="s">
        <v>235</v>
      </c>
      <c r="E121" s="317"/>
      <c r="F121" s="317"/>
      <c r="G121" s="317"/>
      <c r="H121" s="317"/>
      <c r="I121" s="317"/>
      <c r="J121" s="317"/>
      <c r="K121" s="317"/>
      <c r="L121" s="317"/>
      <c r="M121" s="317"/>
      <c r="N121" s="317"/>
      <c r="O121" s="317"/>
      <c r="P121" s="317"/>
      <c r="Q121" s="317"/>
      <c r="R121" s="317"/>
      <c r="S121" s="317"/>
      <c r="T121" s="317"/>
      <c r="U121" s="317"/>
      <c r="V121" s="318"/>
    </row>
    <row r="122" spans="1:22" x14ac:dyDescent="0.25">
      <c r="A122" s="304"/>
      <c r="B122" s="304"/>
      <c r="C122" s="273">
        <v>3</v>
      </c>
      <c r="D122" s="274" t="s">
        <v>236</v>
      </c>
      <c r="E122" s="275"/>
      <c r="F122" s="275"/>
      <c r="G122" s="275"/>
      <c r="H122" s="275"/>
      <c r="I122" s="275"/>
      <c r="J122" s="275"/>
      <c r="K122" s="275"/>
      <c r="L122" s="275"/>
      <c r="M122" s="275"/>
      <c r="N122" s="275"/>
      <c r="O122" s="275"/>
      <c r="P122" s="275"/>
      <c r="Q122" s="275"/>
      <c r="R122" s="275"/>
      <c r="S122" s="275"/>
      <c r="T122" s="276"/>
      <c r="U122" s="276"/>
      <c r="V122" s="277"/>
    </row>
    <row r="123" spans="1:22" x14ac:dyDescent="0.25">
      <c r="A123" s="304"/>
      <c r="B123" s="304"/>
      <c r="C123" s="273">
        <v>4</v>
      </c>
      <c r="D123" s="274" t="s">
        <v>237</v>
      </c>
      <c r="E123" s="275"/>
      <c r="F123" s="275"/>
      <c r="G123" s="275"/>
      <c r="H123" s="275"/>
      <c r="I123" s="275"/>
      <c r="J123" s="275"/>
      <c r="K123" s="275"/>
      <c r="L123" s="275"/>
      <c r="M123" s="275"/>
      <c r="N123" s="275"/>
      <c r="O123" s="275"/>
      <c r="P123" s="275"/>
      <c r="Q123" s="275"/>
      <c r="R123" s="275"/>
      <c r="S123" s="275"/>
      <c r="T123" s="276"/>
      <c r="U123" s="276"/>
      <c r="V123" s="277"/>
    </row>
    <row r="124" spans="1:22" x14ac:dyDescent="0.25">
      <c r="A124" s="289">
        <v>6</v>
      </c>
      <c r="B124" s="282"/>
      <c r="C124" s="283"/>
      <c r="D124" s="313" t="s">
        <v>242</v>
      </c>
      <c r="E124" s="314"/>
      <c r="F124" s="314"/>
      <c r="G124" s="314"/>
      <c r="H124" s="314"/>
      <c r="I124" s="314"/>
      <c r="J124" s="314"/>
      <c r="K124" s="314"/>
      <c r="L124" s="314"/>
      <c r="M124" s="314"/>
      <c r="N124" s="314"/>
      <c r="O124" s="314"/>
      <c r="P124" s="314"/>
      <c r="Q124" s="314"/>
      <c r="R124" s="314"/>
      <c r="S124" s="314"/>
      <c r="T124" s="314"/>
      <c r="U124" s="314"/>
      <c r="V124" s="315"/>
    </row>
    <row r="125" spans="1:22" x14ac:dyDescent="0.25">
      <c r="A125" s="303">
        <v>6</v>
      </c>
      <c r="B125" s="303">
        <v>3</v>
      </c>
      <c r="C125" s="273">
        <v>0</v>
      </c>
      <c r="D125" s="274" t="s">
        <v>233</v>
      </c>
      <c r="E125" s="275"/>
      <c r="F125" s="275"/>
      <c r="G125" s="275"/>
      <c r="H125" s="275"/>
      <c r="I125" s="275"/>
      <c r="J125" s="275"/>
      <c r="K125" s="275"/>
      <c r="L125" s="275"/>
      <c r="M125" s="275"/>
      <c r="N125" s="275"/>
      <c r="O125" s="275"/>
      <c r="P125" s="275"/>
      <c r="Q125" s="275"/>
      <c r="R125" s="275"/>
      <c r="S125" s="275"/>
      <c r="T125" s="276"/>
      <c r="U125" s="276"/>
      <c r="V125" s="277"/>
    </row>
    <row r="126" spans="1:22" x14ac:dyDescent="0.25">
      <c r="A126" s="304"/>
      <c r="B126" s="304"/>
      <c r="C126" s="273">
        <v>1</v>
      </c>
      <c r="D126" s="316" t="s">
        <v>234</v>
      </c>
      <c r="E126" s="317"/>
      <c r="F126" s="317"/>
      <c r="G126" s="317"/>
      <c r="H126" s="317"/>
      <c r="I126" s="317"/>
      <c r="J126" s="317"/>
      <c r="K126" s="317"/>
      <c r="L126" s="317"/>
      <c r="M126" s="317"/>
      <c r="N126" s="317"/>
      <c r="O126" s="317"/>
      <c r="P126" s="317"/>
      <c r="Q126" s="317"/>
      <c r="R126" s="317"/>
      <c r="S126" s="317"/>
      <c r="T126" s="317"/>
      <c r="U126" s="317"/>
      <c r="V126" s="318"/>
    </row>
    <row r="127" spans="1:22" x14ac:dyDescent="0.25">
      <c r="A127" s="304"/>
      <c r="B127" s="304"/>
      <c r="C127" s="273">
        <v>2</v>
      </c>
      <c r="D127" s="316" t="s">
        <v>235</v>
      </c>
      <c r="E127" s="317"/>
      <c r="F127" s="317"/>
      <c r="G127" s="317"/>
      <c r="H127" s="317"/>
      <c r="I127" s="317"/>
      <c r="J127" s="317"/>
      <c r="K127" s="317"/>
      <c r="L127" s="317"/>
      <c r="M127" s="317"/>
      <c r="N127" s="317"/>
      <c r="O127" s="317"/>
      <c r="P127" s="317"/>
      <c r="Q127" s="317"/>
      <c r="R127" s="317"/>
      <c r="S127" s="317"/>
      <c r="T127" s="317"/>
      <c r="U127" s="317"/>
      <c r="V127" s="318"/>
    </row>
    <row r="128" spans="1:22" x14ac:dyDescent="0.25">
      <c r="A128" s="304"/>
      <c r="B128" s="304"/>
      <c r="C128" s="273">
        <v>3</v>
      </c>
      <c r="D128" s="274" t="s">
        <v>236</v>
      </c>
      <c r="E128" s="275"/>
      <c r="F128" s="275"/>
      <c r="G128" s="275"/>
      <c r="H128" s="275"/>
      <c r="I128" s="275"/>
      <c r="J128" s="275"/>
      <c r="K128" s="275"/>
      <c r="L128" s="275"/>
      <c r="M128" s="275"/>
      <c r="N128" s="275"/>
      <c r="O128" s="275"/>
      <c r="P128" s="275"/>
      <c r="Q128" s="275"/>
      <c r="R128" s="275"/>
      <c r="S128" s="275"/>
      <c r="T128" s="276"/>
      <c r="U128" s="276"/>
      <c r="V128" s="277"/>
    </row>
    <row r="129" spans="1:22" x14ac:dyDescent="0.25">
      <c r="A129" s="304"/>
      <c r="B129" s="304"/>
      <c r="C129" s="273">
        <v>4</v>
      </c>
      <c r="D129" s="274" t="s">
        <v>237</v>
      </c>
      <c r="E129" s="275"/>
      <c r="F129" s="275"/>
      <c r="G129" s="275"/>
      <c r="H129" s="275"/>
      <c r="I129" s="275"/>
      <c r="J129" s="275"/>
      <c r="K129" s="275"/>
      <c r="L129" s="275"/>
      <c r="M129" s="275"/>
      <c r="N129" s="275"/>
      <c r="O129" s="275"/>
      <c r="P129" s="275"/>
      <c r="Q129" s="275"/>
      <c r="R129" s="275"/>
      <c r="S129" s="275"/>
      <c r="T129" s="276"/>
      <c r="U129" s="276"/>
      <c r="V129" s="277"/>
    </row>
    <row r="130" spans="1:22" x14ac:dyDescent="0.25">
      <c r="A130" s="289">
        <v>6</v>
      </c>
      <c r="B130" s="282"/>
      <c r="C130" s="283"/>
      <c r="D130" s="313" t="s">
        <v>243</v>
      </c>
      <c r="E130" s="314"/>
      <c r="F130" s="314"/>
      <c r="G130" s="314"/>
      <c r="H130" s="314"/>
      <c r="I130" s="314"/>
      <c r="J130" s="314"/>
      <c r="K130" s="314"/>
      <c r="L130" s="314"/>
      <c r="M130" s="314"/>
      <c r="N130" s="314"/>
      <c r="O130" s="314"/>
      <c r="P130" s="314"/>
      <c r="Q130" s="314"/>
      <c r="R130" s="314"/>
      <c r="S130" s="314"/>
      <c r="T130" s="314"/>
      <c r="U130" s="314"/>
      <c r="V130" s="315"/>
    </row>
    <row r="131" spans="1:22" x14ac:dyDescent="0.25">
      <c r="A131" s="303">
        <v>6</v>
      </c>
      <c r="B131" s="303">
        <v>3</v>
      </c>
      <c r="C131" s="273">
        <v>0</v>
      </c>
      <c r="D131" s="274" t="s">
        <v>233</v>
      </c>
      <c r="E131" s="275"/>
      <c r="F131" s="275"/>
      <c r="G131" s="275"/>
      <c r="H131" s="275"/>
      <c r="I131" s="275"/>
      <c r="J131" s="275"/>
      <c r="K131" s="275"/>
      <c r="L131" s="275"/>
      <c r="M131" s="275"/>
      <c r="N131" s="275"/>
      <c r="O131" s="275"/>
      <c r="P131" s="275"/>
      <c r="Q131" s="275"/>
      <c r="R131" s="275"/>
      <c r="S131" s="275"/>
      <c r="T131" s="276"/>
      <c r="U131" s="276"/>
      <c r="V131" s="277"/>
    </row>
    <row r="132" spans="1:22" x14ac:dyDescent="0.25">
      <c r="A132" s="304"/>
      <c r="B132" s="304"/>
      <c r="C132" s="273">
        <v>1</v>
      </c>
      <c r="D132" s="316" t="s">
        <v>234</v>
      </c>
      <c r="E132" s="317"/>
      <c r="F132" s="317"/>
      <c r="G132" s="317"/>
      <c r="H132" s="317"/>
      <c r="I132" s="317"/>
      <c r="J132" s="317"/>
      <c r="K132" s="317"/>
      <c r="L132" s="317"/>
      <c r="M132" s="317"/>
      <c r="N132" s="317"/>
      <c r="O132" s="317"/>
      <c r="P132" s="317"/>
      <c r="Q132" s="317"/>
      <c r="R132" s="317"/>
      <c r="S132" s="317"/>
      <c r="T132" s="317"/>
      <c r="U132" s="317"/>
      <c r="V132" s="318"/>
    </row>
    <row r="133" spans="1:22" x14ac:dyDescent="0.25">
      <c r="A133" s="304"/>
      <c r="B133" s="304"/>
      <c r="C133" s="273">
        <v>2</v>
      </c>
      <c r="D133" s="316" t="s">
        <v>235</v>
      </c>
      <c r="E133" s="317"/>
      <c r="F133" s="317"/>
      <c r="G133" s="317"/>
      <c r="H133" s="317"/>
      <c r="I133" s="317"/>
      <c r="J133" s="317"/>
      <c r="K133" s="317"/>
      <c r="L133" s="317"/>
      <c r="M133" s="317"/>
      <c r="N133" s="317"/>
      <c r="O133" s="317"/>
      <c r="P133" s="317"/>
      <c r="Q133" s="317"/>
      <c r="R133" s="317"/>
      <c r="S133" s="317"/>
      <c r="T133" s="317"/>
      <c r="U133" s="317"/>
      <c r="V133" s="318"/>
    </row>
    <row r="134" spans="1:22" x14ac:dyDescent="0.25">
      <c r="A134" s="304"/>
      <c r="B134" s="304"/>
      <c r="C134" s="273">
        <v>3</v>
      </c>
      <c r="D134" s="274" t="s">
        <v>236</v>
      </c>
      <c r="E134" s="275"/>
      <c r="F134" s="275"/>
      <c r="G134" s="275"/>
      <c r="H134" s="275"/>
      <c r="I134" s="275"/>
      <c r="J134" s="275"/>
      <c r="K134" s="275"/>
      <c r="L134" s="275"/>
      <c r="M134" s="275"/>
      <c r="N134" s="275"/>
      <c r="O134" s="275"/>
      <c r="P134" s="275"/>
      <c r="Q134" s="275"/>
      <c r="R134" s="275"/>
      <c r="S134" s="275"/>
      <c r="T134" s="276"/>
      <c r="U134" s="276"/>
      <c r="V134" s="277"/>
    </row>
    <row r="135" spans="1:22" x14ac:dyDescent="0.25">
      <c r="A135" s="304"/>
      <c r="B135" s="304"/>
      <c r="C135" s="273">
        <v>4</v>
      </c>
      <c r="D135" s="274" t="s">
        <v>237</v>
      </c>
      <c r="E135" s="275"/>
      <c r="F135" s="275"/>
      <c r="G135" s="275"/>
      <c r="H135" s="275"/>
      <c r="I135" s="275"/>
      <c r="J135" s="275"/>
      <c r="K135" s="275"/>
      <c r="L135" s="275"/>
      <c r="M135" s="275"/>
      <c r="N135" s="275"/>
      <c r="O135" s="275"/>
      <c r="P135" s="275"/>
      <c r="Q135" s="275"/>
      <c r="R135" s="275"/>
      <c r="S135" s="275"/>
      <c r="T135" s="276"/>
      <c r="U135" s="276"/>
      <c r="V135" s="277"/>
    </row>
    <row r="136" spans="1:22" x14ac:dyDescent="0.25">
      <c r="A136" s="290">
        <v>8</v>
      </c>
      <c r="B136" s="286"/>
      <c r="C136" s="287"/>
      <c r="D136" s="313" t="s">
        <v>244</v>
      </c>
      <c r="E136" s="314"/>
      <c r="F136" s="314"/>
      <c r="G136" s="314"/>
      <c r="H136" s="314"/>
      <c r="I136" s="314"/>
      <c r="J136" s="314"/>
      <c r="K136" s="314"/>
      <c r="L136" s="314"/>
      <c r="M136" s="314"/>
      <c r="N136" s="314"/>
      <c r="O136" s="314"/>
      <c r="P136" s="314"/>
      <c r="Q136" s="314"/>
      <c r="R136" s="314"/>
      <c r="S136" s="314"/>
      <c r="T136" s="314"/>
      <c r="U136" s="314"/>
      <c r="V136" s="315"/>
    </row>
    <row r="137" spans="1:22" x14ac:dyDescent="0.25">
      <c r="A137" s="303">
        <v>8</v>
      </c>
      <c r="B137" s="303">
        <v>1</v>
      </c>
      <c r="C137" s="273">
        <v>0</v>
      </c>
      <c r="D137" s="288" t="s">
        <v>245</v>
      </c>
      <c r="E137" s="284"/>
      <c r="F137" s="284"/>
      <c r="G137" s="284"/>
      <c r="H137" s="284"/>
      <c r="I137" s="284"/>
      <c r="J137" s="284"/>
      <c r="K137" s="284"/>
      <c r="L137" s="284"/>
      <c r="M137" s="284"/>
      <c r="N137" s="284"/>
      <c r="O137" s="284"/>
      <c r="P137" s="284"/>
      <c r="Q137" s="284"/>
      <c r="R137" s="284"/>
      <c r="S137" s="284"/>
      <c r="T137" s="284"/>
      <c r="U137" s="284"/>
      <c r="V137" s="285"/>
    </row>
    <row r="138" spans="1:22" x14ac:dyDescent="0.25">
      <c r="A138" s="304"/>
      <c r="B138" s="304"/>
      <c r="C138" s="273">
        <v>1</v>
      </c>
      <c r="D138" s="288" t="s">
        <v>246</v>
      </c>
      <c r="E138" s="284"/>
      <c r="F138" s="284"/>
      <c r="G138" s="284"/>
      <c r="H138" s="284"/>
      <c r="I138" s="284"/>
      <c r="J138" s="284"/>
      <c r="K138" s="284"/>
      <c r="L138" s="284"/>
      <c r="M138" s="284"/>
      <c r="N138" s="284"/>
      <c r="O138" s="284"/>
      <c r="P138" s="284"/>
      <c r="Q138" s="284"/>
      <c r="R138" s="284"/>
      <c r="S138" s="284"/>
      <c r="T138" s="284"/>
      <c r="U138" s="284"/>
      <c r="V138" s="285"/>
    </row>
    <row r="139" spans="1:22" x14ac:dyDescent="0.25">
      <c r="A139" s="304"/>
      <c r="B139" s="304"/>
      <c r="C139" s="273">
        <v>1</v>
      </c>
      <c r="D139" s="288" t="s">
        <v>247</v>
      </c>
      <c r="E139" s="284"/>
      <c r="F139" s="284"/>
      <c r="G139" s="284"/>
      <c r="H139" s="284"/>
      <c r="I139" s="284"/>
      <c r="J139" s="284"/>
      <c r="K139" s="284"/>
      <c r="L139" s="284"/>
      <c r="M139" s="284"/>
      <c r="N139" s="284"/>
      <c r="O139" s="284"/>
      <c r="P139" s="284"/>
      <c r="Q139" s="284"/>
      <c r="R139" s="284"/>
      <c r="S139" s="284"/>
      <c r="T139" s="284"/>
      <c r="U139" s="284"/>
      <c r="V139" s="285"/>
    </row>
    <row r="140" spans="1:22" x14ac:dyDescent="0.25">
      <c r="A140" s="304"/>
      <c r="B140" s="304"/>
      <c r="C140" s="273">
        <v>2</v>
      </c>
      <c r="D140" s="288" t="s">
        <v>248</v>
      </c>
      <c r="E140" s="284"/>
      <c r="F140" s="284"/>
      <c r="G140" s="284"/>
      <c r="H140" s="284"/>
      <c r="I140" s="284"/>
      <c r="J140" s="284"/>
      <c r="K140" s="284"/>
      <c r="L140" s="284"/>
      <c r="M140" s="284"/>
      <c r="N140" s="284"/>
      <c r="O140" s="284"/>
      <c r="P140" s="284"/>
      <c r="Q140" s="284"/>
      <c r="R140" s="284"/>
      <c r="S140" s="284"/>
      <c r="T140" s="284"/>
      <c r="U140" s="284"/>
      <c r="V140" s="285"/>
    </row>
    <row r="141" spans="1:22" x14ac:dyDescent="0.25">
      <c r="A141" s="304"/>
      <c r="B141" s="304"/>
      <c r="C141" s="273">
        <v>3</v>
      </c>
      <c r="D141" s="288" t="s">
        <v>249</v>
      </c>
      <c r="E141" s="284"/>
      <c r="F141" s="284"/>
      <c r="G141" s="284"/>
      <c r="H141" s="284"/>
      <c r="I141" s="284"/>
      <c r="J141" s="284"/>
      <c r="K141" s="284"/>
      <c r="L141" s="284"/>
      <c r="M141" s="284"/>
      <c r="N141" s="284"/>
      <c r="O141" s="284"/>
      <c r="P141" s="284"/>
      <c r="Q141" s="284"/>
      <c r="R141" s="284"/>
      <c r="S141" s="284"/>
      <c r="T141" s="284"/>
      <c r="U141" s="284"/>
      <c r="V141" s="285"/>
    </row>
    <row r="142" spans="1:22" x14ac:dyDescent="0.25">
      <c r="A142" s="305"/>
      <c r="B142" s="305"/>
      <c r="C142" s="273">
        <v>4</v>
      </c>
      <c r="D142" s="288" t="s">
        <v>250</v>
      </c>
      <c r="E142" s="284"/>
      <c r="F142" s="284"/>
      <c r="G142" s="284"/>
      <c r="H142" s="284"/>
      <c r="I142" s="284"/>
      <c r="J142" s="284"/>
      <c r="K142" s="284"/>
      <c r="L142" s="284"/>
      <c r="M142" s="284"/>
      <c r="N142" s="284"/>
      <c r="O142" s="284"/>
      <c r="P142" s="284"/>
      <c r="Q142" s="284"/>
      <c r="R142" s="284"/>
      <c r="S142" s="284"/>
      <c r="T142" s="284"/>
      <c r="U142" s="284"/>
      <c r="V142" s="285"/>
    </row>
    <row r="143" spans="1:22" x14ac:dyDescent="0.25">
      <c r="A143" s="290">
        <v>8</v>
      </c>
      <c r="B143" s="286"/>
      <c r="C143" s="287"/>
      <c r="D143" s="313" t="s">
        <v>251</v>
      </c>
      <c r="E143" s="314"/>
      <c r="F143" s="314"/>
      <c r="G143" s="314"/>
      <c r="H143" s="314"/>
      <c r="I143" s="314"/>
      <c r="J143" s="314"/>
      <c r="K143" s="314"/>
      <c r="L143" s="314"/>
      <c r="M143" s="314"/>
      <c r="N143" s="314"/>
      <c r="O143" s="314"/>
      <c r="P143" s="314"/>
      <c r="Q143" s="314"/>
      <c r="R143" s="314"/>
      <c r="S143" s="314"/>
      <c r="T143" s="314"/>
      <c r="U143" s="314"/>
      <c r="V143" s="315"/>
    </row>
    <row r="144" spans="1:22" x14ac:dyDescent="0.25">
      <c r="A144" s="303">
        <v>8</v>
      </c>
      <c r="B144" s="303">
        <v>1</v>
      </c>
      <c r="C144" s="273">
        <v>0</v>
      </c>
      <c r="D144" s="288" t="s">
        <v>245</v>
      </c>
      <c r="E144" s="284"/>
      <c r="F144" s="284"/>
      <c r="G144" s="284"/>
      <c r="H144" s="284"/>
      <c r="I144" s="284"/>
      <c r="J144" s="284"/>
      <c r="K144" s="284"/>
      <c r="L144" s="284"/>
      <c r="M144" s="284"/>
      <c r="N144" s="284"/>
      <c r="O144" s="284"/>
      <c r="P144" s="284"/>
      <c r="Q144" s="284"/>
      <c r="R144" s="284"/>
      <c r="S144" s="284"/>
      <c r="T144" s="284"/>
      <c r="U144" s="284"/>
      <c r="V144" s="285"/>
    </row>
    <row r="145" spans="1:22" x14ac:dyDescent="0.25">
      <c r="A145" s="304"/>
      <c r="B145" s="304"/>
      <c r="C145" s="273">
        <v>1</v>
      </c>
      <c r="D145" s="288" t="s">
        <v>246</v>
      </c>
      <c r="E145" s="284"/>
      <c r="F145" s="284"/>
      <c r="G145" s="284"/>
      <c r="H145" s="284"/>
      <c r="I145" s="284"/>
      <c r="J145" s="284"/>
      <c r="K145" s="284"/>
      <c r="L145" s="284"/>
      <c r="M145" s="284"/>
      <c r="N145" s="284"/>
      <c r="O145" s="284"/>
      <c r="P145" s="284"/>
      <c r="Q145" s="284"/>
      <c r="R145" s="284"/>
      <c r="S145" s="284"/>
      <c r="T145" s="284"/>
      <c r="U145" s="284"/>
      <c r="V145" s="285"/>
    </row>
    <row r="146" spans="1:22" x14ac:dyDescent="0.25">
      <c r="A146" s="304"/>
      <c r="B146" s="304"/>
      <c r="C146" s="273">
        <v>1</v>
      </c>
      <c r="D146" s="288" t="s">
        <v>247</v>
      </c>
      <c r="E146" s="284"/>
      <c r="F146" s="284"/>
      <c r="G146" s="284"/>
      <c r="H146" s="284"/>
      <c r="I146" s="284"/>
      <c r="J146" s="284"/>
      <c r="K146" s="284"/>
      <c r="L146" s="284"/>
      <c r="M146" s="284"/>
      <c r="N146" s="284"/>
      <c r="O146" s="284"/>
      <c r="P146" s="284"/>
      <c r="Q146" s="284"/>
      <c r="R146" s="284"/>
      <c r="S146" s="284"/>
      <c r="T146" s="284"/>
      <c r="U146" s="284"/>
      <c r="V146" s="285"/>
    </row>
    <row r="147" spans="1:22" x14ac:dyDescent="0.25">
      <c r="A147" s="304"/>
      <c r="B147" s="304"/>
      <c r="C147" s="273">
        <v>2</v>
      </c>
      <c r="D147" s="288" t="s">
        <v>248</v>
      </c>
      <c r="E147" s="284"/>
      <c r="F147" s="284"/>
      <c r="G147" s="284"/>
      <c r="H147" s="284"/>
      <c r="I147" s="284"/>
      <c r="J147" s="284"/>
      <c r="K147" s="284"/>
      <c r="L147" s="284"/>
      <c r="M147" s="284"/>
      <c r="N147" s="284"/>
      <c r="O147" s="284"/>
      <c r="P147" s="284"/>
      <c r="Q147" s="284"/>
      <c r="R147" s="284"/>
      <c r="S147" s="284"/>
      <c r="T147" s="284"/>
      <c r="U147" s="284"/>
      <c r="V147" s="285"/>
    </row>
    <row r="148" spans="1:22" x14ac:dyDescent="0.25">
      <c r="A148" s="304"/>
      <c r="B148" s="304"/>
      <c r="C148" s="273">
        <v>3</v>
      </c>
      <c r="D148" s="288" t="s">
        <v>249</v>
      </c>
      <c r="E148" s="284"/>
      <c r="F148" s="284"/>
      <c r="G148" s="284"/>
      <c r="H148" s="284"/>
      <c r="I148" s="284"/>
      <c r="J148" s="284"/>
      <c r="K148" s="284"/>
      <c r="L148" s="284"/>
      <c r="M148" s="284"/>
      <c r="N148" s="284"/>
      <c r="O148" s="284"/>
      <c r="P148" s="284"/>
      <c r="Q148" s="284"/>
      <c r="R148" s="284"/>
      <c r="S148" s="284"/>
      <c r="T148" s="284"/>
      <c r="U148" s="284"/>
      <c r="V148" s="285"/>
    </row>
    <row r="149" spans="1:22" x14ac:dyDescent="0.25">
      <c r="A149" s="305"/>
      <c r="B149" s="305"/>
      <c r="C149" s="273">
        <v>4</v>
      </c>
      <c r="D149" s="288" t="s">
        <v>250</v>
      </c>
      <c r="E149" s="284"/>
      <c r="F149" s="284"/>
      <c r="G149" s="284"/>
      <c r="H149" s="284"/>
      <c r="I149" s="284"/>
      <c r="J149" s="284"/>
      <c r="K149" s="284"/>
      <c r="L149" s="284"/>
      <c r="M149" s="284"/>
      <c r="N149" s="284"/>
      <c r="O149" s="284"/>
      <c r="P149" s="284"/>
      <c r="Q149" s="284"/>
      <c r="R149" s="284"/>
      <c r="S149" s="284"/>
      <c r="T149" s="284"/>
      <c r="U149" s="284"/>
      <c r="V149" s="285"/>
    </row>
    <row r="150" spans="1:22" x14ac:dyDescent="0.25">
      <c r="A150" s="290">
        <v>8</v>
      </c>
      <c r="B150" s="286"/>
      <c r="C150" s="287"/>
      <c r="D150" s="313" t="s">
        <v>252</v>
      </c>
      <c r="E150" s="314"/>
      <c r="F150" s="314"/>
      <c r="G150" s="314"/>
      <c r="H150" s="314"/>
      <c r="I150" s="314"/>
      <c r="J150" s="314"/>
      <c r="K150" s="314"/>
      <c r="L150" s="314"/>
      <c r="M150" s="314"/>
      <c r="N150" s="314"/>
      <c r="O150" s="314"/>
      <c r="P150" s="314"/>
      <c r="Q150" s="314"/>
      <c r="R150" s="314"/>
      <c r="S150" s="314"/>
      <c r="T150" s="314"/>
      <c r="U150" s="314"/>
      <c r="V150" s="315"/>
    </row>
    <row r="151" spans="1:22" x14ac:dyDescent="0.25">
      <c r="A151" s="303">
        <v>8</v>
      </c>
      <c r="B151" s="303">
        <v>2</v>
      </c>
      <c r="C151" s="273">
        <v>0</v>
      </c>
      <c r="D151" s="288" t="s">
        <v>245</v>
      </c>
      <c r="E151" s="284"/>
      <c r="F151" s="284"/>
      <c r="G151" s="284"/>
      <c r="H151" s="284"/>
      <c r="I151" s="284"/>
      <c r="J151" s="284"/>
      <c r="K151" s="284"/>
      <c r="L151" s="284"/>
      <c r="M151" s="284"/>
      <c r="N151" s="284"/>
      <c r="O151" s="284"/>
      <c r="P151" s="284"/>
      <c r="Q151" s="284"/>
      <c r="R151" s="284"/>
      <c r="S151" s="284"/>
      <c r="T151" s="284"/>
      <c r="U151" s="284"/>
      <c r="V151" s="285"/>
    </row>
    <row r="152" spans="1:22" x14ac:dyDescent="0.25">
      <c r="A152" s="304"/>
      <c r="B152" s="304"/>
      <c r="C152" s="273">
        <v>1</v>
      </c>
      <c r="D152" s="288" t="s">
        <v>246</v>
      </c>
      <c r="E152" s="284"/>
      <c r="F152" s="284"/>
      <c r="G152" s="284"/>
      <c r="H152" s="284"/>
      <c r="I152" s="284"/>
      <c r="J152" s="284"/>
      <c r="K152" s="284"/>
      <c r="L152" s="284"/>
      <c r="M152" s="284"/>
      <c r="N152" s="284"/>
      <c r="O152" s="284"/>
      <c r="P152" s="284"/>
      <c r="Q152" s="284"/>
      <c r="R152" s="284"/>
      <c r="S152" s="284"/>
      <c r="T152" s="284"/>
      <c r="U152" s="284"/>
      <c r="V152" s="285"/>
    </row>
    <row r="153" spans="1:22" x14ac:dyDescent="0.25">
      <c r="A153" s="304"/>
      <c r="B153" s="304"/>
      <c r="C153" s="273">
        <v>1</v>
      </c>
      <c r="D153" s="288" t="s">
        <v>247</v>
      </c>
      <c r="E153" s="284"/>
      <c r="F153" s="284"/>
      <c r="G153" s="284"/>
      <c r="H153" s="284"/>
      <c r="I153" s="284"/>
      <c r="J153" s="284"/>
      <c r="K153" s="284"/>
      <c r="L153" s="284"/>
      <c r="M153" s="284"/>
      <c r="N153" s="284"/>
      <c r="O153" s="284"/>
      <c r="P153" s="284"/>
      <c r="Q153" s="284"/>
      <c r="R153" s="284"/>
      <c r="S153" s="284"/>
      <c r="T153" s="284"/>
      <c r="U153" s="284"/>
      <c r="V153" s="285"/>
    </row>
    <row r="154" spans="1:22" x14ac:dyDescent="0.25">
      <c r="A154" s="304"/>
      <c r="B154" s="304"/>
      <c r="C154" s="273">
        <v>2</v>
      </c>
      <c r="D154" s="288" t="s">
        <v>248</v>
      </c>
      <c r="E154" s="284"/>
      <c r="F154" s="284"/>
      <c r="G154" s="284"/>
      <c r="H154" s="284"/>
      <c r="I154" s="284"/>
      <c r="J154" s="284"/>
      <c r="K154" s="284"/>
      <c r="L154" s="284"/>
      <c r="M154" s="284"/>
      <c r="N154" s="284"/>
      <c r="O154" s="284"/>
      <c r="P154" s="284"/>
      <c r="Q154" s="284"/>
      <c r="R154" s="284"/>
      <c r="S154" s="284"/>
      <c r="T154" s="284"/>
      <c r="U154" s="284"/>
      <c r="V154" s="285"/>
    </row>
    <row r="155" spans="1:22" x14ac:dyDescent="0.25">
      <c r="A155" s="304"/>
      <c r="B155" s="304"/>
      <c r="C155" s="273">
        <v>3</v>
      </c>
      <c r="D155" s="288" t="s">
        <v>249</v>
      </c>
      <c r="E155" s="284"/>
      <c r="F155" s="284"/>
      <c r="G155" s="284"/>
      <c r="H155" s="284"/>
      <c r="I155" s="284"/>
      <c r="J155" s="284"/>
      <c r="K155" s="284"/>
      <c r="L155" s="284"/>
      <c r="M155" s="284"/>
      <c r="N155" s="284"/>
      <c r="O155" s="284"/>
      <c r="P155" s="284"/>
      <c r="Q155" s="284"/>
      <c r="R155" s="284"/>
      <c r="S155" s="284"/>
      <c r="T155" s="284"/>
      <c r="U155" s="284"/>
      <c r="V155" s="285"/>
    </row>
    <row r="156" spans="1:22" x14ac:dyDescent="0.25">
      <c r="A156" s="305"/>
      <c r="B156" s="305"/>
      <c r="C156" s="273">
        <v>4</v>
      </c>
      <c r="D156" s="288" t="s">
        <v>250</v>
      </c>
      <c r="E156" s="284"/>
      <c r="F156" s="284"/>
      <c r="G156" s="284"/>
      <c r="H156" s="284"/>
      <c r="I156" s="284"/>
      <c r="J156" s="284"/>
      <c r="K156" s="284"/>
      <c r="L156" s="284"/>
      <c r="M156" s="284"/>
      <c r="N156" s="284"/>
      <c r="O156" s="284"/>
      <c r="P156" s="284"/>
      <c r="Q156" s="284"/>
      <c r="R156" s="284"/>
      <c r="S156" s="284"/>
      <c r="T156" s="284"/>
      <c r="U156" s="284"/>
      <c r="V156" s="285"/>
    </row>
    <row r="157" spans="1:22" x14ac:dyDescent="0.25">
      <c r="A157" s="289">
        <v>10</v>
      </c>
      <c r="B157" s="282"/>
      <c r="C157" s="283"/>
      <c r="D157" s="313" t="s">
        <v>253</v>
      </c>
      <c r="E157" s="314"/>
      <c r="F157" s="314"/>
      <c r="G157" s="314"/>
      <c r="H157" s="314"/>
      <c r="I157" s="314"/>
      <c r="J157" s="314"/>
      <c r="K157" s="314"/>
      <c r="L157" s="314"/>
      <c r="M157" s="314"/>
      <c r="N157" s="314"/>
      <c r="O157" s="314"/>
      <c r="P157" s="314"/>
      <c r="Q157" s="314"/>
      <c r="R157" s="314"/>
      <c r="S157" s="314"/>
      <c r="T157" s="314"/>
      <c r="U157" s="314"/>
      <c r="V157" s="315"/>
    </row>
    <row r="158" spans="1:22" x14ac:dyDescent="0.25">
      <c r="A158" s="303">
        <v>10</v>
      </c>
      <c r="B158" s="303">
        <v>2</v>
      </c>
      <c r="C158" s="273">
        <v>0</v>
      </c>
      <c r="D158" s="274" t="s">
        <v>254</v>
      </c>
      <c r="E158" s="275"/>
      <c r="F158" s="275"/>
      <c r="G158" s="275"/>
      <c r="H158" s="275"/>
      <c r="I158" s="275"/>
      <c r="J158" s="275"/>
      <c r="K158" s="275"/>
      <c r="L158" s="275"/>
      <c r="M158" s="275"/>
      <c r="N158" s="275"/>
      <c r="O158" s="275"/>
      <c r="P158" s="275"/>
      <c r="Q158" s="275"/>
      <c r="R158" s="275"/>
      <c r="S158" s="275"/>
      <c r="T158" s="276"/>
      <c r="U158" s="276"/>
      <c r="V158" s="277"/>
    </row>
    <row r="159" spans="1:22" x14ac:dyDescent="0.25">
      <c r="A159" s="304"/>
      <c r="B159" s="304"/>
      <c r="C159" s="273">
        <v>1</v>
      </c>
      <c r="D159" s="274" t="s">
        <v>255</v>
      </c>
      <c r="E159" s="275"/>
      <c r="F159" s="275"/>
      <c r="G159" s="275"/>
      <c r="H159" s="275"/>
      <c r="I159" s="275"/>
      <c r="J159" s="275"/>
      <c r="K159" s="275"/>
      <c r="L159" s="275"/>
      <c r="M159" s="275"/>
      <c r="N159" s="275"/>
      <c r="O159" s="275"/>
      <c r="P159" s="275"/>
      <c r="Q159" s="275"/>
      <c r="R159" s="275"/>
      <c r="S159" s="275"/>
      <c r="T159" s="276"/>
      <c r="U159" s="276"/>
      <c r="V159" s="277"/>
    </row>
    <row r="160" spans="1:22" x14ac:dyDescent="0.25">
      <c r="A160" s="304"/>
      <c r="B160" s="304"/>
      <c r="C160" s="273">
        <v>2</v>
      </c>
      <c r="D160" s="274" t="s">
        <v>256</v>
      </c>
      <c r="E160" s="275"/>
      <c r="F160" s="275"/>
      <c r="G160" s="275"/>
      <c r="H160" s="275"/>
      <c r="I160" s="275"/>
      <c r="J160" s="275"/>
      <c r="K160" s="275"/>
      <c r="L160" s="275"/>
      <c r="M160" s="275"/>
      <c r="N160" s="275"/>
      <c r="O160" s="275"/>
      <c r="P160" s="275"/>
      <c r="Q160" s="275"/>
      <c r="R160" s="275"/>
      <c r="S160" s="275"/>
      <c r="T160" s="276"/>
      <c r="U160" s="276"/>
      <c r="V160" s="277"/>
    </row>
    <row r="161" spans="1:22" x14ac:dyDescent="0.25">
      <c r="A161" s="304"/>
      <c r="B161" s="304"/>
      <c r="C161" s="273">
        <v>3</v>
      </c>
      <c r="D161" s="274" t="s">
        <v>257</v>
      </c>
      <c r="E161" s="275"/>
      <c r="F161" s="275"/>
      <c r="G161" s="275"/>
      <c r="H161" s="275"/>
      <c r="I161" s="275"/>
      <c r="J161" s="275"/>
      <c r="K161" s="275"/>
      <c r="L161" s="275"/>
      <c r="M161" s="275"/>
      <c r="N161" s="275"/>
      <c r="O161" s="275"/>
      <c r="P161" s="275"/>
      <c r="Q161" s="275"/>
      <c r="R161" s="275"/>
      <c r="S161" s="275"/>
      <c r="T161" s="276"/>
      <c r="U161" s="276"/>
      <c r="V161" s="277"/>
    </row>
    <row r="162" spans="1:22" x14ac:dyDescent="0.25">
      <c r="A162" s="305"/>
      <c r="B162" s="305"/>
      <c r="C162" s="278">
        <v>4</v>
      </c>
      <c r="D162" s="274" t="s">
        <v>258</v>
      </c>
      <c r="E162" s="275"/>
      <c r="F162" s="275"/>
      <c r="G162" s="275"/>
      <c r="H162" s="275"/>
      <c r="I162" s="275"/>
      <c r="J162" s="275"/>
      <c r="K162" s="275"/>
      <c r="L162" s="275"/>
      <c r="M162" s="275"/>
      <c r="N162" s="275"/>
      <c r="O162" s="275"/>
      <c r="P162" s="275"/>
      <c r="Q162" s="275"/>
      <c r="R162" s="275"/>
      <c r="S162" s="275"/>
      <c r="T162" s="276"/>
      <c r="U162" s="276"/>
      <c r="V162" s="277"/>
    </row>
    <row r="163" spans="1:22" x14ac:dyDescent="0.25">
      <c r="A163" s="289">
        <v>10</v>
      </c>
      <c r="B163" s="282"/>
      <c r="C163" s="283"/>
      <c r="D163" s="313" t="s">
        <v>259</v>
      </c>
      <c r="E163" s="314"/>
      <c r="F163" s="314"/>
      <c r="G163" s="314"/>
      <c r="H163" s="314"/>
      <c r="I163" s="314"/>
      <c r="J163" s="314"/>
      <c r="K163" s="314"/>
      <c r="L163" s="314"/>
      <c r="M163" s="314"/>
      <c r="N163" s="314"/>
      <c r="O163" s="314"/>
      <c r="P163" s="314"/>
      <c r="Q163" s="314"/>
      <c r="R163" s="314"/>
      <c r="S163" s="314"/>
      <c r="T163" s="314"/>
      <c r="U163" s="315"/>
      <c r="V163" s="279"/>
    </row>
    <row r="164" spans="1:22" x14ac:dyDescent="0.25">
      <c r="A164" s="303">
        <v>0</v>
      </c>
      <c r="B164" s="306">
        <v>1</v>
      </c>
      <c r="C164" s="308" t="s">
        <v>260</v>
      </c>
      <c r="D164" s="274" t="s">
        <v>261</v>
      </c>
      <c r="E164" s="275"/>
      <c r="F164" s="275"/>
      <c r="G164" s="275"/>
      <c r="H164" s="292">
        <v>0.85</v>
      </c>
      <c r="I164" s="291">
        <v>0.6</v>
      </c>
      <c r="J164" s="291">
        <v>0</v>
      </c>
      <c r="K164" s="293">
        <v>1</v>
      </c>
      <c r="L164" s="275"/>
      <c r="M164" s="275"/>
      <c r="N164" s="275"/>
      <c r="O164" s="275"/>
      <c r="P164" s="275"/>
      <c r="Q164" s="275"/>
      <c r="R164" s="275"/>
      <c r="S164" s="276"/>
      <c r="T164" s="276"/>
      <c r="U164" s="277"/>
      <c r="V164" s="221"/>
    </row>
    <row r="165" spans="1:22" x14ac:dyDescent="0.25">
      <c r="A165" s="304"/>
      <c r="B165" s="306"/>
      <c r="C165" s="309"/>
      <c r="D165" s="274" t="s">
        <v>262</v>
      </c>
      <c r="E165" s="275"/>
      <c r="F165" s="275"/>
      <c r="G165" s="275"/>
      <c r="H165" s="292">
        <v>0.66</v>
      </c>
      <c r="I165" s="291">
        <v>1.36</v>
      </c>
      <c r="J165" s="291">
        <v>0.64</v>
      </c>
      <c r="K165" s="293">
        <v>0.84</v>
      </c>
      <c r="L165" s="275"/>
      <c r="M165" s="275"/>
      <c r="N165" s="275"/>
      <c r="O165" s="275"/>
      <c r="P165" s="275"/>
      <c r="Q165" s="275"/>
      <c r="R165" s="275"/>
      <c r="S165" s="276"/>
      <c r="T165" s="276"/>
      <c r="U165" s="277"/>
      <c r="V165" s="221"/>
    </row>
    <row r="166" spans="1:22" x14ac:dyDescent="0.25">
      <c r="A166" s="304"/>
      <c r="B166" s="306"/>
      <c r="C166" s="310">
        <v>0.01</v>
      </c>
      <c r="D166" s="274" t="s">
        <v>263</v>
      </c>
      <c r="E166" s="275"/>
      <c r="F166" s="275"/>
      <c r="G166" s="275"/>
      <c r="H166" s="292">
        <v>0.26</v>
      </c>
      <c r="I166" s="291">
        <v>2.96</v>
      </c>
      <c r="J166" s="291">
        <v>1.4</v>
      </c>
      <c r="K166" s="293">
        <v>0.65</v>
      </c>
      <c r="L166" s="294"/>
      <c r="M166" s="275"/>
      <c r="N166" s="275"/>
      <c r="O166" s="275"/>
      <c r="P166" s="275"/>
      <c r="Q166" s="275"/>
      <c r="R166" s="275"/>
      <c r="S166" s="276"/>
      <c r="T166" s="276"/>
      <c r="U166" s="277"/>
      <c r="V166" s="221"/>
    </row>
    <row r="167" spans="1:22" x14ac:dyDescent="0.25">
      <c r="A167" s="304"/>
      <c r="B167" s="306"/>
      <c r="C167" s="311"/>
      <c r="D167" s="274" t="s">
        <v>264</v>
      </c>
      <c r="E167" s="275"/>
      <c r="F167" s="275"/>
      <c r="G167" s="275"/>
      <c r="H167" s="292">
        <v>0.03</v>
      </c>
      <c r="I167" s="291">
        <v>3.88</v>
      </c>
      <c r="J167" s="291">
        <v>3</v>
      </c>
      <c r="K167" s="293">
        <v>0.25</v>
      </c>
      <c r="L167" s="275"/>
      <c r="M167" s="275"/>
      <c r="N167" s="275"/>
      <c r="O167" s="275"/>
      <c r="P167" s="275"/>
      <c r="Q167" s="275"/>
      <c r="R167" s="275"/>
      <c r="S167" s="276"/>
      <c r="T167" s="276"/>
      <c r="U167" s="277"/>
      <c r="V167" s="221"/>
    </row>
    <row r="168" spans="1:22" x14ac:dyDescent="0.25">
      <c r="A168" s="305"/>
      <c r="B168" s="307"/>
      <c r="C168" s="312"/>
      <c r="D168" s="274" t="s">
        <v>265</v>
      </c>
      <c r="E168" s="275"/>
      <c r="F168" s="275"/>
      <c r="G168" s="275"/>
      <c r="H168" s="292">
        <v>0</v>
      </c>
      <c r="I168" s="291">
        <v>4</v>
      </c>
      <c r="J168" s="291">
        <v>3.92</v>
      </c>
      <c r="K168" s="293">
        <v>0.02</v>
      </c>
      <c r="L168" s="275"/>
      <c r="M168" s="275"/>
      <c r="N168" s="275"/>
      <c r="O168" s="275"/>
      <c r="P168" s="275"/>
      <c r="Q168" s="275"/>
      <c r="R168" s="275"/>
      <c r="S168" s="276"/>
      <c r="T168" s="276"/>
      <c r="U168" s="277"/>
      <c r="V168" s="221"/>
    </row>
  </sheetData>
  <mergeCells count="123">
    <mergeCell ref="A19:A25"/>
    <mergeCell ref="A16:A18"/>
    <mergeCell ref="X10:Y10"/>
    <mergeCell ref="AB9:AD9"/>
    <mergeCell ref="Z11:AA11"/>
    <mergeCell ref="N10:N11"/>
    <mergeCell ref="O10:P11"/>
    <mergeCell ref="O12:P12"/>
    <mergeCell ref="A70:A71"/>
    <mergeCell ref="B70:B71"/>
    <mergeCell ref="B62:B63"/>
    <mergeCell ref="P30:P32"/>
    <mergeCell ref="O26:P26"/>
    <mergeCell ref="O27:P27"/>
    <mergeCell ref="O28:P28"/>
    <mergeCell ref="O13:P13"/>
    <mergeCell ref="O14:P14"/>
    <mergeCell ref="O15:P15"/>
    <mergeCell ref="O16:P16"/>
    <mergeCell ref="O18:P18"/>
    <mergeCell ref="O24:P24"/>
    <mergeCell ref="O25:P25"/>
    <mergeCell ref="O19:P19"/>
    <mergeCell ref="O20:P20"/>
    <mergeCell ref="B5:C8"/>
    <mergeCell ref="D5:D8"/>
    <mergeCell ref="E5:E8"/>
    <mergeCell ref="O8:P8"/>
    <mergeCell ref="F5:H8"/>
    <mergeCell ref="A64:A65"/>
    <mergeCell ref="B64:B65"/>
    <mergeCell ref="A66:A67"/>
    <mergeCell ref="A68:A69"/>
    <mergeCell ref="B68:B69"/>
    <mergeCell ref="A52:A53"/>
    <mergeCell ref="B52:B53"/>
    <mergeCell ref="B60:B61"/>
    <mergeCell ref="B66:B67"/>
    <mergeCell ref="A54:A55"/>
    <mergeCell ref="B54:B55"/>
    <mergeCell ref="A13:A15"/>
    <mergeCell ref="O17:P17"/>
    <mergeCell ref="A56:A57"/>
    <mergeCell ref="B56:B57"/>
    <mergeCell ref="A58:A59"/>
    <mergeCell ref="B58:B59"/>
    <mergeCell ref="A60:A61"/>
    <mergeCell ref="A62:A63"/>
    <mergeCell ref="O23:P23"/>
    <mergeCell ref="O21:P21"/>
    <mergeCell ref="O22:P22"/>
    <mergeCell ref="A95:A99"/>
    <mergeCell ref="B95:B99"/>
    <mergeCell ref="D96:V96"/>
    <mergeCell ref="D97:V97"/>
    <mergeCell ref="D73:V73"/>
    <mergeCell ref="D74:V74"/>
    <mergeCell ref="D75:V75"/>
    <mergeCell ref="A76:A80"/>
    <mergeCell ref="B76:B80"/>
    <mergeCell ref="D81:V81"/>
    <mergeCell ref="A82:A87"/>
    <mergeCell ref="B82:B87"/>
    <mergeCell ref="D84:V84"/>
    <mergeCell ref="D85:V85"/>
    <mergeCell ref="D86:V86"/>
    <mergeCell ref="D82:V82"/>
    <mergeCell ref="D76:V76"/>
    <mergeCell ref="D88:V88"/>
    <mergeCell ref="A89:A93"/>
    <mergeCell ref="B89:B93"/>
    <mergeCell ref="D90:V90"/>
    <mergeCell ref="D91:V91"/>
    <mergeCell ref="D92:V92"/>
    <mergeCell ref="D89:V89"/>
    <mergeCell ref="A101:A105"/>
    <mergeCell ref="B101:B105"/>
    <mergeCell ref="D102:V102"/>
    <mergeCell ref="D103:V103"/>
    <mergeCell ref="D94:V94"/>
    <mergeCell ref="D100:V100"/>
    <mergeCell ref="D121:V121"/>
    <mergeCell ref="D106:V106"/>
    <mergeCell ref="D124:V124"/>
    <mergeCell ref="A125:A129"/>
    <mergeCell ref="B125:B129"/>
    <mergeCell ref="D126:V126"/>
    <mergeCell ref="D127:V127"/>
    <mergeCell ref="A107:A111"/>
    <mergeCell ref="B107:B111"/>
    <mergeCell ref="D108:V108"/>
    <mergeCell ref="D109:V109"/>
    <mergeCell ref="D112:V112"/>
    <mergeCell ref="A113:A117"/>
    <mergeCell ref="B113:B117"/>
    <mergeCell ref="D114:V114"/>
    <mergeCell ref="D115:V115"/>
    <mergeCell ref="D118:V118"/>
    <mergeCell ref="A119:A123"/>
    <mergeCell ref="B119:B123"/>
    <mergeCell ref="D120:V120"/>
    <mergeCell ref="A164:A168"/>
    <mergeCell ref="B164:B168"/>
    <mergeCell ref="C164:C165"/>
    <mergeCell ref="C166:C168"/>
    <mergeCell ref="D130:V130"/>
    <mergeCell ref="A131:A135"/>
    <mergeCell ref="B131:B135"/>
    <mergeCell ref="D132:V132"/>
    <mergeCell ref="D133:V133"/>
    <mergeCell ref="A158:A162"/>
    <mergeCell ref="B158:B162"/>
    <mergeCell ref="D136:V136"/>
    <mergeCell ref="D157:V157"/>
    <mergeCell ref="A137:A142"/>
    <mergeCell ref="B137:B142"/>
    <mergeCell ref="D143:V143"/>
    <mergeCell ref="A144:A149"/>
    <mergeCell ref="B144:B149"/>
    <mergeCell ref="D150:V150"/>
    <mergeCell ref="A151:A156"/>
    <mergeCell ref="B151:B156"/>
    <mergeCell ref="D163:U163"/>
  </mergeCells>
  <conditionalFormatting sqref="A13 D13:E16 A16 A26:E27 A28 A19:C19 D18:E20 D23:E28">
    <cfRule type="cellIs" dxfId="30" priority="476" operator="equal">
      <formula>""</formula>
    </cfRule>
  </conditionalFormatting>
  <conditionalFormatting sqref="L30">
    <cfRule type="cellIs" dxfId="29" priority="296" operator="lessThanOrEqual">
      <formula>$O$9</formula>
    </cfRule>
  </conditionalFormatting>
  <conditionalFormatting sqref="A13:E13 B20:E20 B18:E18 A28 D28:E28 A16:E16 B23:E25 B14:E15">
    <cfRule type="cellIs" dxfId="28" priority="101" operator="equal">
      <formula>""</formula>
    </cfRule>
  </conditionalFormatting>
  <conditionalFormatting sqref="I9">
    <cfRule type="cellIs" dxfId="27" priority="100" operator="equal">
      <formula>""</formula>
    </cfRule>
  </conditionalFormatting>
  <conditionalFormatting sqref="D9">
    <cfRule type="cellIs" dxfId="26" priority="96" operator="equal">
      <formula>""</formula>
    </cfRule>
  </conditionalFormatting>
  <conditionalFormatting sqref="L9">
    <cfRule type="cellIs" dxfId="25" priority="99" operator="equal">
      <formula>""</formula>
    </cfRule>
  </conditionalFormatting>
  <conditionalFormatting sqref="N9">
    <cfRule type="cellIs" dxfId="24" priority="98" operator="equal">
      <formula>""</formula>
    </cfRule>
  </conditionalFormatting>
  <conditionalFormatting sqref="O9">
    <cfRule type="cellIs" dxfId="23" priority="97" operator="equal">
      <formula>""</formula>
    </cfRule>
  </conditionalFormatting>
  <conditionalFormatting sqref="F13:G16 F18:G20 F23:G28">
    <cfRule type="cellIs" dxfId="22" priority="85" operator="equal">
      <formula>""</formula>
    </cfRule>
  </conditionalFormatting>
  <conditionalFormatting sqref="M13:M16 M18:M20 M23:M28">
    <cfRule type="cellIs" dxfId="21" priority="89" operator="equal">
      <formula>"N/A"</formula>
    </cfRule>
    <cfRule type="cellIs" dxfId="20" priority="90" operator="notEqual">
      <formula>"N/A"</formula>
    </cfRule>
  </conditionalFormatting>
  <conditionalFormatting sqref="D13:D16 F13:F16 F18:F20 D18:D20 D23:D28 F23:F28">
    <cfRule type="cellIs" dxfId="19" priority="41" operator="equal">
      <formula>0</formula>
    </cfRule>
  </conditionalFormatting>
  <conditionalFormatting sqref="B28:C28">
    <cfRule type="cellIs" dxfId="18" priority="39" operator="equal">
      <formula>""</formula>
    </cfRule>
  </conditionalFormatting>
  <conditionalFormatting sqref="D17:E17">
    <cfRule type="cellIs" dxfId="17" priority="15" operator="equal">
      <formula>""</formula>
    </cfRule>
  </conditionalFormatting>
  <conditionalFormatting sqref="B17:E17">
    <cfRule type="cellIs" dxfId="16" priority="14" operator="equal">
      <formula>""</formula>
    </cfRule>
  </conditionalFormatting>
  <conditionalFormatting sqref="F17:G17">
    <cfRule type="cellIs" dxfId="15" priority="11" operator="equal">
      <formula>""</formula>
    </cfRule>
  </conditionalFormatting>
  <conditionalFormatting sqref="M17">
    <cfRule type="cellIs" dxfId="14" priority="12" operator="equal">
      <formula>"N/A"</formula>
    </cfRule>
    <cfRule type="cellIs" dxfId="13" priority="13" operator="notEqual">
      <formula>"N/A"</formula>
    </cfRule>
  </conditionalFormatting>
  <conditionalFormatting sqref="F17 D17">
    <cfRule type="cellIs" dxfId="12" priority="10" operator="equal">
      <formula>0</formula>
    </cfRule>
  </conditionalFormatting>
  <conditionalFormatting sqref="N17">
    <cfRule type="cellIs" dxfId="11" priority="16" operator="lessThan">
      <formula>0.01</formula>
    </cfRule>
    <cfRule type="cellIs" dxfId="10" priority="17" operator="lessThan">
      <formula>0</formula>
    </cfRule>
    <cfRule type="colorScale" priority="18">
      <colorScale>
        <cfvo type="min"/>
        <cfvo type="max"/>
        <color rgb="FFFFD85D"/>
        <color rgb="FF279927"/>
      </colorScale>
    </cfRule>
  </conditionalFormatting>
  <conditionalFormatting sqref="D21:E22">
    <cfRule type="cellIs" dxfId="9" priority="6" operator="equal">
      <formula>""</formula>
    </cfRule>
  </conditionalFormatting>
  <conditionalFormatting sqref="B21:E22">
    <cfRule type="cellIs" dxfId="8" priority="5" operator="equal">
      <formula>""</formula>
    </cfRule>
  </conditionalFormatting>
  <conditionalFormatting sqref="F21:G22">
    <cfRule type="cellIs" dxfId="7" priority="2" operator="equal">
      <formula>""</formula>
    </cfRule>
  </conditionalFormatting>
  <conditionalFormatting sqref="M21:M22">
    <cfRule type="cellIs" dxfId="6" priority="3" operator="equal">
      <formula>"N/A"</formula>
    </cfRule>
    <cfRule type="cellIs" dxfId="5" priority="4" operator="notEqual">
      <formula>"N/A"</formula>
    </cfRule>
  </conditionalFormatting>
  <conditionalFormatting sqref="D21:D22 F21:F22">
    <cfRule type="cellIs" dxfId="4" priority="1" operator="equal">
      <formula>0</formula>
    </cfRule>
  </conditionalFormatting>
  <conditionalFormatting sqref="N21:N22">
    <cfRule type="cellIs" dxfId="3" priority="7" operator="lessThan">
      <formula>0.01</formula>
    </cfRule>
    <cfRule type="cellIs" dxfId="2" priority="8" operator="lessThan">
      <formula>0</formula>
    </cfRule>
    <cfRule type="colorScale" priority="9">
      <colorScale>
        <cfvo type="min"/>
        <cfvo type="max"/>
        <color rgb="FFFFD85D"/>
        <color rgb="FF279927"/>
      </colorScale>
    </cfRule>
  </conditionalFormatting>
  <conditionalFormatting sqref="N23:N28 N13:N16 N18:N20">
    <cfRule type="cellIs" dxfId="1" priority="606" operator="lessThan">
      <formula>0.01</formula>
    </cfRule>
    <cfRule type="cellIs" dxfId="0" priority="607" operator="lessThan">
      <formula>0</formula>
    </cfRule>
    <cfRule type="colorScale" priority="608">
      <colorScale>
        <cfvo type="min"/>
        <cfvo type="max"/>
        <color rgb="FFFFD85D"/>
        <color rgb="FF279927"/>
      </colorScale>
    </cfRule>
  </conditionalFormatting>
  <printOptions horizontalCentered="1"/>
  <pageMargins left="0.2" right="0.2" top="0.75" bottom="0.25" header="0.3" footer="0.3"/>
  <pageSetup scale="52" fitToHeight="4" orientation="landscape" r:id="rId1"/>
  <drawing r:id="rId2"/>
  <legacyDrawing r:id="rId3"/>
  <extLst>
    <ext xmlns:x14="http://schemas.microsoft.com/office/spreadsheetml/2009/9/main" uri="{78C0D931-6437-407d-A8EE-F0AAD7539E65}">
      <x14:conditionalFormattings>
        <x14:conditionalFormatting xmlns:xm="http://schemas.microsoft.com/office/excel/2006/main">
          <x14:cfRule type="iconSet" priority="508" id="{C633160F-4A85-4C23-9495-4B6A08EA39FA}">
            <x14:iconSet iconSet="4RedToBlack" custom="1">
              <x14:cfvo type="percent">
                <xm:f>0</xm:f>
              </x14:cfvo>
              <x14:cfvo type="num">
                <xm:f>25</xm:f>
              </x14:cfvo>
              <x14:cfvo type="num">
                <xm:f>50</xm:f>
              </x14:cfvo>
              <x14:cfvo type="num">
                <xm:f>75</xm:f>
              </x14:cfvo>
              <x14:cfIcon iconSet="3Flags" iconId="0"/>
              <x14:cfIcon iconSet="3Symbols2" iconId="1"/>
              <x14:cfIcon iconSet="3Triangles" iconId="2"/>
              <x14:cfIcon iconSet="3Flags" iconId="2"/>
            </x14:iconSet>
          </x14:cfRule>
          <xm:sqref>L30</xm:sqref>
        </x14:conditionalFormatting>
        <x14:conditionalFormatting xmlns:xm="http://schemas.microsoft.com/office/excel/2006/main">
          <x14:cfRule type="iconSet" priority="507" id="{FCF2E879-8B20-473A-BEFB-AB2F3EE5ADAE}">
            <x14:iconSet custom="1">
              <x14:cfvo type="percent">
                <xm:f>0</xm:f>
              </x14:cfvo>
              <x14:cfvo type="num">
                <xm:f>60</xm:f>
              </x14:cfvo>
              <x14:cfvo type="num">
                <xm:f>80</xm:f>
              </x14:cfvo>
              <x14:cfIcon iconSet="3Flags" iconId="0"/>
              <x14:cfIcon iconSet="3Symbols2" iconId="1"/>
              <x14:cfIcon iconSet="3Flags" iconId="2"/>
            </x14:iconSet>
          </x14:cfRule>
          <xm:sqref>L31</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469561B696218E4FB33F5E01839871F5" ma:contentTypeVersion="2" ma:contentTypeDescription="Create a new document." ma:contentTypeScope="" ma:versionID="5fe47c7e1decccc14b8344b58961a72e">
  <xsd:schema xmlns:xsd="http://www.w3.org/2001/XMLSchema" xmlns:xs="http://www.w3.org/2001/XMLSchema" xmlns:p="http://schemas.microsoft.com/office/2006/metadata/properties" xmlns:ns2="aa8be93c-2eee-4461-bd32-83a9bf454278" targetNamespace="http://schemas.microsoft.com/office/2006/metadata/properties" ma:root="true" ma:fieldsID="95fcc52b91e1009765dbb801fb3ae3bf" ns2:_="">
    <xsd:import namespace="aa8be93c-2eee-4461-bd32-83a9bf454278"/>
    <xsd:element name="properties">
      <xsd:complexType>
        <xsd:sequence>
          <xsd:element name="documentManagement">
            <xsd:complexType>
              <xsd:all>
                <xsd:element ref="ns2:SharedWithUsers" minOccurs="0"/>
                <xsd:element ref="ns2: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a8be93c-2eee-4461-bd32-83a9bf454278"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2B712DA-5F11-4ABC-A830-7FDC80B2A176}">
  <ds:schemaRefs>
    <ds:schemaRef ds:uri="http://purl.org/dc/elements/1.1/"/>
    <ds:schemaRef ds:uri="http://schemas.microsoft.com/office/2006/documentManagement/types"/>
    <ds:schemaRef ds:uri="http://purl.org/dc/terms/"/>
    <ds:schemaRef ds:uri="http://purl.org/dc/dcmitype/"/>
    <ds:schemaRef ds:uri="http://schemas.microsoft.com/office/infopath/2007/PartnerControls"/>
    <ds:schemaRef ds:uri="http://www.w3.org/XML/1998/namespace"/>
    <ds:schemaRef ds:uri="http://schemas.microsoft.com/office/2006/metadata/properties"/>
    <ds:schemaRef ds:uri="http://schemas.openxmlformats.org/package/2006/metadata/core-properties"/>
    <ds:schemaRef ds:uri="aa8be93c-2eee-4461-bd32-83a9bf454278"/>
  </ds:schemaRefs>
</ds:datastoreItem>
</file>

<file path=customXml/itemProps2.xml><?xml version="1.0" encoding="utf-8"?>
<ds:datastoreItem xmlns:ds="http://schemas.openxmlformats.org/officeDocument/2006/customXml" ds:itemID="{0F31EF54-1924-4C60-825F-7447E388BFC6}">
  <ds:schemaRefs>
    <ds:schemaRef ds:uri="http://schemas.microsoft.com/sharepoint/v3/contenttype/forms"/>
  </ds:schemaRefs>
</ds:datastoreItem>
</file>

<file path=customXml/itemProps3.xml><?xml version="1.0" encoding="utf-8"?>
<ds:datastoreItem xmlns:ds="http://schemas.openxmlformats.org/officeDocument/2006/customXml" ds:itemID="{E09C576D-6247-4108-BAD2-558917C8E92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a8be93c-2eee-4461-bd32-83a9bf45427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Instructions</vt:lpstr>
      <vt:lpstr>Motors</vt:lpstr>
      <vt:lpstr>Instructions!Print_Area</vt:lpstr>
      <vt:lpstr>Motors!Print_Area</vt:lpstr>
    </vt:vector>
  </TitlesOfParts>
  <Company>Microsoft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feld1bj</dc:creator>
  <cp:lastModifiedBy>Administrator</cp:lastModifiedBy>
  <cp:lastPrinted>2014-06-27T15:16:59Z</cp:lastPrinted>
  <dcterms:created xsi:type="dcterms:W3CDTF">2012-08-22T15:15:58Z</dcterms:created>
  <dcterms:modified xsi:type="dcterms:W3CDTF">2016-07-10T15:03:18Z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0x010100469561B696218E4FB33F5E01839871F5</vt:lpwstr>
  </property>
</Properties>
</file>