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Ex4.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Ex5.xml" ContentType="application/vnd.ms-office.chartex+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5.xml" ContentType="application/vnd.openxmlformats-officedocument.drawingml.chart+xml"/>
  <Override PartName="/xl/charts/style10.xml" ContentType="application/vnd.ms-office.chartstyle+xml"/>
  <Override PartName="/xl/charts/colors10.xml" ContentType="application/vnd.ms-office.chartcolorstyle+xml"/>
  <Override PartName="/xl/charts/chartEx6.xml" ContentType="application/vnd.ms-office.chartex+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11.xml" ContentType="application/vnd.openxmlformats-officedocument.drawing+xml"/>
  <Override PartName="/xl/slicers/slicer6.xml" ContentType="application/vnd.ms-excel.slicer+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charts/chart9.xml" ContentType="application/vnd.openxmlformats-officedocument.drawingml.chart+xml"/>
  <Override PartName="/xl/pivotTables/pivotTable8.xml" ContentType="application/vnd.openxmlformats-officedocument.spreadsheetml.pivotTable+xml"/>
  <Override PartName="/xl/drawings/drawing12.xml" ContentType="application/vnd.openxmlformats-officedocument.drawing+xml"/>
  <Override PartName="/xl/slicers/slicer7.xml" ContentType="application/vnd.ms-excel.slicer+xml"/>
  <Override PartName="/xl/pivotTables/pivotTable9.xml" ContentType="application/vnd.openxmlformats-officedocument.spreadsheetml.pivotTable+xml"/>
  <Override PartName="/xl/drawings/drawing13.xml" ContentType="application/vnd.openxmlformats-officedocument.drawing+xml"/>
  <Override PartName="/xl/slicers/slicer8.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202300"/>
  <mc:AlternateContent xmlns:mc="http://schemas.openxmlformats.org/markup-compatibility/2006">
    <mc:Choice Requires="x15">
      <x15ac:absPath xmlns:x15ac="http://schemas.microsoft.com/office/spreadsheetml/2010/11/ac" url="C:\Users\Anjan\OneDrive\Desktop\board infinity\"/>
    </mc:Choice>
  </mc:AlternateContent>
  <xr:revisionPtr revIDLastSave="0" documentId="13_ncr:1_{D7AEA4FB-2B8B-4048-9BA5-76EBC15A4E47}" xr6:coauthVersionLast="47" xr6:coauthVersionMax="47" xr10:uidLastSave="{00000000-0000-0000-0000-000000000000}"/>
  <bookViews>
    <workbookView xWindow="-98" yWindow="-98" windowWidth="21795" windowHeight="13335" tabRatio="919" xr2:uid="{7E7D9DE1-10FF-41C1-AA34-F9A9457246BA}"/>
  </bookViews>
  <sheets>
    <sheet name="Movie Details" sheetId="2" r:id="rId1"/>
    <sheet name="Genre Wise analysis" sheetId="4" r:id="rId2"/>
    <sheet name="IMDb rating Wise analysis" sheetId="6" r:id="rId3"/>
    <sheet name="MetaCritic rating wise analysis" sheetId="20" r:id="rId4"/>
    <sheet name="lead actors &amp; facebook likes" sheetId="27" r:id="rId5"/>
    <sheet name="country wise movie released" sheetId="9" r:id="rId6"/>
    <sheet name="Gross Profit" sheetId="12" state="hidden" r:id="rId7"/>
    <sheet name="Sheet3" sheetId="29" state="hidden" r:id="rId8"/>
    <sheet name="Year wise Gross-Profit" sheetId="13" r:id="rId9"/>
    <sheet name="C votes year wise" sheetId="18" r:id="rId10"/>
    <sheet name="content_rating wise analysis" sheetId="22" r:id="rId11"/>
    <sheet name="runtime on movies" sheetId="23" r:id="rId12"/>
    <sheet name="Average numbers" sheetId="24" r:id="rId13"/>
    <sheet name="Average ratings" sheetId="25" r:id="rId14"/>
    <sheet name="Sheet1" sheetId="1" state="hidden" r:id="rId15"/>
    <sheet name="Sheet4" sheetId="21" state="hidden" r:id="rId16"/>
  </sheets>
  <definedNames>
    <definedName name="_xlnm._FilterDatabase" localSheetId="2" hidden="1">'IMDb rating Wise analysis'!$Z$3:$AA$103</definedName>
    <definedName name="_xlnm._FilterDatabase" localSheetId="4" hidden="1">'lead actors &amp; facebook likes'!$S$3:$V$234</definedName>
    <definedName name="_xlnm._FilterDatabase" localSheetId="15" hidden="1">Sheet4!$B$2:$C$102</definedName>
    <definedName name="_xlchart.v2.0" hidden="1">'IMDb rating Wise analysis'!$AA$3</definedName>
    <definedName name="_xlchart.v2.1" hidden="1">'IMDb rating Wise analysis'!$AA$4:$AA$13</definedName>
    <definedName name="_xlchart.v2.10" hidden="1">'lead actors &amp; facebook likes'!$K$3</definedName>
    <definedName name="_xlchart.v2.11" hidden="1">'lead actors &amp; facebook likes'!$K$4:$K$13</definedName>
    <definedName name="_xlchart.v2.12" hidden="1">Sheet3!$B$3:$B$12</definedName>
    <definedName name="_xlchart.v2.13" hidden="1">Sheet3!$C$2</definedName>
    <definedName name="_xlchart.v2.14" hidden="1">Sheet3!$C$3:$C$12</definedName>
    <definedName name="_xlchart.v2.15" hidden="1">Sheet3!$B$3:$B$12</definedName>
    <definedName name="_xlchart.v2.16" hidden="1">Sheet3!$C$2</definedName>
    <definedName name="_xlchart.v2.17" hidden="1">Sheet3!$C$3:$C$12</definedName>
    <definedName name="_xlchart.v2.2" hidden="1">'IMDb rating Wise analysis'!$Z$4:$Z$13</definedName>
    <definedName name="_xlchart.v2.3" hidden="1">'MetaCritic rating wise analysis'!$X$4:$X$13</definedName>
    <definedName name="_xlchart.v2.4" hidden="1">'MetaCritic rating wise analysis'!$Y$3</definedName>
    <definedName name="_xlchart.v2.5" hidden="1">'MetaCritic rating wise analysis'!$Y$4:$Y$13</definedName>
    <definedName name="_xlchart.v2.6" hidden="1">'lead actors &amp; facebook likes'!$S$4:$S$13</definedName>
    <definedName name="_xlchart.v2.7" hidden="1">'lead actors &amp; facebook likes'!$V$3</definedName>
    <definedName name="_xlchart.v2.8" hidden="1">'lead actors &amp; facebook likes'!$V$4:$V$13</definedName>
    <definedName name="_xlchart.v2.9" hidden="1">'lead actors &amp; facebook likes'!$J$4:$J$13</definedName>
    <definedName name="Slicer_Country">#N/A</definedName>
    <definedName name="Slicer_Country1">#N/A</definedName>
    <definedName name="Slicer_Country2">#N/A</definedName>
    <definedName name="Slicer_Country3">#N/A</definedName>
    <definedName name="Slicer_Country4">#N/A</definedName>
    <definedName name="Slicer_title_year">#N/A</definedName>
    <definedName name="Slicer_title_year1">#N/A</definedName>
    <definedName name="Slicer_title_year2">#N/A</definedName>
    <definedName name="Slicer_title_year3">#N/A</definedName>
  </definedNames>
  <calcPr calcId="191029"/>
  <pivotCaches>
    <pivotCache cacheId="0" r:id="rId17"/>
    <pivotCache cacheId="1" r:id="rId18"/>
  </pivotCaches>
  <extLst>
    <ext xmlns:x14="http://schemas.microsoft.com/office/spreadsheetml/2009/9/main" uri="{BBE1A952-AA13-448e-AADC-164F8A28A991}">
      <x14:slicerCaches>
        <x14:slicerCache r:id="rId19"/>
        <x14:slicerCache r:id="rId20"/>
        <x14:slicerCache r:id="rId21"/>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34" i="27" l="1"/>
  <c r="V234" i="27" s="1"/>
  <c r="U233" i="27"/>
  <c r="V233" i="27" s="1"/>
  <c r="U232" i="27"/>
  <c r="V232" i="27" s="1"/>
  <c r="U231" i="27"/>
  <c r="V231" i="27" s="1"/>
  <c r="U230" i="27"/>
  <c r="V230" i="27" s="1"/>
  <c r="U229" i="27"/>
  <c r="V229" i="27" s="1"/>
  <c r="U228" i="27"/>
  <c r="V228" i="27" s="1"/>
  <c r="U227" i="27"/>
  <c r="V227" i="27" s="1"/>
  <c r="U226" i="27"/>
  <c r="V226" i="27" s="1"/>
  <c r="U225" i="27"/>
  <c r="V225" i="27" s="1"/>
  <c r="U224" i="27"/>
  <c r="V224" i="27" s="1"/>
  <c r="U223" i="27"/>
  <c r="V223" i="27" s="1"/>
  <c r="U222" i="27"/>
  <c r="V222" i="27" s="1"/>
  <c r="U221" i="27"/>
  <c r="V221" i="27" s="1"/>
  <c r="U220" i="27"/>
  <c r="V220" i="27" s="1"/>
  <c r="U219" i="27"/>
  <c r="V219" i="27" s="1"/>
  <c r="U218" i="27"/>
  <c r="V218" i="27" s="1"/>
  <c r="U217" i="27"/>
  <c r="V217" i="27" s="1"/>
  <c r="U216" i="27"/>
  <c r="V216" i="27" s="1"/>
  <c r="U215" i="27"/>
  <c r="V215" i="27" s="1"/>
  <c r="U214" i="27"/>
  <c r="V214" i="27" s="1"/>
  <c r="U213" i="27"/>
  <c r="V213" i="27" s="1"/>
  <c r="U212" i="27"/>
  <c r="V212" i="27" s="1"/>
  <c r="U211" i="27"/>
  <c r="V211" i="27" s="1"/>
  <c r="U210" i="27"/>
  <c r="V210" i="27" s="1"/>
  <c r="U209" i="27"/>
  <c r="V209" i="27" s="1"/>
  <c r="U208" i="27"/>
  <c r="V208" i="27" s="1"/>
  <c r="U207" i="27"/>
  <c r="V207" i="27" s="1"/>
  <c r="U206" i="27"/>
  <c r="V206" i="27" s="1"/>
  <c r="U205" i="27"/>
  <c r="V205" i="27" s="1"/>
  <c r="U204" i="27"/>
  <c r="V204" i="27" s="1"/>
  <c r="U203" i="27"/>
  <c r="V203" i="27" s="1"/>
  <c r="U202" i="27"/>
  <c r="V202" i="27" s="1"/>
  <c r="U201" i="27"/>
  <c r="V201" i="27" s="1"/>
  <c r="U200" i="27"/>
  <c r="V200" i="27" s="1"/>
  <c r="U199" i="27"/>
  <c r="V199" i="27" s="1"/>
  <c r="U198" i="27"/>
  <c r="V198" i="27" s="1"/>
  <c r="U197" i="27"/>
  <c r="V197" i="27" s="1"/>
  <c r="U196" i="27"/>
  <c r="V196" i="27" s="1"/>
  <c r="U195" i="27"/>
  <c r="V195" i="27" s="1"/>
  <c r="U194" i="27"/>
  <c r="V194" i="27" s="1"/>
  <c r="U193" i="27"/>
  <c r="V193" i="27" s="1"/>
  <c r="U192" i="27"/>
  <c r="V192" i="27" s="1"/>
  <c r="U191" i="27"/>
  <c r="V191" i="27" s="1"/>
  <c r="U190" i="27"/>
  <c r="V190" i="27" s="1"/>
  <c r="U189" i="27"/>
  <c r="V189" i="27" s="1"/>
  <c r="U188" i="27"/>
  <c r="V188" i="27" s="1"/>
  <c r="U187" i="27"/>
  <c r="V187" i="27" s="1"/>
  <c r="U185" i="27"/>
  <c r="V185" i="27" s="1"/>
  <c r="U184" i="27"/>
  <c r="V184" i="27" s="1"/>
  <c r="U183" i="27"/>
  <c r="V183" i="27" s="1"/>
  <c r="U182" i="27"/>
  <c r="V182" i="27" s="1"/>
  <c r="U181" i="27"/>
  <c r="V181" i="27" s="1"/>
  <c r="U180" i="27"/>
  <c r="V180" i="27" s="1"/>
  <c r="U179" i="27"/>
  <c r="V179" i="27" s="1"/>
  <c r="U178" i="27"/>
  <c r="V178" i="27" s="1"/>
  <c r="U177" i="27"/>
  <c r="V177" i="27" s="1"/>
  <c r="U176" i="27"/>
  <c r="V176" i="27" s="1"/>
  <c r="U175" i="27"/>
  <c r="V175" i="27" s="1"/>
  <c r="U174" i="27"/>
  <c r="V174" i="27" s="1"/>
  <c r="U173" i="27"/>
  <c r="V173" i="27" s="1"/>
  <c r="U172" i="27"/>
  <c r="V172" i="27" s="1"/>
  <c r="U171" i="27"/>
  <c r="V171" i="27" s="1"/>
  <c r="U170" i="27"/>
  <c r="V170" i="27" s="1"/>
  <c r="U169" i="27"/>
  <c r="V169" i="27" s="1"/>
  <c r="U168" i="27"/>
  <c r="V168" i="27" s="1"/>
  <c r="U167" i="27"/>
  <c r="V167" i="27" s="1"/>
  <c r="U165" i="27"/>
  <c r="V165" i="27" s="1"/>
  <c r="U164" i="27"/>
  <c r="V164" i="27" s="1"/>
  <c r="U163" i="27"/>
  <c r="V163" i="27" s="1"/>
  <c r="U162" i="27"/>
  <c r="V162" i="27" s="1"/>
  <c r="U161" i="27"/>
  <c r="V161" i="27" s="1"/>
  <c r="U160" i="27"/>
  <c r="V160" i="27" s="1"/>
  <c r="U159" i="27"/>
  <c r="V159" i="27" s="1"/>
  <c r="U158" i="27"/>
  <c r="V158" i="27" s="1"/>
  <c r="U157" i="27"/>
  <c r="V157" i="27" s="1"/>
  <c r="U156" i="27"/>
  <c r="V156" i="27" s="1"/>
  <c r="U155" i="27"/>
  <c r="V155" i="27" s="1"/>
  <c r="U154" i="27"/>
  <c r="V154" i="27" s="1"/>
  <c r="U153" i="27"/>
  <c r="V153" i="27" s="1"/>
  <c r="U152" i="27"/>
  <c r="V152" i="27" s="1"/>
  <c r="U151" i="27"/>
  <c r="V151" i="27" s="1"/>
  <c r="U150" i="27"/>
  <c r="V150" i="27" s="1"/>
  <c r="U149" i="27"/>
  <c r="V149" i="27" s="1"/>
  <c r="U148" i="27"/>
  <c r="V148" i="27" s="1"/>
  <c r="U146" i="27"/>
  <c r="V146" i="27" s="1"/>
  <c r="U145" i="27"/>
  <c r="V145" i="27" s="1"/>
  <c r="U144" i="27"/>
  <c r="V144" i="27" s="1"/>
  <c r="U143" i="27"/>
  <c r="V143" i="27" s="1"/>
  <c r="U142" i="27"/>
  <c r="V142" i="27" s="1"/>
  <c r="U141" i="27"/>
  <c r="V141" i="27" s="1"/>
  <c r="U140" i="27"/>
  <c r="V140" i="27" s="1"/>
  <c r="U139" i="27"/>
  <c r="V139" i="27" s="1"/>
  <c r="U138" i="27"/>
  <c r="V138" i="27" s="1"/>
  <c r="U137" i="27"/>
  <c r="V137" i="27" s="1"/>
  <c r="U136" i="27"/>
  <c r="V136" i="27" s="1"/>
  <c r="U135" i="27"/>
  <c r="V135" i="27" s="1"/>
  <c r="U134" i="27"/>
  <c r="V134" i="27" s="1"/>
  <c r="U133" i="27"/>
  <c r="V133" i="27" s="1"/>
  <c r="U132" i="27"/>
  <c r="V132" i="27" s="1"/>
  <c r="U186" i="27"/>
  <c r="V186" i="27" s="1"/>
  <c r="U129" i="27"/>
  <c r="V129" i="27" s="1"/>
  <c r="U128" i="27"/>
  <c r="V128" i="27" s="1"/>
  <c r="U127" i="27"/>
  <c r="V127" i="27" s="1"/>
  <c r="U126" i="27"/>
  <c r="V126" i="27" s="1"/>
  <c r="U125" i="27"/>
  <c r="V125" i="27" s="1"/>
  <c r="U124" i="27"/>
  <c r="V124" i="27" s="1"/>
  <c r="U123" i="27"/>
  <c r="V123" i="27" s="1"/>
  <c r="U122" i="27"/>
  <c r="V122" i="27" s="1"/>
  <c r="U121" i="27"/>
  <c r="V121" i="27" s="1"/>
  <c r="U120" i="27"/>
  <c r="V120" i="27" s="1"/>
  <c r="U119" i="27"/>
  <c r="V119" i="27" s="1"/>
  <c r="U117" i="27"/>
  <c r="V117" i="27" s="1"/>
  <c r="U116" i="27"/>
  <c r="V116" i="27" s="1"/>
  <c r="U115" i="27"/>
  <c r="V115" i="27" s="1"/>
  <c r="U114" i="27"/>
  <c r="V114" i="27" s="1"/>
  <c r="U113" i="27"/>
  <c r="V113" i="27" s="1"/>
  <c r="U112" i="27"/>
  <c r="V112" i="27" s="1"/>
  <c r="U111" i="27"/>
  <c r="V111" i="27" s="1"/>
  <c r="U110" i="27"/>
  <c r="V110" i="27" s="1"/>
  <c r="U108" i="27"/>
  <c r="V108" i="27" s="1"/>
  <c r="U105" i="27"/>
  <c r="V105" i="27" s="1"/>
  <c r="U104" i="27"/>
  <c r="V104" i="27" s="1"/>
  <c r="U103" i="27"/>
  <c r="V103" i="27" s="1"/>
  <c r="U102" i="27"/>
  <c r="V102" i="27" s="1"/>
  <c r="U101" i="27"/>
  <c r="V101" i="27" s="1"/>
  <c r="U100" i="27"/>
  <c r="V100" i="27" s="1"/>
  <c r="U99" i="27"/>
  <c r="V99" i="27" s="1"/>
  <c r="U98" i="27"/>
  <c r="V98" i="27" s="1"/>
  <c r="U97" i="27"/>
  <c r="V97" i="27" s="1"/>
  <c r="U96" i="27"/>
  <c r="V96" i="27" s="1"/>
  <c r="U95" i="27"/>
  <c r="V95" i="27" s="1"/>
  <c r="U94" i="27"/>
  <c r="V94" i="27" s="1"/>
  <c r="U93" i="27"/>
  <c r="V93" i="27" s="1"/>
  <c r="U92" i="27"/>
  <c r="V92" i="27" s="1"/>
  <c r="U91" i="27"/>
  <c r="V91" i="27" s="1"/>
  <c r="U90" i="27"/>
  <c r="V90" i="27" s="1"/>
  <c r="U89" i="27"/>
  <c r="V89" i="27" s="1"/>
  <c r="U88" i="27"/>
  <c r="V88" i="27" s="1"/>
  <c r="U87" i="27"/>
  <c r="V87" i="27" s="1"/>
  <c r="U166" i="27"/>
  <c r="V166" i="27" s="1"/>
  <c r="U147" i="27"/>
  <c r="V147" i="27" s="1"/>
  <c r="U131" i="27"/>
  <c r="V131" i="27" s="1"/>
  <c r="U130" i="27"/>
  <c r="V130" i="27" s="1"/>
  <c r="U118" i="27"/>
  <c r="V118" i="27" s="1"/>
  <c r="U107" i="27"/>
  <c r="V107" i="27" s="1"/>
  <c r="U106" i="27"/>
  <c r="V106" i="27" s="1"/>
  <c r="U86" i="27"/>
  <c r="V86" i="27" s="1"/>
  <c r="U85" i="27"/>
  <c r="V85" i="27" s="1"/>
  <c r="U84" i="27"/>
  <c r="V84" i="27" s="1"/>
  <c r="U83" i="27"/>
  <c r="V83" i="27" s="1"/>
  <c r="U82" i="27"/>
  <c r="V82" i="27" s="1"/>
  <c r="U81" i="27"/>
  <c r="V81" i="27" s="1"/>
  <c r="U80" i="27"/>
  <c r="V80" i="27" s="1"/>
  <c r="U79" i="27"/>
  <c r="V79" i="27" s="1"/>
  <c r="U109" i="27"/>
  <c r="V109" i="27" s="1"/>
  <c r="U78" i="27"/>
  <c r="V78" i="27" s="1"/>
  <c r="U77" i="27"/>
  <c r="V77" i="27" s="1"/>
  <c r="U74" i="27"/>
  <c r="V74" i="27" s="1"/>
  <c r="U73" i="27"/>
  <c r="V73" i="27" s="1"/>
  <c r="U72" i="27"/>
  <c r="V72" i="27" s="1"/>
  <c r="U70" i="27"/>
  <c r="V70" i="27" s="1"/>
  <c r="U76" i="27"/>
  <c r="V76" i="27" s="1"/>
  <c r="U75" i="27"/>
  <c r="V75" i="27" s="1"/>
  <c r="U68" i="27"/>
  <c r="V68" i="27" s="1"/>
  <c r="U66" i="27"/>
  <c r="V66" i="27" s="1"/>
  <c r="U65" i="27"/>
  <c r="V65" i="27" s="1"/>
  <c r="U63" i="27"/>
  <c r="V63" i="27" s="1"/>
  <c r="U62" i="27"/>
  <c r="V62" i="27" s="1"/>
  <c r="U61" i="27"/>
  <c r="V61" i="27" s="1"/>
  <c r="U60" i="27"/>
  <c r="V60" i="27" s="1"/>
  <c r="U59" i="27"/>
  <c r="V59" i="27" s="1"/>
  <c r="U58" i="27"/>
  <c r="V58" i="27" s="1"/>
  <c r="U57" i="27"/>
  <c r="V57" i="27" s="1"/>
  <c r="U56" i="27"/>
  <c r="V56" i="27" s="1"/>
  <c r="U71" i="27"/>
  <c r="V71" i="27" s="1"/>
  <c r="U54" i="27"/>
  <c r="V54" i="27" s="1"/>
  <c r="U53" i="27"/>
  <c r="V53" i="27" s="1"/>
  <c r="U69" i="27"/>
  <c r="V69" i="27" s="1"/>
  <c r="U46" i="27"/>
  <c r="V46" i="27" s="1"/>
  <c r="U45" i="27"/>
  <c r="V45" i="27" s="1"/>
  <c r="U44" i="27"/>
  <c r="V44" i="27" s="1"/>
  <c r="U40" i="27"/>
  <c r="V40" i="27" s="1"/>
  <c r="U39" i="27"/>
  <c r="V39" i="27" s="1"/>
  <c r="U38" i="27"/>
  <c r="V38" i="27" s="1"/>
  <c r="U36" i="27"/>
  <c r="V36" i="27" s="1"/>
  <c r="U67" i="27"/>
  <c r="V67" i="27" s="1"/>
  <c r="U64" i="27"/>
  <c r="V64" i="27" s="1"/>
  <c r="U33" i="27"/>
  <c r="V33" i="27" s="1"/>
  <c r="U32" i="27"/>
  <c r="V32" i="27" s="1"/>
  <c r="U30" i="27"/>
  <c r="V30" i="27" s="1"/>
  <c r="U27" i="27"/>
  <c r="V27" i="27" s="1"/>
  <c r="U24" i="27"/>
  <c r="V24" i="27" s="1"/>
  <c r="U21" i="27"/>
  <c r="V21" i="27" s="1"/>
  <c r="U52" i="27"/>
  <c r="V52" i="27" s="1"/>
  <c r="U20" i="27"/>
  <c r="V20" i="27" s="1"/>
  <c r="U19" i="27"/>
  <c r="V19" i="27" s="1"/>
  <c r="U51" i="27"/>
  <c r="V51" i="27" s="1"/>
  <c r="U50" i="27"/>
  <c r="V50" i="27" s="1"/>
  <c r="U16" i="27"/>
  <c r="V16" i="27" s="1"/>
  <c r="U43" i="27"/>
  <c r="V43" i="27" s="1"/>
  <c r="U42" i="27"/>
  <c r="V42" i="27" s="1"/>
  <c r="U41" i="27"/>
  <c r="V41" i="27" s="1"/>
  <c r="U13" i="27"/>
  <c r="V13" i="27" s="1"/>
  <c r="U11" i="27"/>
  <c r="V11" i="27" s="1"/>
  <c r="U37" i="27"/>
  <c r="V37" i="27" s="1"/>
  <c r="U55" i="27"/>
  <c r="V55" i="27" s="1"/>
  <c r="U49" i="27"/>
  <c r="V49" i="27" s="1"/>
  <c r="U48" i="27"/>
  <c r="V48" i="27" s="1"/>
  <c r="U9" i="27"/>
  <c r="V9" i="27" s="1"/>
  <c r="U7" i="27"/>
  <c r="V7" i="27" s="1"/>
  <c r="U47" i="27"/>
  <c r="V47" i="27" s="1"/>
  <c r="U29" i="27"/>
  <c r="V29" i="27" s="1"/>
  <c r="U28" i="27"/>
  <c r="V28" i="27" s="1"/>
  <c r="U22" i="27"/>
  <c r="V22" i="27" s="1"/>
  <c r="U35" i="27"/>
  <c r="V35" i="27" s="1"/>
  <c r="U34" i="27"/>
  <c r="V34" i="27" s="1"/>
  <c r="U6" i="27"/>
  <c r="V6" i="27" s="1"/>
  <c r="U31" i="27"/>
  <c r="V31" i="27" s="1"/>
  <c r="U15" i="27"/>
  <c r="V15" i="27" s="1"/>
  <c r="U26" i="27"/>
  <c r="V26" i="27" s="1"/>
  <c r="U23" i="27"/>
  <c r="V23" i="27" s="1"/>
  <c r="U18" i="27"/>
  <c r="V18" i="27" s="1"/>
  <c r="U17" i="27"/>
  <c r="V17" i="27" s="1"/>
  <c r="U5" i="27"/>
  <c r="V5" i="27" s="1"/>
  <c r="U25" i="27"/>
  <c r="V25" i="27" s="1"/>
  <c r="U14" i="27"/>
  <c r="V14" i="27" s="1"/>
  <c r="U4" i="27"/>
  <c r="V4" i="27" s="1"/>
  <c r="U12" i="27"/>
  <c r="V12" i="27" s="1"/>
  <c r="U8" i="27"/>
  <c r="V8" i="27" s="1"/>
  <c r="U10" i="27"/>
  <c r="V10" i="27" s="1"/>
  <c r="M6" i="27"/>
  <c r="M7" i="27"/>
  <c r="M8" i="27"/>
  <c r="M18" i="27"/>
  <c r="M19" i="27"/>
  <c r="M20" i="27"/>
  <c r="M22" i="27"/>
  <c r="M38" i="27"/>
  <c r="M39" i="27"/>
  <c r="M40" i="27"/>
  <c r="M54" i="27"/>
  <c r="M70" i="27"/>
  <c r="M71" i="27"/>
  <c r="M72" i="27"/>
  <c r="M86" i="27"/>
  <c r="M87" i="27"/>
  <c r="M88" i="27"/>
  <c r="M104" i="27"/>
  <c r="M118" i="27"/>
  <c r="M119" i="27"/>
  <c r="M120" i="27"/>
  <c r="M130" i="27"/>
  <c r="M131" i="27"/>
  <c r="M150" i="27"/>
  <c r="M151" i="27"/>
  <c r="M152" i="27"/>
  <c r="M182" i="27"/>
  <c r="M183" i="27"/>
  <c r="M184" i="27"/>
  <c r="M198" i="27"/>
  <c r="M199" i="27"/>
  <c r="M215" i="27"/>
  <c r="M216" i="27"/>
  <c r="M230" i="27"/>
  <c r="M231" i="27"/>
  <c r="M232" i="27"/>
  <c r="L5" i="27"/>
  <c r="M5" i="27" s="1"/>
  <c r="L6" i="27"/>
  <c r="L7" i="27"/>
  <c r="L8" i="27"/>
  <c r="L9" i="27"/>
  <c r="M9" i="27" s="1"/>
  <c r="L10" i="27"/>
  <c r="M10" i="27" s="1"/>
  <c r="L11" i="27"/>
  <c r="M11" i="27" s="1"/>
  <c r="L12" i="27"/>
  <c r="M12" i="27" s="1"/>
  <c r="L13" i="27"/>
  <c r="M13" i="27" s="1"/>
  <c r="L14" i="27"/>
  <c r="M14" i="27" s="1"/>
  <c r="L15" i="27"/>
  <c r="M15" i="27" s="1"/>
  <c r="L16" i="27"/>
  <c r="M16" i="27" s="1"/>
  <c r="L17" i="27"/>
  <c r="M17" i="27" s="1"/>
  <c r="L18" i="27"/>
  <c r="L19" i="27"/>
  <c r="L20" i="27"/>
  <c r="L21" i="27"/>
  <c r="M21" i="27" s="1"/>
  <c r="L22" i="27"/>
  <c r="L23" i="27"/>
  <c r="M23" i="27" s="1"/>
  <c r="L24" i="27"/>
  <c r="M24" i="27" s="1"/>
  <c r="L25" i="27"/>
  <c r="M25" i="27" s="1"/>
  <c r="L26" i="27"/>
  <c r="M26" i="27" s="1"/>
  <c r="L27" i="27"/>
  <c r="M27" i="27" s="1"/>
  <c r="L28" i="27"/>
  <c r="M28" i="27" s="1"/>
  <c r="L29" i="27"/>
  <c r="M29" i="27" s="1"/>
  <c r="L30" i="27"/>
  <c r="M30" i="27" s="1"/>
  <c r="L31" i="27"/>
  <c r="M31" i="27" s="1"/>
  <c r="L32" i="27"/>
  <c r="M32" i="27" s="1"/>
  <c r="L33" i="27"/>
  <c r="M33" i="27" s="1"/>
  <c r="L34" i="27"/>
  <c r="M34" i="27" s="1"/>
  <c r="L35" i="27"/>
  <c r="M35" i="27" s="1"/>
  <c r="L36" i="27"/>
  <c r="M36" i="27" s="1"/>
  <c r="L37" i="27"/>
  <c r="M37" i="27" s="1"/>
  <c r="L38" i="27"/>
  <c r="L39" i="27"/>
  <c r="L40" i="27"/>
  <c r="L41" i="27"/>
  <c r="M41" i="27" s="1"/>
  <c r="L42" i="27"/>
  <c r="M42" i="27" s="1"/>
  <c r="L43" i="27"/>
  <c r="M43" i="27" s="1"/>
  <c r="L44" i="27"/>
  <c r="M44" i="27" s="1"/>
  <c r="L45" i="27"/>
  <c r="M45" i="27" s="1"/>
  <c r="L46" i="27"/>
  <c r="M46" i="27" s="1"/>
  <c r="L47" i="27"/>
  <c r="M47" i="27" s="1"/>
  <c r="L48" i="27"/>
  <c r="M48" i="27" s="1"/>
  <c r="L49" i="27"/>
  <c r="M49" i="27" s="1"/>
  <c r="L50" i="27"/>
  <c r="M50" i="27" s="1"/>
  <c r="L51" i="27"/>
  <c r="M51" i="27" s="1"/>
  <c r="L52" i="27"/>
  <c r="M52" i="27" s="1"/>
  <c r="L53" i="27"/>
  <c r="M53" i="27" s="1"/>
  <c r="L54" i="27"/>
  <c r="L55" i="27"/>
  <c r="M55" i="27" s="1"/>
  <c r="L56" i="27"/>
  <c r="M56" i="27" s="1"/>
  <c r="L57" i="27"/>
  <c r="M57" i="27" s="1"/>
  <c r="L58" i="27"/>
  <c r="M58" i="27" s="1"/>
  <c r="L59" i="27"/>
  <c r="M59" i="27" s="1"/>
  <c r="L60" i="27"/>
  <c r="M60" i="27" s="1"/>
  <c r="L61" i="27"/>
  <c r="M61" i="27" s="1"/>
  <c r="L62" i="27"/>
  <c r="M62" i="27" s="1"/>
  <c r="L63" i="27"/>
  <c r="M63" i="27" s="1"/>
  <c r="L64" i="27"/>
  <c r="M64" i="27" s="1"/>
  <c r="L65" i="27"/>
  <c r="M65" i="27" s="1"/>
  <c r="L66" i="27"/>
  <c r="M66" i="27" s="1"/>
  <c r="L67" i="27"/>
  <c r="M67" i="27" s="1"/>
  <c r="L68" i="27"/>
  <c r="M68" i="27" s="1"/>
  <c r="L69" i="27"/>
  <c r="M69" i="27" s="1"/>
  <c r="L70" i="27"/>
  <c r="L71" i="27"/>
  <c r="L72" i="27"/>
  <c r="L73" i="27"/>
  <c r="M73" i="27" s="1"/>
  <c r="L74" i="27"/>
  <c r="M74" i="27" s="1"/>
  <c r="L75" i="27"/>
  <c r="M75" i="27" s="1"/>
  <c r="L76" i="27"/>
  <c r="M76" i="27" s="1"/>
  <c r="L77" i="27"/>
  <c r="M77" i="27" s="1"/>
  <c r="L78" i="27"/>
  <c r="M78" i="27" s="1"/>
  <c r="L79" i="27"/>
  <c r="M79" i="27" s="1"/>
  <c r="L80" i="27"/>
  <c r="M80" i="27" s="1"/>
  <c r="L81" i="27"/>
  <c r="M81" i="27" s="1"/>
  <c r="L82" i="27"/>
  <c r="M82" i="27" s="1"/>
  <c r="L83" i="27"/>
  <c r="M83" i="27" s="1"/>
  <c r="L84" i="27"/>
  <c r="M84" i="27" s="1"/>
  <c r="L85" i="27"/>
  <c r="M85" i="27" s="1"/>
  <c r="L86" i="27"/>
  <c r="L87" i="27"/>
  <c r="L88" i="27"/>
  <c r="L89" i="27"/>
  <c r="M89" i="27" s="1"/>
  <c r="L90" i="27"/>
  <c r="M90" i="27" s="1"/>
  <c r="L91" i="27"/>
  <c r="M91" i="27" s="1"/>
  <c r="L92" i="27"/>
  <c r="M92" i="27" s="1"/>
  <c r="L93" i="27"/>
  <c r="M93" i="27" s="1"/>
  <c r="L94" i="27"/>
  <c r="M94" i="27" s="1"/>
  <c r="L95" i="27"/>
  <c r="M95" i="27" s="1"/>
  <c r="L96" i="27"/>
  <c r="M96" i="27" s="1"/>
  <c r="L97" i="27"/>
  <c r="M97" i="27" s="1"/>
  <c r="L98" i="27"/>
  <c r="M98" i="27" s="1"/>
  <c r="L99" i="27"/>
  <c r="M99" i="27" s="1"/>
  <c r="L100" i="27"/>
  <c r="M100" i="27" s="1"/>
  <c r="L101" i="27"/>
  <c r="M101" i="27" s="1"/>
  <c r="L102" i="27"/>
  <c r="M102" i="27" s="1"/>
  <c r="L103" i="27"/>
  <c r="M103" i="27" s="1"/>
  <c r="L104" i="27"/>
  <c r="L105" i="27"/>
  <c r="M105" i="27" s="1"/>
  <c r="L106" i="27"/>
  <c r="M106" i="27" s="1"/>
  <c r="L107" i="27"/>
  <c r="M107" i="27" s="1"/>
  <c r="L108" i="27"/>
  <c r="M108" i="27" s="1"/>
  <c r="L109" i="27"/>
  <c r="M109" i="27" s="1"/>
  <c r="L110" i="27"/>
  <c r="M110" i="27" s="1"/>
  <c r="L111" i="27"/>
  <c r="M111" i="27" s="1"/>
  <c r="L112" i="27"/>
  <c r="M112" i="27" s="1"/>
  <c r="L113" i="27"/>
  <c r="M113" i="27" s="1"/>
  <c r="L114" i="27"/>
  <c r="M114" i="27" s="1"/>
  <c r="L115" i="27"/>
  <c r="M115" i="27" s="1"/>
  <c r="L116" i="27"/>
  <c r="M116" i="27" s="1"/>
  <c r="L117" i="27"/>
  <c r="M117" i="27" s="1"/>
  <c r="L118" i="27"/>
  <c r="L119" i="27"/>
  <c r="L120" i="27"/>
  <c r="L121" i="27"/>
  <c r="M121" i="27" s="1"/>
  <c r="L122" i="27"/>
  <c r="M122" i="27" s="1"/>
  <c r="L123" i="27"/>
  <c r="M123" i="27" s="1"/>
  <c r="L124" i="27"/>
  <c r="M124" i="27" s="1"/>
  <c r="L125" i="27"/>
  <c r="M125" i="27" s="1"/>
  <c r="L126" i="27"/>
  <c r="M126" i="27" s="1"/>
  <c r="L127" i="27"/>
  <c r="M127" i="27" s="1"/>
  <c r="L128" i="27"/>
  <c r="M128" i="27" s="1"/>
  <c r="L129" i="27"/>
  <c r="M129" i="27" s="1"/>
  <c r="L130" i="27"/>
  <c r="L131" i="27"/>
  <c r="L132" i="27"/>
  <c r="M132" i="27" s="1"/>
  <c r="L133" i="27"/>
  <c r="M133" i="27" s="1"/>
  <c r="L134" i="27"/>
  <c r="M134" i="27" s="1"/>
  <c r="L135" i="27"/>
  <c r="M135" i="27" s="1"/>
  <c r="L136" i="27"/>
  <c r="M136" i="27" s="1"/>
  <c r="L137" i="27"/>
  <c r="M137" i="27" s="1"/>
  <c r="L138" i="27"/>
  <c r="M138" i="27" s="1"/>
  <c r="L139" i="27"/>
  <c r="M139" i="27" s="1"/>
  <c r="L140" i="27"/>
  <c r="M140" i="27" s="1"/>
  <c r="L141" i="27"/>
  <c r="M141" i="27" s="1"/>
  <c r="L142" i="27"/>
  <c r="M142" i="27" s="1"/>
  <c r="L143" i="27"/>
  <c r="M143" i="27" s="1"/>
  <c r="L144" i="27"/>
  <c r="M144" i="27" s="1"/>
  <c r="L145" i="27"/>
  <c r="M145" i="27" s="1"/>
  <c r="L146" i="27"/>
  <c r="M146" i="27" s="1"/>
  <c r="L147" i="27"/>
  <c r="M147" i="27" s="1"/>
  <c r="L148" i="27"/>
  <c r="M148" i="27" s="1"/>
  <c r="L149" i="27"/>
  <c r="M149" i="27" s="1"/>
  <c r="L150" i="27"/>
  <c r="L151" i="27"/>
  <c r="L152" i="27"/>
  <c r="L153" i="27"/>
  <c r="M153" i="27" s="1"/>
  <c r="L154" i="27"/>
  <c r="M154" i="27" s="1"/>
  <c r="L155" i="27"/>
  <c r="M155" i="27" s="1"/>
  <c r="L156" i="27"/>
  <c r="M156" i="27" s="1"/>
  <c r="L157" i="27"/>
  <c r="M157" i="27" s="1"/>
  <c r="L158" i="27"/>
  <c r="M158" i="27" s="1"/>
  <c r="L159" i="27"/>
  <c r="M159" i="27" s="1"/>
  <c r="L160" i="27"/>
  <c r="M160" i="27" s="1"/>
  <c r="L161" i="27"/>
  <c r="M161" i="27" s="1"/>
  <c r="L162" i="27"/>
  <c r="M162" i="27" s="1"/>
  <c r="L163" i="27"/>
  <c r="M163" i="27" s="1"/>
  <c r="L164" i="27"/>
  <c r="M164" i="27" s="1"/>
  <c r="L165" i="27"/>
  <c r="M165" i="27" s="1"/>
  <c r="L166" i="27"/>
  <c r="M166" i="27" s="1"/>
  <c r="L167" i="27"/>
  <c r="M167" i="27" s="1"/>
  <c r="L168" i="27"/>
  <c r="M168" i="27" s="1"/>
  <c r="L169" i="27"/>
  <c r="M169" i="27" s="1"/>
  <c r="L170" i="27"/>
  <c r="M170" i="27" s="1"/>
  <c r="L171" i="27"/>
  <c r="M171" i="27" s="1"/>
  <c r="L172" i="27"/>
  <c r="M172" i="27" s="1"/>
  <c r="L173" i="27"/>
  <c r="M173" i="27" s="1"/>
  <c r="L174" i="27"/>
  <c r="M174" i="27" s="1"/>
  <c r="L175" i="27"/>
  <c r="M175" i="27" s="1"/>
  <c r="L176" i="27"/>
  <c r="M176" i="27" s="1"/>
  <c r="L177" i="27"/>
  <c r="M177" i="27" s="1"/>
  <c r="L178" i="27"/>
  <c r="M178" i="27" s="1"/>
  <c r="L179" i="27"/>
  <c r="M179" i="27" s="1"/>
  <c r="L180" i="27"/>
  <c r="M180" i="27" s="1"/>
  <c r="L181" i="27"/>
  <c r="M181" i="27" s="1"/>
  <c r="L182" i="27"/>
  <c r="L183" i="27"/>
  <c r="L184" i="27"/>
  <c r="L185" i="27"/>
  <c r="M185" i="27" s="1"/>
  <c r="L186" i="27"/>
  <c r="M186" i="27" s="1"/>
  <c r="L187" i="27"/>
  <c r="M187" i="27" s="1"/>
  <c r="L188" i="27"/>
  <c r="M188" i="27" s="1"/>
  <c r="L189" i="27"/>
  <c r="M189" i="27" s="1"/>
  <c r="L190" i="27"/>
  <c r="M190" i="27" s="1"/>
  <c r="L191" i="27"/>
  <c r="M191" i="27" s="1"/>
  <c r="L192" i="27"/>
  <c r="M192" i="27" s="1"/>
  <c r="L193" i="27"/>
  <c r="M193" i="27" s="1"/>
  <c r="L194" i="27"/>
  <c r="M194" i="27" s="1"/>
  <c r="L195" i="27"/>
  <c r="M195" i="27" s="1"/>
  <c r="L196" i="27"/>
  <c r="M196" i="27" s="1"/>
  <c r="L197" i="27"/>
  <c r="M197" i="27" s="1"/>
  <c r="L198" i="27"/>
  <c r="L199" i="27"/>
  <c r="L200" i="27"/>
  <c r="M200" i="27" s="1"/>
  <c r="L201" i="27"/>
  <c r="M201" i="27" s="1"/>
  <c r="L202" i="27"/>
  <c r="M202" i="27" s="1"/>
  <c r="L203" i="27"/>
  <c r="M203" i="27" s="1"/>
  <c r="L204" i="27"/>
  <c r="M204" i="27" s="1"/>
  <c r="L205" i="27"/>
  <c r="M205" i="27" s="1"/>
  <c r="L206" i="27"/>
  <c r="M206" i="27" s="1"/>
  <c r="L207" i="27"/>
  <c r="M207" i="27" s="1"/>
  <c r="L208" i="27"/>
  <c r="M208" i="27" s="1"/>
  <c r="L209" i="27"/>
  <c r="M209" i="27" s="1"/>
  <c r="L210" i="27"/>
  <c r="M210" i="27" s="1"/>
  <c r="L211" i="27"/>
  <c r="M211" i="27" s="1"/>
  <c r="L212" i="27"/>
  <c r="M212" i="27" s="1"/>
  <c r="L213" i="27"/>
  <c r="M213" i="27" s="1"/>
  <c r="L214" i="27"/>
  <c r="M214" i="27" s="1"/>
  <c r="L215" i="27"/>
  <c r="L216" i="27"/>
  <c r="L217" i="27"/>
  <c r="M217" i="27" s="1"/>
  <c r="L218" i="27"/>
  <c r="M218" i="27" s="1"/>
  <c r="L219" i="27"/>
  <c r="M219" i="27" s="1"/>
  <c r="L220" i="27"/>
  <c r="M220" i="27" s="1"/>
  <c r="L221" i="27"/>
  <c r="M221" i="27" s="1"/>
  <c r="L222" i="27"/>
  <c r="M222" i="27" s="1"/>
  <c r="L223" i="27"/>
  <c r="M223" i="27" s="1"/>
  <c r="L224" i="27"/>
  <c r="M224" i="27" s="1"/>
  <c r="L225" i="27"/>
  <c r="M225" i="27" s="1"/>
  <c r="L226" i="27"/>
  <c r="M226" i="27" s="1"/>
  <c r="L227" i="27"/>
  <c r="M227" i="27" s="1"/>
  <c r="L228" i="27"/>
  <c r="M228" i="27" s="1"/>
  <c r="L229" i="27"/>
  <c r="M229" i="27" s="1"/>
  <c r="L230" i="27"/>
  <c r="L231" i="27"/>
  <c r="L232" i="27"/>
  <c r="L233" i="27"/>
  <c r="M233" i="27" s="1"/>
  <c r="L234" i="27"/>
  <c r="M234" i="27" s="1"/>
  <c r="L4" i="27"/>
  <c r="M4" i="27" s="1"/>
  <c r="BK3" i="1"/>
  <c r="BK4" i="1"/>
  <c r="BK5" i="1"/>
  <c r="BK6" i="1"/>
  <c r="BK7" i="1"/>
  <c r="BK8" i="1"/>
  <c r="BK9" i="1"/>
  <c r="BK10" i="1"/>
  <c r="BK11" i="1"/>
  <c r="BK12" i="1"/>
  <c r="BK13" i="1"/>
  <c r="BK14" i="1"/>
  <c r="BK15" i="1"/>
  <c r="BK16" i="1"/>
  <c r="BK17" i="1"/>
  <c r="BK18" i="1"/>
  <c r="BK19" i="1"/>
  <c r="BK20"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8" i="1"/>
  <c r="BK69" i="1"/>
  <c r="BK70" i="1"/>
  <c r="BK71" i="1"/>
  <c r="BK72" i="1"/>
  <c r="BK73" i="1"/>
  <c r="BK74" i="1"/>
  <c r="BK75" i="1"/>
  <c r="BK76" i="1"/>
  <c r="BK77" i="1"/>
  <c r="BK78" i="1"/>
  <c r="BK79" i="1"/>
  <c r="BK80" i="1"/>
  <c r="BK81" i="1"/>
  <c r="BK82" i="1"/>
  <c r="BK83" i="1"/>
  <c r="BK84" i="1"/>
  <c r="BK85" i="1"/>
  <c r="BK86" i="1"/>
  <c r="BK87" i="1"/>
  <c r="BK88" i="1"/>
  <c r="BK89" i="1"/>
  <c r="BK90" i="1"/>
  <c r="BK91" i="1"/>
  <c r="BK92" i="1"/>
  <c r="BK93" i="1"/>
  <c r="BK94" i="1"/>
  <c r="BK95" i="1"/>
  <c r="BK96" i="1"/>
  <c r="BK97" i="1"/>
  <c r="BK98" i="1"/>
  <c r="BK99" i="1"/>
  <c r="BK100" i="1"/>
  <c r="BK101" i="1"/>
  <c r="BK2" i="1"/>
  <c r="D62" i="2"/>
  <c r="D7" i="2"/>
  <c r="D6"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6" i="2"/>
  <c r="D27" i="2"/>
  <c r="D25" i="2"/>
  <c r="D24" i="2"/>
  <c r="D23" i="2"/>
  <c r="D21" i="2"/>
  <c r="D22" i="2"/>
  <c r="D20" i="2"/>
  <c r="D19" i="2"/>
  <c r="D18" i="2"/>
  <c r="D17" i="2"/>
  <c r="D16" i="2"/>
  <c r="D15" i="2"/>
  <c r="D14" i="2"/>
  <c r="D13" i="2"/>
  <c r="D12" i="2"/>
  <c r="D11" i="2"/>
  <c r="D10" i="2"/>
  <c r="D9" i="2"/>
  <c r="D8" i="2"/>
  <c r="D5" i="2"/>
  <c r="D4" i="2"/>
  <c r="D3" i="2"/>
</calcChain>
</file>

<file path=xl/sharedStrings.xml><?xml version="1.0" encoding="utf-8"?>
<sst xmlns="http://schemas.openxmlformats.org/spreadsheetml/2006/main" count="2559" uniqueCount="633">
  <si>
    <t>Title</t>
  </si>
  <si>
    <t>title_year</t>
  </si>
  <si>
    <t>budget</t>
  </si>
  <si>
    <t>Gross</t>
  </si>
  <si>
    <t>actor_1_name</t>
  </si>
  <si>
    <t>actor_2_name</t>
  </si>
  <si>
    <t>actor_3_name</t>
  </si>
  <si>
    <t>actor_1_facebook_likes</t>
  </si>
  <si>
    <t>actor_2_facebook_likes</t>
  </si>
  <si>
    <t>actor_3_facebook_likes</t>
  </si>
  <si>
    <t>IMDb_rating</t>
  </si>
  <si>
    <t>genre_1</t>
  </si>
  <si>
    <t>genre_2</t>
  </si>
  <si>
    <t>genre_3</t>
  </si>
  <si>
    <t>MetaCritic</t>
  </si>
  <si>
    <t>Runtime</t>
  </si>
  <si>
    <t>CVotes10</t>
  </si>
  <si>
    <t>CVotes09</t>
  </si>
  <si>
    <t>CVotes08</t>
  </si>
  <si>
    <t>CVotes07</t>
  </si>
  <si>
    <t>CVotes06</t>
  </si>
  <si>
    <t>CVotes05</t>
  </si>
  <si>
    <t>CVotes04</t>
  </si>
  <si>
    <t>CVotes03</t>
  </si>
  <si>
    <t>CVotes02</t>
  </si>
  <si>
    <t>CVotes01</t>
  </si>
  <si>
    <t>CVotesMale</t>
  </si>
  <si>
    <t>CVotesFemale</t>
  </si>
  <si>
    <t>CVotesU18</t>
  </si>
  <si>
    <t>CVotesU18M</t>
  </si>
  <si>
    <t>CVotesU18F</t>
  </si>
  <si>
    <t>CVotes1829</t>
  </si>
  <si>
    <t>CVotes1829M</t>
  </si>
  <si>
    <t>CVotes1829F</t>
  </si>
  <si>
    <t>CVotes3044</t>
  </si>
  <si>
    <t>CVotes3044M</t>
  </si>
  <si>
    <t>CVotes3044F</t>
  </si>
  <si>
    <t>CVotes45A</t>
  </si>
  <si>
    <t>CVotes45AM</t>
  </si>
  <si>
    <t>CVotes45AF</t>
  </si>
  <si>
    <t>CVotes1000</t>
  </si>
  <si>
    <t>CVotesUS</t>
  </si>
  <si>
    <t>CVotesnUS</t>
  </si>
  <si>
    <t>VotesM</t>
  </si>
  <si>
    <t>VotesF</t>
  </si>
  <si>
    <t>VotesU18</t>
  </si>
  <si>
    <t>VotesU18M</t>
  </si>
  <si>
    <t>VotesU18F</t>
  </si>
  <si>
    <t>Votes1829</t>
  </si>
  <si>
    <t>Votes1829M</t>
  </si>
  <si>
    <t>Votes1829F</t>
  </si>
  <si>
    <t>Votes3044</t>
  </si>
  <si>
    <t>Votes3044M</t>
  </si>
  <si>
    <t>Votes3044F</t>
  </si>
  <si>
    <t>Votes45A</t>
  </si>
  <si>
    <t>Votes45AM</t>
  </si>
  <si>
    <t>Votes45AF</t>
  </si>
  <si>
    <t>Votes1000</t>
  </si>
  <si>
    <t>VotesUS</t>
  </si>
  <si>
    <t>VotesnUS</t>
  </si>
  <si>
    <t>content_rating</t>
  </si>
  <si>
    <t>Country</t>
  </si>
  <si>
    <t>La La Land</t>
  </si>
  <si>
    <t>Ryan Gosling</t>
  </si>
  <si>
    <t>Emma Stone</t>
  </si>
  <si>
    <t>AmiÃ©e Conn</t>
  </si>
  <si>
    <t>Comedy</t>
  </si>
  <si>
    <t>Drama</t>
  </si>
  <si>
    <t>Music</t>
  </si>
  <si>
    <t>PG-13</t>
  </si>
  <si>
    <t>USA</t>
  </si>
  <si>
    <t>Zootopia</t>
  </si>
  <si>
    <t>Ginnifer Goodwin</t>
  </si>
  <si>
    <t>Jason Bateman</t>
  </si>
  <si>
    <t>Idris Elba</t>
  </si>
  <si>
    <t>Animation</t>
  </si>
  <si>
    <t>Adventure</t>
  </si>
  <si>
    <t>PG</t>
  </si>
  <si>
    <t>Lion</t>
  </si>
  <si>
    <t>Dev Patel</t>
  </si>
  <si>
    <t>Nicole Kidman</t>
  </si>
  <si>
    <t>Rooney Mara</t>
  </si>
  <si>
    <t>Biography</t>
  </si>
  <si>
    <t>Australia</t>
  </si>
  <si>
    <t>Arrival</t>
  </si>
  <si>
    <t>Amy Adams</t>
  </si>
  <si>
    <t>Jeremy Renner</t>
  </si>
  <si>
    <t>Forest Whitaker</t>
  </si>
  <si>
    <t>Mystery</t>
  </si>
  <si>
    <t>Sci-Fi</t>
  </si>
  <si>
    <t>Manchester by the Sea</t>
  </si>
  <si>
    <t>Casey Affleck</t>
  </si>
  <si>
    <t xml:space="preserve">Michelle Williams </t>
  </si>
  <si>
    <t>Kyle Chandler</t>
  </si>
  <si>
    <t>R</t>
  </si>
  <si>
    <t>Hell or High Water</t>
  </si>
  <si>
    <t>Chris Pine</t>
  </si>
  <si>
    <t>Jeff Bridges</t>
  </si>
  <si>
    <t>Ben Foster</t>
  </si>
  <si>
    <t>Crime</t>
  </si>
  <si>
    <t>Thriller</t>
  </si>
  <si>
    <t>Doctor Strange</t>
  </si>
  <si>
    <t>Benedict Cumberbatch</t>
  </si>
  <si>
    <t>Chiwetel Ejiofor</t>
  </si>
  <si>
    <t>Rachel McAdams</t>
  </si>
  <si>
    <t>Action</t>
  </si>
  <si>
    <t>Fantasy</t>
  </si>
  <si>
    <t>Tangled</t>
  </si>
  <si>
    <t>Brad Garrett</t>
  </si>
  <si>
    <t>Donna Murphy</t>
  </si>
  <si>
    <t>M.C. Gainey</t>
  </si>
  <si>
    <t>The Dark Knight Rises</t>
  </si>
  <si>
    <t>Tom Hardy</t>
  </si>
  <si>
    <t>Christian Bale</t>
  </si>
  <si>
    <t>Joseph Gordon-Levitt</t>
  </si>
  <si>
    <t>Captain America: Civil War</t>
  </si>
  <si>
    <t>Robert Downey Jr.</t>
  </si>
  <si>
    <t>Scarlett Johansson</t>
  </si>
  <si>
    <t>Chris Evans</t>
  </si>
  <si>
    <t>The Hobbit: The Desolation of Smaug</t>
  </si>
  <si>
    <t>Aidan Turner</t>
  </si>
  <si>
    <t>Adam Brown</t>
  </si>
  <si>
    <t>James Nesbitt</t>
  </si>
  <si>
    <t>The Avengers</t>
  </si>
  <si>
    <t>Chris Hemsworth</t>
  </si>
  <si>
    <t>Toy Story 3</t>
  </si>
  <si>
    <t>Tom Hanks</t>
  </si>
  <si>
    <t>John Ratzenberger</t>
  </si>
  <si>
    <t>Don Rickles</t>
  </si>
  <si>
    <t>G</t>
  </si>
  <si>
    <t>Skyfall</t>
  </si>
  <si>
    <t>Albert Finney</t>
  </si>
  <si>
    <t>Helen McCrory</t>
  </si>
  <si>
    <t>Rory Kinnear</t>
  </si>
  <si>
    <t>UK</t>
  </si>
  <si>
    <t>X-Men: Days of Future Past</t>
  </si>
  <si>
    <t>Jennifer Lawrence</t>
  </si>
  <si>
    <t>Peter Dinklage</t>
  </si>
  <si>
    <t>Hugh Jackman</t>
  </si>
  <si>
    <t>Star Trek Into Darkness</t>
  </si>
  <si>
    <t>Bruce Greenwood</t>
  </si>
  <si>
    <t>Noel Clarke</t>
  </si>
  <si>
    <t>The Hobbit: An Unexpected Journey</t>
  </si>
  <si>
    <t>Edge of Tomorrow</t>
  </si>
  <si>
    <t>Tom Cruise</t>
  </si>
  <si>
    <t>Lara Pulver</t>
  </si>
  <si>
    <t>Noah Taylor</t>
  </si>
  <si>
    <t>Inside Out</t>
  </si>
  <si>
    <t>Amy Poehler</t>
  </si>
  <si>
    <t>Mindy Kaling</t>
  </si>
  <si>
    <t>Phyllis Smith</t>
  </si>
  <si>
    <t>Guardians of the Galaxy</t>
  </si>
  <si>
    <t>Bradley Cooper</t>
  </si>
  <si>
    <t>Vin Diesel</t>
  </si>
  <si>
    <t>Djimon Hounsou</t>
  </si>
  <si>
    <t>Captain America: The Winter Soldier</t>
  </si>
  <si>
    <t>Hayley Atwell</t>
  </si>
  <si>
    <t>Dawn of the Planet of the Apes</t>
  </si>
  <si>
    <t>Gary Oldman</t>
  </si>
  <si>
    <t>Judy Greer</t>
  </si>
  <si>
    <t>Kodi Smit-McPhee</t>
  </si>
  <si>
    <t>Hugo</t>
  </si>
  <si>
    <t>ChloÃƒÂ« Grace Moretz</t>
  </si>
  <si>
    <t>Christopher Lee</t>
  </si>
  <si>
    <t>Ray Winstone</t>
  </si>
  <si>
    <t>Family</t>
  </si>
  <si>
    <t>Big Hero 6</t>
  </si>
  <si>
    <t>Damon Wayans Jr.</t>
  </si>
  <si>
    <t>Daniel Henney</t>
  </si>
  <si>
    <t>Abraham Benrubi</t>
  </si>
  <si>
    <t>How to Train Your Dragon</t>
  </si>
  <si>
    <t>Gerard Butler</t>
  </si>
  <si>
    <t>America Ferrera</t>
  </si>
  <si>
    <t>Craig Ferguson</t>
  </si>
  <si>
    <t>Wreck-It Ralph</t>
  </si>
  <si>
    <t>Jack McBrayer</t>
  </si>
  <si>
    <t>Sarah Silverman</t>
  </si>
  <si>
    <t>Joe Lo Truglio</t>
  </si>
  <si>
    <t>Interstellar</t>
  </si>
  <si>
    <t>Matthew McConaughey</t>
  </si>
  <si>
    <t>Anne Hathaway</t>
  </si>
  <si>
    <t>Mackenzie Foy</t>
  </si>
  <si>
    <t>Inception</t>
  </si>
  <si>
    <t>Leonardo DiCaprio</t>
  </si>
  <si>
    <t>X-Men: First Class</t>
  </si>
  <si>
    <t>Michael Fassbender</t>
  </si>
  <si>
    <t>Oliver Platt</t>
  </si>
  <si>
    <t>Mad Max: Fury Road</t>
  </si>
  <si>
    <t>Charlize Theron</t>
  </si>
  <si>
    <t>ZoÃƒÂ« Kravitz</t>
  </si>
  <si>
    <t>How to Train Your Dragon 2</t>
  </si>
  <si>
    <t>The Revenant</t>
  </si>
  <si>
    <t>Lukas Haas</t>
  </si>
  <si>
    <t>The Hunger Games: Catching Fire</t>
  </si>
  <si>
    <t>Josh Hutcherson</t>
  </si>
  <si>
    <t>Sandra Ellis Lafferty</t>
  </si>
  <si>
    <t>The Martian</t>
  </si>
  <si>
    <t>Matt Damon</t>
  </si>
  <si>
    <t>Donald Glover</t>
  </si>
  <si>
    <t>Benedict Wong</t>
  </si>
  <si>
    <t>Gravity</t>
  </si>
  <si>
    <t>Phaldut Sharma</t>
  </si>
  <si>
    <t>Basher Savage</t>
  </si>
  <si>
    <t>Amy Warren</t>
  </si>
  <si>
    <t>Django Unchained</t>
  </si>
  <si>
    <t>Christoph Waltz</t>
  </si>
  <si>
    <t>Ato Essandoh</t>
  </si>
  <si>
    <t>Western</t>
  </si>
  <si>
    <t>The Wolf of Wall Street</t>
  </si>
  <si>
    <t>Jon Favreau</t>
  </si>
  <si>
    <t>Rise of the Planet of the Apes</t>
  </si>
  <si>
    <t>James Franco</t>
  </si>
  <si>
    <t>David Oyelowo</t>
  </si>
  <si>
    <t>Tyler Labine</t>
  </si>
  <si>
    <t>The Girl with the Dragon Tattoo</t>
  </si>
  <si>
    <t>Robin Wright</t>
  </si>
  <si>
    <t>Goran Visnjic</t>
  </si>
  <si>
    <t>Joely Richardson</t>
  </si>
  <si>
    <t>The Little Prince</t>
  </si>
  <si>
    <t>France</t>
  </si>
  <si>
    <t>Shutter Island</t>
  </si>
  <si>
    <t>Joseph Sikora</t>
  </si>
  <si>
    <t>Nellie Sciutto</t>
  </si>
  <si>
    <t>Despicable Me</t>
  </si>
  <si>
    <t>Steve Carell</t>
  </si>
  <si>
    <t>Miranda Cosgrove</t>
  </si>
  <si>
    <t>Fury</t>
  </si>
  <si>
    <t>Brad Pitt</t>
  </si>
  <si>
    <t>Logan Lerman</t>
  </si>
  <si>
    <t>Jim Parrack</t>
  </si>
  <si>
    <t>War</t>
  </si>
  <si>
    <t>Gone Girl</t>
  </si>
  <si>
    <t>Patrick Fugit</t>
  </si>
  <si>
    <t>Sela Ward</t>
  </si>
  <si>
    <t>Emily Ratajkowski</t>
  </si>
  <si>
    <t>Les MisÃƒÂ©rables</t>
  </si>
  <si>
    <t>Eddie Redmayne</t>
  </si>
  <si>
    <t>Musical</t>
  </si>
  <si>
    <t>Romance</t>
  </si>
  <si>
    <t>The Lego Movie</t>
  </si>
  <si>
    <t>Morgan Freeman</t>
  </si>
  <si>
    <t>Will Ferrell</t>
  </si>
  <si>
    <t>Alison Brie</t>
  </si>
  <si>
    <t>Scott Pilgrim vs. the World</t>
  </si>
  <si>
    <t>Anna Kendrick</t>
  </si>
  <si>
    <t>Kieran Culkin</t>
  </si>
  <si>
    <t>Ellen Wong</t>
  </si>
  <si>
    <t>Deadpool</t>
  </si>
  <si>
    <t>Ryan Reynolds</t>
  </si>
  <si>
    <t>Ed Skrein</t>
  </si>
  <si>
    <t>Stefan Kapicic</t>
  </si>
  <si>
    <t>Captain Phillips</t>
  </si>
  <si>
    <t>Chris Mulkey</t>
  </si>
  <si>
    <t>Michael Chernus</t>
  </si>
  <si>
    <t>Moneyball</t>
  </si>
  <si>
    <t>Philip Seymour Hoffman</t>
  </si>
  <si>
    <t>Sport</t>
  </si>
  <si>
    <t>Prisoners</t>
  </si>
  <si>
    <t>Jake Gyllenhaal</t>
  </si>
  <si>
    <t>Dylan Minnette</t>
  </si>
  <si>
    <t>Argo</t>
  </si>
  <si>
    <t>Clea DuVall</t>
  </si>
  <si>
    <t>Scoot McNairy</t>
  </si>
  <si>
    <t>Tate Donovan</t>
  </si>
  <si>
    <t>Lone Survivor</t>
  </si>
  <si>
    <t>Jerry Ferrara</t>
  </si>
  <si>
    <t>Scott Elrod</t>
  </si>
  <si>
    <t>Dan Bilzerian</t>
  </si>
  <si>
    <t>The Social Network</t>
  </si>
  <si>
    <t>Andrew Garfield</t>
  </si>
  <si>
    <t>Dustin Fitzsimons</t>
  </si>
  <si>
    <t>Marcella Lentz-Pope</t>
  </si>
  <si>
    <t>Bridge of Spies</t>
  </si>
  <si>
    <t>Mark Rylance</t>
  </si>
  <si>
    <t>Amy Ryan</t>
  </si>
  <si>
    <t>History</t>
  </si>
  <si>
    <t>True Grit</t>
  </si>
  <si>
    <t>Bruce Green</t>
  </si>
  <si>
    <t>Rush</t>
  </si>
  <si>
    <t>Olivia Wilde</t>
  </si>
  <si>
    <t>Alexandra Maria Lara</t>
  </si>
  <si>
    <t>The Town</t>
  </si>
  <si>
    <t>Jon Hamm</t>
  </si>
  <si>
    <t>Owen Burke</t>
  </si>
  <si>
    <t>Creed</t>
  </si>
  <si>
    <t>Sylvester Stallone</t>
  </si>
  <si>
    <t>Phylicia Rashad</t>
  </si>
  <si>
    <t>Graham McTavish</t>
  </si>
  <si>
    <t>Kick-Ass</t>
  </si>
  <si>
    <t>Elizabeth McGovern</t>
  </si>
  <si>
    <t>Deborah Twiss</t>
  </si>
  <si>
    <t>Michael Rispoli</t>
  </si>
  <si>
    <t>Sicario</t>
  </si>
  <si>
    <t>Edgar Arreola</t>
  </si>
  <si>
    <t>Bernardo Saracino</t>
  </si>
  <si>
    <t>Daniel Kaluuya</t>
  </si>
  <si>
    <t>Straight Outta Compton</t>
  </si>
  <si>
    <t>Aldis Hodge</t>
  </si>
  <si>
    <t>Neil Brown Jr.</t>
  </si>
  <si>
    <t>R. Marcos Taylor</t>
  </si>
  <si>
    <t>The Big Short</t>
  </si>
  <si>
    <t>Charlie Talbert</t>
  </si>
  <si>
    <t>The Help</t>
  </si>
  <si>
    <t>Bryce Dallas Howard</t>
  </si>
  <si>
    <t>Mike Vogel</t>
  </si>
  <si>
    <t>The Fighter</t>
  </si>
  <si>
    <t>Jack McGee</t>
  </si>
  <si>
    <t>Melissa McMeekin</t>
  </si>
  <si>
    <t>The Grand Budapest Hotel</t>
  </si>
  <si>
    <t>Bill Murray</t>
  </si>
  <si>
    <t>Tom Wilkinson</t>
  </si>
  <si>
    <t>F. Murray Abraham</t>
  </si>
  <si>
    <t>Warrior</t>
  </si>
  <si>
    <t>Frank Grillo</t>
  </si>
  <si>
    <t>Kevin Dunn</t>
  </si>
  <si>
    <t>Her</t>
  </si>
  <si>
    <t>Brian Johnson</t>
  </si>
  <si>
    <t>Matt Letscher</t>
  </si>
  <si>
    <t>Silver Linings Playbook</t>
  </si>
  <si>
    <t>Robert De Niro</t>
  </si>
  <si>
    <t>12 Years a Slave</t>
  </si>
  <si>
    <t>QuvenzhanÃƒÂ© Wallis</t>
  </si>
  <si>
    <t>Taran Killam</t>
  </si>
  <si>
    <t>Spotlight</t>
  </si>
  <si>
    <t>Billy Crudup</t>
  </si>
  <si>
    <t>Jamey Sheridan</t>
  </si>
  <si>
    <t>Brian d'Arcy James</t>
  </si>
  <si>
    <t>The Book Thief</t>
  </si>
  <si>
    <t>Emily Watson</t>
  </si>
  <si>
    <t>Sophie NÃƒÂ©lisse</t>
  </si>
  <si>
    <t>Roger Allam</t>
  </si>
  <si>
    <t>Birdman or (The Unexpected Virtue of Ignorance)</t>
  </si>
  <si>
    <t>Naomi Watts</t>
  </si>
  <si>
    <t>Merritt Wever</t>
  </si>
  <si>
    <t>127 Hours</t>
  </si>
  <si>
    <t>Treat Williams</t>
  </si>
  <si>
    <t>Kate Burton</t>
  </si>
  <si>
    <t>Midnight in Paris</t>
  </si>
  <si>
    <t>Kurt Fuller</t>
  </si>
  <si>
    <t>Audrey Fleurot</t>
  </si>
  <si>
    <t>Nina Arianda</t>
  </si>
  <si>
    <t>Spain</t>
  </si>
  <si>
    <t>Moonrise Kingdom</t>
  </si>
  <si>
    <t>Bruce Willis</t>
  </si>
  <si>
    <t>Bob Balaban</t>
  </si>
  <si>
    <t>The King's Speech</t>
  </si>
  <si>
    <t>Colin Firth</t>
  </si>
  <si>
    <t>Jennifer Ehle</t>
  </si>
  <si>
    <t>Derek Jacobi</t>
  </si>
  <si>
    <t>The Artist</t>
  </si>
  <si>
    <t>BÃƒÂ©rÃƒÂ©nice Bejo</t>
  </si>
  <si>
    <t>Ed Lauter</t>
  </si>
  <si>
    <t>Beth Grant</t>
  </si>
  <si>
    <t>The Theory of Everything</t>
  </si>
  <si>
    <t>Simon McBurney</t>
  </si>
  <si>
    <t>Drive</t>
  </si>
  <si>
    <t>Albert Brooks</t>
  </si>
  <si>
    <t>Russ Tamblyn</t>
  </si>
  <si>
    <t>Ex Machina</t>
  </si>
  <si>
    <t>Elina Alminas</t>
  </si>
  <si>
    <t>Sonoya Mizuno</t>
  </si>
  <si>
    <t>Corey Johnson</t>
  </si>
  <si>
    <t>The Imitation Game</t>
  </si>
  <si>
    <t>Allen Leech</t>
  </si>
  <si>
    <t>Flipped</t>
  </si>
  <si>
    <t>Madeline Carroll</t>
  </si>
  <si>
    <t>Rebecca De Mornay</t>
  </si>
  <si>
    <t>Aidan Quinn</t>
  </si>
  <si>
    <t>Black Swan</t>
  </si>
  <si>
    <t>Natalie Portman</t>
  </si>
  <si>
    <t>Mila Kunis</t>
  </si>
  <si>
    <t>Mark Margolis</t>
  </si>
  <si>
    <t>The Perks of Being a Wallflower</t>
  </si>
  <si>
    <t>Ezra Miller</t>
  </si>
  <si>
    <t>Kate Walsh</t>
  </si>
  <si>
    <t>The Fault in Our Stars</t>
  </si>
  <si>
    <t>Shailene Woodley</t>
  </si>
  <si>
    <t>Sam Trammell</t>
  </si>
  <si>
    <t>Nat Wolff</t>
  </si>
  <si>
    <t>Philomena</t>
  </si>
  <si>
    <t>Steve Coogan</t>
  </si>
  <si>
    <t>Mare Winningham</t>
  </si>
  <si>
    <t>Peter Hermann</t>
  </si>
  <si>
    <t>Nebraska</t>
  </si>
  <si>
    <t>Devin Ratray</t>
  </si>
  <si>
    <t>Bruce Dern</t>
  </si>
  <si>
    <t>Will Forte</t>
  </si>
  <si>
    <t>About Time</t>
  </si>
  <si>
    <t>Tom Hughes</t>
  </si>
  <si>
    <t>Tom Hollander</t>
  </si>
  <si>
    <t>Lindsay Duncan</t>
  </si>
  <si>
    <t>Amour</t>
  </si>
  <si>
    <t>Isabelle Huppert</t>
  </si>
  <si>
    <t>Emmanuelle Riva</t>
  </si>
  <si>
    <t>Jean-Louis Trintignant</t>
  </si>
  <si>
    <t>Nightcrawler</t>
  </si>
  <si>
    <t>Michael Papajohn</t>
  </si>
  <si>
    <t>James Huang</t>
  </si>
  <si>
    <t>50/50</t>
  </si>
  <si>
    <t>End of Watch</t>
  </si>
  <si>
    <t>Dallas Buyers Club</t>
  </si>
  <si>
    <t>Jennifer Garner</t>
  </si>
  <si>
    <t>Denis O'Hare</t>
  </si>
  <si>
    <t>Boyhood</t>
  </si>
  <si>
    <t>Ellar Coltrane</t>
  </si>
  <si>
    <t>Lorelei Linklater</t>
  </si>
  <si>
    <t>Libby Villari</t>
  </si>
  <si>
    <t>Whiplash</t>
  </si>
  <si>
    <t>J.K. Simmons</t>
  </si>
  <si>
    <t>Melissa Benoist</t>
  </si>
  <si>
    <t>Before Midnight</t>
  </si>
  <si>
    <t>Seamus Davey-Fitzpatrick</t>
  </si>
  <si>
    <t>Ariane Labed</t>
  </si>
  <si>
    <t>Athina Rachel Tsangari</t>
  </si>
  <si>
    <t>Star Wars: Episode VII - The Force Awakens</t>
  </si>
  <si>
    <t>Doug Walker</t>
  </si>
  <si>
    <t>Rob Walker</t>
  </si>
  <si>
    <t>Harry Potter and the Deathly Hallows: Part I</t>
  </si>
  <si>
    <t>Rupert Grint</t>
  </si>
  <si>
    <t>Toby Jones</t>
  </si>
  <si>
    <t>Alfred Enoch</t>
  </si>
  <si>
    <t>Tucker and Dale vs Evil</t>
  </si>
  <si>
    <t>Katrina Bowden</t>
  </si>
  <si>
    <t>Chelan Simmons</t>
  </si>
  <si>
    <t>Horror</t>
  </si>
  <si>
    <t>Canada</t>
  </si>
  <si>
    <t>Column Name</t>
  </si>
  <si>
    <t>Description</t>
  </si>
  <si>
    <t>Title of the movie</t>
  </si>
  <si>
    <t>budget                    </t>
  </si>
  <si>
    <t>Budget of the movie in $</t>
  </si>
  <si>
    <t>Gross                     </t>
  </si>
  <si>
    <t>Gross of the movie in $</t>
  </si>
  <si>
    <t>actor_1_name              </t>
  </si>
  <si>
    <t>Name of the lead actor in the movie</t>
  </si>
  <si>
    <t>actor_2_name              </t>
  </si>
  <si>
    <t>Name of the second lead</t>
  </si>
  <si>
    <t>actor_3_name             </t>
  </si>
  <si>
    <t xml:space="preserve">Name of the third lead </t>
  </si>
  <si>
    <t>actor_1_facebook_likes    </t>
  </si>
  <si>
    <t>Facebook likes of the lead actor in the movie</t>
  </si>
  <si>
    <t>actor_2_facebook_likes    </t>
  </si>
  <si>
    <t>Facebook Likes of the second lead actor in the movie</t>
  </si>
  <si>
    <t>Facebook Likes of the third lead actor in the movie</t>
  </si>
  <si>
    <t>IMDb rating of the movie</t>
  </si>
  <si>
    <t>genre_1                   </t>
  </si>
  <si>
    <t>Primary genre of the movie</t>
  </si>
  <si>
    <t>genre_2                   </t>
  </si>
  <si>
    <t>Secondary genre of the movie</t>
  </si>
  <si>
    <t>genre_3                   </t>
  </si>
  <si>
    <t>Tertiary genre of the movie</t>
  </si>
  <si>
    <t>MetaCritic                </t>
  </si>
  <si>
    <t>Average Rating on Metacritic (critic review website) on a scale of 100</t>
  </si>
  <si>
    <t>Runtime                  </t>
  </si>
  <si>
    <t>Movie length in minutes</t>
  </si>
  <si>
    <t>CVotes10                  </t>
  </si>
  <si>
    <t>Number of people who have voted 10/10 for the movie</t>
  </si>
  <si>
    <t>CVotes09                  </t>
  </si>
  <si>
    <t>Number of people who have voted 9/10 for the movie</t>
  </si>
  <si>
    <t>CVotes08                  </t>
  </si>
  <si>
    <t>Number of people who have voted 8/10 for the movie</t>
  </si>
  <si>
    <t>CVotes07                  </t>
  </si>
  <si>
    <t>Number of people who have voted 7/10 for the movie</t>
  </si>
  <si>
    <t>CVotes06                </t>
  </si>
  <si>
    <t>Number of people who have voted 6/10 for the movie</t>
  </si>
  <si>
    <t>CVotes05                 </t>
  </si>
  <si>
    <t>Number of people who have voted 5/10 for the movie</t>
  </si>
  <si>
    <t>CVotes04                  </t>
  </si>
  <si>
    <t>Number of people who have voted 4/10 for the movie</t>
  </si>
  <si>
    <t>CVotes03                </t>
  </si>
  <si>
    <t>Number of people who have voted 3/10 for the movie</t>
  </si>
  <si>
    <t>Cvotes02</t>
  </si>
  <si>
    <t>Number of people who have voted 2/10 for the movie</t>
  </si>
  <si>
    <t>CVotes01             </t>
  </si>
  <si>
    <t>Number of people who have voted 1/10 for the movie</t>
  </si>
  <si>
    <t>CVotesMale                </t>
  </si>
  <si>
    <t>Total number of Votes from the males</t>
  </si>
  <si>
    <t>CVotesFemale              </t>
  </si>
  <si>
    <t>Total number of Votes from the females</t>
  </si>
  <si>
    <t>CVotesU18                 </t>
  </si>
  <si>
    <t>Number of votes from the age group under 18</t>
  </si>
  <si>
    <t>CVotesU18M                </t>
  </si>
  <si>
    <t>CVotesU18F                </t>
  </si>
  <si>
    <t>Number of votes from the females of the age group under 18</t>
  </si>
  <si>
    <t>CVotes1829                </t>
  </si>
  <si>
    <t>Number of votes from the age group  18 to 29</t>
  </si>
  <si>
    <t>CVotes1829M             </t>
  </si>
  <si>
    <t>Number of votes from the males of age group  18 to 29</t>
  </si>
  <si>
    <t>CVotes1829F               </t>
  </si>
  <si>
    <t>Number of votes from the females of age group  18 to 29</t>
  </si>
  <si>
    <t>CVotes3044                </t>
  </si>
  <si>
    <t>Number of votes from the age group  30 to 44</t>
  </si>
  <si>
    <t>CVotes3044M               </t>
  </si>
  <si>
    <t>Number of votes from the males of age group  30 to 44</t>
  </si>
  <si>
    <t>CVotes3044F               </t>
  </si>
  <si>
    <t>Number of votes from the females of age group  30 to 44</t>
  </si>
  <si>
    <t>CVotes45A                 </t>
  </si>
  <si>
    <t>Number of votes from the age group above 45</t>
  </si>
  <si>
    <t>CVotes45AM              </t>
  </si>
  <si>
    <t>Number of votes from the males of age group above 45</t>
  </si>
  <si>
    <t>CVotes45AF              </t>
  </si>
  <si>
    <t>Number of votes from the females of age group above 45</t>
  </si>
  <si>
    <t>CVotes1000              </t>
  </si>
  <si>
    <t>Number of votes from the top 1000 IMDb voters</t>
  </si>
  <si>
    <t>CVotesUS                 </t>
  </si>
  <si>
    <t>Number of votes from the people of US</t>
  </si>
  <si>
    <t>CVotesnUS                </t>
  </si>
  <si>
    <t>Number of votes from the non-US people</t>
  </si>
  <si>
    <t>VotesM                    </t>
  </si>
  <si>
    <t>Average rating given by males</t>
  </si>
  <si>
    <t>VotesF                    </t>
  </si>
  <si>
    <t>Average rating given by females</t>
  </si>
  <si>
    <t>VotesU18                 </t>
  </si>
  <si>
    <t>Average rating given by the age group under 18</t>
  </si>
  <si>
    <t xml:space="preserve">VotesU18M                 </t>
  </si>
  <si>
    <t>Average rating given by the males of  age group under 18</t>
  </si>
  <si>
    <t>VotesU18F                </t>
  </si>
  <si>
    <t>Average rating given by the females of the age group under 18</t>
  </si>
  <si>
    <t xml:space="preserve">Votes1829               </t>
  </si>
  <si>
    <t>Average rating given by the age group  18 to 29</t>
  </si>
  <si>
    <t xml:space="preserve">Votes1829M                </t>
  </si>
  <si>
    <t>Average rating given by the males of age group  18 to 29</t>
  </si>
  <si>
    <t>Votes1829F             </t>
  </si>
  <si>
    <t>Average rating given by the females of age group  18 to 29</t>
  </si>
  <si>
    <t xml:space="preserve">Votes3044                 </t>
  </si>
  <si>
    <t>Average rating given by the age group  30 to 44</t>
  </si>
  <si>
    <t xml:space="preserve">Votes3044M                </t>
  </si>
  <si>
    <t>Average rating given by the males of age group  30 to 44</t>
  </si>
  <si>
    <t xml:space="preserve">Votes3044F          </t>
  </si>
  <si>
    <t>Average rating given by the females of age group  30 to 44</t>
  </si>
  <si>
    <t xml:space="preserve">Votes45A              </t>
  </si>
  <si>
    <t>Average rating given by the age group above 45</t>
  </si>
  <si>
    <t xml:space="preserve">Votes45AM               </t>
  </si>
  <si>
    <t>Average rating given by the males of age group above 45</t>
  </si>
  <si>
    <t xml:space="preserve">Votes45AF             </t>
  </si>
  <si>
    <t>Average rating given by the females of age group above 45</t>
  </si>
  <si>
    <t>Votes1000        </t>
  </si>
  <si>
    <t>Average rating given by the top 1000 IMDb voters</t>
  </si>
  <si>
    <t xml:space="preserve">VotesUS                 </t>
  </si>
  <si>
    <t>Average rating by the US people</t>
  </si>
  <si>
    <t>VotesnUS               </t>
  </si>
  <si>
    <t>Average rating by the non US people</t>
  </si>
  <si>
    <t xml:space="preserve">content_rating          </t>
  </si>
  <si>
    <t>Content rating of the movie. E.g. PG-13, R-rated, etc.</t>
  </si>
  <si>
    <t xml:space="preserve">Country                   </t>
  </si>
  <si>
    <t>Origin country of the movie</t>
  </si>
  <si>
    <t>Number of votes from the male of age group under 18</t>
  </si>
  <si>
    <t>Movie Details</t>
  </si>
  <si>
    <t>Row Labels</t>
  </si>
  <si>
    <t>Grand Total</t>
  </si>
  <si>
    <t>Gross-Profit</t>
  </si>
  <si>
    <t>Genre 1</t>
  </si>
  <si>
    <t>Genre 2</t>
  </si>
  <si>
    <t>(blank)</t>
  </si>
  <si>
    <t>Genre 3</t>
  </si>
  <si>
    <t>Consolidate genre 1,Genre 2 &amp; Genre 3</t>
  </si>
  <si>
    <t>Column Labels</t>
  </si>
  <si>
    <t>Count of IMDb_rating</t>
  </si>
  <si>
    <t>Highest IMDb rating movies</t>
  </si>
  <si>
    <t>Count of Title</t>
  </si>
  <si>
    <t>(All)</t>
  </si>
  <si>
    <t>Sum of budget</t>
  </si>
  <si>
    <t>Sum of Gross</t>
  </si>
  <si>
    <t>Sum of title_year</t>
  </si>
  <si>
    <t>Sum of Gross-Profit</t>
  </si>
  <si>
    <t>year</t>
  </si>
  <si>
    <t>Sum of Gross Profit</t>
  </si>
  <si>
    <t>Title year</t>
  </si>
  <si>
    <t>Movie released By Country</t>
  </si>
  <si>
    <t>Sum of CVotes10</t>
  </si>
  <si>
    <t>Sum of CVotes09</t>
  </si>
  <si>
    <t>Sum of CVotes08</t>
  </si>
  <si>
    <t>Sum of CVotes07</t>
  </si>
  <si>
    <t>Sum of CVotes06</t>
  </si>
  <si>
    <t>Sum of CVotes05</t>
  </si>
  <si>
    <t>Sum of CVotes04</t>
  </si>
  <si>
    <t>Sum of CVotes03</t>
  </si>
  <si>
    <t>Sum of CVotes02</t>
  </si>
  <si>
    <t>Sum of CVotes01</t>
  </si>
  <si>
    <t>Average of MetaCritic</t>
  </si>
  <si>
    <t>Count of content_rating</t>
  </si>
  <si>
    <t>Average of VotesUS</t>
  </si>
  <si>
    <t>Average of Runtime</t>
  </si>
  <si>
    <t>Runtime scatterplot for all the movies listed as 1-100</t>
  </si>
  <si>
    <t>Average of VotesnUS</t>
  </si>
  <si>
    <t>Average of CVotesUS</t>
  </si>
  <si>
    <t>Average of CVotesnUS</t>
  </si>
  <si>
    <t>Average of CVotesMale</t>
  </si>
  <si>
    <t>Average of CVotesFemale</t>
  </si>
  <si>
    <t>Average of CVotesU18F</t>
  </si>
  <si>
    <t>Average of CVotes1829</t>
  </si>
  <si>
    <t>Average of CVotes1829M</t>
  </si>
  <si>
    <t>Average of CVotesU18M</t>
  </si>
  <si>
    <t>Average of CVotesU18</t>
  </si>
  <si>
    <t>Average of CVotes1829F</t>
  </si>
  <si>
    <t>Average of CVotes3044</t>
  </si>
  <si>
    <t>Average of CVotes3044M</t>
  </si>
  <si>
    <t>Average of CVotes3044F</t>
  </si>
  <si>
    <t>Average of CVotes45A</t>
  </si>
  <si>
    <t>Average of CVotes45AM</t>
  </si>
  <si>
    <t>Average of CVotes45AF</t>
  </si>
  <si>
    <t>Average of CVotes1000</t>
  </si>
  <si>
    <t>Values</t>
  </si>
  <si>
    <t>Average number of votes from different slots by year wise analyis with country slicers</t>
  </si>
  <si>
    <t>Average ratings from different slots by year wise analysis with country slicers</t>
  </si>
  <si>
    <t>Average of VotesM</t>
  </si>
  <si>
    <t>Average of VotesF</t>
  </si>
  <si>
    <t>Average of VotesU18</t>
  </si>
  <si>
    <t>Average of VotesU18M</t>
  </si>
  <si>
    <t>Average of VotesU18F</t>
  </si>
  <si>
    <t>Average of Votes1829</t>
  </si>
  <si>
    <t>Average of Votes1829M</t>
  </si>
  <si>
    <t>Average of Votes1829F</t>
  </si>
  <si>
    <t>Average of Votes3044</t>
  </si>
  <si>
    <t>Average of Votes3044M</t>
  </si>
  <si>
    <t>Average of Votes3044F</t>
  </si>
  <si>
    <t>Average of Votes45A</t>
  </si>
  <si>
    <t>Average of Votes45AM</t>
  </si>
  <si>
    <t>Average of Votes1000</t>
  </si>
  <si>
    <t>Average of Votes45AF</t>
  </si>
  <si>
    <r>
      <t xml:space="preserve">*** maximum average (slot wise) are conditional formatting with  </t>
    </r>
    <r>
      <rPr>
        <sz val="11"/>
        <color theme="5" tint="0.39997558519241921"/>
        <rFont val="Aptos Narrow"/>
        <family val="2"/>
        <scheme val="minor"/>
      </rPr>
      <t>Orange</t>
    </r>
    <r>
      <rPr>
        <sz val="11"/>
        <color rgb="FF7030A0"/>
        <rFont val="Aptos Narrow"/>
        <family val="2"/>
        <scheme val="minor"/>
      </rPr>
      <t xml:space="preserve"> color &amp; </t>
    </r>
    <r>
      <rPr>
        <b/>
        <sz val="11"/>
        <rFont val="Aptos Narrow"/>
        <family val="2"/>
        <scheme val="minor"/>
      </rPr>
      <t>bold</t>
    </r>
    <r>
      <rPr>
        <sz val="11"/>
        <color rgb="FF7030A0"/>
        <rFont val="Aptos Narrow"/>
        <family val="2"/>
        <scheme val="minor"/>
      </rPr>
      <t xml:space="preserve"> fonts</t>
    </r>
  </si>
  <si>
    <r>
      <t xml:space="preserve">*** maximum average (slot wise) are conditional formatting with </t>
    </r>
    <r>
      <rPr>
        <sz val="11"/>
        <color theme="9" tint="-0.249977111117893"/>
        <rFont val="Aptos Narrow"/>
        <family val="2"/>
        <scheme val="minor"/>
      </rPr>
      <t xml:space="preserve">green </t>
    </r>
    <r>
      <rPr>
        <sz val="11"/>
        <color rgb="FF7030A0"/>
        <rFont val="Aptos Narrow"/>
        <family val="2"/>
        <scheme val="minor"/>
      </rPr>
      <t xml:space="preserve">color &amp; </t>
    </r>
    <r>
      <rPr>
        <b/>
        <sz val="11"/>
        <rFont val="Aptos Narrow"/>
        <family val="2"/>
        <scheme val="minor"/>
      </rPr>
      <t>bold</t>
    </r>
    <r>
      <rPr>
        <sz val="11"/>
        <color rgb="FF7030A0"/>
        <rFont val="Aptos Narrow"/>
        <family val="2"/>
        <scheme val="minor"/>
      </rPr>
      <t xml:space="preserve"> fonts</t>
    </r>
  </si>
  <si>
    <t>Graphical representation of IMDb rating of movies year wise with slicers</t>
  </si>
  <si>
    <t>Pie Chart representation of movie released by country with slicers</t>
  </si>
  <si>
    <t>Graphical Representations of C votes year wise with slicers</t>
  </si>
  <si>
    <t>Graphical representations of content_Rating of movies with dual slicers as title_year &amp; Country</t>
  </si>
  <si>
    <t>total facebook likes</t>
  </si>
  <si>
    <t>count</t>
  </si>
  <si>
    <t>average likes</t>
  </si>
  <si>
    <t>count of movies</t>
  </si>
  <si>
    <t>Highest metacritic ratings movies</t>
  </si>
  <si>
    <t>Graphical representation of Average MetaCritic Ratings year wise with slicers</t>
  </si>
  <si>
    <r>
      <t xml:space="preserve">Graphihcal Representations of average runtime year wise with slicer as Country </t>
    </r>
    <r>
      <rPr>
        <sz val="14"/>
        <color theme="1" tint="0.34998626667073579"/>
        <rFont val="Aptos Narrow"/>
        <family val="2"/>
        <scheme val="minor"/>
      </rPr>
      <t>(runtime in minutes)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</si>
</sst>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Lucida Sans Typewriter"/>
      <family val="3"/>
    </font>
    <font>
      <b/>
      <sz val="11"/>
      <color theme="0"/>
      <name val="Lucida Sans Typewriter"/>
      <family val="3"/>
    </font>
    <font>
      <sz val="11"/>
      <color rgb="FF000000"/>
      <name val="Lucida Sans Typewriter"/>
      <family val="3"/>
    </font>
    <font>
      <b/>
      <sz val="11"/>
      <color rgb="FF000000"/>
      <name val="Lucida Sans Typewriter"/>
      <family val="3"/>
    </font>
    <font>
      <b/>
      <sz val="11"/>
      <color theme="1"/>
      <name val="Lucida Sans Typewriter"/>
      <family val="3"/>
    </font>
    <font>
      <b/>
      <sz val="14"/>
      <color theme="1"/>
      <name val="Aptos Narrow"/>
      <family val="2"/>
      <scheme val="minor"/>
    </font>
    <font>
      <b/>
      <sz val="18"/>
      <color theme="1"/>
      <name val="Aptos Narrow"/>
      <family val="2"/>
      <scheme val="minor"/>
    </font>
    <font>
      <b/>
      <sz val="12"/>
      <color theme="0"/>
      <name val="Aptos Narrow"/>
      <family val="2"/>
      <scheme val="minor"/>
    </font>
    <font>
      <sz val="11"/>
      <color rgb="FF7030A0"/>
      <name val="Aptos Narrow"/>
      <family val="2"/>
      <scheme val="minor"/>
    </font>
    <font>
      <sz val="11"/>
      <color theme="9" tint="-0.249977111117893"/>
      <name val="Aptos Narrow"/>
      <family val="2"/>
      <scheme val="minor"/>
    </font>
    <font>
      <b/>
      <sz val="14"/>
      <color theme="0"/>
      <name val="Aptos Narrow"/>
      <family val="2"/>
      <scheme val="minor"/>
    </font>
    <font>
      <sz val="11"/>
      <color theme="5" tint="0.39997558519241921"/>
      <name val="Aptos Narrow"/>
      <family val="2"/>
      <scheme val="minor"/>
    </font>
    <font>
      <b/>
      <sz val="11"/>
      <name val="Aptos Narrow"/>
      <family val="2"/>
      <scheme val="minor"/>
    </font>
    <font>
      <sz val="14"/>
      <color theme="0"/>
      <name val="Aptos Narrow"/>
      <family val="2"/>
      <scheme val="minor"/>
    </font>
    <font>
      <sz val="12"/>
      <color theme="1"/>
      <name val="Aptos Narrow"/>
      <family val="2"/>
      <scheme val="minor"/>
    </font>
    <font>
      <sz val="14"/>
      <color theme="1" tint="0.34998626667073579"/>
      <name val="Aptos Narrow"/>
      <family val="2"/>
      <scheme val="minor"/>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3" tint="0.89999084444715716"/>
        <bgColor indexed="64"/>
      </patternFill>
    </fill>
    <fill>
      <patternFill patternType="solid">
        <fgColor theme="0" tint="-0.14999847407452621"/>
        <bgColor indexed="64"/>
      </patternFill>
    </fill>
    <fill>
      <patternFill patternType="solid">
        <fgColor theme="2"/>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8" tint="0.39997558519241921"/>
        <bgColor indexed="64"/>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theme="4" tint="0.3999755851924192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0">
    <xf numFmtId="0" fontId="0" fillId="0" borderId="0" xfId="0"/>
    <xf numFmtId="0" fontId="19" fillId="34" borderId="0" xfId="0" applyFont="1" applyFill="1"/>
    <xf numFmtId="0" fontId="16" fillId="35" borderId="10" xfId="0" applyFont="1" applyFill="1" applyBorder="1" applyAlignment="1">
      <alignment horizontal="center" vertical="center"/>
    </xf>
    <xf numFmtId="0" fontId="19" fillId="34" borderId="10" xfId="0" applyFont="1" applyFill="1" applyBorder="1"/>
    <xf numFmtId="0" fontId="20" fillId="33" borderId="13" xfId="0" applyFont="1" applyFill="1" applyBorder="1" applyAlignment="1">
      <alignment vertical="center"/>
    </xf>
    <xf numFmtId="0" fontId="18" fillId="33" borderId="11" xfId="0" applyFont="1" applyFill="1" applyBorder="1"/>
    <xf numFmtId="0" fontId="20" fillId="33" borderId="14" xfId="0" applyFont="1" applyFill="1" applyBorder="1" applyAlignment="1">
      <alignment vertical="center"/>
    </xf>
    <xf numFmtId="0" fontId="18" fillId="33" borderId="12" xfId="0" applyFont="1" applyFill="1" applyBorder="1"/>
    <xf numFmtId="0" fontId="0" fillId="33" borderId="0" xfId="0" applyFill="1"/>
    <xf numFmtId="0" fontId="16" fillId="33" borderId="0" xfId="0" applyFont="1" applyFill="1" applyAlignment="1">
      <alignment horizontal="center" vertical="center"/>
    </xf>
    <xf numFmtId="0" fontId="18" fillId="33" borderId="0" xfId="0" applyFont="1" applyFill="1"/>
    <xf numFmtId="0" fontId="21" fillId="33" borderId="15" xfId="0" applyFont="1" applyFill="1" applyBorder="1" applyAlignment="1">
      <alignment vertical="center"/>
    </xf>
    <xf numFmtId="0" fontId="22" fillId="33" borderId="16" xfId="0" applyFont="1" applyFill="1" applyBorder="1" applyAlignment="1">
      <alignment vertical="center"/>
    </xf>
    <xf numFmtId="0" fontId="16" fillId="0" borderId="17" xfId="0" applyFont="1" applyBorder="1" applyAlignment="1">
      <alignment horizontal="left" vertical="center" indent="1"/>
    </xf>
    <xf numFmtId="0" fontId="16" fillId="0" borderId="18" xfId="0" applyFont="1" applyBorder="1" applyAlignment="1">
      <alignment horizontal="left" vertical="center" indent="1"/>
    </xf>
    <xf numFmtId="0" fontId="19" fillId="34" borderId="0" xfId="0" applyFont="1" applyFill="1" applyAlignment="1">
      <alignment horizontal="center" vertical="center"/>
    </xf>
    <xf numFmtId="0" fontId="0" fillId="0" borderId="0" xfId="0" pivotButton="1"/>
    <xf numFmtId="0" fontId="0" fillId="0" borderId="0" xfId="0" applyAlignment="1">
      <alignment horizontal="left"/>
    </xf>
    <xf numFmtId="0" fontId="16" fillId="36" borderId="19" xfId="0" applyFont="1" applyFill="1" applyBorder="1"/>
    <xf numFmtId="0" fontId="0" fillId="39" borderId="0" xfId="0" applyFill="1"/>
    <xf numFmtId="0" fontId="13" fillId="34" borderId="0" xfId="0" applyFont="1" applyFill="1" applyAlignment="1">
      <alignment horizontal="center" vertical="center"/>
    </xf>
    <xf numFmtId="0" fontId="0" fillId="43" borderId="22" xfId="0" applyFill="1" applyBorder="1"/>
    <xf numFmtId="0" fontId="0" fillId="43" borderId="23" xfId="0" applyFill="1" applyBorder="1"/>
    <xf numFmtId="0" fontId="0" fillId="43" borderId="24" xfId="0" applyFill="1" applyBorder="1"/>
    <xf numFmtId="0" fontId="0" fillId="43" borderId="25" xfId="0" applyFill="1" applyBorder="1"/>
    <xf numFmtId="0" fontId="0" fillId="43" borderId="26" xfId="0" applyFill="1" applyBorder="1"/>
    <xf numFmtId="0" fontId="0" fillId="43" borderId="27" xfId="0" applyFill="1" applyBorder="1"/>
    <xf numFmtId="0" fontId="0" fillId="37" borderId="20" xfId="0" applyFill="1" applyBorder="1"/>
    <xf numFmtId="0" fontId="0" fillId="40" borderId="22" xfId="0" applyFill="1" applyBorder="1"/>
    <xf numFmtId="0" fontId="0" fillId="40" borderId="23" xfId="0" applyFill="1" applyBorder="1"/>
    <xf numFmtId="0" fontId="0" fillId="40" borderId="24" xfId="0" applyFill="1" applyBorder="1"/>
    <xf numFmtId="0" fontId="0" fillId="40" borderId="25" xfId="0" applyFill="1" applyBorder="1"/>
    <xf numFmtId="0" fontId="0" fillId="40" borderId="26" xfId="0" applyFill="1" applyBorder="1"/>
    <xf numFmtId="0" fontId="0" fillId="40" borderId="27" xfId="0" applyFill="1" applyBorder="1"/>
    <xf numFmtId="0" fontId="0" fillId="41" borderId="22" xfId="0" applyFill="1" applyBorder="1"/>
    <xf numFmtId="0" fontId="0" fillId="41" borderId="23" xfId="0" applyFill="1" applyBorder="1"/>
    <xf numFmtId="0" fontId="0" fillId="41" borderId="24" xfId="0" applyFill="1" applyBorder="1"/>
    <xf numFmtId="0" fontId="0" fillId="41" borderId="25" xfId="0" applyFill="1" applyBorder="1"/>
    <xf numFmtId="0" fontId="0" fillId="41" borderId="26" xfId="0" applyFill="1" applyBorder="1"/>
    <xf numFmtId="0" fontId="0" fillId="41" borderId="27" xfId="0" applyFill="1" applyBorder="1"/>
    <xf numFmtId="0" fontId="0" fillId="42" borderId="22" xfId="0" applyFill="1" applyBorder="1"/>
    <xf numFmtId="0" fontId="0" fillId="42" borderId="23" xfId="0" applyFill="1" applyBorder="1"/>
    <xf numFmtId="0" fontId="0" fillId="42" borderId="24" xfId="0" applyFill="1" applyBorder="1"/>
    <xf numFmtId="0" fontId="0" fillId="42" borderId="25" xfId="0" applyFill="1" applyBorder="1"/>
    <xf numFmtId="0" fontId="0" fillId="42" borderId="26" xfId="0" applyFill="1" applyBorder="1"/>
    <xf numFmtId="0" fontId="0" fillId="42" borderId="27" xfId="0" applyFill="1" applyBorder="1"/>
    <xf numFmtId="0" fontId="0" fillId="44" borderId="0" xfId="0" applyFill="1"/>
    <xf numFmtId="0" fontId="0" fillId="44" borderId="0" xfId="0" applyFill="1" applyAlignment="1">
      <alignment horizontal="left"/>
    </xf>
    <xf numFmtId="2" fontId="0" fillId="0" borderId="0" xfId="0" applyNumberFormat="1"/>
    <xf numFmtId="164" fontId="0" fillId="0" borderId="0" xfId="0" applyNumberFormat="1"/>
    <xf numFmtId="0" fontId="0" fillId="45" borderId="0" xfId="0" applyFill="1"/>
    <xf numFmtId="0" fontId="0" fillId="0" borderId="0" xfId="0" applyAlignment="1">
      <alignment horizontal="center" vertical="center"/>
    </xf>
    <xf numFmtId="0" fontId="16" fillId="46" borderId="28" xfId="0" applyFont="1" applyFill="1" applyBorder="1" applyAlignment="1">
      <alignment horizontal="left"/>
    </xf>
    <xf numFmtId="0" fontId="0" fillId="0" borderId="28" xfId="0" applyBorder="1"/>
    <xf numFmtId="0" fontId="0" fillId="0" borderId="28" xfId="0" pivotButton="1" applyBorder="1"/>
    <xf numFmtId="0" fontId="0" fillId="0" borderId="28" xfId="0" applyBorder="1" applyAlignment="1">
      <alignment horizontal="center" vertical="center"/>
    </xf>
    <xf numFmtId="164" fontId="0" fillId="46" borderId="28" xfId="0" applyNumberFormat="1" applyFill="1" applyBorder="1" applyAlignment="1">
      <alignment horizontal="left" indent="3"/>
    </xf>
    <xf numFmtId="0" fontId="0" fillId="47" borderId="20" xfId="0" applyFill="1" applyBorder="1"/>
    <xf numFmtId="0" fontId="0" fillId="47" borderId="21" xfId="0" applyFill="1" applyBorder="1"/>
    <xf numFmtId="0" fontId="0" fillId="45" borderId="23" xfId="0" applyFill="1" applyBorder="1"/>
    <xf numFmtId="0" fontId="0" fillId="45" borderId="25" xfId="0" applyFill="1" applyBorder="1"/>
    <xf numFmtId="0" fontId="0" fillId="45" borderId="27" xfId="0" applyFill="1" applyBorder="1"/>
    <xf numFmtId="0" fontId="0" fillId="45" borderId="30" xfId="0" applyFill="1" applyBorder="1"/>
    <xf numFmtId="0" fontId="0" fillId="45" borderId="31" xfId="0" applyFill="1" applyBorder="1"/>
    <xf numFmtId="0" fontId="0" fillId="45" borderId="32" xfId="0" applyFill="1" applyBorder="1"/>
    <xf numFmtId="0" fontId="0" fillId="45" borderId="33" xfId="0" applyFill="1" applyBorder="1"/>
    <xf numFmtId="1" fontId="0" fillId="0" borderId="0" xfId="0" applyNumberFormat="1"/>
    <xf numFmtId="0" fontId="0" fillId="35" borderId="22" xfId="0" applyFill="1" applyBorder="1" applyAlignment="1">
      <alignment horizontal="center" vertical="center"/>
    </xf>
    <xf numFmtId="0" fontId="0" fillId="35" borderId="23" xfId="0" applyFill="1" applyBorder="1" applyAlignment="1">
      <alignment horizontal="center" vertical="center"/>
    </xf>
    <xf numFmtId="0" fontId="0" fillId="35" borderId="20" xfId="0" applyFill="1" applyBorder="1"/>
    <xf numFmtId="0" fontId="0" fillId="35" borderId="21" xfId="0" applyFill="1" applyBorder="1"/>
    <xf numFmtId="0" fontId="0" fillId="35" borderId="20" xfId="0" applyFill="1" applyBorder="1" applyAlignment="1">
      <alignment horizontal="center" vertical="center"/>
    </xf>
    <xf numFmtId="0" fontId="0" fillId="35" borderId="35" xfId="0" applyFill="1" applyBorder="1" applyAlignment="1">
      <alignment horizontal="center" vertical="center"/>
    </xf>
    <xf numFmtId="0" fontId="0" fillId="35" borderId="21" xfId="0" applyFill="1" applyBorder="1" applyAlignment="1">
      <alignment horizontal="center" vertical="center"/>
    </xf>
    <xf numFmtId="0" fontId="0" fillId="45" borderId="26" xfId="0" applyFill="1" applyBorder="1" applyAlignment="1">
      <alignment horizontal="left" indent="2"/>
    </xf>
    <xf numFmtId="0" fontId="0" fillId="45" borderId="27" xfId="0" applyFill="1" applyBorder="1" applyAlignment="1">
      <alignment horizontal="left" indent="6"/>
    </xf>
    <xf numFmtId="0" fontId="0" fillId="45" borderId="24" xfId="0" applyFill="1" applyBorder="1" applyAlignment="1">
      <alignment horizontal="left" indent="2"/>
    </xf>
    <xf numFmtId="0" fontId="0" fillId="45" borderId="25" xfId="0" applyFill="1" applyBorder="1" applyAlignment="1">
      <alignment horizontal="left" indent="6"/>
    </xf>
    <xf numFmtId="0" fontId="0" fillId="45" borderId="24" xfId="0" applyFill="1" applyBorder="1" applyAlignment="1">
      <alignment horizontal="left" indent="1"/>
    </xf>
    <xf numFmtId="0" fontId="0" fillId="45" borderId="25" xfId="0" applyFill="1" applyBorder="1" applyAlignment="1">
      <alignment horizontal="left" indent="5"/>
    </xf>
    <xf numFmtId="0" fontId="0" fillId="45" borderId="26" xfId="0" applyFill="1" applyBorder="1" applyAlignment="1">
      <alignment horizontal="left" indent="1"/>
    </xf>
    <xf numFmtId="0" fontId="0" fillId="45" borderId="27" xfId="0" applyFill="1" applyBorder="1" applyAlignment="1">
      <alignment horizontal="left" indent="5"/>
    </xf>
    <xf numFmtId="0" fontId="0" fillId="45" borderId="0" xfId="0" applyFill="1" applyAlignment="1">
      <alignment horizontal="left" indent="6"/>
    </xf>
    <xf numFmtId="1" fontId="0" fillId="45" borderId="25" xfId="0" applyNumberFormat="1" applyFill="1" applyBorder="1" applyAlignment="1">
      <alignment horizontal="left" indent="3"/>
    </xf>
    <xf numFmtId="0" fontId="0" fillId="45" borderId="34" xfId="0" applyFill="1" applyBorder="1" applyAlignment="1">
      <alignment horizontal="left" indent="6"/>
    </xf>
    <xf numFmtId="1" fontId="0" fillId="45" borderId="27" xfId="0" applyNumberFormat="1" applyFill="1" applyBorder="1" applyAlignment="1">
      <alignment horizontal="left" indent="3"/>
    </xf>
    <xf numFmtId="0" fontId="0" fillId="38" borderId="20" xfId="0" applyFill="1" applyBorder="1" applyAlignment="1">
      <alignment horizontal="center"/>
    </xf>
    <xf numFmtId="0" fontId="0" fillId="38" borderId="21" xfId="0" applyFill="1" applyBorder="1" applyAlignment="1">
      <alignment horizontal="center"/>
    </xf>
    <xf numFmtId="0" fontId="13" fillId="47" borderId="20" xfId="0" applyFont="1" applyFill="1" applyBorder="1" applyAlignment="1">
      <alignment horizontal="center"/>
    </xf>
    <xf numFmtId="0" fontId="13" fillId="47" borderId="21" xfId="0" applyFont="1" applyFill="1" applyBorder="1" applyAlignment="1">
      <alignment horizontal="center"/>
    </xf>
    <xf numFmtId="0" fontId="23" fillId="0" borderId="0" xfId="0" applyFont="1" applyAlignment="1">
      <alignment horizontal="center" vertical="center"/>
    </xf>
    <xf numFmtId="0" fontId="0" fillId="0" borderId="0" xfId="0" applyAlignment="1">
      <alignment horizontal="center" vertical="center"/>
    </xf>
    <xf numFmtId="0" fontId="25" fillId="48" borderId="0" xfId="0" applyFont="1" applyFill="1" applyAlignment="1">
      <alignment horizontal="center"/>
    </xf>
    <xf numFmtId="0" fontId="32" fillId="48" borderId="0" xfId="0" applyFont="1" applyFill="1" applyAlignment="1">
      <alignment horizontal="center"/>
    </xf>
    <xf numFmtId="0" fontId="13" fillId="34" borderId="0" xfId="0" applyFont="1" applyFill="1" applyAlignment="1">
      <alignment horizontal="center"/>
    </xf>
    <xf numFmtId="0" fontId="24" fillId="43" borderId="0" xfId="0" applyFont="1" applyFill="1" applyAlignment="1">
      <alignment horizontal="center"/>
    </xf>
    <xf numFmtId="0" fontId="0" fillId="43" borderId="0" xfId="0" applyFill="1" applyAlignment="1">
      <alignment horizontal="center"/>
    </xf>
    <xf numFmtId="0" fontId="23" fillId="0" borderId="0" xfId="0" applyFont="1" applyAlignment="1">
      <alignment horizontal="center" vertical="center" wrapText="1"/>
    </xf>
    <xf numFmtId="0" fontId="0" fillId="0" borderId="0" xfId="0" applyAlignment="1">
      <alignment horizontal="center" vertical="center" wrapText="1"/>
    </xf>
    <xf numFmtId="0" fontId="28" fillId="34" borderId="0" xfId="0" applyFont="1" applyFill="1" applyAlignment="1">
      <alignment horizontal="center" vertical="center"/>
    </xf>
    <xf numFmtId="0" fontId="31" fillId="34" borderId="0" xfId="0" applyFont="1" applyFill="1" applyAlignment="1">
      <alignment horizontal="center" vertical="center"/>
    </xf>
    <xf numFmtId="0" fontId="26" fillId="0" borderId="0" xfId="0" applyFont="1" applyAlignment="1">
      <alignment horizontal="center"/>
    </xf>
    <xf numFmtId="0" fontId="17" fillId="34" borderId="0" xfId="0" applyFont="1" applyFill="1" applyAlignment="1">
      <alignment horizontal="center" vertical="center"/>
    </xf>
    <xf numFmtId="0" fontId="17" fillId="34" borderId="29" xfId="0" applyFont="1" applyFill="1" applyBorder="1" applyAlignment="1">
      <alignment horizontal="center" vertical="center"/>
    </xf>
    <xf numFmtId="0" fontId="0" fillId="0" borderId="0" xfId="0" applyAlignment="1">
      <alignment horizontal="center"/>
    </xf>
    <xf numFmtId="0" fontId="0" fillId="0" borderId="0" xfId="0" applyNumberFormat="1"/>
    <xf numFmtId="0" fontId="0" fillId="0" borderId="0" xfId="0" applyFill="1"/>
    <xf numFmtId="0" fontId="0" fillId="0" borderId="0" xfId="0" applyFill="1" applyAlignment="1">
      <alignment horizontal="left"/>
    </xf>
    <xf numFmtId="0" fontId="0" fillId="0" borderId="0" xfId="0" applyNumberFormat="1" applyFill="1"/>
    <xf numFmtId="1" fontId="0" fillId="46" borderId="28" xfId="0" applyNumberFormat="1" applyFont="1" applyFill="1" applyBorder="1" applyAlignment="1">
      <alignment horizontal="left" indent="3"/>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vertical="center"/>
    </dxf>
    <dxf>
      <alignment vertical="center"/>
    </dxf>
    <dxf>
      <alignment horizontal="center"/>
    </dxf>
    <dxf>
      <alignment horizontal="center"/>
    </dxf>
    <dxf>
      <alignment horizontal="left"/>
    </dxf>
    <dxf>
      <alignment relativeIndent="1"/>
    </dxf>
    <dxf>
      <alignment relativeIndent="1"/>
    </dxf>
    <dxf>
      <alignment relativeInden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4.9989318521683403E-2"/>
        </patternFill>
      </fill>
    </dxf>
    <dxf>
      <fill>
        <patternFill patternType="solid">
          <bgColor theme="0" tint="-4.9989318521683403E-2"/>
        </patternFill>
      </fill>
    </dxf>
    <dxf>
      <font>
        <b val="0"/>
      </font>
    </dxf>
    <dxf>
      <font>
        <b/>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vertical="center"/>
    </dxf>
    <dxf>
      <alignment vertical="center"/>
    </dxf>
    <dxf>
      <alignment horizontal="center"/>
    </dxf>
    <dxf>
      <alignment horizontal="center"/>
    </dxf>
    <dxf>
      <alignment horizontal="left"/>
    </dxf>
    <dxf>
      <alignment relativeIndent="1"/>
    </dxf>
    <dxf>
      <alignment relativeIndent="1"/>
    </dxf>
    <dxf>
      <alignment relativeInden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4.9989318521683403E-2"/>
        </patternFill>
      </fill>
    </dxf>
    <dxf>
      <fill>
        <patternFill patternType="solid">
          <bgColor theme="0" tint="-4.9989318521683403E-2"/>
        </patternFill>
      </fill>
    </dxf>
    <dxf>
      <font>
        <b val="0"/>
      </font>
    </dxf>
    <dxf>
      <font>
        <b/>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vertical="center"/>
    </dxf>
    <dxf>
      <alignment vertical="center"/>
    </dxf>
    <dxf>
      <alignment horizontal="center"/>
    </dxf>
    <dxf>
      <alignment horizontal="center"/>
    </dxf>
    <dxf>
      <alignment horizontal="left"/>
    </dxf>
    <dxf>
      <alignment relativeIndent="1"/>
    </dxf>
    <dxf>
      <alignment relativeIndent="1"/>
    </dxf>
    <dxf>
      <alignment relativeInden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4.9989318521683403E-2"/>
        </patternFill>
      </fill>
    </dxf>
    <dxf>
      <fill>
        <patternFill patternType="solid">
          <bgColor theme="0" tint="-4.9989318521683403E-2"/>
        </patternFill>
      </fill>
    </dxf>
    <dxf>
      <font>
        <b val="0"/>
      </font>
    </dxf>
    <dxf>
      <font>
        <b/>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vertical="center"/>
    </dxf>
    <dxf>
      <alignment vertical="center"/>
    </dxf>
    <dxf>
      <alignment horizontal="center"/>
    </dxf>
    <dxf>
      <alignment horizontal="center"/>
    </dxf>
    <dxf>
      <alignment horizontal="left"/>
    </dxf>
    <dxf>
      <alignment relativeIndent="1"/>
    </dxf>
    <dxf>
      <alignment relativeIndent="1"/>
    </dxf>
    <dxf>
      <alignment relativeInden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4.9989318521683403E-2"/>
        </patternFill>
      </fill>
    </dxf>
    <dxf>
      <fill>
        <patternFill patternType="solid">
          <bgColor theme="0" tint="-4.9989318521683403E-2"/>
        </patternFill>
      </fill>
    </dxf>
    <dxf>
      <font>
        <b val="0"/>
      </font>
    </dxf>
    <dxf>
      <font>
        <b/>
      </font>
    </dxf>
    <dxf>
      <numFmt numFmtId="164" formatCode="0.0"/>
    </dxf>
    <dxf>
      <numFmt numFmtId="2" formatCode="0.00"/>
    </dxf>
    <dxf>
      <numFmt numFmtId="164" formatCode="0.0"/>
    </dxf>
    <dxf>
      <numFmt numFmtId="2" formatCode="0.00"/>
    </dxf>
    <dxf>
      <numFmt numFmtId="164" formatCode="0.0"/>
    </dxf>
    <dxf>
      <numFmt numFmtId="2"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0" tint="-4.9989318521683403E-2"/>
        </patternFill>
      </fill>
    </dxf>
    <dxf>
      <fill>
        <patternFill patternType="solid">
          <bgColor theme="0" tint="-4.9989318521683403E-2"/>
        </patternFill>
      </fill>
    </dxf>
    <dxf>
      <alignment relativeIndent="-1"/>
    </dxf>
    <dxf>
      <alignment horizontal="center"/>
    </dxf>
    <dxf>
      <alignment horizontal="center"/>
    </dxf>
    <dxf>
      <alignment vertical="center"/>
    </dxf>
    <dxf>
      <alignment vertical="center"/>
    </dxf>
    <dxf>
      <alignment relativeIndent="1"/>
    </dxf>
    <dxf>
      <alignment relativeIndent="1"/>
    </dxf>
    <dxf>
      <alignment relativeIndent="1"/>
    </dxf>
    <dxf>
      <alignment relativeIndent="1"/>
    </dxf>
    <dxf>
      <alignment horizontal="left"/>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i val="0"/>
      </font>
      <fill>
        <patternFill>
          <bgColor theme="5" tint="0.79998168889431442"/>
        </patternFill>
      </fill>
    </dxf>
    <dxf>
      <font>
        <b/>
        <i val="0"/>
      </font>
      <fill>
        <patternFill>
          <bgColor theme="5" tint="0.79998168889431442"/>
        </patternFill>
      </fill>
    </dxf>
    <dxf>
      <font>
        <b/>
        <i val="0"/>
      </font>
      <fill>
        <patternFill>
          <bgColor theme="5" tint="0.79998168889431442"/>
        </patternFill>
      </fill>
    </dxf>
    <dxf>
      <font>
        <b/>
        <i val="0"/>
      </font>
      <fill>
        <patternFill>
          <bgColor theme="5" tint="0.79998168889431442"/>
        </patternFill>
      </fill>
    </dxf>
    <dxf>
      <font>
        <b/>
        <i val="0"/>
      </font>
      <fill>
        <patternFill>
          <bgColor theme="5" tint="0.79998168889431442"/>
        </patternFill>
      </fill>
    </dxf>
    <dxf>
      <font>
        <b/>
        <i val="0"/>
      </font>
      <fill>
        <patternFill>
          <bgColor theme="5" tint="0.79998168889431442"/>
        </patternFill>
      </fill>
    </dxf>
    <dxf>
      <font>
        <b/>
        <i val="0"/>
      </font>
      <fill>
        <patternFill>
          <bgColor theme="5" tint="0.79998168889431442"/>
        </patternFill>
      </fill>
    </dxf>
    <dxf>
      <font>
        <b/>
        <i val="0"/>
      </font>
      <fill>
        <patternFill>
          <bgColor theme="5" tint="0.79998168889431442"/>
        </patternFill>
      </fill>
    </dxf>
    <dxf>
      <font>
        <b/>
        <i val="0"/>
      </font>
      <fill>
        <patternFill>
          <bgColor theme="5" tint="0.79998168889431442"/>
        </patternFill>
      </fill>
    </dxf>
    <dxf>
      <font>
        <b/>
        <i val="0"/>
      </font>
      <fill>
        <patternFill>
          <bgColor theme="5" tint="0.79998168889431442"/>
        </patternFill>
      </fill>
    </dxf>
    <dxf>
      <font>
        <b/>
        <i val="0"/>
      </font>
      <fill>
        <patternFill>
          <bgColor theme="5" tint="0.79998168889431442"/>
        </patternFill>
      </fill>
    </dxf>
    <dxf>
      <font>
        <b/>
        <i val="0"/>
      </font>
      <fill>
        <patternFill>
          <bgColor theme="5" tint="0.79998168889431442"/>
        </patternFill>
      </fill>
    </dxf>
    <dxf>
      <font>
        <b/>
        <i val="0"/>
      </font>
      <fill>
        <patternFill>
          <bgColor theme="5" tint="0.79998168889431442"/>
        </patternFill>
      </fill>
    </dxf>
    <dxf>
      <font>
        <b/>
        <i val="0"/>
      </font>
      <fill>
        <patternFill>
          <bgColor theme="5" tint="0.79998168889431442"/>
        </patternFill>
      </fill>
    </dxf>
    <dxf>
      <font>
        <b/>
        <i val="0"/>
      </font>
      <fill>
        <patternFill>
          <bgColor theme="5" tint="0.79998168889431442"/>
        </patternFill>
      </fill>
    </dxf>
    <dxf>
      <font>
        <b/>
        <i val="0"/>
      </font>
      <fill>
        <patternFill>
          <bgColor theme="5" tint="0.79998168889431442"/>
        </patternFill>
      </fill>
    </dxf>
    <dxf>
      <font>
        <b/>
        <i val="0"/>
      </font>
      <fill>
        <patternFill>
          <bgColor theme="5" tint="0.79998168889431442"/>
        </patternFill>
      </fill>
    </dxf>
    <dxf>
      <font>
        <b/>
      </font>
    </dxf>
    <dxf>
      <font>
        <b val="0"/>
      </font>
    </dxf>
    <dxf>
      <fill>
        <patternFill patternType="solid">
          <bgColor theme="0" tint="-4.9989318521683403E-2"/>
        </patternFill>
      </fill>
    </dxf>
    <dxf>
      <fill>
        <patternFill patternType="solid">
          <bgColor theme="0" tint="-4.9989318521683403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relativeIndent="1"/>
    </dxf>
    <dxf>
      <alignment relativeIndent="1"/>
    </dxf>
    <dxf>
      <alignment relativeIndent="1"/>
    </dxf>
    <dxf>
      <alignment horizontal="left"/>
    </dxf>
    <dxf>
      <alignment horizontal="center"/>
    </dxf>
    <dxf>
      <alignment horizontal="center"/>
    </dxf>
    <dxf>
      <alignment vertical="center"/>
    </dxf>
    <dxf>
      <alignment vertic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font>
      <fill>
        <patternFill>
          <bgColor theme="9" tint="0.79998168889431442"/>
        </patternFill>
      </fill>
    </dxf>
    <dxf>
      <font>
        <b/>
        <i/>
      </font>
      <fill>
        <patternFill>
          <bgColor theme="9" tint="0.79998168889431442"/>
        </patternFill>
      </fill>
    </dxf>
    <dxf>
      <font>
        <b/>
        <i/>
      </font>
      <fill>
        <patternFill>
          <bgColor theme="9" tint="0.79998168889431442"/>
        </patternFill>
      </fill>
    </dxf>
    <dxf>
      <font>
        <b/>
        <i/>
      </font>
      <fill>
        <patternFill>
          <bgColor theme="9" tint="0.79998168889431442"/>
        </patternFill>
      </fill>
    </dxf>
    <dxf>
      <font>
        <b/>
        <i/>
      </font>
      <fill>
        <patternFill>
          <bgColor theme="9" tint="0.79998168889431442"/>
        </patternFill>
      </fill>
    </dxf>
    <dxf>
      <font>
        <b/>
        <i/>
      </font>
      <fill>
        <patternFill>
          <bgColor theme="9" tint="0.79998168889431442"/>
        </patternFill>
      </fill>
    </dxf>
    <dxf>
      <font>
        <b/>
        <i/>
      </font>
      <fill>
        <patternFill>
          <bgColor theme="9" tint="0.79998168889431442"/>
        </patternFill>
      </fill>
    </dxf>
    <dxf>
      <font>
        <b/>
        <i/>
      </font>
      <fill>
        <patternFill>
          <bgColor theme="9" tint="0.79998168889431442"/>
        </patternFill>
      </fill>
    </dxf>
    <dxf>
      <font>
        <b/>
        <i/>
      </font>
      <fill>
        <patternFill>
          <bgColor theme="9" tint="0.79998168889431442"/>
        </patternFill>
      </fill>
    </dxf>
    <dxf>
      <font>
        <b/>
        <i/>
      </font>
      <fill>
        <patternFill>
          <bgColor theme="9" tint="0.79998168889431442"/>
        </patternFill>
      </fill>
    </dxf>
    <dxf>
      <font>
        <b/>
        <i/>
      </font>
      <fill>
        <patternFill>
          <bgColor theme="9" tint="0.79998168889431442"/>
        </patternFill>
      </fill>
    </dxf>
    <dxf>
      <font>
        <b/>
        <i/>
      </font>
      <fill>
        <patternFill>
          <bgColor theme="9" tint="0.79998168889431442"/>
        </patternFill>
      </fill>
    </dxf>
    <dxf>
      <font>
        <b/>
        <i/>
      </font>
      <fill>
        <patternFill>
          <bgColor theme="9" tint="0.79998168889431442"/>
        </patternFill>
      </fill>
    </dxf>
    <dxf>
      <font>
        <b/>
        <i/>
      </font>
      <fill>
        <patternFill>
          <bgColor theme="9" tint="0.79998168889431442"/>
        </patternFill>
      </fill>
    </dxf>
    <dxf>
      <font>
        <b/>
        <i/>
      </font>
      <fill>
        <patternFill>
          <bgColor theme="9" tint="0.79998168889431442"/>
        </patternFill>
      </fill>
    </dxf>
    <dxf>
      <font>
        <b/>
        <i/>
      </font>
      <fill>
        <patternFill>
          <bgColor theme="9" tint="0.79998168889431442"/>
        </patternFill>
      </fill>
    </dxf>
    <dxf>
      <font>
        <b/>
        <i/>
      </font>
      <fill>
        <patternFill>
          <bgColor theme="9" tint="0.79998168889431442"/>
        </patternFill>
      </fill>
    </dxf>
    <dxf>
      <numFmt numFmtId="2" formatCode="0.00"/>
    </dxf>
    <dxf>
      <numFmt numFmtId="165" formatCode="0.00000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2" formatCode="0.00"/>
    </dxf>
    <dxf>
      <numFmt numFmtId="164" formatCode="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microsoft.com/office/2007/relationships/slicerCache" Target="slicerCaches/slicerCache9.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Movie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'Genre Wise analysis'!$F$5:$F$25</c:f>
              <c:strCache>
                <c:ptCount val="21"/>
                <c:pt idx="0">
                  <c:v>Action</c:v>
                </c:pt>
                <c:pt idx="1">
                  <c:v>Adventure</c:v>
                </c:pt>
                <c:pt idx="2">
                  <c:v>Animation</c:v>
                </c:pt>
                <c:pt idx="3">
                  <c:v>Biography</c:v>
                </c:pt>
                <c:pt idx="4">
                  <c:v>Comedy</c:v>
                </c:pt>
                <c:pt idx="5">
                  <c:v>Crime</c:v>
                </c:pt>
                <c:pt idx="6">
                  <c:v>Drama</c:v>
                </c:pt>
                <c:pt idx="7">
                  <c:v>Mystery</c:v>
                </c:pt>
                <c:pt idx="8">
                  <c:v>Family</c:v>
                </c:pt>
                <c:pt idx="9">
                  <c:v>Fantasy</c:v>
                </c:pt>
                <c:pt idx="10">
                  <c:v>History</c:v>
                </c:pt>
                <c:pt idx="11">
                  <c:v>Horror</c:v>
                </c:pt>
                <c:pt idx="12">
                  <c:v>Music</c:v>
                </c:pt>
                <c:pt idx="13">
                  <c:v>Musical</c:v>
                </c:pt>
                <c:pt idx="14">
                  <c:v>Romance</c:v>
                </c:pt>
                <c:pt idx="15">
                  <c:v>Sci-Fi</c:v>
                </c:pt>
                <c:pt idx="16">
                  <c:v>Sport</c:v>
                </c:pt>
                <c:pt idx="17">
                  <c:v>Thriller</c:v>
                </c:pt>
                <c:pt idx="18">
                  <c:v>War</c:v>
                </c:pt>
                <c:pt idx="19">
                  <c:v>Western</c:v>
                </c:pt>
                <c:pt idx="20">
                  <c:v>(blank)</c:v>
                </c:pt>
              </c:strCache>
            </c:strRef>
          </c:cat>
          <c:val>
            <c:numRef>
              <c:f>'Genre Wise analysis'!$G$5:$G$25</c:f>
              <c:numCache>
                <c:formatCode>General</c:formatCode>
                <c:ptCount val="21"/>
                <c:pt idx="0">
                  <c:v>31</c:v>
                </c:pt>
                <c:pt idx="1">
                  <c:v>38</c:v>
                </c:pt>
                <c:pt idx="2">
                  <c:v>11</c:v>
                </c:pt>
                <c:pt idx="3">
                  <c:v>18</c:v>
                </c:pt>
                <c:pt idx="4">
                  <c:v>23</c:v>
                </c:pt>
                <c:pt idx="5">
                  <c:v>11</c:v>
                </c:pt>
                <c:pt idx="6">
                  <c:v>65</c:v>
                </c:pt>
                <c:pt idx="7">
                  <c:v>7</c:v>
                </c:pt>
                <c:pt idx="8">
                  <c:v>2</c:v>
                </c:pt>
                <c:pt idx="9">
                  <c:v>7</c:v>
                </c:pt>
                <c:pt idx="10">
                  <c:v>4</c:v>
                </c:pt>
                <c:pt idx="11">
                  <c:v>1</c:v>
                </c:pt>
                <c:pt idx="12">
                  <c:v>2</c:v>
                </c:pt>
                <c:pt idx="13">
                  <c:v>1</c:v>
                </c:pt>
                <c:pt idx="14">
                  <c:v>13</c:v>
                </c:pt>
                <c:pt idx="15">
                  <c:v>17</c:v>
                </c:pt>
                <c:pt idx="16">
                  <c:v>3</c:v>
                </c:pt>
                <c:pt idx="17">
                  <c:v>13</c:v>
                </c:pt>
                <c:pt idx="18">
                  <c:v>2</c:v>
                </c:pt>
                <c:pt idx="19">
                  <c:v>2</c:v>
                </c:pt>
                <c:pt idx="20">
                  <c:v>29</c:v>
                </c:pt>
              </c:numCache>
            </c:numRef>
          </c:val>
          <c:extLst>
            <c:ext xmlns:c16="http://schemas.microsoft.com/office/drawing/2014/chart" uri="{C3380CC4-5D6E-409C-BE32-E72D297353CC}">
              <c16:uniqueId val="{00000000-6C2B-4239-B1BB-CD57BAB9B97B}"/>
            </c:ext>
          </c:extLst>
        </c:ser>
        <c:dLbls>
          <c:dLblPos val="outEnd"/>
          <c:showLegendKey val="0"/>
          <c:showVal val="1"/>
          <c:showCatName val="0"/>
          <c:showSerName val="0"/>
          <c:showPercent val="0"/>
          <c:showBubbleSize val="0"/>
        </c:dLbls>
        <c:gapWidth val="219"/>
        <c:overlap val="-27"/>
        <c:axId val="1582810544"/>
        <c:axId val="1582806704"/>
      </c:barChart>
      <c:catAx>
        <c:axId val="158281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806704"/>
        <c:crosses val="autoZero"/>
        <c:auto val="1"/>
        <c:lblAlgn val="ctr"/>
        <c:lblOffset val="100"/>
        <c:noMultiLvlLbl val="0"/>
      </c:catAx>
      <c:valAx>
        <c:axId val="158280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810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board infinity.xlsx]IMDb rating Wise analysis!PivotTable3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'IMDb rating Wise analysis'!$B$3:$B$4</c:f>
              <c:strCache>
                <c:ptCount val="1"/>
                <c:pt idx="0">
                  <c:v>7.5</c:v>
                </c:pt>
              </c:strCache>
            </c:strRef>
          </c:tx>
          <c:spPr>
            <a:solidFill>
              <a:schemeClr val="accent1"/>
            </a:solidFill>
            <a:ln>
              <a:noFill/>
            </a:ln>
            <a:effectLst/>
          </c:spPr>
          <c:invertIfNegative val="0"/>
          <c:cat>
            <c:strRef>
              <c:f>'IMDb rating Wise analysis'!$A$5:$A$12</c:f>
              <c:strCache>
                <c:ptCount val="7"/>
                <c:pt idx="0">
                  <c:v>2010</c:v>
                </c:pt>
                <c:pt idx="1">
                  <c:v>2011</c:v>
                </c:pt>
                <c:pt idx="2">
                  <c:v>2012</c:v>
                </c:pt>
                <c:pt idx="3">
                  <c:v>2013</c:v>
                </c:pt>
                <c:pt idx="4">
                  <c:v>2014</c:v>
                </c:pt>
                <c:pt idx="5">
                  <c:v>2015</c:v>
                </c:pt>
                <c:pt idx="6">
                  <c:v>2016</c:v>
                </c:pt>
              </c:strCache>
            </c:strRef>
          </c:cat>
          <c:val>
            <c:numRef>
              <c:f>'IMDb rating Wise analysis'!$B$5:$B$12</c:f>
              <c:numCache>
                <c:formatCode>General</c:formatCode>
                <c:ptCount val="7"/>
                <c:pt idx="0">
                  <c:v>1</c:v>
                </c:pt>
                <c:pt idx="1">
                  <c:v>1</c:v>
                </c:pt>
                <c:pt idx="3">
                  <c:v>1</c:v>
                </c:pt>
              </c:numCache>
            </c:numRef>
          </c:val>
          <c:extLst>
            <c:ext xmlns:c16="http://schemas.microsoft.com/office/drawing/2014/chart" uri="{C3380CC4-5D6E-409C-BE32-E72D297353CC}">
              <c16:uniqueId val="{00000000-F86E-48F7-BA5D-AC32C8545288}"/>
            </c:ext>
          </c:extLst>
        </c:ser>
        <c:ser>
          <c:idx val="1"/>
          <c:order val="1"/>
          <c:tx>
            <c:strRef>
              <c:f>'IMDb rating Wise analysis'!$C$3:$C$4</c:f>
              <c:strCache>
                <c:ptCount val="1"/>
                <c:pt idx="0">
                  <c:v>7.6</c:v>
                </c:pt>
              </c:strCache>
            </c:strRef>
          </c:tx>
          <c:spPr>
            <a:solidFill>
              <a:schemeClr val="accent2"/>
            </a:solidFill>
            <a:ln>
              <a:noFill/>
            </a:ln>
            <a:effectLst/>
          </c:spPr>
          <c:invertIfNegative val="0"/>
          <c:cat>
            <c:strRef>
              <c:f>'IMDb rating Wise analysis'!$A$5:$A$12</c:f>
              <c:strCache>
                <c:ptCount val="7"/>
                <c:pt idx="0">
                  <c:v>2010</c:v>
                </c:pt>
                <c:pt idx="1">
                  <c:v>2011</c:v>
                </c:pt>
                <c:pt idx="2">
                  <c:v>2012</c:v>
                </c:pt>
                <c:pt idx="3">
                  <c:v>2013</c:v>
                </c:pt>
                <c:pt idx="4">
                  <c:v>2014</c:v>
                </c:pt>
                <c:pt idx="5">
                  <c:v>2015</c:v>
                </c:pt>
                <c:pt idx="6">
                  <c:v>2016</c:v>
                </c:pt>
              </c:strCache>
            </c:strRef>
          </c:cat>
          <c:val>
            <c:numRef>
              <c:f>'IMDb rating Wise analysis'!$C$5:$C$12</c:f>
              <c:numCache>
                <c:formatCode>General</c:formatCode>
                <c:ptCount val="7"/>
                <c:pt idx="0">
                  <c:v>4</c:v>
                </c:pt>
                <c:pt idx="1">
                  <c:v>2</c:v>
                </c:pt>
                <c:pt idx="2">
                  <c:v>1</c:v>
                </c:pt>
                <c:pt idx="3">
                  <c:v>3</c:v>
                </c:pt>
                <c:pt idx="4">
                  <c:v>2</c:v>
                </c:pt>
                <c:pt idx="5">
                  <c:v>3</c:v>
                </c:pt>
                <c:pt idx="6">
                  <c:v>1</c:v>
                </c:pt>
              </c:numCache>
            </c:numRef>
          </c:val>
          <c:extLst>
            <c:ext xmlns:c16="http://schemas.microsoft.com/office/drawing/2014/chart" uri="{C3380CC4-5D6E-409C-BE32-E72D297353CC}">
              <c16:uniqueId val="{00000001-F86E-48F7-BA5D-AC32C8545288}"/>
            </c:ext>
          </c:extLst>
        </c:ser>
        <c:ser>
          <c:idx val="2"/>
          <c:order val="2"/>
          <c:tx>
            <c:strRef>
              <c:f>'IMDb rating Wise analysis'!$D$3:$D$4</c:f>
              <c:strCache>
                <c:ptCount val="1"/>
                <c:pt idx="0">
                  <c:v>7.7</c:v>
                </c:pt>
              </c:strCache>
            </c:strRef>
          </c:tx>
          <c:spPr>
            <a:solidFill>
              <a:schemeClr val="accent3"/>
            </a:solidFill>
            <a:ln>
              <a:noFill/>
            </a:ln>
            <a:effectLst/>
          </c:spPr>
          <c:invertIfNegative val="0"/>
          <c:cat>
            <c:strRef>
              <c:f>'IMDb rating Wise analysis'!$A$5:$A$12</c:f>
              <c:strCache>
                <c:ptCount val="7"/>
                <c:pt idx="0">
                  <c:v>2010</c:v>
                </c:pt>
                <c:pt idx="1">
                  <c:v>2011</c:v>
                </c:pt>
                <c:pt idx="2">
                  <c:v>2012</c:v>
                </c:pt>
                <c:pt idx="3">
                  <c:v>2013</c:v>
                </c:pt>
                <c:pt idx="4">
                  <c:v>2014</c:v>
                </c:pt>
                <c:pt idx="5">
                  <c:v>2015</c:v>
                </c:pt>
                <c:pt idx="6">
                  <c:v>2016</c:v>
                </c:pt>
              </c:strCache>
            </c:strRef>
          </c:cat>
          <c:val>
            <c:numRef>
              <c:f>'IMDb rating Wise analysis'!$D$5:$D$12</c:f>
              <c:numCache>
                <c:formatCode>General</c:formatCode>
                <c:ptCount val="7"/>
                <c:pt idx="0">
                  <c:v>5</c:v>
                </c:pt>
                <c:pt idx="1">
                  <c:v>2</c:v>
                </c:pt>
                <c:pt idx="2">
                  <c:v>3</c:v>
                </c:pt>
                <c:pt idx="3">
                  <c:v>1</c:v>
                </c:pt>
                <c:pt idx="4">
                  <c:v>2</c:v>
                </c:pt>
                <c:pt idx="6">
                  <c:v>1</c:v>
                </c:pt>
              </c:numCache>
            </c:numRef>
          </c:val>
          <c:extLst>
            <c:ext xmlns:c16="http://schemas.microsoft.com/office/drawing/2014/chart" uri="{C3380CC4-5D6E-409C-BE32-E72D297353CC}">
              <c16:uniqueId val="{00000002-F86E-48F7-BA5D-AC32C8545288}"/>
            </c:ext>
          </c:extLst>
        </c:ser>
        <c:ser>
          <c:idx val="3"/>
          <c:order val="3"/>
          <c:tx>
            <c:strRef>
              <c:f>'IMDb rating Wise analysis'!$E$3:$E$4</c:f>
              <c:strCache>
                <c:ptCount val="1"/>
                <c:pt idx="0">
                  <c:v>7.8</c:v>
                </c:pt>
              </c:strCache>
            </c:strRef>
          </c:tx>
          <c:spPr>
            <a:solidFill>
              <a:schemeClr val="accent4"/>
            </a:solidFill>
            <a:ln>
              <a:noFill/>
            </a:ln>
            <a:effectLst/>
          </c:spPr>
          <c:invertIfNegative val="0"/>
          <c:cat>
            <c:strRef>
              <c:f>'IMDb rating Wise analysis'!$A$5:$A$12</c:f>
              <c:strCache>
                <c:ptCount val="7"/>
                <c:pt idx="0">
                  <c:v>2010</c:v>
                </c:pt>
                <c:pt idx="1">
                  <c:v>2011</c:v>
                </c:pt>
                <c:pt idx="2">
                  <c:v>2012</c:v>
                </c:pt>
                <c:pt idx="3">
                  <c:v>2013</c:v>
                </c:pt>
                <c:pt idx="4">
                  <c:v>2014</c:v>
                </c:pt>
                <c:pt idx="5">
                  <c:v>2015</c:v>
                </c:pt>
                <c:pt idx="6">
                  <c:v>2016</c:v>
                </c:pt>
              </c:strCache>
            </c:strRef>
          </c:cat>
          <c:val>
            <c:numRef>
              <c:f>'IMDb rating Wise analysis'!$E$5:$E$12</c:f>
              <c:numCache>
                <c:formatCode>General</c:formatCode>
                <c:ptCount val="7"/>
                <c:pt idx="0">
                  <c:v>2</c:v>
                </c:pt>
                <c:pt idx="1">
                  <c:v>3</c:v>
                </c:pt>
                <c:pt idx="2">
                  <c:v>3</c:v>
                </c:pt>
                <c:pt idx="3">
                  <c:v>4</c:v>
                </c:pt>
                <c:pt idx="4">
                  <c:v>5</c:v>
                </c:pt>
                <c:pt idx="5">
                  <c:v>2</c:v>
                </c:pt>
              </c:numCache>
            </c:numRef>
          </c:val>
          <c:extLst>
            <c:ext xmlns:c16="http://schemas.microsoft.com/office/drawing/2014/chart" uri="{C3380CC4-5D6E-409C-BE32-E72D297353CC}">
              <c16:uniqueId val="{00000003-F86E-48F7-BA5D-AC32C8545288}"/>
            </c:ext>
          </c:extLst>
        </c:ser>
        <c:ser>
          <c:idx val="4"/>
          <c:order val="4"/>
          <c:tx>
            <c:strRef>
              <c:f>'IMDb rating Wise analysis'!$F$3:$F$4</c:f>
              <c:strCache>
                <c:ptCount val="1"/>
                <c:pt idx="0">
                  <c:v>7.9</c:v>
                </c:pt>
              </c:strCache>
            </c:strRef>
          </c:tx>
          <c:spPr>
            <a:solidFill>
              <a:schemeClr val="accent5"/>
            </a:solidFill>
            <a:ln>
              <a:noFill/>
            </a:ln>
            <a:effectLst/>
          </c:spPr>
          <c:invertIfNegative val="0"/>
          <c:cat>
            <c:strRef>
              <c:f>'IMDb rating Wise analysis'!$A$5:$A$12</c:f>
              <c:strCache>
                <c:ptCount val="7"/>
                <c:pt idx="0">
                  <c:v>2010</c:v>
                </c:pt>
                <c:pt idx="1">
                  <c:v>2011</c:v>
                </c:pt>
                <c:pt idx="2">
                  <c:v>2012</c:v>
                </c:pt>
                <c:pt idx="3">
                  <c:v>2013</c:v>
                </c:pt>
                <c:pt idx="4">
                  <c:v>2014</c:v>
                </c:pt>
                <c:pt idx="5">
                  <c:v>2015</c:v>
                </c:pt>
                <c:pt idx="6">
                  <c:v>2016</c:v>
                </c:pt>
              </c:strCache>
            </c:strRef>
          </c:cat>
          <c:val>
            <c:numRef>
              <c:f>'IMDb rating Wise analysis'!$F$5:$F$12</c:f>
              <c:numCache>
                <c:formatCode>General</c:formatCode>
                <c:ptCount val="7"/>
                <c:pt idx="1">
                  <c:v>1</c:v>
                </c:pt>
                <c:pt idx="2">
                  <c:v>2</c:v>
                </c:pt>
                <c:pt idx="3">
                  <c:v>2</c:v>
                </c:pt>
                <c:pt idx="4">
                  <c:v>4</c:v>
                </c:pt>
                <c:pt idx="5">
                  <c:v>1</c:v>
                </c:pt>
                <c:pt idx="6">
                  <c:v>2</c:v>
                </c:pt>
              </c:numCache>
            </c:numRef>
          </c:val>
          <c:extLst>
            <c:ext xmlns:c16="http://schemas.microsoft.com/office/drawing/2014/chart" uri="{C3380CC4-5D6E-409C-BE32-E72D297353CC}">
              <c16:uniqueId val="{00000004-F86E-48F7-BA5D-AC32C8545288}"/>
            </c:ext>
          </c:extLst>
        </c:ser>
        <c:ser>
          <c:idx val="5"/>
          <c:order val="5"/>
          <c:tx>
            <c:strRef>
              <c:f>'IMDb rating Wise analysis'!$G$3:$G$4</c:f>
              <c:strCache>
                <c:ptCount val="1"/>
                <c:pt idx="0">
                  <c:v>8</c:v>
                </c:pt>
              </c:strCache>
            </c:strRef>
          </c:tx>
          <c:spPr>
            <a:solidFill>
              <a:schemeClr val="accent6"/>
            </a:solidFill>
            <a:ln>
              <a:noFill/>
            </a:ln>
            <a:effectLst/>
          </c:spPr>
          <c:invertIfNegative val="0"/>
          <c:cat>
            <c:strRef>
              <c:f>'IMDb rating Wise analysis'!$A$5:$A$12</c:f>
              <c:strCache>
                <c:ptCount val="7"/>
                <c:pt idx="0">
                  <c:v>2010</c:v>
                </c:pt>
                <c:pt idx="1">
                  <c:v>2011</c:v>
                </c:pt>
                <c:pt idx="2">
                  <c:v>2012</c:v>
                </c:pt>
                <c:pt idx="3">
                  <c:v>2013</c:v>
                </c:pt>
                <c:pt idx="4">
                  <c:v>2014</c:v>
                </c:pt>
                <c:pt idx="5">
                  <c:v>2015</c:v>
                </c:pt>
                <c:pt idx="6">
                  <c:v>2016</c:v>
                </c:pt>
              </c:strCache>
            </c:strRef>
          </c:cat>
          <c:val>
            <c:numRef>
              <c:f>'IMDb rating Wise analysis'!$G$5:$G$12</c:f>
              <c:numCache>
                <c:formatCode>General</c:formatCode>
                <c:ptCount val="7"/>
                <c:pt idx="0">
                  <c:v>2</c:v>
                </c:pt>
                <c:pt idx="2">
                  <c:v>1</c:v>
                </c:pt>
                <c:pt idx="3">
                  <c:v>2</c:v>
                </c:pt>
                <c:pt idx="4">
                  <c:v>1</c:v>
                </c:pt>
                <c:pt idx="5">
                  <c:v>2</c:v>
                </c:pt>
                <c:pt idx="6">
                  <c:v>2</c:v>
                </c:pt>
              </c:numCache>
            </c:numRef>
          </c:val>
          <c:extLst>
            <c:ext xmlns:c16="http://schemas.microsoft.com/office/drawing/2014/chart" uri="{C3380CC4-5D6E-409C-BE32-E72D297353CC}">
              <c16:uniqueId val="{00000005-F86E-48F7-BA5D-AC32C8545288}"/>
            </c:ext>
          </c:extLst>
        </c:ser>
        <c:ser>
          <c:idx val="6"/>
          <c:order val="6"/>
          <c:tx>
            <c:strRef>
              <c:f>'IMDb rating Wise analysis'!$H$3:$H$4</c:f>
              <c:strCache>
                <c:ptCount val="1"/>
                <c:pt idx="0">
                  <c:v>8.1</c:v>
                </c:pt>
              </c:strCache>
            </c:strRef>
          </c:tx>
          <c:spPr>
            <a:solidFill>
              <a:schemeClr val="accent1">
                <a:lumMod val="60000"/>
              </a:schemeClr>
            </a:solidFill>
            <a:ln>
              <a:noFill/>
            </a:ln>
            <a:effectLst/>
          </c:spPr>
          <c:invertIfNegative val="0"/>
          <c:cat>
            <c:strRef>
              <c:f>'IMDb rating Wise analysis'!$A$5:$A$12</c:f>
              <c:strCache>
                <c:ptCount val="7"/>
                <c:pt idx="0">
                  <c:v>2010</c:v>
                </c:pt>
                <c:pt idx="1">
                  <c:v>2011</c:v>
                </c:pt>
                <c:pt idx="2">
                  <c:v>2012</c:v>
                </c:pt>
                <c:pt idx="3">
                  <c:v>2013</c:v>
                </c:pt>
                <c:pt idx="4">
                  <c:v>2014</c:v>
                </c:pt>
                <c:pt idx="5">
                  <c:v>2015</c:v>
                </c:pt>
                <c:pt idx="6">
                  <c:v>2016</c:v>
                </c:pt>
              </c:strCache>
            </c:strRef>
          </c:cat>
          <c:val>
            <c:numRef>
              <c:f>'IMDb rating Wise analysis'!$H$5:$H$12</c:f>
              <c:numCache>
                <c:formatCode>General</c:formatCode>
                <c:ptCount val="7"/>
                <c:pt idx="0">
                  <c:v>2</c:v>
                </c:pt>
                <c:pt idx="1">
                  <c:v>1</c:v>
                </c:pt>
                <c:pt idx="2">
                  <c:v>1</c:v>
                </c:pt>
                <c:pt idx="3">
                  <c:v>3</c:v>
                </c:pt>
                <c:pt idx="4">
                  <c:v>4</c:v>
                </c:pt>
                <c:pt idx="5">
                  <c:v>3</c:v>
                </c:pt>
                <c:pt idx="6">
                  <c:v>2</c:v>
                </c:pt>
              </c:numCache>
            </c:numRef>
          </c:val>
          <c:extLst>
            <c:ext xmlns:c16="http://schemas.microsoft.com/office/drawing/2014/chart" uri="{C3380CC4-5D6E-409C-BE32-E72D297353CC}">
              <c16:uniqueId val="{00000001-95E3-4052-A9B1-2AA3A12DBAA3}"/>
            </c:ext>
          </c:extLst>
        </c:ser>
        <c:ser>
          <c:idx val="7"/>
          <c:order val="7"/>
          <c:tx>
            <c:strRef>
              <c:f>'IMDb rating Wise analysis'!$I$3:$I$4</c:f>
              <c:strCache>
                <c:ptCount val="1"/>
                <c:pt idx="0">
                  <c:v>8.2</c:v>
                </c:pt>
              </c:strCache>
            </c:strRef>
          </c:tx>
          <c:spPr>
            <a:solidFill>
              <a:schemeClr val="accent2">
                <a:lumMod val="60000"/>
              </a:schemeClr>
            </a:solidFill>
            <a:ln>
              <a:noFill/>
            </a:ln>
            <a:effectLst/>
          </c:spPr>
          <c:invertIfNegative val="0"/>
          <c:cat>
            <c:strRef>
              <c:f>'IMDb rating Wise analysis'!$A$5:$A$12</c:f>
              <c:strCache>
                <c:ptCount val="7"/>
                <c:pt idx="0">
                  <c:v>2010</c:v>
                </c:pt>
                <c:pt idx="1">
                  <c:v>2011</c:v>
                </c:pt>
                <c:pt idx="2">
                  <c:v>2012</c:v>
                </c:pt>
                <c:pt idx="3">
                  <c:v>2013</c:v>
                </c:pt>
                <c:pt idx="4">
                  <c:v>2014</c:v>
                </c:pt>
                <c:pt idx="5">
                  <c:v>2015</c:v>
                </c:pt>
                <c:pt idx="6">
                  <c:v>2016</c:v>
                </c:pt>
              </c:strCache>
            </c:strRef>
          </c:cat>
          <c:val>
            <c:numRef>
              <c:f>'IMDb rating Wise analysis'!$I$5:$I$12</c:f>
              <c:numCache>
                <c:formatCode>General</c:formatCode>
                <c:ptCount val="7"/>
                <c:pt idx="1">
                  <c:v>1</c:v>
                </c:pt>
                <c:pt idx="3">
                  <c:v>1</c:v>
                </c:pt>
                <c:pt idx="5">
                  <c:v>1</c:v>
                </c:pt>
                <c:pt idx="6">
                  <c:v>1</c:v>
                </c:pt>
              </c:numCache>
            </c:numRef>
          </c:val>
          <c:extLst>
            <c:ext xmlns:c16="http://schemas.microsoft.com/office/drawing/2014/chart" uri="{C3380CC4-5D6E-409C-BE32-E72D297353CC}">
              <c16:uniqueId val="{00000002-95E3-4052-A9B1-2AA3A12DBAA3}"/>
            </c:ext>
          </c:extLst>
        </c:ser>
        <c:ser>
          <c:idx val="8"/>
          <c:order val="8"/>
          <c:tx>
            <c:strRef>
              <c:f>'IMDb rating Wise analysis'!$J$3:$J$4</c:f>
              <c:strCache>
                <c:ptCount val="1"/>
                <c:pt idx="0">
                  <c:v>8.3</c:v>
                </c:pt>
              </c:strCache>
            </c:strRef>
          </c:tx>
          <c:spPr>
            <a:solidFill>
              <a:schemeClr val="accent3">
                <a:lumMod val="60000"/>
              </a:schemeClr>
            </a:solidFill>
            <a:ln>
              <a:noFill/>
            </a:ln>
            <a:effectLst/>
          </c:spPr>
          <c:invertIfNegative val="0"/>
          <c:cat>
            <c:strRef>
              <c:f>'IMDb rating Wise analysis'!$A$5:$A$12</c:f>
              <c:strCache>
                <c:ptCount val="7"/>
                <c:pt idx="0">
                  <c:v>2010</c:v>
                </c:pt>
                <c:pt idx="1">
                  <c:v>2011</c:v>
                </c:pt>
                <c:pt idx="2">
                  <c:v>2012</c:v>
                </c:pt>
                <c:pt idx="3">
                  <c:v>2013</c:v>
                </c:pt>
                <c:pt idx="4">
                  <c:v>2014</c:v>
                </c:pt>
                <c:pt idx="5">
                  <c:v>2015</c:v>
                </c:pt>
                <c:pt idx="6">
                  <c:v>2016</c:v>
                </c:pt>
              </c:strCache>
            </c:strRef>
          </c:cat>
          <c:val>
            <c:numRef>
              <c:f>'IMDb rating Wise analysis'!$J$5:$J$12</c:f>
              <c:numCache>
                <c:formatCode>General</c:formatCode>
                <c:ptCount val="7"/>
                <c:pt idx="0">
                  <c:v>1</c:v>
                </c:pt>
              </c:numCache>
            </c:numRef>
          </c:val>
          <c:extLst>
            <c:ext xmlns:c16="http://schemas.microsoft.com/office/drawing/2014/chart" uri="{C3380CC4-5D6E-409C-BE32-E72D297353CC}">
              <c16:uniqueId val="{00000003-95E3-4052-A9B1-2AA3A12DBAA3}"/>
            </c:ext>
          </c:extLst>
        </c:ser>
        <c:ser>
          <c:idx val="9"/>
          <c:order val="9"/>
          <c:tx>
            <c:strRef>
              <c:f>'IMDb rating Wise analysis'!$K$3:$K$4</c:f>
              <c:strCache>
                <c:ptCount val="1"/>
                <c:pt idx="0">
                  <c:v>8.4</c:v>
                </c:pt>
              </c:strCache>
            </c:strRef>
          </c:tx>
          <c:spPr>
            <a:solidFill>
              <a:schemeClr val="accent4">
                <a:lumMod val="60000"/>
              </a:schemeClr>
            </a:solidFill>
            <a:ln>
              <a:noFill/>
            </a:ln>
            <a:effectLst/>
          </c:spPr>
          <c:invertIfNegative val="0"/>
          <c:cat>
            <c:strRef>
              <c:f>'IMDb rating Wise analysis'!$A$5:$A$12</c:f>
              <c:strCache>
                <c:ptCount val="7"/>
                <c:pt idx="0">
                  <c:v>2010</c:v>
                </c:pt>
                <c:pt idx="1">
                  <c:v>2011</c:v>
                </c:pt>
                <c:pt idx="2">
                  <c:v>2012</c:v>
                </c:pt>
                <c:pt idx="3">
                  <c:v>2013</c:v>
                </c:pt>
                <c:pt idx="4">
                  <c:v>2014</c:v>
                </c:pt>
                <c:pt idx="5">
                  <c:v>2015</c:v>
                </c:pt>
                <c:pt idx="6">
                  <c:v>2016</c:v>
                </c:pt>
              </c:strCache>
            </c:strRef>
          </c:cat>
          <c:val>
            <c:numRef>
              <c:f>'IMDb rating Wise analysis'!$K$5:$K$12</c:f>
              <c:numCache>
                <c:formatCode>General</c:formatCode>
                <c:ptCount val="7"/>
                <c:pt idx="2">
                  <c:v>2</c:v>
                </c:pt>
              </c:numCache>
            </c:numRef>
          </c:val>
          <c:extLst>
            <c:ext xmlns:c16="http://schemas.microsoft.com/office/drawing/2014/chart" uri="{C3380CC4-5D6E-409C-BE32-E72D297353CC}">
              <c16:uniqueId val="{00000004-95E3-4052-A9B1-2AA3A12DBAA3}"/>
            </c:ext>
          </c:extLst>
        </c:ser>
        <c:ser>
          <c:idx val="10"/>
          <c:order val="10"/>
          <c:tx>
            <c:strRef>
              <c:f>'IMDb rating Wise analysis'!$L$3:$L$4</c:f>
              <c:strCache>
                <c:ptCount val="1"/>
                <c:pt idx="0">
                  <c:v>8.5</c:v>
                </c:pt>
              </c:strCache>
            </c:strRef>
          </c:tx>
          <c:spPr>
            <a:solidFill>
              <a:schemeClr val="accent5">
                <a:lumMod val="60000"/>
              </a:schemeClr>
            </a:solidFill>
            <a:ln>
              <a:noFill/>
            </a:ln>
            <a:effectLst/>
          </c:spPr>
          <c:invertIfNegative val="0"/>
          <c:cat>
            <c:strRef>
              <c:f>'IMDb rating Wise analysis'!$A$5:$A$12</c:f>
              <c:strCache>
                <c:ptCount val="7"/>
                <c:pt idx="0">
                  <c:v>2010</c:v>
                </c:pt>
                <c:pt idx="1">
                  <c:v>2011</c:v>
                </c:pt>
                <c:pt idx="2">
                  <c:v>2012</c:v>
                </c:pt>
                <c:pt idx="3">
                  <c:v>2013</c:v>
                </c:pt>
                <c:pt idx="4">
                  <c:v>2014</c:v>
                </c:pt>
                <c:pt idx="5">
                  <c:v>2015</c:v>
                </c:pt>
                <c:pt idx="6">
                  <c:v>2016</c:v>
                </c:pt>
              </c:strCache>
            </c:strRef>
          </c:cat>
          <c:val>
            <c:numRef>
              <c:f>'IMDb rating Wise analysis'!$L$5:$L$12</c:f>
              <c:numCache>
                <c:formatCode>General</c:formatCode>
                <c:ptCount val="7"/>
                <c:pt idx="4">
                  <c:v>1</c:v>
                </c:pt>
              </c:numCache>
            </c:numRef>
          </c:val>
          <c:extLst>
            <c:ext xmlns:c16="http://schemas.microsoft.com/office/drawing/2014/chart" uri="{C3380CC4-5D6E-409C-BE32-E72D297353CC}">
              <c16:uniqueId val="{00000005-95E3-4052-A9B1-2AA3A12DBAA3}"/>
            </c:ext>
          </c:extLst>
        </c:ser>
        <c:ser>
          <c:idx val="11"/>
          <c:order val="11"/>
          <c:tx>
            <c:strRef>
              <c:f>'IMDb rating Wise analysis'!$M$3:$M$4</c:f>
              <c:strCache>
                <c:ptCount val="1"/>
                <c:pt idx="0">
                  <c:v>8.6</c:v>
                </c:pt>
              </c:strCache>
            </c:strRef>
          </c:tx>
          <c:spPr>
            <a:solidFill>
              <a:schemeClr val="accent6">
                <a:lumMod val="60000"/>
              </a:schemeClr>
            </a:solidFill>
            <a:ln>
              <a:noFill/>
            </a:ln>
            <a:effectLst/>
          </c:spPr>
          <c:invertIfNegative val="0"/>
          <c:cat>
            <c:strRef>
              <c:f>'IMDb rating Wise analysis'!$A$5:$A$12</c:f>
              <c:strCache>
                <c:ptCount val="7"/>
                <c:pt idx="0">
                  <c:v>2010</c:v>
                </c:pt>
                <c:pt idx="1">
                  <c:v>2011</c:v>
                </c:pt>
                <c:pt idx="2">
                  <c:v>2012</c:v>
                </c:pt>
                <c:pt idx="3">
                  <c:v>2013</c:v>
                </c:pt>
                <c:pt idx="4">
                  <c:v>2014</c:v>
                </c:pt>
                <c:pt idx="5">
                  <c:v>2015</c:v>
                </c:pt>
                <c:pt idx="6">
                  <c:v>2016</c:v>
                </c:pt>
              </c:strCache>
            </c:strRef>
          </c:cat>
          <c:val>
            <c:numRef>
              <c:f>'IMDb rating Wise analysis'!$M$5:$M$12</c:f>
              <c:numCache>
                <c:formatCode>General</c:formatCode>
                <c:ptCount val="7"/>
                <c:pt idx="4">
                  <c:v>1</c:v>
                </c:pt>
              </c:numCache>
            </c:numRef>
          </c:val>
          <c:extLst>
            <c:ext xmlns:c16="http://schemas.microsoft.com/office/drawing/2014/chart" uri="{C3380CC4-5D6E-409C-BE32-E72D297353CC}">
              <c16:uniqueId val="{00000006-95E3-4052-A9B1-2AA3A12DBAA3}"/>
            </c:ext>
          </c:extLst>
        </c:ser>
        <c:ser>
          <c:idx val="12"/>
          <c:order val="12"/>
          <c:tx>
            <c:strRef>
              <c:f>'IMDb rating Wise analysis'!$N$3:$N$4</c:f>
              <c:strCache>
                <c:ptCount val="1"/>
                <c:pt idx="0">
                  <c:v>8.8</c:v>
                </c:pt>
              </c:strCache>
            </c:strRef>
          </c:tx>
          <c:spPr>
            <a:solidFill>
              <a:schemeClr val="accent1">
                <a:lumMod val="80000"/>
                <a:lumOff val="20000"/>
              </a:schemeClr>
            </a:solidFill>
            <a:ln>
              <a:noFill/>
            </a:ln>
            <a:effectLst/>
          </c:spPr>
          <c:invertIfNegative val="0"/>
          <c:cat>
            <c:strRef>
              <c:f>'IMDb rating Wise analysis'!$A$5:$A$12</c:f>
              <c:strCache>
                <c:ptCount val="7"/>
                <c:pt idx="0">
                  <c:v>2010</c:v>
                </c:pt>
                <c:pt idx="1">
                  <c:v>2011</c:v>
                </c:pt>
                <c:pt idx="2">
                  <c:v>2012</c:v>
                </c:pt>
                <c:pt idx="3">
                  <c:v>2013</c:v>
                </c:pt>
                <c:pt idx="4">
                  <c:v>2014</c:v>
                </c:pt>
                <c:pt idx="5">
                  <c:v>2015</c:v>
                </c:pt>
                <c:pt idx="6">
                  <c:v>2016</c:v>
                </c:pt>
              </c:strCache>
            </c:strRef>
          </c:cat>
          <c:val>
            <c:numRef>
              <c:f>'IMDb rating Wise analysis'!$N$5:$N$12</c:f>
              <c:numCache>
                <c:formatCode>General</c:formatCode>
                <c:ptCount val="7"/>
                <c:pt idx="0">
                  <c:v>1</c:v>
                </c:pt>
              </c:numCache>
            </c:numRef>
          </c:val>
          <c:extLst>
            <c:ext xmlns:c16="http://schemas.microsoft.com/office/drawing/2014/chart" uri="{C3380CC4-5D6E-409C-BE32-E72D297353CC}">
              <c16:uniqueId val="{00000007-95E3-4052-A9B1-2AA3A12DBAA3}"/>
            </c:ext>
          </c:extLst>
        </c:ser>
        <c:dLbls>
          <c:showLegendKey val="0"/>
          <c:showVal val="0"/>
          <c:showCatName val="0"/>
          <c:showSerName val="0"/>
          <c:showPercent val="0"/>
          <c:showBubbleSize val="0"/>
        </c:dLbls>
        <c:gapWidth val="219"/>
        <c:overlap val="-27"/>
        <c:axId val="1230633440"/>
        <c:axId val="1588570880"/>
      </c:barChart>
      <c:catAx>
        <c:axId val="123063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570880"/>
        <c:crosses val="autoZero"/>
        <c:auto val="1"/>
        <c:lblAlgn val="ctr"/>
        <c:lblOffset val="100"/>
        <c:noMultiLvlLbl val="0"/>
      </c:catAx>
      <c:valAx>
        <c:axId val="158857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63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board infinity.xlsx]MetaCritic rating wise analysis!PivotTable1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MetaCritic</a:t>
            </a:r>
            <a:r>
              <a:rPr lang="en-US" baseline="0"/>
              <a:t>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FFC000"/>
          </a:solidFill>
          <a:ln w="9525" cap="flat" cmpd="sng" algn="ctr">
            <a:solidFill>
              <a:schemeClr val="accent4">
                <a:lumMod val="50000"/>
              </a:schemeClr>
            </a:solidFill>
            <a:round/>
          </a:ln>
          <a:effectLst/>
          <a:sp3d contourW="9525">
            <a:contourClr>
              <a:schemeClr val="accent4">
                <a:lumMod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'MetaCritic rating wise analysis'!$B$3</c:f>
              <c:strCache>
                <c:ptCount val="1"/>
                <c:pt idx="0">
                  <c:v>Total</c:v>
                </c:pt>
              </c:strCache>
            </c:strRef>
          </c:tx>
          <c:spPr>
            <a:solidFill>
              <a:srgbClr val="FFC000"/>
            </a:solidFill>
            <a:ln w="9525" cap="flat" cmpd="sng" algn="ctr">
              <a:solidFill>
                <a:schemeClr val="accent4">
                  <a:lumMod val="50000"/>
                </a:schemeClr>
              </a:solidFill>
              <a:round/>
            </a:ln>
            <a:effectLst/>
            <a:sp3d contourW="9525">
              <a:contourClr>
                <a:schemeClr val="accent4">
                  <a:lumMod val="50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'MetaCritic rating wise analysis'!$A$4:$A$11</c:f>
              <c:strCache>
                <c:ptCount val="7"/>
                <c:pt idx="0">
                  <c:v>2010</c:v>
                </c:pt>
                <c:pt idx="1">
                  <c:v>2011</c:v>
                </c:pt>
                <c:pt idx="2">
                  <c:v>2012</c:v>
                </c:pt>
                <c:pt idx="3">
                  <c:v>2013</c:v>
                </c:pt>
                <c:pt idx="4">
                  <c:v>2014</c:v>
                </c:pt>
                <c:pt idx="5">
                  <c:v>2015</c:v>
                </c:pt>
                <c:pt idx="6">
                  <c:v>2016</c:v>
                </c:pt>
              </c:strCache>
            </c:strRef>
          </c:cat>
          <c:val>
            <c:numRef>
              <c:f>'MetaCritic rating wise analysis'!$B$4:$B$11</c:f>
              <c:numCache>
                <c:formatCode>General</c:formatCode>
                <c:ptCount val="7"/>
                <c:pt idx="0">
                  <c:v>75.764705882352942</c:v>
                </c:pt>
                <c:pt idx="1">
                  <c:v>75.181818181818187</c:v>
                </c:pt>
                <c:pt idx="2">
                  <c:v>77</c:v>
                </c:pt>
                <c:pt idx="3">
                  <c:v>81.714285714285708</c:v>
                </c:pt>
                <c:pt idx="4">
                  <c:v>77.599999999999994</c:v>
                </c:pt>
                <c:pt idx="5">
                  <c:v>81.833333333333329</c:v>
                </c:pt>
                <c:pt idx="6">
                  <c:v>79.666666666666671</c:v>
                </c:pt>
              </c:numCache>
            </c:numRef>
          </c:val>
          <c:extLst>
            <c:ext xmlns:c16="http://schemas.microsoft.com/office/drawing/2014/chart" uri="{C3380CC4-5D6E-409C-BE32-E72D297353CC}">
              <c16:uniqueId val="{00000000-F243-4E6D-B3B5-2E62DE8D809C}"/>
            </c:ext>
          </c:extLst>
        </c:ser>
        <c:dLbls>
          <c:showLegendKey val="0"/>
          <c:showVal val="1"/>
          <c:showCatName val="0"/>
          <c:showSerName val="0"/>
          <c:showPercent val="0"/>
          <c:showBubbleSize val="0"/>
        </c:dLbls>
        <c:gapWidth val="65"/>
        <c:shape val="box"/>
        <c:axId val="393273439"/>
        <c:axId val="393277759"/>
        <c:axId val="1951114815"/>
      </c:bar3DChart>
      <c:catAx>
        <c:axId val="3932734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3277759"/>
        <c:crosses val="autoZero"/>
        <c:auto val="1"/>
        <c:lblAlgn val="ctr"/>
        <c:lblOffset val="100"/>
        <c:noMultiLvlLbl val="0"/>
      </c:catAx>
      <c:valAx>
        <c:axId val="39327775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93273439"/>
        <c:crosses val="autoZero"/>
        <c:crossBetween val="between"/>
      </c:valAx>
      <c:serAx>
        <c:axId val="195111481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93277759"/>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board infinity.xlsx]country wise movie released!PivotTable6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'country wise movie released'!$B$3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88-4628-9001-B4DEA36B07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88-4628-9001-B4DEA36B07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88-4628-9001-B4DEA36B071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88-4628-9001-B4DEA36B071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88-4628-9001-B4DEA36B071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88-4628-9001-B4DEA36B07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wise movie released'!$A$4:$A$10</c:f>
              <c:strCache>
                <c:ptCount val="6"/>
                <c:pt idx="0">
                  <c:v>Australia</c:v>
                </c:pt>
                <c:pt idx="1">
                  <c:v>Canada</c:v>
                </c:pt>
                <c:pt idx="2">
                  <c:v>France</c:v>
                </c:pt>
                <c:pt idx="3">
                  <c:v>Spain</c:v>
                </c:pt>
                <c:pt idx="4">
                  <c:v>UK</c:v>
                </c:pt>
                <c:pt idx="5">
                  <c:v>USA</c:v>
                </c:pt>
              </c:strCache>
            </c:strRef>
          </c:cat>
          <c:val>
            <c:numRef>
              <c:f>'country wise movie released'!$B$4:$B$10</c:f>
              <c:numCache>
                <c:formatCode>General</c:formatCode>
                <c:ptCount val="6"/>
                <c:pt idx="0">
                  <c:v>3</c:v>
                </c:pt>
                <c:pt idx="1">
                  <c:v>1</c:v>
                </c:pt>
                <c:pt idx="2">
                  <c:v>3</c:v>
                </c:pt>
                <c:pt idx="3">
                  <c:v>1</c:v>
                </c:pt>
                <c:pt idx="4">
                  <c:v>11</c:v>
                </c:pt>
                <c:pt idx="5">
                  <c:v>81</c:v>
                </c:pt>
              </c:numCache>
            </c:numRef>
          </c:val>
          <c:extLst>
            <c:ext xmlns:c16="http://schemas.microsoft.com/office/drawing/2014/chart" uri="{C3380CC4-5D6E-409C-BE32-E72D297353CC}">
              <c16:uniqueId val="{00000000-2708-4825-875E-4824B888E17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Year</a:t>
            </a:r>
            <a:r>
              <a:rPr lang="en-IN" baseline="0"/>
              <a:t> Wise Total Gross-Profit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'Year wise Gross-Profit'!$E$3:$E$9</c:f>
              <c:numCache>
                <c:formatCode>General</c:formatCode>
                <c:ptCount val="7"/>
                <c:pt idx="0">
                  <c:v>2010</c:v>
                </c:pt>
                <c:pt idx="1">
                  <c:v>2011</c:v>
                </c:pt>
                <c:pt idx="2">
                  <c:v>2012</c:v>
                </c:pt>
                <c:pt idx="3">
                  <c:v>2013</c:v>
                </c:pt>
                <c:pt idx="4">
                  <c:v>2014</c:v>
                </c:pt>
                <c:pt idx="5">
                  <c:v>2015</c:v>
                </c:pt>
                <c:pt idx="6">
                  <c:v>2016</c:v>
                </c:pt>
              </c:numCache>
            </c:numRef>
          </c:xVal>
          <c:yVal>
            <c:numRef>
              <c:f>'Year wise Gross-Profit'!$F$3:$F$9</c:f>
              <c:numCache>
                <c:formatCode>General</c:formatCode>
                <c:ptCount val="7"/>
                <c:pt idx="0">
                  <c:v>1221851622</c:v>
                </c:pt>
                <c:pt idx="1">
                  <c:v>261947282</c:v>
                </c:pt>
                <c:pt idx="2">
                  <c:v>1265926839</c:v>
                </c:pt>
                <c:pt idx="3">
                  <c:v>802479821</c:v>
                </c:pt>
                <c:pt idx="4">
                  <c:v>1016860051</c:v>
                </c:pt>
                <c:pt idx="5">
                  <c:v>1290099334</c:v>
                </c:pt>
                <c:pt idx="6">
                  <c:v>989221775</c:v>
                </c:pt>
              </c:numCache>
            </c:numRef>
          </c:yVal>
          <c:smooth val="0"/>
          <c:extLst>
            <c:ext xmlns:c16="http://schemas.microsoft.com/office/drawing/2014/chart" uri="{C3380CC4-5D6E-409C-BE32-E72D297353CC}">
              <c16:uniqueId val="{00000000-6380-4CF8-88D9-92A48BE9566B}"/>
            </c:ext>
          </c:extLst>
        </c:ser>
        <c:dLbls>
          <c:showLegendKey val="0"/>
          <c:showVal val="0"/>
          <c:showCatName val="0"/>
          <c:showSerName val="0"/>
          <c:showPercent val="0"/>
          <c:showBubbleSize val="0"/>
        </c:dLbls>
        <c:axId val="1663736592"/>
        <c:axId val="1663737072"/>
      </c:scatterChart>
      <c:valAx>
        <c:axId val="1663736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37072"/>
        <c:crosses val="autoZero"/>
        <c:crossBetween val="midCat"/>
      </c:valAx>
      <c:valAx>
        <c:axId val="166373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36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board infinity.xlsx]C votes year wise!PivotTable18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408553619192851E-2"/>
          <c:y val="0.14299432083184724"/>
          <c:w val="0.77533860508657226"/>
          <c:h val="0.6577127859017623"/>
        </c:manualLayout>
      </c:layout>
      <c:barChart>
        <c:barDir val="col"/>
        <c:grouping val="clustered"/>
        <c:varyColors val="0"/>
        <c:ser>
          <c:idx val="0"/>
          <c:order val="0"/>
          <c:tx>
            <c:strRef>
              <c:f>'C votes year wise'!$B$3</c:f>
              <c:strCache>
                <c:ptCount val="1"/>
                <c:pt idx="0">
                  <c:v>Sum of CVotes10</c:v>
                </c:pt>
              </c:strCache>
            </c:strRef>
          </c:tx>
          <c:spPr>
            <a:solidFill>
              <a:schemeClr val="accent1"/>
            </a:solidFill>
            <a:ln>
              <a:noFill/>
            </a:ln>
            <a:effectLst/>
          </c:spPr>
          <c:invertIfNegative val="0"/>
          <c:cat>
            <c:strRef>
              <c:f>'C votes year wise'!$A$4:$A$11</c:f>
              <c:strCache>
                <c:ptCount val="7"/>
                <c:pt idx="0">
                  <c:v>2010</c:v>
                </c:pt>
                <c:pt idx="1">
                  <c:v>2011</c:v>
                </c:pt>
                <c:pt idx="2">
                  <c:v>2012</c:v>
                </c:pt>
                <c:pt idx="3">
                  <c:v>2013</c:v>
                </c:pt>
                <c:pt idx="4">
                  <c:v>2014</c:v>
                </c:pt>
                <c:pt idx="5">
                  <c:v>2015</c:v>
                </c:pt>
                <c:pt idx="6">
                  <c:v>2016</c:v>
                </c:pt>
              </c:strCache>
            </c:strRef>
          </c:cat>
          <c:val>
            <c:numRef>
              <c:f>'C votes year wise'!$B$4:$B$11</c:f>
              <c:numCache>
                <c:formatCode>General</c:formatCode>
                <c:ptCount val="7"/>
                <c:pt idx="0">
                  <c:v>1621806</c:v>
                </c:pt>
                <c:pt idx="1">
                  <c:v>502057</c:v>
                </c:pt>
                <c:pt idx="2">
                  <c:v>1439940</c:v>
                </c:pt>
                <c:pt idx="3">
                  <c:v>943777</c:v>
                </c:pt>
                <c:pt idx="4">
                  <c:v>1630239</c:v>
                </c:pt>
                <c:pt idx="5">
                  <c:v>681720</c:v>
                </c:pt>
                <c:pt idx="6">
                  <c:v>501677</c:v>
                </c:pt>
              </c:numCache>
            </c:numRef>
          </c:val>
          <c:extLst>
            <c:ext xmlns:c16="http://schemas.microsoft.com/office/drawing/2014/chart" uri="{C3380CC4-5D6E-409C-BE32-E72D297353CC}">
              <c16:uniqueId val="{00000000-AE48-45C8-B199-98A027F8194C}"/>
            </c:ext>
          </c:extLst>
        </c:ser>
        <c:ser>
          <c:idx val="1"/>
          <c:order val="1"/>
          <c:tx>
            <c:strRef>
              <c:f>'C votes year wise'!$C$3</c:f>
              <c:strCache>
                <c:ptCount val="1"/>
                <c:pt idx="0">
                  <c:v>Sum of CVotes09</c:v>
                </c:pt>
              </c:strCache>
            </c:strRef>
          </c:tx>
          <c:spPr>
            <a:solidFill>
              <a:schemeClr val="accent2"/>
            </a:solidFill>
            <a:ln>
              <a:noFill/>
            </a:ln>
            <a:effectLst/>
          </c:spPr>
          <c:invertIfNegative val="0"/>
          <c:cat>
            <c:strRef>
              <c:f>'C votes year wise'!$A$4:$A$11</c:f>
              <c:strCache>
                <c:ptCount val="7"/>
                <c:pt idx="0">
                  <c:v>2010</c:v>
                </c:pt>
                <c:pt idx="1">
                  <c:v>2011</c:v>
                </c:pt>
                <c:pt idx="2">
                  <c:v>2012</c:v>
                </c:pt>
                <c:pt idx="3">
                  <c:v>2013</c:v>
                </c:pt>
                <c:pt idx="4">
                  <c:v>2014</c:v>
                </c:pt>
                <c:pt idx="5">
                  <c:v>2015</c:v>
                </c:pt>
                <c:pt idx="6">
                  <c:v>2016</c:v>
                </c:pt>
              </c:strCache>
            </c:strRef>
          </c:cat>
          <c:val>
            <c:numRef>
              <c:f>'C votes year wise'!$C$4:$C$11</c:f>
              <c:numCache>
                <c:formatCode>General</c:formatCode>
                <c:ptCount val="7"/>
                <c:pt idx="0">
                  <c:v>1864991</c:v>
                </c:pt>
                <c:pt idx="1">
                  <c:v>740182</c:v>
                </c:pt>
                <c:pt idx="2">
                  <c:v>1635204</c:v>
                </c:pt>
                <c:pt idx="3">
                  <c:v>1354004</c:v>
                </c:pt>
                <c:pt idx="4">
                  <c:v>2090279</c:v>
                </c:pt>
                <c:pt idx="5">
                  <c:v>953066</c:v>
                </c:pt>
                <c:pt idx="6">
                  <c:v>602691</c:v>
                </c:pt>
              </c:numCache>
            </c:numRef>
          </c:val>
          <c:extLst>
            <c:ext xmlns:c16="http://schemas.microsoft.com/office/drawing/2014/chart" uri="{C3380CC4-5D6E-409C-BE32-E72D297353CC}">
              <c16:uniqueId val="{00000001-AE48-45C8-B199-98A027F8194C}"/>
            </c:ext>
          </c:extLst>
        </c:ser>
        <c:ser>
          <c:idx val="2"/>
          <c:order val="2"/>
          <c:tx>
            <c:strRef>
              <c:f>'C votes year wise'!$D$3</c:f>
              <c:strCache>
                <c:ptCount val="1"/>
                <c:pt idx="0">
                  <c:v>Sum of CVotes08</c:v>
                </c:pt>
              </c:strCache>
            </c:strRef>
          </c:tx>
          <c:spPr>
            <a:solidFill>
              <a:schemeClr val="accent3"/>
            </a:solidFill>
            <a:ln>
              <a:noFill/>
            </a:ln>
            <a:effectLst/>
          </c:spPr>
          <c:invertIfNegative val="0"/>
          <c:cat>
            <c:strRef>
              <c:f>'C votes year wise'!$A$4:$A$11</c:f>
              <c:strCache>
                <c:ptCount val="7"/>
                <c:pt idx="0">
                  <c:v>2010</c:v>
                </c:pt>
                <c:pt idx="1">
                  <c:v>2011</c:v>
                </c:pt>
                <c:pt idx="2">
                  <c:v>2012</c:v>
                </c:pt>
                <c:pt idx="3">
                  <c:v>2013</c:v>
                </c:pt>
                <c:pt idx="4">
                  <c:v>2014</c:v>
                </c:pt>
                <c:pt idx="5">
                  <c:v>2015</c:v>
                </c:pt>
                <c:pt idx="6">
                  <c:v>2016</c:v>
                </c:pt>
              </c:strCache>
            </c:strRef>
          </c:cat>
          <c:val>
            <c:numRef>
              <c:f>'C votes year wise'!$D$4:$D$11</c:f>
              <c:numCache>
                <c:formatCode>General</c:formatCode>
                <c:ptCount val="7"/>
                <c:pt idx="0">
                  <c:v>2470465</c:v>
                </c:pt>
                <c:pt idx="1">
                  <c:v>1277379</c:v>
                </c:pt>
                <c:pt idx="2">
                  <c:v>2003165</c:v>
                </c:pt>
                <c:pt idx="3">
                  <c:v>1968218</c:v>
                </c:pt>
                <c:pt idx="4">
                  <c:v>2766661</c:v>
                </c:pt>
                <c:pt idx="5">
                  <c:v>1290645</c:v>
                </c:pt>
                <c:pt idx="6">
                  <c:v>799690</c:v>
                </c:pt>
              </c:numCache>
            </c:numRef>
          </c:val>
          <c:extLst>
            <c:ext xmlns:c16="http://schemas.microsoft.com/office/drawing/2014/chart" uri="{C3380CC4-5D6E-409C-BE32-E72D297353CC}">
              <c16:uniqueId val="{00000003-AE48-45C8-B199-98A027F8194C}"/>
            </c:ext>
          </c:extLst>
        </c:ser>
        <c:ser>
          <c:idx val="3"/>
          <c:order val="3"/>
          <c:tx>
            <c:strRef>
              <c:f>'C votes year wise'!$E$3</c:f>
              <c:strCache>
                <c:ptCount val="1"/>
                <c:pt idx="0">
                  <c:v>Sum of CVotes07</c:v>
                </c:pt>
              </c:strCache>
            </c:strRef>
          </c:tx>
          <c:spPr>
            <a:solidFill>
              <a:schemeClr val="accent4"/>
            </a:solidFill>
            <a:ln>
              <a:noFill/>
            </a:ln>
            <a:effectLst/>
          </c:spPr>
          <c:invertIfNegative val="0"/>
          <c:cat>
            <c:strRef>
              <c:f>'C votes year wise'!$A$4:$A$11</c:f>
              <c:strCache>
                <c:ptCount val="7"/>
                <c:pt idx="0">
                  <c:v>2010</c:v>
                </c:pt>
                <c:pt idx="1">
                  <c:v>2011</c:v>
                </c:pt>
                <c:pt idx="2">
                  <c:v>2012</c:v>
                </c:pt>
                <c:pt idx="3">
                  <c:v>2013</c:v>
                </c:pt>
                <c:pt idx="4">
                  <c:v>2014</c:v>
                </c:pt>
                <c:pt idx="5">
                  <c:v>2015</c:v>
                </c:pt>
                <c:pt idx="6">
                  <c:v>2016</c:v>
                </c:pt>
              </c:strCache>
            </c:strRef>
          </c:cat>
          <c:val>
            <c:numRef>
              <c:f>'C votes year wise'!$E$4:$E$11</c:f>
              <c:numCache>
                <c:formatCode>General</c:formatCode>
                <c:ptCount val="7"/>
                <c:pt idx="0">
                  <c:v>1523842</c:v>
                </c:pt>
                <c:pt idx="1">
                  <c:v>839787</c:v>
                </c:pt>
                <c:pt idx="2">
                  <c:v>1188648</c:v>
                </c:pt>
                <c:pt idx="3">
                  <c:v>1174119</c:v>
                </c:pt>
                <c:pt idx="4">
                  <c:v>1654898</c:v>
                </c:pt>
                <c:pt idx="5">
                  <c:v>775152</c:v>
                </c:pt>
                <c:pt idx="6">
                  <c:v>515082</c:v>
                </c:pt>
              </c:numCache>
            </c:numRef>
          </c:val>
          <c:extLst>
            <c:ext xmlns:c16="http://schemas.microsoft.com/office/drawing/2014/chart" uri="{C3380CC4-5D6E-409C-BE32-E72D297353CC}">
              <c16:uniqueId val="{00000004-AE48-45C8-B199-98A027F8194C}"/>
            </c:ext>
          </c:extLst>
        </c:ser>
        <c:ser>
          <c:idx val="4"/>
          <c:order val="4"/>
          <c:tx>
            <c:strRef>
              <c:f>'C votes year wise'!$F$3</c:f>
              <c:strCache>
                <c:ptCount val="1"/>
                <c:pt idx="0">
                  <c:v>Sum of CVotes06</c:v>
                </c:pt>
              </c:strCache>
            </c:strRef>
          </c:tx>
          <c:spPr>
            <a:solidFill>
              <a:schemeClr val="accent5"/>
            </a:solidFill>
            <a:ln>
              <a:noFill/>
            </a:ln>
            <a:effectLst/>
          </c:spPr>
          <c:invertIfNegative val="0"/>
          <c:cat>
            <c:strRef>
              <c:f>'C votes year wise'!$A$4:$A$11</c:f>
              <c:strCache>
                <c:ptCount val="7"/>
                <c:pt idx="0">
                  <c:v>2010</c:v>
                </c:pt>
                <c:pt idx="1">
                  <c:v>2011</c:v>
                </c:pt>
                <c:pt idx="2">
                  <c:v>2012</c:v>
                </c:pt>
                <c:pt idx="3">
                  <c:v>2013</c:v>
                </c:pt>
                <c:pt idx="4">
                  <c:v>2014</c:v>
                </c:pt>
                <c:pt idx="5">
                  <c:v>2015</c:v>
                </c:pt>
                <c:pt idx="6">
                  <c:v>2016</c:v>
                </c:pt>
              </c:strCache>
            </c:strRef>
          </c:cat>
          <c:val>
            <c:numRef>
              <c:f>'C votes year wise'!$F$4:$F$11</c:f>
              <c:numCache>
                <c:formatCode>General</c:formatCode>
                <c:ptCount val="7"/>
                <c:pt idx="0">
                  <c:v>547218</c:v>
                </c:pt>
                <c:pt idx="1">
                  <c:v>302188</c:v>
                </c:pt>
                <c:pt idx="2">
                  <c:v>449482</c:v>
                </c:pt>
                <c:pt idx="3">
                  <c:v>425654</c:v>
                </c:pt>
                <c:pt idx="4">
                  <c:v>586467</c:v>
                </c:pt>
                <c:pt idx="5">
                  <c:v>276253</c:v>
                </c:pt>
                <c:pt idx="6">
                  <c:v>196883</c:v>
                </c:pt>
              </c:numCache>
            </c:numRef>
          </c:val>
          <c:extLst>
            <c:ext xmlns:c16="http://schemas.microsoft.com/office/drawing/2014/chart" uri="{C3380CC4-5D6E-409C-BE32-E72D297353CC}">
              <c16:uniqueId val="{00000005-AE48-45C8-B199-98A027F8194C}"/>
            </c:ext>
          </c:extLst>
        </c:ser>
        <c:ser>
          <c:idx val="5"/>
          <c:order val="5"/>
          <c:tx>
            <c:strRef>
              <c:f>'C votes year wise'!$G$3</c:f>
              <c:strCache>
                <c:ptCount val="1"/>
                <c:pt idx="0">
                  <c:v>Sum of CVotes05</c:v>
                </c:pt>
              </c:strCache>
            </c:strRef>
          </c:tx>
          <c:spPr>
            <a:solidFill>
              <a:schemeClr val="accent6"/>
            </a:solidFill>
            <a:ln>
              <a:noFill/>
            </a:ln>
            <a:effectLst/>
          </c:spPr>
          <c:invertIfNegative val="0"/>
          <c:cat>
            <c:strRef>
              <c:f>'C votes year wise'!$A$4:$A$11</c:f>
              <c:strCache>
                <c:ptCount val="7"/>
                <c:pt idx="0">
                  <c:v>2010</c:v>
                </c:pt>
                <c:pt idx="1">
                  <c:v>2011</c:v>
                </c:pt>
                <c:pt idx="2">
                  <c:v>2012</c:v>
                </c:pt>
                <c:pt idx="3">
                  <c:v>2013</c:v>
                </c:pt>
                <c:pt idx="4">
                  <c:v>2014</c:v>
                </c:pt>
                <c:pt idx="5">
                  <c:v>2015</c:v>
                </c:pt>
                <c:pt idx="6">
                  <c:v>2016</c:v>
                </c:pt>
              </c:strCache>
            </c:strRef>
          </c:cat>
          <c:val>
            <c:numRef>
              <c:f>'C votes year wise'!$G$4:$G$11</c:f>
              <c:numCache>
                <c:formatCode>General</c:formatCode>
                <c:ptCount val="7"/>
                <c:pt idx="0">
                  <c:v>197841</c:v>
                </c:pt>
                <c:pt idx="1">
                  <c:v>108137</c:v>
                </c:pt>
                <c:pt idx="2">
                  <c:v>171065</c:v>
                </c:pt>
                <c:pt idx="3">
                  <c:v>156757</c:v>
                </c:pt>
                <c:pt idx="4">
                  <c:v>210877</c:v>
                </c:pt>
                <c:pt idx="5">
                  <c:v>101473</c:v>
                </c:pt>
                <c:pt idx="6">
                  <c:v>71025</c:v>
                </c:pt>
              </c:numCache>
            </c:numRef>
          </c:val>
          <c:extLst>
            <c:ext xmlns:c16="http://schemas.microsoft.com/office/drawing/2014/chart" uri="{C3380CC4-5D6E-409C-BE32-E72D297353CC}">
              <c16:uniqueId val="{00000006-AE48-45C8-B199-98A027F8194C}"/>
            </c:ext>
          </c:extLst>
        </c:ser>
        <c:ser>
          <c:idx val="6"/>
          <c:order val="6"/>
          <c:tx>
            <c:strRef>
              <c:f>'C votes year wise'!$H$3</c:f>
              <c:strCache>
                <c:ptCount val="1"/>
                <c:pt idx="0">
                  <c:v>Sum of CVotes04</c:v>
                </c:pt>
              </c:strCache>
            </c:strRef>
          </c:tx>
          <c:spPr>
            <a:solidFill>
              <a:schemeClr val="accent1">
                <a:lumMod val="60000"/>
              </a:schemeClr>
            </a:solidFill>
            <a:ln>
              <a:noFill/>
            </a:ln>
            <a:effectLst/>
          </c:spPr>
          <c:invertIfNegative val="0"/>
          <c:cat>
            <c:strRef>
              <c:f>'C votes year wise'!$A$4:$A$11</c:f>
              <c:strCache>
                <c:ptCount val="7"/>
                <c:pt idx="0">
                  <c:v>2010</c:v>
                </c:pt>
                <c:pt idx="1">
                  <c:v>2011</c:v>
                </c:pt>
                <c:pt idx="2">
                  <c:v>2012</c:v>
                </c:pt>
                <c:pt idx="3">
                  <c:v>2013</c:v>
                </c:pt>
                <c:pt idx="4">
                  <c:v>2014</c:v>
                </c:pt>
                <c:pt idx="5">
                  <c:v>2015</c:v>
                </c:pt>
                <c:pt idx="6">
                  <c:v>2016</c:v>
                </c:pt>
              </c:strCache>
            </c:strRef>
          </c:cat>
          <c:val>
            <c:numRef>
              <c:f>'C votes year wise'!$H$4:$H$11</c:f>
              <c:numCache>
                <c:formatCode>General</c:formatCode>
                <c:ptCount val="7"/>
                <c:pt idx="0">
                  <c:v>84071</c:v>
                </c:pt>
                <c:pt idx="1">
                  <c:v>44916</c:v>
                </c:pt>
                <c:pt idx="2">
                  <c:v>74154</c:v>
                </c:pt>
                <c:pt idx="3">
                  <c:v>67061</c:v>
                </c:pt>
                <c:pt idx="4">
                  <c:v>89908</c:v>
                </c:pt>
                <c:pt idx="5">
                  <c:v>42986</c:v>
                </c:pt>
                <c:pt idx="6">
                  <c:v>29915</c:v>
                </c:pt>
              </c:numCache>
            </c:numRef>
          </c:val>
          <c:extLst>
            <c:ext xmlns:c16="http://schemas.microsoft.com/office/drawing/2014/chart" uri="{C3380CC4-5D6E-409C-BE32-E72D297353CC}">
              <c16:uniqueId val="{00000007-AE48-45C8-B199-98A027F8194C}"/>
            </c:ext>
          </c:extLst>
        </c:ser>
        <c:ser>
          <c:idx val="7"/>
          <c:order val="7"/>
          <c:tx>
            <c:strRef>
              <c:f>'C votes year wise'!$I$3</c:f>
              <c:strCache>
                <c:ptCount val="1"/>
                <c:pt idx="0">
                  <c:v>Sum of CVotes03</c:v>
                </c:pt>
              </c:strCache>
            </c:strRef>
          </c:tx>
          <c:spPr>
            <a:solidFill>
              <a:schemeClr val="accent2">
                <a:lumMod val="60000"/>
              </a:schemeClr>
            </a:solidFill>
            <a:ln>
              <a:noFill/>
            </a:ln>
            <a:effectLst/>
          </c:spPr>
          <c:invertIfNegative val="0"/>
          <c:cat>
            <c:strRef>
              <c:f>'C votes year wise'!$A$4:$A$11</c:f>
              <c:strCache>
                <c:ptCount val="7"/>
                <c:pt idx="0">
                  <c:v>2010</c:v>
                </c:pt>
                <c:pt idx="1">
                  <c:v>2011</c:v>
                </c:pt>
                <c:pt idx="2">
                  <c:v>2012</c:v>
                </c:pt>
                <c:pt idx="3">
                  <c:v>2013</c:v>
                </c:pt>
                <c:pt idx="4">
                  <c:v>2014</c:v>
                </c:pt>
                <c:pt idx="5">
                  <c:v>2015</c:v>
                </c:pt>
                <c:pt idx="6">
                  <c:v>2016</c:v>
                </c:pt>
              </c:strCache>
            </c:strRef>
          </c:cat>
          <c:val>
            <c:numRef>
              <c:f>'C votes year wise'!$I$4:$I$11</c:f>
              <c:numCache>
                <c:formatCode>General</c:formatCode>
                <c:ptCount val="7"/>
                <c:pt idx="0">
                  <c:v>47100</c:v>
                </c:pt>
                <c:pt idx="1">
                  <c:v>24356</c:v>
                </c:pt>
                <c:pt idx="2">
                  <c:v>42483</c:v>
                </c:pt>
                <c:pt idx="3">
                  <c:v>39090</c:v>
                </c:pt>
                <c:pt idx="4">
                  <c:v>51027</c:v>
                </c:pt>
                <c:pt idx="5">
                  <c:v>25858</c:v>
                </c:pt>
                <c:pt idx="6">
                  <c:v>17793</c:v>
                </c:pt>
              </c:numCache>
            </c:numRef>
          </c:val>
          <c:extLst>
            <c:ext xmlns:c16="http://schemas.microsoft.com/office/drawing/2014/chart" uri="{C3380CC4-5D6E-409C-BE32-E72D297353CC}">
              <c16:uniqueId val="{00000008-AE48-45C8-B199-98A027F8194C}"/>
            </c:ext>
          </c:extLst>
        </c:ser>
        <c:ser>
          <c:idx val="8"/>
          <c:order val="8"/>
          <c:tx>
            <c:strRef>
              <c:f>'C votes year wise'!$J$3</c:f>
              <c:strCache>
                <c:ptCount val="1"/>
                <c:pt idx="0">
                  <c:v>Sum of CVotes02</c:v>
                </c:pt>
              </c:strCache>
            </c:strRef>
          </c:tx>
          <c:spPr>
            <a:solidFill>
              <a:schemeClr val="accent3">
                <a:lumMod val="60000"/>
              </a:schemeClr>
            </a:solidFill>
            <a:ln>
              <a:noFill/>
            </a:ln>
            <a:effectLst/>
          </c:spPr>
          <c:invertIfNegative val="0"/>
          <c:cat>
            <c:strRef>
              <c:f>'C votes year wise'!$A$4:$A$11</c:f>
              <c:strCache>
                <c:ptCount val="7"/>
                <c:pt idx="0">
                  <c:v>2010</c:v>
                </c:pt>
                <c:pt idx="1">
                  <c:v>2011</c:v>
                </c:pt>
                <c:pt idx="2">
                  <c:v>2012</c:v>
                </c:pt>
                <c:pt idx="3">
                  <c:v>2013</c:v>
                </c:pt>
                <c:pt idx="4">
                  <c:v>2014</c:v>
                </c:pt>
                <c:pt idx="5">
                  <c:v>2015</c:v>
                </c:pt>
                <c:pt idx="6">
                  <c:v>2016</c:v>
                </c:pt>
              </c:strCache>
            </c:strRef>
          </c:cat>
          <c:val>
            <c:numRef>
              <c:f>'C votes year wise'!$J$4:$J$11</c:f>
              <c:numCache>
                <c:formatCode>General</c:formatCode>
                <c:ptCount val="7"/>
                <c:pt idx="0">
                  <c:v>32688</c:v>
                </c:pt>
                <c:pt idx="1">
                  <c:v>16631</c:v>
                </c:pt>
                <c:pt idx="2">
                  <c:v>29146</c:v>
                </c:pt>
                <c:pt idx="3">
                  <c:v>27068</c:v>
                </c:pt>
                <c:pt idx="4">
                  <c:v>35314</c:v>
                </c:pt>
                <c:pt idx="5">
                  <c:v>17846</c:v>
                </c:pt>
                <c:pt idx="6">
                  <c:v>12464</c:v>
                </c:pt>
              </c:numCache>
            </c:numRef>
          </c:val>
          <c:extLst>
            <c:ext xmlns:c16="http://schemas.microsoft.com/office/drawing/2014/chart" uri="{C3380CC4-5D6E-409C-BE32-E72D297353CC}">
              <c16:uniqueId val="{00000009-AE48-45C8-B199-98A027F8194C}"/>
            </c:ext>
          </c:extLst>
        </c:ser>
        <c:ser>
          <c:idx val="9"/>
          <c:order val="9"/>
          <c:tx>
            <c:strRef>
              <c:f>'C votes year wise'!$K$3</c:f>
              <c:strCache>
                <c:ptCount val="1"/>
                <c:pt idx="0">
                  <c:v>Sum of CVotes01</c:v>
                </c:pt>
              </c:strCache>
            </c:strRef>
          </c:tx>
          <c:spPr>
            <a:solidFill>
              <a:schemeClr val="accent4">
                <a:lumMod val="60000"/>
              </a:schemeClr>
            </a:solidFill>
            <a:ln>
              <a:noFill/>
            </a:ln>
            <a:effectLst/>
          </c:spPr>
          <c:invertIfNegative val="0"/>
          <c:cat>
            <c:strRef>
              <c:f>'C votes year wise'!$A$4:$A$11</c:f>
              <c:strCache>
                <c:ptCount val="7"/>
                <c:pt idx="0">
                  <c:v>2010</c:v>
                </c:pt>
                <c:pt idx="1">
                  <c:v>2011</c:v>
                </c:pt>
                <c:pt idx="2">
                  <c:v>2012</c:v>
                </c:pt>
                <c:pt idx="3">
                  <c:v>2013</c:v>
                </c:pt>
                <c:pt idx="4">
                  <c:v>2014</c:v>
                </c:pt>
                <c:pt idx="5">
                  <c:v>2015</c:v>
                </c:pt>
                <c:pt idx="6">
                  <c:v>2016</c:v>
                </c:pt>
              </c:strCache>
            </c:strRef>
          </c:cat>
          <c:val>
            <c:numRef>
              <c:f>'C votes year wise'!$K$4:$K$11</c:f>
              <c:numCache>
                <c:formatCode>General</c:formatCode>
                <c:ptCount val="7"/>
                <c:pt idx="0">
                  <c:v>76538</c:v>
                </c:pt>
                <c:pt idx="1">
                  <c:v>35684</c:v>
                </c:pt>
                <c:pt idx="2">
                  <c:v>73484</c:v>
                </c:pt>
                <c:pt idx="3">
                  <c:v>60943</c:v>
                </c:pt>
                <c:pt idx="4">
                  <c:v>80764</c:v>
                </c:pt>
                <c:pt idx="5">
                  <c:v>46311</c:v>
                </c:pt>
                <c:pt idx="6">
                  <c:v>34711</c:v>
                </c:pt>
              </c:numCache>
            </c:numRef>
          </c:val>
          <c:extLst>
            <c:ext xmlns:c16="http://schemas.microsoft.com/office/drawing/2014/chart" uri="{C3380CC4-5D6E-409C-BE32-E72D297353CC}">
              <c16:uniqueId val="{0000000A-AE48-45C8-B199-98A027F8194C}"/>
            </c:ext>
          </c:extLst>
        </c:ser>
        <c:dLbls>
          <c:showLegendKey val="0"/>
          <c:showVal val="0"/>
          <c:showCatName val="0"/>
          <c:showSerName val="0"/>
          <c:showPercent val="0"/>
          <c:showBubbleSize val="0"/>
        </c:dLbls>
        <c:gapWidth val="219"/>
        <c:overlap val="-27"/>
        <c:axId val="1671916959"/>
        <c:axId val="1671913119"/>
      </c:barChart>
      <c:catAx>
        <c:axId val="167191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13119"/>
        <c:crosses val="autoZero"/>
        <c:auto val="1"/>
        <c:lblAlgn val="ctr"/>
        <c:lblOffset val="100"/>
        <c:noMultiLvlLbl val="0"/>
      </c:catAx>
      <c:valAx>
        <c:axId val="167191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1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board infinity.xlsx]content_rating wise analysis!PivotTable2</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Content_Rating</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'content_rating wise analysis'!$B$3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'content_rating wise analysis'!$A$4:$A$8</c:f>
              <c:strCache>
                <c:ptCount val="4"/>
                <c:pt idx="0">
                  <c:v>G</c:v>
                </c:pt>
                <c:pt idx="1">
                  <c:v>PG</c:v>
                </c:pt>
                <c:pt idx="2">
                  <c:v>PG-13</c:v>
                </c:pt>
                <c:pt idx="3">
                  <c:v>R</c:v>
                </c:pt>
              </c:strCache>
            </c:strRef>
          </c:cat>
          <c:val>
            <c:numRef>
              <c:f>'content_rating wise analysis'!$B$4:$B$8</c:f>
              <c:numCache>
                <c:formatCode>General</c:formatCode>
                <c:ptCount val="4"/>
                <c:pt idx="0">
                  <c:v>1</c:v>
                </c:pt>
                <c:pt idx="1">
                  <c:v>12</c:v>
                </c:pt>
                <c:pt idx="2">
                  <c:v>45</c:v>
                </c:pt>
                <c:pt idx="3">
                  <c:v>42</c:v>
                </c:pt>
              </c:numCache>
            </c:numRef>
          </c:val>
          <c:extLst>
            <c:ext xmlns:c16="http://schemas.microsoft.com/office/drawing/2014/chart" uri="{C3380CC4-5D6E-409C-BE32-E72D297353CC}">
              <c16:uniqueId val="{00000000-0C04-47E7-AC01-CE9C8E2DED64}"/>
            </c:ext>
          </c:extLst>
        </c:ser>
        <c:dLbls>
          <c:dLblPos val="outEnd"/>
          <c:showLegendKey val="0"/>
          <c:showVal val="1"/>
          <c:showCatName val="0"/>
          <c:showSerName val="0"/>
          <c:showPercent val="0"/>
          <c:showBubbleSize val="0"/>
        </c:dLbls>
        <c:gapWidth val="444"/>
        <c:overlap val="-90"/>
        <c:axId val="477351567"/>
        <c:axId val="477342927"/>
      </c:barChart>
      <c:catAx>
        <c:axId val="4773515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77342927"/>
        <c:crosses val="autoZero"/>
        <c:auto val="1"/>
        <c:lblAlgn val="ctr"/>
        <c:lblOffset val="100"/>
        <c:noMultiLvlLbl val="0"/>
      </c:catAx>
      <c:valAx>
        <c:axId val="477342927"/>
        <c:scaling>
          <c:orientation val="minMax"/>
        </c:scaling>
        <c:delete val="1"/>
        <c:axPos val="l"/>
        <c:numFmt formatCode="General" sourceLinked="1"/>
        <c:majorTickMark val="none"/>
        <c:minorTickMark val="none"/>
        <c:tickLblPos val="nextTo"/>
        <c:crossAx val="47735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board infinity.xlsx]runtime on movies!PivotTable3</c:name>
    <c:fmtId val="0"/>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'runtime on movies'!$B$3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'runtime on movies'!$A$4:$A$11</c:f>
              <c:strCache>
                <c:ptCount val="7"/>
                <c:pt idx="0">
                  <c:v>2010</c:v>
                </c:pt>
                <c:pt idx="1">
                  <c:v>2011</c:v>
                </c:pt>
                <c:pt idx="2">
                  <c:v>2012</c:v>
                </c:pt>
                <c:pt idx="3">
                  <c:v>2013</c:v>
                </c:pt>
                <c:pt idx="4">
                  <c:v>2014</c:v>
                </c:pt>
                <c:pt idx="5">
                  <c:v>2015</c:v>
                </c:pt>
                <c:pt idx="6">
                  <c:v>2016</c:v>
                </c:pt>
              </c:strCache>
            </c:strRef>
          </c:cat>
          <c:val>
            <c:numRef>
              <c:f>'runtime on movies'!$B$4:$B$11</c:f>
              <c:numCache>
                <c:formatCode>0.00</c:formatCode>
                <c:ptCount val="7"/>
                <c:pt idx="0">
                  <c:v>120.83333333333333</c:v>
                </c:pt>
                <c:pt idx="1">
                  <c:v>125.72727272727273</c:v>
                </c:pt>
                <c:pt idx="2">
                  <c:v>133.84615384615384</c:v>
                </c:pt>
                <c:pt idx="3">
                  <c:v>129.05882352941177</c:v>
                </c:pt>
                <c:pt idx="4">
                  <c:v>125.55</c:v>
                </c:pt>
                <c:pt idx="5">
                  <c:v>130</c:v>
                </c:pt>
                <c:pt idx="6">
                  <c:v>119.88888888888889</c:v>
                </c:pt>
              </c:numCache>
            </c:numRef>
          </c:val>
          <c:smooth val="0"/>
          <c:extLst>
            <c:ext xmlns:c16="http://schemas.microsoft.com/office/drawing/2014/chart" uri="{C3380CC4-5D6E-409C-BE32-E72D297353CC}">
              <c16:uniqueId val="{00000000-0B1D-46B7-97A8-5A5F3D188C97}"/>
            </c:ext>
          </c:extLst>
        </c:ser>
        <c:dLbls>
          <c:dLblPos val="l"/>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08983311"/>
        <c:axId val="1113740832"/>
      </c:lineChart>
      <c:catAx>
        <c:axId val="190898331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13740832"/>
        <c:crosses val="autoZero"/>
        <c:auto val="1"/>
        <c:lblAlgn val="ctr"/>
        <c:lblOffset val="100"/>
        <c:noMultiLvlLbl val="0"/>
      </c:catAx>
      <c:valAx>
        <c:axId val="11137408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0898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Runtime Scatterplot</a:t>
            </a:r>
          </a:p>
          <a:p>
            <a:pPr>
              <a:defRPr sz="1400" b="0" i="0" u="none" strike="noStrike" kern="1200" cap="none" spc="20" baseline="0">
                <a:solidFill>
                  <a:schemeClr val="dk1">
                    <a:lumMod val="50000"/>
                    <a:lumOff val="50000"/>
                  </a:schemeClr>
                </a:solidFill>
                <a:latin typeface="+mn-lt"/>
                <a:ea typeface="+mn-ea"/>
                <a:cs typeface="+mn-cs"/>
              </a:defRPr>
            </a:pPr>
            <a:r>
              <a:rPr lang="en-IN"/>
              <a:t>(1-100 movies)</a:t>
            </a:r>
          </a:p>
        </c:rich>
      </c:tx>
      <c:overlay val="0"/>
      <c:spPr>
        <a:noFill/>
        <a:ln>
          <a:noFill/>
        </a:ln>
        <a:effectLst/>
      </c:spPr>
    </c:title>
    <c:autoTitleDeleted val="0"/>
    <c:plotArea>
      <c:layout/>
      <c:scatterChart>
        <c:scatterStyle val="lineMarker"/>
        <c:varyColors val="0"/>
        <c:ser>
          <c:idx val="0"/>
          <c:order val="0"/>
          <c:tx>
            <c:strRef>
              <c:f>Sheet4!$B$3</c:f>
              <c:strCache>
                <c:ptCount val="1"/>
                <c:pt idx="0">
                  <c:v>Runtime</c:v>
                </c:pt>
              </c:strCache>
            </c:strRef>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name>Average runtime trendline</c:name>
            <c:spPr>
              <a:ln w="9525" cap="rnd">
                <a:solidFill>
                  <a:srgbClr val="FF0000"/>
                </a:solidFill>
              </a:ln>
              <a:effectLst/>
            </c:spPr>
            <c:trendlineType val="linear"/>
            <c:dispRSqr val="0"/>
            <c:dispEq val="0"/>
          </c:trendline>
          <c:yVal>
            <c:numRef>
              <c:f>Sheet4!$B$4:$B$103</c:f>
              <c:numCache>
                <c:formatCode>General</c:formatCode>
                <c:ptCount val="100"/>
                <c:pt idx="0">
                  <c:v>128</c:v>
                </c:pt>
                <c:pt idx="1">
                  <c:v>108</c:v>
                </c:pt>
                <c:pt idx="2">
                  <c:v>118</c:v>
                </c:pt>
                <c:pt idx="3">
                  <c:v>116</c:v>
                </c:pt>
                <c:pt idx="4">
                  <c:v>137</c:v>
                </c:pt>
                <c:pt idx="5">
                  <c:v>102</c:v>
                </c:pt>
                <c:pt idx="6">
                  <c:v>115</c:v>
                </c:pt>
                <c:pt idx="7">
                  <c:v>124</c:v>
                </c:pt>
                <c:pt idx="8">
                  <c:v>164</c:v>
                </c:pt>
                <c:pt idx="9">
                  <c:v>147</c:v>
                </c:pt>
                <c:pt idx="10">
                  <c:v>161</c:v>
                </c:pt>
                <c:pt idx="11">
                  <c:v>143</c:v>
                </c:pt>
                <c:pt idx="12">
                  <c:v>103</c:v>
                </c:pt>
                <c:pt idx="13">
                  <c:v>143</c:v>
                </c:pt>
                <c:pt idx="14">
                  <c:v>132</c:v>
                </c:pt>
                <c:pt idx="15">
                  <c:v>132</c:v>
                </c:pt>
                <c:pt idx="16">
                  <c:v>169</c:v>
                </c:pt>
                <c:pt idx="17">
                  <c:v>113</c:v>
                </c:pt>
                <c:pt idx="18">
                  <c:v>95</c:v>
                </c:pt>
                <c:pt idx="19">
                  <c:v>121</c:v>
                </c:pt>
                <c:pt idx="20">
                  <c:v>136</c:v>
                </c:pt>
                <c:pt idx="21">
                  <c:v>130</c:v>
                </c:pt>
                <c:pt idx="22">
                  <c:v>126</c:v>
                </c:pt>
                <c:pt idx="23">
                  <c:v>124</c:v>
                </c:pt>
                <c:pt idx="24">
                  <c:v>124</c:v>
                </c:pt>
                <c:pt idx="25">
                  <c:v>124</c:v>
                </c:pt>
                <c:pt idx="26">
                  <c:v>169</c:v>
                </c:pt>
                <c:pt idx="27">
                  <c:v>148</c:v>
                </c:pt>
                <c:pt idx="28">
                  <c:v>132</c:v>
                </c:pt>
                <c:pt idx="29">
                  <c:v>120</c:v>
                </c:pt>
                <c:pt idx="30">
                  <c:v>124</c:v>
                </c:pt>
                <c:pt idx="31">
                  <c:v>156</c:v>
                </c:pt>
                <c:pt idx="32">
                  <c:v>146</c:v>
                </c:pt>
                <c:pt idx="33">
                  <c:v>144</c:v>
                </c:pt>
                <c:pt idx="34">
                  <c:v>91</c:v>
                </c:pt>
                <c:pt idx="35">
                  <c:v>165</c:v>
                </c:pt>
                <c:pt idx="36">
                  <c:v>180</c:v>
                </c:pt>
                <c:pt idx="37">
                  <c:v>124</c:v>
                </c:pt>
                <c:pt idx="38">
                  <c:v>158</c:v>
                </c:pt>
                <c:pt idx="39">
                  <c:v>108</c:v>
                </c:pt>
                <c:pt idx="40">
                  <c:v>138</c:v>
                </c:pt>
                <c:pt idx="41">
                  <c:v>124</c:v>
                </c:pt>
                <c:pt idx="42">
                  <c:v>134</c:v>
                </c:pt>
                <c:pt idx="43">
                  <c:v>149</c:v>
                </c:pt>
                <c:pt idx="44">
                  <c:v>158</c:v>
                </c:pt>
                <c:pt idx="45">
                  <c:v>100</c:v>
                </c:pt>
                <c:pt idx="46">
                  <c:v>112</c:v>
                </c:pt>
                <c:pt idx="47">
                  <c:v>108</c:v>
                </c:pt>
                <c:pt idx="48">
                  <c:v>134</c:v>
                </c:pt>
                <c:pt idx="49">
                  <c:v>133</c:v>
                </c:pt>
                <c:pt idx="50">
                  <c:v>153</c:v>
                </c:pt>
                <c:pt idx="51">
                  <c:v>120</c:v>
                </c:pt>
                <c:pt idx="52">
                  <c:v>121</c:v>
                </c:pt>
                <c:pt idx="53">
                  <c:v>120</c:v>
                </c:pt>
                <c:pt idx="54">
                  <c:v>142</c:v>
                </c:pt>
                <c:pt idx="55">
                  <c:v>110</c:v>
                </c:pt>
                <c:pt idx="56">
                  <c:v>123</c:v>
                </c:pt>
                <c:pt idx="57">
                  <c:v>125</c:v>
                </c:pt>
                <c:pt idx="58">
                  <c:v>133</c:v>
                </c:pt>
                <c:pt idx="59">
                  <c:v>117</c:v>
                </c:pt>
                <c:pt idx="60">
                  <c:v>121</c:v>
                </c:pt>
                <c:pt idx="61">
                  <c:v>147</c:v>
                </c:pt>
                <c:pt idx="62">
                  <c:v>130</c:v>
                </c:pt>
                <c:pt idx="63">
                  <c:v>146</c:v>
                </c:pt>
                <c:pt idx="64">
                  <c:v>116</c:v>
                </c:pt>
                <c:pt idx="65">
                  <c:v>99</c:v>
                </c:pt>
                <c:pt idx="66">
                  <c:v>140</c:v>
                </c:pt>
                <c:pt idx="67">
                  <c:v>126</c:v>
                </c:pt>
                <c:pt idx="68">
                  <c:v>122</c:v>
                </c:pt>
                <c:pt idx="69">
                  <c:v>134</c:v>
                </c:pt>
                <c:pt idx="70">
                  <c:v>128</c:v>
                </c:pt>
                <c:pt idx="71">
                  <c:v>131</c:v>
                </c:pt>
                <c:pt idx="72">
                  <c:v>119</c:v>
                </c:pt>
                <c:pt idx="73">
                  <c:v>94</c:v>
                </c:pt>
                <c:pt idx="74">
                  <c:v>124</c:v>
                </c:pt>
                <c:pt idx="75">
                  <c:v>94</c:v>
                </c:pt>
                <c:pt idx="76">
                  <c:v>118</c:v>
                </c:pt>
                <c:pt idx="77">
                  <c:v>100</c:v>
                </c:pt>
                <c:pt idx="78">
                  <c:v>123</c:v>
                </c:pt>
                <c:pt idx="79">
                  <c:v>100</c:v>
                </c:pt>
                <c:pt idx="80">
                  <c:v>108</c:v>
                </c:pt>
                <c:pt idx="81">
                  <c:v>114</c:v>
                </c:pt>
                <c:pt idx="82">
                  <c:v>124</c:v>
                </c:pt>
                <c:pt idx="83">
                  <c:v>108</c:v>
                </c:pt>
                <c:pt idx="84">
                  <c:v>102</c:v>
                </c:pt>
                <c:pt idx="85">
                  <c:v>126</c:v>
                </c:pt>
                <c:pt idx="86">
                  <c:v>98</c:v>
                </c:pt>
                <c:pt idx="87">
                  <c:v>115</c:v>
                </c:pt>
                <c:pt idx="88">
                  <c:v>123</c:v>
                </c:pt>
                <c:pt idx="89">
                  <c:v>127</c:v>
                </c:pt>
                <c:pt idx="90">
                  <c:v>118</c:v>
                </c:pt>
                <c:pt idx="91">
                  <c:v>100</c:v>
                </c:pt>
                <c:pt idx="92">
                  <c:v>109</c:v>
                </c:pt>
                <c:pt idx="93">
                  <c:v>117</c:v>
                </c:pt>
                <c:pt idx="94">
                  <c:v>165</c:v>
                </c:pt>
                <c:pt idx="95">
                  <c:v>107</c:v>
                </c:pt>
                <c:pt idx="96">
                  <c:v>109</c:v>
                </c:pt>
                <c:pt idx="97">
                  <c:v>136</c:v>
                </c:pt>
                <c:pt idx="98">
                  <c:v>146</c:v>
                </c:pt>
                <c:pt idx="99">
                  <c:v>124</c:v>
                </c:pt>
              </c:numCache>
            </c:numRef>
          </c:yVal>
          <c:smooth val="0"/>
          <c:extLst>
            <c:ext xmlns:c16="http://schemas.microsoft.com/office/drawing/2014/chart" uri="{C3380CC4-5D6E-409C-BE32-E72D297353CC}">
              <c16:uniqueId val="{00000004-601E-43C4-BA59-67E1397783CD}"/>
            </c:ext>
          </c:extLst>
        </c:ser>
        <c:dLbls>
          <c:showLegendKey val="0"/>
          <c:showVal val="0"/>
          <c:showCatName val="0"/>
          <c:showSerName val="0"/>
          <c:showPercent val="0"/>
          <c:showBubbleSize val="0"/>
        </c:dLbls>
        <c:axId val="1916260447"/>
        <c:axId val="1916260927"/>
      </c:scatterChart>
      <c:valAx>
        <c:axId val="1916260447"/>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916260927"/>
        <c:crosses val="autoZero"/>
        <c:crossBetween val="midCat"/>
      </c:valAx>
      <c:valAx>
        <c:axId val="191626092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916260447"/>
        <c:crosses val="autoZero"/>
        <c:crossBetween val="midCat"/>
      </c:valAx>
      <c:spPr>
        <a:gradFill>
          <a:gsLst>
            <a:gs pos="100000">
              <a:schemeClr val="lt1">
                <a:lumMod val="95000"/>
              </a:schemeClr>
            </a:gs>
            <a:gs pos="0">
              <a:schemeClr val="lt1">
                <a:alpha val="0"/>
              </a:schemeClr>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_xlchart.v2.1</cx:f>
      </cx:numDim>
    </cx:data>
  </cx:chartData>
  <cx:chart>
    <cx:title pos="t" align="ctr" overlay="0">
      <cx:tx>
        <cx:txData>
          <cx:v>Top 10 Highest IMDb rating movies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Top 10 Highest IMDb rating movies</a:t>
          </a:r>
        </a:p>
      </cx:txPr>
    </cx:title>
    <cx:plotArea>
      <cx:plotAreaRegion>
        <cx:series layoutId="funnel" uniqueId="{54FAAF81-0571-425F-ADB1-92A7141F978A}">
          <cx:tx>
            <cx:txData>
              <cx:f>_xlchart.v2.0</cx:f>
              <cx:v>IMDb_rating</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Top 10 Highest MetaCritic rating movies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Top 10 Highest MetaCritic rating movies</a:t>
          </a:r>
        </a:p>
      </cx:txPr>
    </cx:title>
    <cx:plotArea>
      <cx:plotAreaRegion>
        <cx:series layoutId="funnel" uniqueId="{782E6DE4-138E-4983-95A6-796A73BA9312}" formatIdx="0">
          <cx:tx>
            <cx:txData>
              <cx:f>_xlchart.v2.4</cx:f>
              <cx:v>MetaCritic</cx:v>
            </cx:txData>
          </cx:tx>
          <cx:dataLabels>
            <cx:visibility seriesName="0" categoryName="0" value="1"/>
          </cx:dataLabels>
          <cx:dataId val="0"/>
        </cx:series>
      </cx:plotAreaRegion>
      <cx:axis id="0">
        <cx:cat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title pos="t" align="ctr" overlay="0">
      <cx:tx>
        <cx:txData>
          <cx:v>Top 10 most facebook likes lead actors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Top 10 most facebook likes lead actors</a:t>
          </a:r>
        </a:p>
      </cx:txPr>
    </cx:title>
    <cx:plotArea>
      <cx:plotAreaRegion>
        <cx:series layoutId="funnel" uniqueId="{5B756DE1-3C5F-46EE-A240-17AA550C8709}">
          <cx:tx>
            <cx:txData>
              <cx:f>_xlchart.v2.10</cx:f>
              <cx:v>total facebook likes</cx:v>
            </cx:txData>
          </cx:tx>
          <cx:dataLabels>
            <cx:visibility seriesName="0" categoryName="0" value="1"/>
          </cx:dataLabels>
          <cx:dataId val="0"/>
        </cx:series>
      </cx:plotAreaRegion>
      <cx:axis id="0">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title pos="t" align="ctr" overlay="0">
      <cx:tx>
        <cx:txData>
          <cx:v>Top 10  average facebook likes lead actors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Top 10  average facebook likes lead actors</a:t>
          </a:r>
        </a:p>
      </cx:txPr>
    </cx:title>
    <cx:plotArea>
      <cx:plotAreaRegion>
        <cx:series layoutId="funnel" uniqueId="{F263E247-228A-4E21-8B89-B7ED99429F83}">
          <cx:tx>
            <cx:txData>
              <cx:f>_xlchart.v2.7</cx:f>
              <cx:v>average likes</cx:v>
            </cx:txData>
          </cx:tx>
          <cx:dataLabels>
            <cx:visibility seriesName="0" categoryName="0" value="1"/>
          </cx:dataLabels>
          <cx:dataId val="0"/>
        </cx:series>
      </cx:plotAreaRegion>
      <cx:axis id="0">
        <cx:catScaling gapWidth="0.0599999987"/>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_xlchart.v2.12</cx:f>
      </cx:strDim>
      <cx:numDim type="val">
        <cx:f>_xlchart.v2.14</cx:f>
      </cx:numDim>
    </cx:data>
  </cx:chartData>
  <cx:chart>
    <cx:title pos="t" align="ctr" overlay="0">
      <cx:tx>
        <cx:txData>
          <cx:v>Top 10 Gross-profit movies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Top 10 Gross-profit movies</a:t>
          </a:r>
        </a:p>
      </cx:txPr>
    </cx:title>
    <cx:plotArea>
      <cx:plotAreaRegion>
        <cx:series layoutId="funnel" uniqueId="{01079CBE-5D52-4D81-B534-9A4F4EF6E7F5}">
          <cx:tx>
            <cx:txData>
              <cx:f>_xlchart.v2.13</cx:f>
              <cx:v>Sum of Gross-Profit</cx:v>
            </cx:txData>
          </cx:tx>
          <cx:dataLabels>
            <cx:visibility seriesName="0" categoryName="0" value="1"/>
          </cx:dataLabels>
          <cx:dataId val="0"/>
        </cx:series>
      </cx:plotAreaRegion>
      <cx:axis id="0">
        <cx:catScaling gapWidth="0.0599999987"/>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_xlchart.v2.15</cx:f>
      </cx:strDim>
      <cx:numDim type="val">
        <cx:f>_xlchart.v2.17</cx:f>
      </cx:numDim>
    </cx:data>
  </cx:chartData>
  <cx:chart>
    <cx:title pos="t" align="ctr" overlay="0">
      <cx:tx>
        <cx:txData>
          <cx:v>Top 10 Gross-profit movies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Top 10 Gross-profit movies</a:t>
          </a:r>
        </a:p>
      </cx:txPr>
    </cx:title>
    <cx:plotArea>
      <cx:plotAreaRegion>
        <cx:series layoutId="funnel" uniqueId="{01079CBE-5D52-4D81-B534-9A4F4EF6E7F5}">
          <cx:tx>
            <cx:txData>
              <cx:f>_xlchart.v2.16</cx:f>
              <cx:v>Sum of Gross-Profit</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microsoft.com/office/2014/relationships/chartEx" Target="../charts/chartEx5.xml"/></Relationships>
</file>

<file path=xl/drawings/_rels/drawing8.xml.rels><?xml version="1.0" encoding="UTF-8" standalone="yes"?>
<Relationships xmlns="http://schemas.openxmlformats.org/package/2006/relationships"><Relationship Id="rId2" Type="http://schemas.microsoft.com/office/2014/relationships/chartEx" Target="../charts/chartEx6.xml"/><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176213</xdr:colOff>
      <xdr:row>1</xdr:row>
      <xdr:rowOff>178123</xdr:rowOff>
    </xdr:from>
    <xdr:to>
      <xdr:col>2</xdr:col>
      <xdr:colOff>685800</xdr:colOff>
      <xdr:row>1</xdr:row>
      <xdr:rowOff>223842</xdr:rowOff>
    </xdr:to>
    <xdr:sp macro="" textlink="">
      <xdr:nvSpPr>
        <xdr:cNvPr id="2" name="Arrow: Right 1">
          <a:extLst>
            <a:ext uri="{FF2B5EF4-FFF2-40B4-BE49-F238E27FC236}">
              <a16:creationId xmlns:a16="http://schemas.microsoft.com/office/drawing/2014/main" id="{D30890C0-C77E-ED9E-DA38-26106913D9BF}"/>
            </a:ext>
          </a:extLst>
        </xdr:cNvPr>
        <xdr:cNvSpPr/>
      </xdr:nvSpPr>
      <xdr:spPr>
        <a:xfrm>
          <a:off x="8081963" y="363861"/>
          <a:ext cx="509587" cy="45719"/>
        </a:xfrm>
        <a:prstGeom prst="rightArrow">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C00000"/>
            </a:solidFill>
          </a:endParaRPr>
        </a:p>
      </xdr:txBody>
    </xdr:sp>
    <xdr:clientData/>
  </xdr:twoCellAnchor>
  <xdr:twoCellAnchor>
    <xdr:from>
      <xdr:col>2</xdr:col>
      <xdr:colOff>176213</xdr:colOff>
      <xdr:row>2</xdr:row>
      <xdr:rowOff>82873</xdr:rowOff>
    </xdr:from>
    <xdr:to>
      <xdr:col>2</xdr:col>
      <xdr:colOff>685800</xdr:colOff>
      <xdr:row>2</xdr:row>
      <xdr:rowOff>128592</xdr:rowOff>
    </xdr:to>
    <xdr:sp macro="" textlink="">
      <xdr:nvSpPr>
        <xdr:cNvPr id="3" name="Arrow: Right 2">
          <a:extLst>
            <a:ext uri="{FF2B5EF4-FFF2-40B4-BE49-F238E27FC236}">
              <a16:creationId xmlns:a16="http://schemas.microsoft.com/office/drawing/2014/main" id="{96915AAD-E9FE-4299-8EBA-56122F376AF1}"/>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3</xdr:row>
      <xdr:rowOff>82873</xdr:rowOff>
    </xdr:from>
    <xdr:to>
      <xdr:col>2</xdr:col>
      <xdr:colOff>685800</xdr:colOff>
      <xdr:row>3</xdr:row>
      <xdr:rowOff>128592</xdr:rowOff>
    </xdr:to>
    <xdr:sp macro="" textlink="">
      <xdr:nvSpPr>
        <xdr:cNvPr id="179" name="Arrow: Right 178">
          <a:extLst>
            <a:ext uri="{FF2B5EF4-FFF2-40B4-BE49-F238E27FC236}">
              <a16:creationId xmlns:a16="http://schemas.microsoft.com/office/drawing/2014/main" id="{051C0B96-AFBD-4CF7-94EF-440798184C63}"/>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4</xdr:row>
      <xdr:rowOff>82873</xdr:rowOff>
    </xdr:from>
    <xdr:to>
      <xdr:col>2</xdr:col>
      <xdr:colOff>685800</xdr:colOff>
      <xdr:row>4</xdr:row>
      <xdr:rowOff>128592</xdr:rowOff>
    </xdr:to>
    <xdr:sp macro="" textlink="">
      <xdr:nvSpPr>
        <xdr:cNvPr id="180" name="Arrow: Right 179">
          <a:extLst>
            <a:ext uri="{FF2B5EF4-FFF2-40B4-BE49-F238E27FC236}">
              <a16:creationId xmlns:a16="http://schemas.microsoft.com/office/drawing/2014/main" id="{F60453D0-239E-448E-923E-70F27EC72093}"/>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5</xdr:row>
      <xdr:rowOff>82873</xdr:rowOff>
    </xdr:from>
    <xdr:to>
      <xdr:col>2</xdr:col>
      <xdr:colOff>685800</xdr:colOff>
      <xdr:row>5</xdr:row>
      <xdr:rowOff>128592</xdr:rowOff>
    </xdr:to>
    <xdr:sp macro="" textlink="">
      <xdr:nvSpPr>
        <xdr:cNvPr id="181" name="Arrow: Right 180">
          <a:extLst>
            <a:ext uri="{FF2B5EF4-FFF2-40B4-BE49-F238E27FC236}">
              <a16:creationId xmlns:a16="http://schemas.microsoft.com/office/drawing/2014/main" id="{6FD34D10-EEAB-4B4D-84B2-A0957E1F69C1}"/>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6</xdr:row>
      <xdr:rowOff>82873</xdr:rowOff>
    </xdr:from>
    <xdr:to>
      <xdr:col>2</xdr:col>
      <xdr:colOff>685800</xdr:colOff>
      <xdr:row>6</xdr:row>
      <xdr:rowOff>128592</xdr:rowOff>
    </xdr:to>
    <xdr:sp macro="" textlink="">
      <xdr:nvSpPr>
        <xdr:cNvPr id="182" name="Arrow: Right 181">
          <a:extLst>
            <a:ext uri="{FF2B5EF4-FFF2-40B4-BE49-F238E27FC236}">
              <a16:creationId xmlns:a16="http://schemas.microsoft.com/office/drawing/2014/main" id="{1EB126D4-91AA-4AD2-B862-1A31BB75084C}"/>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7</xdr:row>
      <xdr:rowOff>82873</xdr:rowOff>
    </xdr:from>
    <xdr:to>
      <xdr:col>2</xdr:col>
      <xdr:colOff>685800</xdr:colOff>
      <xdr:row>7</xdr:row>
      <xdr:rowOff>128592</xdr:rowOff>
    </xdr:to>
    <xdr:sp macro="" textlink="">
      <xdr:nvSpPr>
        <xdr:cNvPr id="183" name="Arrow: Right 182">
          <a:extLst>
            <a:ext uri="{FF2B5EF4-FFF2-40B4-BE49-F238E27FC236}">
              <a16:creationId xmlns:a16="http://schemas.microsoft.com/office/drawing/2014/main" id="{ACE281F5-A087-49D1-A69E-12EC98D6403E}"/>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8</xdr:row>
      <xdr:rowOff>82873</xdr:rowOff>
    </xdr:from>
    <xdr:to>
      <xdr:col>2</xdr:col>
      <xdr:colOff>685800</xdr:colOff>
      <xdr:row>8</xdr:row>
      <xdr:rowOff>128592</xdr:rowOff>
    </xdr:to>
    <xdr:sp macro="" textlink="">
      <xdr:nvSpPr>
        <xdr:cNvPr id="184" name="Arrow: Right 183">
          <a:extLst>
            <a:ext uri="{FF2B5EF4-FFF2-40B4-BE49-F238E27FC236}">
              <a16:creationId xmlns:a16="http://schemas.microsoft.com/office/drawing/2014/main" id="{88B7242F-3BE3-4931-9C4F-79BF0A45D12D}"/>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9</xdr:row>
      <xdr:rowOff>82873</xdr:rowOff>
    </xdr:from>
    <xdr:to>
      <xdr:col>2</xdr:col>
      <xdr:colOff>685800</xdr:colOff>
      <xdr:row>9</xdr:row>
      <xdr:rowOff>128592</xdr:rowOff>
    </xdr:to>
    <xdr:sp macro="" textlink="">
      <xdr:nvSpPr>
        <xdr:cNvPr id="185" name="Arrow: Right 184">
          <a:extLst>
            <a:ext uri="{FF2B5EF4-FFF2-40B4-BE49-F238E27FC236}">
              <a16:creationId xmlns:a16="http://schemas.microsoft.com/office/drawing/2014/main" id="{D8807468-BABD-4C72-855F-5BCA0CF325BC}"/>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10</xdr:row>
      <xdr:rowOff>82873</xdr:rowOff>
    </xdr:from>
    <xdr:to>
      <xdr:col>2</xdr:col>
      <xdr:colOff>685800</xdr:colOff>
      <xdr:row>10</xdr:row>
      <xdr:rowOff>128592</xdr:rowOff>
    </xdr:to>
    <xdr:sp macro="" textlink="">
      <xdr:nvSpPr>
        <xdr:cNvPr id="186" name="Arrow: Right 185">
          <a:extLst>
            <a:ext uri="{FF2B5EF4-FFF2-40B4-BE49-F238E27FC236}">
              <a16:creationId xmlns:a16="http://schemas.microsoft.com/office/drawing/2014/main" id="{7C0BC186-BA33-4777-BE64-3A67D099E485}"/>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11</xdr:row>
      <xdr:rowOff>82873</xdr:rowOff>
    </xdr:from>
    <xdr:to>
      <xdr:col>2</xdr:col>
      <xdr:colOff>685800</xdr:colOff>
      <xdr:row>11</xdr:row>
      <xdr:rowOff>128592</xdr:rowOff>
    </xdr:to>
    <xdr:sp macro="" textlink="">
      <xdr:nvSpPr>
        <xdr:cNvPr id="187" name="Arrow: Right 186">
          <a:extLst>
            <a:ext uri="{FF2B5EF4-FFF2-40B4-BE49-F238E27FC236}">
              <a16:creationId xmlns:a16="http://schemas.microsoft.com/office/drawing/2014/main" id="{1F99F10B-E8B8-4B9F-8C01-1B887C4AA5F0}"/>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12</xdr:row>
      <xdr:rowOff>82873</xdr:rowOff>
    </xdr:from>
    <xdr:to>
      <xdr:col>2</xdr:col>
      <xdr:colOff>685800</xdr:colOff>
      <xdr:row>12</xdr:row>
      <xdr:rowOff>128592</xdr:rowOff>
    </xdr:to>
    <xdr:sp macro="" textlink="">
      <xdr:nvSpPr>
        <xdr:cNvPr id="188" name="Arrow: Right 187">
          <a:extLst>
            <a:ext uri="{FF2B5EF4-FFF2-40B4-BE49-F238E27FC236}">
              <a16:creationId xmlns:a16="http://schemas.microsoft.com/office/drawing/2014/main" id="{4F9512E6-AD57-47A1-A383-5CD5A53BC55D}"/>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13</xdr:row>
      <xdr:rowOff>82873</xdr:rowOff>
    </xdr:from>
    <xdr:to>
      <xdr:col>2</xdr:col>
      <xdr:colOff>685800</xdr:colOff>
      <xdr:row>13</xdr:row>
      <xdr:rowOff>128592</xdr:rowOff>
    </xdr:to>
    <xdr:sp macro="" textlink="">
      <xdr:nvSpPr>
        <xdr:cNvPr id="189" name="Arrow: Right 188">
          <a:extLst>
            <a:ext uri="{FF2B5EF4-FFF2-40B4-BE49-F238E27FC236}">
              <a16:creationId xmlns:a16="http://schemas.microsoft.com/office/drawing/2014/main" id="{4B94A174-D307-4D04-9299-4A531B7427C7}"/>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14</xdr:row>
      <xdr:rowOff>82873</xdr:rowOff>
    </xdr:from>
    <xdr:to>
      <xdr:col>2</xdr:col>
      <xdr:colOff>685800</xdr:colOff>
      <xdr:row>14</xdr:row>
      <xdr:rowOff>128592</xdr:rowOff>
    </xdr:to>
    <xdr:sp macro="" textlink="">
      <xdr:nvSpPr>
        <xdr:cNvPr id="190" name="Arrow: Right 189">
          <a:extLst>
            <a:ext uri="{FF2B5EF4-FFF2-40B4-BE49-F238E27FC236}">
              <a16:creationId xmlns:a16="http://schemas.microsoft.com/office/drawing/2014/main" id="{9C934E24-EFFE-4922-A73F-AFA19B16F555}"/>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15</xdr:row>
      <xdr:rowOff>82873</xdr:rowOff>
    </xdr:from>
    <xdr:to>
      <xdr:col>2</xdr:col>
      <xdr:colOff>685800</xdr:colOff>
      <xdr:row>15</xdr:row>
      <xdr:rowOff>128592</xdr:rowOff>
    </xdr:to>
    <xdr:sp macro="" textlink="">
      <xdr:nvSpPr>
        <xdr:cNvPr id="191" name="Arrow: Right 190">
          <a:extLst>
            <a:ext uri="{FF2B5EF4-FFF2-40B4-BE49-F238E27FC236}">
              <a16:creationId xmlns:a16="http://schemas.microsoft.com/office/drawing/2014/main" id="{3DF8ED0B-31D2-4650-9AA3-57C9A4213760}"/>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16</xdr:row>
      <xdr:rowOff>82873</xdr:rowOff>
    </xdr:from>
    <xdr:to>
      <xdr:col>2</xdr:col>
      <xdr:colOff>685800</xdr:colOff>
      <xdr:row>16</xdr:row>
      <xdr:rowOff>128592</xdr:rowOff>
    </xdr:to>
    <xdr:sp macro="" textlink="">
      <xdr:nvSpPr>
        <xdr:cNvPr id="192" name="Arrow: Right 191">
          <a:extLst>
            <a:ext uri="{FF2B5EF4-FFF2-40B4-BE49-F238E27FC236}">
              <a16:creationId xmlns:a16="http://schemas.microsoft.com/office/drawing/2014/main" id="{488534D0-3C46-4DB7-8A92-E82BBB2A6ED4}"/>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17</xdr:row>
      <xdr:rowOff>82873</xdr:rowOff>
    </xdr:from>
    <xdr:to>
      <xdr:col>2</xdr:col>
      <xdr:colOff>685800</xdr:colOff>
      <xdr:row>17</xdr:row>
      <xdr:rowOff>128592</xdr:rowOff>
    </xdr:to>
    <xdr:sp macro="" textlink="">
      <xdr:nvSpPr>
        <xdr:cNvPr id="193" name="Arrow: Right 192">
          <a:extLst>
            <a:ext uri="{FF2B5EF4-FFF2-40B4-BE49-F238E27FC236}">
              <a16:creationId xmlns:a16="http://schemas.microsoft.com/office/drawing/2014/main" id="{5D6ED4A5-F18A-4B78-9308-94975BB5E7CA}"/>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18</xdr:row>
      <xdr:rowOff>82873</xdr:rowOff>
    </xdr:from>
    <xdr:to>
      <xdr:col>2</xdr:col>
      <xdr:colOff>685800</xdr:colOff>
      <xdr:row>18</xdr:row>
      <xdr:rowOff>128592</xdr:rowOff>
    </xdr:to>
    <xdr:sp macro="" textlink="">
      <xdr:nvSpPr>
        <xdr:cNvPr id="194" name="Arrow: Right 193">
          <a:extLst>
            <a:ext uri="{FF2B5EF4-FFF2-40B4-BE49-F238E27FC236}">
              <a16:creationId xmlns:a16="http://schemas.microsoft.com/office/drawing/2014/main" id="{4079D084-D897-4F52-AFC0-2892459D10D3}"/>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19</xdr:row>
      <xdr:rowOff>82873</xdr:rowOff>
    </xdr:from>
    <xdr:to>
      <xdr:col>2</xdr:col>
      <xdr:colOff>685800</xdr:colOff>
      <xdr:row>19</xdr:row>
      <xdr:rowOff>128592</xdr:rowOff>
    </xdr:to>
    <xdr:sp macro="" textlink="">
      <xdr:nvSpPr>
        <xdr:cNvPr id="195" name="Arrow: Right 194">
          <a:extLst>
            <a:ext uri="{FF2B5EF4-FFF2-40B4-BE49-F238E27FC236}">
              <a16:creationId xmlns:a16="http://schemas.microsoft.com/office/drawing/2014/main" id="{B59F9D03-9D4F-4E1B-98EF-A057274A7BFA}"/>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20</xdr:row>
      <xdr:rowOff>82873</xdr:rowOff>
    </xdr:from>
    <xdr:to>
      <xdr:col>2</xdr:col>
      <xdr:colOff>685800</xdr:colOff>
      <xdr:row>20</xdr:row>
      <xdr:rowOff>128592</xdr:rowOff>
    </xdr:to>
    <xdr:sp macro="" textlink="">
      <xdr:nvSpPr>
        <xdr:cNvPr id="196" name="Arrow: Right 195">
          <a:extLst>
            <a:ext uri="{FF2B5EF4-FFF2-40B4-BE49-F238E27FC236}">
              <a16:creationId xmlns:a16="http://schemas.microsoft.com/office/drawing/2014/main" id="{3BFD6506-20D5-478D-A968-F4B37560F59C}"/>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21</xdr:row>
      <xdr:rowOff>82873</xdr:rowOff>
    </xdr:from>
    <xdr:to>
      <xdr:col>2</xdr:col>
      <xdr:colOff>685800</xdr:colOff>
      <xdr:row>21</xdr:row>
      <xdr:rowOff>128592</xdr:rowOff>
    </xdr:to>
    <xdr:sp macro="" textlink="">
      <xdr:nvSpPr>
        <xdr:cNvPr id="197" name="Arrow: Right 196">
          <a:extLst>
            <a:ext uri="{FF2B5EF4-FFF2-40B4-BE49-F238E27FC236}">
              <a16:creationId xmlns:a16="http://schemas.microsoft.com/office/drawing/2014/main" id="{31346620-0C79-49DE-8AD2-ED8C24C2D716}"/>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22</xdr:row>
      <xdr:rowOff>82873</xdr:rowOff>
    </xdr:from>
    <xdr:to>
      <xdr:col>2</xdr:col>
      <xdr:colOff>685800</xdr:colOff>
      <xdr:row>22</xdr:row>
      <xdr:rowOff>128592</xdr:rowOff>
    </xdr:to>
    <xdr:sp macro="" textlink="">
      <xdr:nvSpPr>
        <xdr:cNvPr id="198" name="Arrow: Right 197">
          <a:extLst>
            <a:ext uri="{FF2B5EF4-FFF2-40B4-BE49-F238E27FC236}">
              <a16:creationId xmlns:a16="http://schemas.microsoft.com/office/drawing/2014/main" id="{E713B035-C973-4B8F-BA97-3472169C5B3D}"/>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23</xdr:row>
      <xdr:rowOff>82873</xdr:rowOff>
    </xdr:from>
    <xdr:to>
      <xdr:col>2</xdr:col>
      <xdr:colOff>685800</xdr:colOff>
      <xdr:row>23</xdr:row>
      <xdr:rowOff>128592</xdr:rowOff>
    </xdr:to>
    <xdr:sp macro="" textlink="">
      <xdr:nvSpPr>
        <xdr:cNvPr id="199" name="Arrow: Right 198">
          <a:extLst>
            <a:ext uri="{FF2B5EF4-FFF2-40B4-BE49-F238E27FC236}">
              <a16:creationId xmlns:a16="http://schemas.microsoft.com/office/drawing/2014/main" id="{EA79BD85-61A6-467C-8F7A-B8831CFB5C68}"/>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24</xdr:row>
      <xdr:rowOff>82873</xdr:rowOff>
    </xdr:from>
    <xdr:to>
      <xdr:col>2</xdr:col>
      <xdr:colOff>685800</xdr:colOff>
      <xdr:row>24</xdr:row>
      <xdr:rowOff>128592</xdr:rowOff>
    </xdr:to>
    <xdr:sp macro="" textlink="">
      <xdr:nvSpPr>
        <xdr:cNvPr id="200" name="Arrow: Right 199">
          <a:extLst>
            <a:ext uri="{FF2B5EF4-FFF2-40B4-BE49-F238E27FC236}">
              <a16:creationId xmlns:a16="http://schemas.microsoft.com/office/drawing/2014/main" id="{1395DB0F-7F05-4628-9000-1A3CEB3181DC}"/>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25</xdr:row>
      <xdr:rowOff>82873</xdr:rowOff>
    </xdr:from>
    <xdr:to>
      <xdr:col>2</xdr:col>
      <xdr:colOff>685800</xdr:colOff>
      <xdr:row>25</xdr:row>
      <xdr:rowOff>128592</xdr:rowOff>
    </xdr:to>
    <xdr:sp macro="" textlink="">
      <xdr:nvSpPr>
        <xdr:cNvPr id="201" name="Arrow: Right 200">
          <a:extLst>
            <a:ext uri="{FF2B5EF4-FFF2-40B4-BE49-F238E27FC236}">
              <a16:creationId xmlns:a16="http://schemas.microsoft.com/office/drawing/2014/main" id="{8C00FA72-2C92-43DD-BCD9-4993CDB9688C}"/>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26</xdr:row>
      <xdr:rowOff>82873</xdr:rowOff>
    </xdr:from>
    <xdr:to>
      <xdr:col>2</xdr:col>
      <xdr:colOff>685800</xdr:colOff>
      <xdr:row>26</xdr:row>
      <xdr:rowOff>128592</xdr:rowOff>
    </xdr:to>
    <xdr:sp macro="" textlink="">
      <xdr:nvSpPr>
        <xdr:cNvPr id="202" name="Arrow: Right 201">
          <a:extLst>
            <a:ext uri="{FF2B5EF4-FFF2-40B4-BE49-F238E27FC236}">
              <a16:creationId xmlns:a16="http://schemas.microsoft.com/office/drawing/2014/main" id="{BBFF51D0-2657-42AB-9C62-D2951ECCF8FB}"/>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27</xdr:row>
      <xdr:rowOff>82873</xdr:rowOff>
    </xdr:from>
    <xdr:to>
      <xdr:col>2</xdr:col>
      <xdr:colOff>685800</xdr:colOff>
      <xdr:row>27</xdr:row>
      <xdr:rowOff>128592</xdr:rowOff>
    </xdr:to>
    <xdr:sp macro="" textlink="">
      <xdr:nvSpPr>
        <xdr:cNvPr id="203" name="Arrow: Right 202">
          <a:extLst>
            <a:ext uri="{FF2B5EF4-FFF2-40B4-BE49-F238E27FC236}">
              <a16:creationId xmlns:a16="http://schemas.microsoft.com/office/drawing/2014/main" id="{C6576A62-4B49-4E50-8975-69F600BB691A}"/>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28</xdr:row>
      <xdr:rowOff>82873</xdr:rowOff>
    </xdr:from>
    <xdr:to>
      <xdr:col>2</xdr:col>
      <xdr:colOff>685800</xdr:colOff>
      <xdr:row>28</xdr:row>
      <xdr:rowOff>128592</xdr:rowOff>
    </xdr:to>
    <xdr:sp macro="" textlink="">
      <xdr:nvSpPr>
        <xdr:cNvPr id="204" name="Arrow: Right 203">
          <a:extLst>
            <a:ext uri="{FF2B5EF4-FFF2-40B4-BE49-F238E27FC236}">
              <a16:creationId xmlns:a16="http://schemas.microsoft.com/office/drawing/2014/main" id="{717E83B8-A836-480E-A9E6-31BA6C424917}"/>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29</xdr:row>
      <xdr:rowOff>82873</xdr:rowOff>
    </xdr:from>
    <xdr:to>
      <xdr:col>2</xdr:col>
      <xdr:colOff>685800</xdr:colOff>
      <xdr:row>29</xdr:row>
      <xdr:rowOff>128592</xdr:rowOff>
    </xdr:to>
    <xdr:sp macro="" textlink="">
      <xdr:nvSpPr>
        <xdr:cNvPr id="205" name="Arrow: Right 204">
          <a:extLst>
            <a:ext uri="{FF2B5EF4-FFF2-40B4-BE49-F238E27FC236}">
              <a16:creationId xmlns:a16="http://schemas.microsoft.com/office/drawing/2014/main" id="{670D908C-1B29-4403-A988-ED9C63873982}"/>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30</xdr:row>
      <xdr:rowOff>82873</xdr:rowOff>
    </xdr:from>
    <xdr:to>
      <xdr:col>2</xdr:col>
      <xdr:colOff>685800</xdr:colOff>
      <xdr:row>30</xdr:row>
      <xdr:rowOff>128592</xdr:rowOff>
    </xdr:to>
    <xdr:sp macro="" textlink="">
      <xdr:nvSpPr>
        <xdr:cNvPr id="206" name="Arrow: Right 205">
          <a:extLst>
            <a:ext uri="{FF2B5EF4-FFF2-40B4-BE49-F238E27FC236}">
              <a16:creationId xmlns:a16="http://schemas.microsoft.com/office/drawing/2014/main" id="{5DDAB562-E162-4B49-A25C-8CE031F4A4EB}"/>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31</xdr:row>
      <xdr:rowOff>82873</xdr:rowOff>
    </xdr:from>
    <xdr:to>
      <xdr:col>2</xdr:col>
      <xdr:colOff>685800</xdr:colOff>
      <xdr:row>31</xdr:row>
      <xdr:rowOff>128592</xdr:rowOff>
    </xdr:to>
    <xdr:sp macro="" textlink="">
      <xdr:nvSpPr>
        <xdr:cNvPr id="207" name="Arrow: Right 206">
          <a:extLst>
            <a:ext uri="{FF2B5EF4-FFF2-40B4-BE49-F238E27FC236}">
              <a16:creationId xmlns:a16="http://schemas.microsoft.com/office/drawing/2014/main" id="{E425083D-78CC-47A8-921A-2843A7CCC8F9}"/>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32</xdr:row>
      <xdr:rowOff>82873</xdr:rowOff>
    </xdr:from>
    <xdr:to>
      <xdr:col>2</xdr:col>
      <xdr:colOff>685800</xdr:colOff>
      <xdr:row>32</xdr:row>
      <xdr:rowOff>128592</xdr:rowOff>
    </xdr:to>
    <xdr:sp macro="" textlink="">
      <xdr:nvSpPr>
        <xdr:cNvPr id="208" name="Arrow: Right 207">
          <a:extLst>
            <a:ext uri="{FF2B5EF4-FFF2-40B4-BE49-F238E27FC236}">
              <a16:creationId xmlns:a16="http://schemas.microsoft.com/office/drawing/2014/main" id="{FC2D6D3F-157E-49A6-97B8-CF257D8508C5}"/>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33</xdr:row>
      <xdr:rowOff>82873</xdr:rowOff>
    </xdr:from>
    <xdr:to>
      <xdr:col>2</xdr:col>
      <xdr:colOff>685800</xdr:colOff>
      <xdr:row>33</xdr:row>
      <xdr:rowOff>128592</xdr:rowOff>
    </xdr:to>
    <xdr:sp macro="" textlink="">
      <xdr:nvSpPr>
        <xdr:cNvPr id="209" name="Arrow: Right 208">
          <a:extLst>
            <a:ext uri="{FF2B5EF4-FFF2-40B4-BE49-F238E27FC236}">
              <a16:creationId xmlns:a16="http://schemas.microsoft.com/office/drawing/2014/main" id="{0A6510AF-569C-4805-99F0-249EF907B52E}"/>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34</xdr:row>
      <xdr:rowOff>82873</xdr:rowOff>
    </xdr:from>
    <xdr:to>
      <xdr:col>2</xdr:col>
      <xdr:colOff>685800</xdr:colOff>
      <xdr:row>34</xdr:row>
      <xdr:rowOff>128592</xdr:rowOff>
    </xdr:to>
    <xdr:sp macro="" textlink="">
      <xdr:nvSpPr>
        <xdr:cNvPr id="210" name="Arrow: Right 209">
          <a:extLst>
            <a:ext uri="{FF2B5EF4-FFF2-40B4-BE49-F238E27FC236}">
              <a16:creationId xmlns:a16="http://schemas.microsoft.com/office/drawing/2014/main" id="{8B3E36C3-EF64-4D88-BC8A-26FB6DB7E48C}"/>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35</xdr:row>
      <xdr:rowOff>82873</xdr:rowOff>
    </xdr:from>
    <xdr:to>
      <xdr:col>2</xdr:col>
      <xdr:colOff>685800</xdr:colOff>
      <xdr:row>35</xdr:row>
      <xdr:rowOff>128592</xdr:rowOff>
    </xdr:to>
    <xdr:sp macro="" textlink="">
      <xdr:nvSpPr>
        <xdr:cNvPr id="211" name="Arrow: Right 210">
          <a:extLst>
            <a:ext uri="{FF2B5EF4-FFF2-40B4-BE49-F238E27FC236}">
              <a16:creationId xmlns:a16="http://schemas.microsoft.com/office/drawing/2014/main" id="{870BBE9A-96C3-4402-A0E3-812284281949}"/>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36</xdr:row>
      <xdr:rowOff>82873</xdr:rowOff>
    </xdr:from>
    <xdr:to>
      <xdr:col>2</xdr:col>
      <xdr:colOff>685800</xdr:colOff>
      <xdr:row>36</xdr:row>
      <xdr:rowOff>128592</xdr:rowOff>
    </xdr:to>
    <xdr:sp macro="" textlink="">
      <xdr:nvSpPr>
        <xdr:cNvPr id="212" name="Arrow: Right 211">
          <a:extLst>
            <a:ext uri="{FF2B5EF4-FFF2-40B4-BE49-F238E27FC236}">
              <a16:creationId xmlns:a16="http://schemas.microsoft.com/office/drawing/2014/main" id="{AEB42718-91C8-465E-A6D6-D81726800876}"/>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37</xdr:row>
      <xdr:rowOff>82873</xdr:rowOff>
    </xdr:from>
    <xdr:to>
      <xdr:col>2</xdr:col>
      <xdr:colOff>685800</xdr:colOff>
      <xdr:row>37</xdr:row>
      <xdr:rowOff>128592</xdr:rowOff>
    </xdr:to>
    <xdr:sp macro="" textlink="">
      <xdr:nvSpPr>
        <xdr:cNvPr id="213" name="Arrow: Right 212">
          <a:extLst>
            <a:ext uri="{FF2B5EF4-FFF2-40B4-BE49-F238E27FC236}">
              <a16:creationId xmlns:a16="http://schemas.microsoft.com/office/drawing/2014/main" id="{618D4848-FEFF-402B-B2DB-4370F38BEA08}"/>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38</xdr:row>
      <xdr:rowOff>82873</xdr:rowOff>
    </xdr:from>
    <xdr:to>
      <xdr:col>2</xdr:col>
      <xdr:colOff>685800</xdr:colOff>
      <xdr:row>38</xdr:row>
      <xdr:rowOff>128592</xdr:rowOff>
    </xdr:to>
    <xdr:sp macro="" textlink="">
      <xdr:nvSpPr>
        <xdr:cNvPr id="214" name="Arrow: Right 213">
          <a:extLst>
            <a:ext uri="{FF2B5EF4-FFF2-40B4-BE49-F238E27FC236}">
              <a16:creationId xmlns:a16="http://schemas.microsoft.com/office/drawing/2014/main" id="{9C2228D4-5A98-4E54-B52E-F15952BAE8FA}"/>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39</xdr:row>
      <xdr:rowOff>82873</xdr:rowOff>
    </xdr:from>
    <xdr:to>
      <xdr:col>2</xdr:col>
      <xdr:colOff>685800</xdr:colOff>
      <xdr:row>39</xdr:row>
      <xdr:rowOff>128592</xdr:rowOff>
    </xdr:to>
    <xdr:sp macro="" textlink="">
      <xdr:nvSpPr>
        <xdr:cNvPr id="215" name="Arrow: Right 214">
          <a:extLst>
            <a:ext uri="{FF2B5EF4-FFF2-40B4-BE49-F238E27FC236}">
              <a16:creationId xmlns:a16="http://schemas.microsoft.com/office/drawing/2014/main" id="{8E6C3C72-88CB-43AC-80EE-6385A7E42A2A}"/>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40</xdr:row>
      <xdr:rowOff>82873</xdr:rowOff>
    </xdr:from>
    <xdr:to>
      <xdr:col>2</xdr:col>
      <xdr:colOff>685800</xdr:colOff>
      <xdr:row>40</xdr:row>
      <xdr:rowOff>128592</xdr:rowOff>
    </xdr:to>
    <xdr:sp macro="" textlink="">
      <xdr:nvSpPr>
        <xdr:cNvPr id="216" name="Arrow: Right 215">
          <a:extLst>
            <a:ext uri="{FF2B5EF4-FFF2-40B4-BE49-F238E27FC236}">
              <a16:creationId xmlns:a16="http://schemas.microsoft.com/office/drawing/2014/main" id="{9F1E01FC-E1F1-4FF3-929F-B2934E005F64}"/>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41</xdr:row>
      <xdr:rowOff>82873</xdr:rowOff>
    </xdr:from>
    <xdr:to>
      <xdr:col>2</xdr:col>
      <xdr:colOff>685800</xdr:colOff>
      <xdr:row>41</xdr:row>
      <xdr:rowOff>128592</xdr:rowOff>
    </xdr:to>
    <xdr:sp macro="" textlink="">
      <xdr:nvSpPr>
        <xdr:cNvPr id="217" name="Arrow: Right 216">
          <a:extLst>
            <a:ext uri="{FF2B5EF4-FFF2-40B4-BE49-F238E27FC236}">
              <a16:creationId xmlns:a16="http://schemas.microsoft.com/office/drawing/2014/main" id="{FCA41974-0F2B-48DF-90C9-5EBC1C9D0904}"/>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42</xdr:row>
      <xdr:rowOff>82873</xdr:rowOff>
    </xdr:from>
    <xdr:to>
      <xdr:col>2</xdr:col>
      <xdr:colOff>685800</xdr:colOff>
      <xdr:row>42</xdr:row>
      <xdr:rowOff>128592</xdr:rowOff>
    </xdr:to>
    <xdr:sp macro="" textlink="">
      <xdr:nvSpPr>
        <xdr:cNvPr id="218" name="Arrow: Right 217">
          <a:extLst>
            <a:ext uri="{FF2B5EF4-FFF2-40B4-BE49-F238E27FC236}">
              <a16:creationId xmlns:a16="http://schemas.microsoft.com/office/drawing/2014/main" id="{2F3E4329-7FE7-4940-9C66-01EB79F9ED2C}"/>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43</xdr:row>
      <xdr:rowOff>82873</xdr:rowOff>
    </xdr:from>
    <xdr:to>
      <xdr:col>2</xdr:col>
      <xdr:colOff>685800</xdr:colOff>
      <xdr:row>43</xdr:row>
      <xdr:rowOff>128592</xdr:rowOff>
    </xdr:to>
    <xdr:sp macro="" textlink="">
      <xdr:nvSpPr>
        <xdr:cNvPr id="219" name="Arrow: Right 218">
          <a:extLst>
            <a:ext uri="{FF2B5EF4-FFF2-40B4-BE49-F238E27FC236}">
              <a16:creationId xmlns:a16="http://schemas.microsoft.com/office/drawing/2014/main" id="{A823247F-2611-490C-89B0-864BDD6E552D}"/>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44</xdr:row>
      <xdr:rowOff>82873</xdr:rowOff>
    </xdr:from>
    <xdr:to>
      <xdr:col>2</xdr:col>
      <xdr:colOff>685800</xdr:colOff>
      <xdr:row>44</xdr:row>
      <xdr:rowOff>128592</xdr:rowOff>
    </xdr:to>
    <xdr:sp macro="" textlink="">
      <xdr:nvSpPr>
        <xdr:cNvPr id="220" name="Arrow: Right 219">
          <a:extLst>
            <a:ext uri="{FF2B5EF4-FFF2-40B4-BE49-F238E27FC236}">
              <a16:creationId xmlns:a16="http://schemas.microsoft.com/office/drawing/2014/main" id="{BEBB7A95-CC78-4151-92F5-AF2DFCA495E7}"/>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45</xdr:row>
      <xdr:rowOff>82873</xdr:rowOff>
    </xdr:from>
    <xdr:to>
      <xdr:col>2</xdr:col>
      <xdr:colOff>685800</xdr:colOff>
      <xdr:row>45</xdr:row>
      <xdr:rowOff>128592</xdr:rowOff>
    </xdr:to>
    <xdr:sp macro="" textlink="">
      <xdr:nvSpPr>
        <xdr:cNvPr id="221" name="Arrow: Right 220">
          <a:extLst>
            <a:ext uri="{FF2B5EF4-FFF2-40B4-BE49-F238E27FC236}">
              <a16:creationId xmlns:a16="http://schemas.microsoft.com/office/drawing/2014/main" id="{27FF7729-EE60-4C16-B6BC-70BAEFB084A4}"/>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46</xdr:row>
      <xdr:rowOff>82873</xdr:rowOff>
    </xdr:from>
    <xdr:to>
      <xdr:col>2</xdr:col>
      <xdr:colOff>685800</xdr:colOff>
      <xdr:row>46</xdr:row>
      <xdr:rowOff>128592</xdr:rowOff>
    </xdr:to>
    <xdr:sp macro="" textlink="">
      <xdr:nvSpPr>
        <xdr:cNvPr id="222" name="Arrow: Right 221">
          <a:extLst>
            <a:ext uri="{FF2B5EF4-FFF2-40B4-BE49-F238E27FC236}">
              <a16:creationId xmlns:a16="http://schemas.microsoft.com/office/drawing/2014/main" id="{2C1911AA-CFF2-4558-97DF-F9CE115DD226}"/>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47</xdr:row>
      <xdr:rowOff>82873</xdr:rowOff>
    </xdr:from>
    <xdr:to>
      <xdr:col>2</xdr:col>
      <xdr:colOff>685800</xdr:colOff>
      <xdr:row>47</xdr:row>
      <xdr:rowOff>128592</xdr:rowOff>
    </xdr:to>
    <xdr:sp macro="" textlink="">
      <xdr:nvSpPr>
        <xdr:cNvPr id="223" name="Arrow: Right 222">
          <a:extLst>
            <a:ext uri="{FF2B5EF4-FFF2-40B4-BE49-F238E27FC236}">
              <a16:creationId xmlns:a16="http://schemas.microsoft.com/office/drawing/2014/main" id="{7A8EDD8B-E512-4206-BB17-8D73B7603798}"/>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48</xdr:row>
      <xdr:rowOff>82873</xdr:rowOff>
    </xdr:from>
    <xdr:to>
      <xdr:col>2</xdr:col>
      <xdr:colOff>685800</xdr:colOff>
      <xdr:row>48</xdr:row>
      <xdr:rowOff>128592</xdr:rowOff>
    </xdr:to>
    <xdr:sp macro="" textlink="">
      <xdr:nvSpPr>
        <xdr:cNvPr id="224" name="Arrow: Right 223">
          <a:extLst>
            <a:ext uri="{FF2B5EF4-FFF2-40B4-BE49-F238E27FC236}">
              <a16:creationId xmlns:a16="http://schemas.microsoft.com/office/drawing/2014/main" id="{364581FD-D5F7-4798-AA2B-57275033E2AD}"/>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49</xdr:row>
      <xdr:rowOff>82873</xdr:rowOff>
    </xdr:from>
    <xdr:to>
      <xdr:col>2</xdr:col>
      <xdr:colOff>685800</xdr:colOff>
      <xdr:row>49</xdr:row>
      <xdr:rowOff>128592</xdr:rowOff>
    </xdr:to>
    <xdr:sp macro="" textlink="">
      <xdr:nvSpPr>
        <xdr:cNvPr id="225" name="Arrow: Right 224">
          <a:extLst>
            <a:ext uri="{FF2B5EF4-FFF2-40B4-BE49-F238E27FC236}">
              <a16:creationId xmlns:a16="http://schemas.microsoft.com/office/drawing/2014/main" id="{52B9E0BC-EC59-4142-8AB3-E96CA97A0BB3}"/>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50</xdr:row>
      <xdr:rowOff>82873</xdr:rowOff>
    </xdr:from>
    <xdr:to>
      <xdr:col>2</xdr:col>
      <xdr:colOff>685800</xdr:colOff>
      <xdr:row>50</xdr:row>
      <xdr:rowOff>128592</xdr:rowOff>
    </xdr:to>
    <xdr:sp macro="" textlink="">
      <xdr:nvSpPr>
        <xdr:cNvPr id="226" name="Arrow: Right 225">
          <a:extLst>
            <a:ext uri="{FF2B5EF4-FFF2-40B4-BE49-F238E27FC236}">
              <a16:creationId xmlns:a16="http://schemas.microsoft.com/office/drawing/2014/main" id="{7E44129E-0299-4011-9F58-6D53E4383E43}"/>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51</xdr:row>
      <xdr:rowOff>82873</xdr:rowOff>
    </xdr:from>
    <xdr:to>
      <xdr:col>2</xdr:col>
      <xdr:colOff>685800</xdr:colOff>
      <xdr:row>51</xdr:row>
      <xdr:rowOff>128592</xdr:rowOff>
    </xdr:to>
    <xdr:sp macro="" textlink="">
      <xdr:nvSpPr>
        <xdr:cNvPr id="227" name="Arrow: Right 226">
          <a:extLst>
            <a:ext uri="{FF2B5EF4-FFF2-40B4-BE49-F238E27FC236}">
              <a16:creationId xmlns:a16="http://schemas.microsoft.com/office/drawing/2014/main" id="{0A371F77-B6CF-4FB9-A851-EAD236976906}"/>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52</xdr:row>
      <xdr:rowOff>82873</xdr:rowOff>
    </xdr:from>
    <xdr:to>
      <xdr:col>2</xdr:col>
      <xdr:colOff>685800</xdr:colOff>
      <xdr:row>52</xdr:row>
      <xdr:rowOff>128592</xdr:rowOff>
    </xdr:to>
    <xdr:sp macro="" textlink="">
      <xdr:nvSpPr>
        <xdr:cNvPr id="228" name="Arrow: Right 227">
          <a:extLst>
            <a:ext uri="{FF2B5EF4-FFF2-40B4-BE49-F238E27FC236}">
              <a16:creationId xmlns:a16="http://schemas.microsoft.com/office/drawing/2014/main" id="{1C185C88-E907-4A23-B095-C74CDACE7DFF}"/>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53</xdr:row>
      <xdr:rowOff>82873</xdr:rowOff>
    </xdr:from>
    <xdr:to>
      <xdr:col>2</xdr:col>
      <xdr:colOff>685800</xdr:colOff>
      <xdr:row>53</xdr:row>
      <xdr:rowOff>128592</xdr:rowOff>
    </xdr:to>
    <xdr:sp macro="" textlink="">
      <xdr:nvSpPr>
        <xdr:cNvPr id="229" name="Arrow: Right 228">
          <a:extLst>
            <a:ext uri="{FF2B5EF4-FFF2-40B4-BE49-F238E27FC236}">
              <a16:creationId xmlns:a16="http://schemas.microsoft.com/office/drawing/2014/main" id="{F67D4E4F-6DF9-4B5F-AC5E-F1854B6A3904}"/>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54</xdr:row>
      <xdr:rowOff>82873</xdr:rowOff>
    </xdr:from>
    <xdr:to>
      <xdr:col>2</xdr:col>
      <xdr:colOff>685800</xdr:colOff>
      <xdr:row>54</xdr:row>
      <xdr:rowOff>128592</xdr:rowOff>
    </xdr:to>
    <xdr:sp macro="" textlink="">
      <xdr:nvSpPr>
        <xdr:cNvPr id="230" name="Arrow: Right 229">
          <a:extLst>
            <a:ext uri="{FF2B5EF4-FFF2-40B4-BE49-F238E27FC236}">
              <a16:creationId xmlns:a16="http://schemas.microsoft.com/office/drawing/2014/main" id="{CA84AD96-9480-4BBB-B4A0-FEA380BB90B0}"/>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55</xdr:row>
      <xdr:rowOff>82873</xdr:rowOff>
    </xdr:from>
    <xdr:to>
      <xdr:col>2</xdr:col>
      <xdr:colOff>685800</xdr:colOff>
      <xdr:row>55</xdr:row>
      <xdr:rowOff>128592</xdr:rowOff>
    </xdr:to>
    <xdr:sp macro="" textlink="">
      <xdr:nvSpPr>
        <xdr:cNvPr id="231" name="Arrow: Right 230">
          <a:extLst>
            <a:ext uri="{FF2B5EF4-FFF2-40B4-BE49-F238E27FC236}">
              <a16:creationId xmlns:a16="http://schemas.microsoft.com/office/drawing/2014/main" id="{20EDA839-CF81-4DE5-8596-0B2F5F208D38}"/>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56</xdr:row>
      <xdr:rowOff>82873</xdr:rowOff>
    </xdr:from>
    <xdr:to>
      <xdr:col>2</xdr:col>
      <xdr:colOff>685800</xdr:colOff>
      <xdr:row>56</xdr:row>
      <xdr:rowOff>128592</xdr:rowOff>
    </xdr:to>
    <xdr:sp macro="" textlink="">
      <xdr:nvSpPr>
        <xdr:cNvPr id="232" name="Arrow: Right 231">
          <a:extLst>
            <a:ext uri="{FF2B5EF4-FFF2-40B4-BE49-F238E27FC236}">
              <a16:creationId xmlns:a16="http://schemas.microsoft.com/office/drawing/2014/main" id="{8B7890D9-4626-4656-80E3-0DA91DCFF10A}"/>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57</xdr:row>
      <xdr:rowOff>82873</xdr:rowOff>
    </xdr:from>
    <xdr:to>
      <xdr:col>2</xdr:col>
      <xdr:colOff>685800</xdr:colOff>
      <xdr:row>57</xdr:row>
      <xdr:rowOff>128592</xdr:rowOff>
    </xdr:to>
    <xdr:sp macro="" textlink="">
      <xdr:nvSpPr>
        <xdr:cNvPr id="233" name="Arrow: Right 232">
          <a:extLst>
            <a:ext uri="{FF2B5EF4-FFF2-40B4-BE49-F238E27FC236}">
              <a16:creationId xmlns:a16="http://schemas.microsoft.com/office/drawing/2014/main" id="{C98D0968-8D71-4C41-ACD7-79B5EB019346}"/>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58</xdr:row>
      <xdr:rowOff>82873</xdr:rowOff>
    </xdr:from>
    <xdr:to>
      <xdr:col>2</xdr:col>
      <xdr:colOff>685800</xdr:colOff>
      <xdr:row>58</xdr:row>
      <xdr:rowOff>128592</xdr:rowOff>
    </xdr:to>
    <xdr:sp macro="" textlink="">
      <xdr:nvSpPr>
        <xdr:cNvPr id="234" name="Arrow: Right 233">
          <a:extLst>
            <a:ext uri="{FF2B5EF4-FFF2-40B4-BE49-F238E27FC236}">
              <a16:creationId xmlns:a16="http://schemas.microsoft.com/office/drawing/2014/main" id="{AAD7C0B7-B8CB-4F42-80BF-3A2B43F5A4BB}"/>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59</xdr:row>
      <xdr:rowOff>82873</xdr:rowOff>
    </xdr:from>
    <xdr:to>
      <xdr:col>2</xdr:col>
      <xdr:colOff>685800</xdr:colOff>
      <xdr:row>59</xdr:row>
      <xdr:rowOff>128592</xdr:rowOff>
    </xdr:to>
    <xdr:sp macro="" textlink="">
      <xdr:nvSpPr>
        <xdr:cNvPr id="235" name="Arrow: Right 234">
          <a:extLst>
            <a:ext uri="{FF2B5EF4-FFF2-40B4-BE49-F238E27FC236}">
              <a16:creationId xmlns:a16="http://schemas.microsoft.com/office/drawing/2014/main" id="{C2FA891B-FD6C-4340-B706-29D0617F0442}"/>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60</xdr:row>
      <xdr:rowOff>82873</xdr:rowOff>
    </xdr:from>
    <xdr:to>
      <xdr:col>2</xdr:col>
      <xdr:colOff>685800</xdr:colOff>
      <xdr:row>60</xdr:row>
      <xdr:rowOff>128592</xdr:rowOff>
    </xdr:to>
    <xdr:sp macro="" textlink="">
      <xdr:nvSpPr>
        <xdr:cNvPr id="236" name="Arrow: Right 235">
          <a:extLst>
            <a:ext uri="{FF2B5EF4-FFF2-40B4-BE49-F238E27FC236}">
              <a16:creationId xmlns:a16="http://schemas.microsoft.com/office/drawing/2014/main" id="{B9963A99-1902-4B0C-928A-560ADA1A99C3}"/>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176213</xdr:colOff>
      <xdr:row>61</xdr:row>
      <xdr:rowOff>82873</xdr:rowOff>
    </xdr:from>
    <xdr:to>
      <xdr:col>2</xdr:col>
      <xdr:colOff>685800</xdr:colOff>
      <xdr:row>61</xdr:row>
      <xdr:rowOff>128592</xdr:rowOff>
    </xdr:to>
    <xdr:sp macro="" textlink="">
      <xdr:nvSpPr>
        <xdr:cNvPr id="237" name="Arrow: Right 236">
          <a:extLst>
            <a:ext uri="{FF2B5EF4-FFF2-40B4-BE49-F238E27FC236}">
              <a16:creationId xmlns:a16="http://schemas.microsoft.com/office/drawing/2014/main" id="{591CF39E-C12B-406E-A551-8C4BC30B715A}"/>
            </a:ext>
          </a:extLst>
        </xdr:cNvPr>
        <xdr:cNvSpPr/>
      </xdr:nvSpPr>
      <xdr:spPr>
        <a:xfrm>
          <a:off x="8081963" y="630561"/>
          <a:ext cx="50958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9524</xdr:colOff>
      <xdr:row>2</xdr:row>
      <xdr:rowOff>0</xdr:rowOff>
    </xdr:from>
    <xdr:to>
      <xdr:col>4</xdr:col>
      <xdr:colOff>613274</xdr:colOff>
      <xdr:row>17</xdr:row>
      <xdr:rowOff>176213</xdr:rowOff>
    </xdr:to>
    <mc:AlternateContent xmlns:mc="http://schemas.openxmlformats.org/markup-compatibility/2006" xmlns:a14="http://schemas.microsoft.com/office/drawing/2010/main">
      <mc:Choice Requires="a14">
        <xdr:graphicFrame macro="">
          <xdr:nvGraphicFramePr>
            <xdr:cNvPr id="3" name="title_year 3">
              <a:extLst>
                <a:ext uri="{FF2B5EF4-FFF2-40B4-BE49-F238E27FC236}">
                  <a16:creationId xmlns:a16="http://schemas.microsoft.com/office/drawing/2014/main" id="{E794A7C7-D13E-DC53-08C6-7A30B70335BE}"/>
                </a:ext>
              </a:extLst>
            </xdr:cNvPr>
            <xdr:cNvGraphicFramePr/>
          </xdr:nvGraphicFramePr>
          <xdr:xfrm>
            <a:off x="0" y="0"/>
            <a:ext cx="0" cy="0"/>
          </xdr:xfrm>
          <a:graphic>
            <a:graphicData uri="http://schemas.microsoft.com/office/drawing/2010/slicer">
              <sle:slicer xmlns:sle="http://schemas.microsoft.com/office/drawing/2010/slicer" name="title_year 3"/>
            </a:graphicData>
          </a:graphic>
        </xdr:graphicFrame>
      </mc:Choice>
      <mc:Fallback xmlns="">
        <xdr:sp macro="" textlink="">
          <xdr:nvSpPr>
            <xdr:cNvPr id="0" name=""/>
            <xdr:cNvSpPr>
              <a:spLocks noTextEdit="1"/>
            </xdr:cNvSpPr>
          </xdr:nvSpPr>
          <xdr:spPr>
            <a:xfrm>
              <a:off x="2895599" y="1809750"/>
              <a:ext cx="1251450" cy="28908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76199</xdr:colOff>
      <xdr:row>2</xdr:row>
      <xdr:rowOff>4763</xdr:rowOff>
    </xdr:from>
    <xdr:to>
      <xdr:col>14</xdr:col>
      <xdr:colOff>8436</xdr:colOff>
      <xdr:row>18</xdr:row>
      <xdr:rowOff>4763</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ADE1FAEC-00CC-499D-171C-E24F6A057F67}"/>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8791574" y="1814513"/>
              <a:ext cx="1251450" cy="2895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21431</xdr:colOff>
      <xdr:row>2</xdr:row>
      <xdr:rowOff>4762</xdr:rowOff>
    </xdr:from>
    <xdr:to>
      <xdr:col>11</xdr:col>
      <xdr:colOff>642938</xdr:colOff>
      <xdr:row>17</xdr:row>
      <xdr:rowOff>176213</xdr:rowOff>
    </xdr:to>
    <xdr:graphicFrame macro="">
      <xdr:nvGraphicFramePr>
        <xdr:cNvPr id="5" name="Chart 4">
          <a:extLst>
            <a:ext uri="{FF2B5EF4-FFF2-40B4-BE49-F238E27FC236}">
              <a16:creationId xmlns:a16="http://schemas.microsoft.com/office/drawing/2014/main" id="{1DC66308-9857-B073-41C8-EA2061B5A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9524</xdr:colOff>
      <xdr:row>2</xdr:row>
      <xdr:rowOff>4763</xdr:rowOff>
    </xdr:from>
    <xdr:to>
      <xdr:col>17</xdr:col>
      <xdr:colOff>19050</xdr:colOff>
      <xdr:row>16</xdr:row>
      <xdr:rowOff>166688</xdr:rowOff>
    </xdr:to>
    <xdr:graphicFrame macro="">
      <xdr:nvGraphicFramePr>
        <xdr:cNvPr id="2" name="Chart 1">
          <a:extLst>
            <a:ext uri="{FF2B5EF4-FFF2-40B4-BE49-F238E27FC236}">
              <a16:creationId xmlns:a16="http://schemas.microsoft.com/office/drawing/2014/main" id="{3A487D6F-ED56-D22A-448A-58D6B221E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100012</xdr:colOff>
      <xdr:row>1</xdr:row>
      <xdr:rowOff>180974</xdr:rowOff>
    </xdr:from>
    <xdr:to>
      <xdr:col>21</xdr:col>
      <xdr:colOff>284662</xdr:colOff>
      <xdr:row>17</xdr:row>
      <xdr:rowOff>9524</xdr:rowOff>
    </xdr:to>
    <mc:AlternateContent xmlns:mc="http://schemas.openxmlformats.org/markup-compatibility/2006" xmlns:a14="http://schemas.microsoft.com/office/drawing/2010/main">
      <mc:Choice Requires="a14">
        <xdr:graphicFrame macro="">
          <xdr:nvGraphicFramePr>
            <xdr:cNvPr id="5" name="Country 2">
              <a:extLst>
                <a:ext uri="{FF2B5EF4-FFF2-40B4-BE49-F238E27FC236}">
                  <a16:creationId xmlns:a16="http://schemas.microsoft.com/office/drawing/2014/main" id="{9AEF8EC3-C16C-2B98-2BC4-CCD60E2BBA39}"/>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8753475" y="361949"/>
              <a:ext cx="1251450" cy="2714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9524</xdr:colOff>
      <xdr:row>27</xdr:row>
      <xdr:rowOff>9523</xdr:rowOff>
    </xdr:from>
    <xdr:to>
      <xdr:col>17</xdr:col>
      <xdr:colOff>266699</xdr:colOff>
      <xdr:row>43</xdr:row>
      <xdr:rowOff>176212</xdr:rowOff>
    </xdr:to>
    <xdr:graphicFrame macro="">
      <xdr:nvGraphicFramePr>
        <xdr:cNvPr id="7" name="Chart 6">
          <a:extLst>
            <a:ext uri="{FF2B5EF4-FFF2-40B4-BE49-F238E27FC236}">
              <a16:creationId xmlns:a16="http://schemas.microsoft.com/office/drawing/2014/main" id="{F217371F-15E4-4A8F-97CE-3B502E968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9</xdr:col>
      <xdr:colOff>704859</xdr:colOff>
      <xdr:row>2</xdr:row>
      <xdr:rowOff>9523</xdr:rowOff>
    </xdr:from>
    <xdr:to>
      <xdr:col>10</xdr:col>
      <xdr:colOff>797071</xdr:colOff>
      <xdr:row>21</xdr:row>
      <xdr:rowOff>19050</xdr:rowOff>
    </xdr:to>
    <mc:AlternateContent xmlns:mc="http://schemas.openxmlformats.org/markup-compatibility/2006" xmlns:a14="http://schemas.microsoft.com/office/drawing/2010/main">
      <mc:Choice Requires="a14">
        <xdr:graphicFrame macro="">
          <xdr:nvGraphicFramePr>
            <xdr:cNvPr id="2" name="Country 3">
              <a:extLst>
                <a:ext uri="{FF2B5EF4-FFF2-40B4-BE49-F238E27FC236}">
                  <a16:creationId xmlns:a16="http://schemas.microsoft.com/office/drawing/2014/main" id="{7A0947BD-FD30-2B31-D251-11B29795E1F0}"/>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8201034" y="371473"/>
              <a:ext cx="1611450" cy="34480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585789</xdr:colOff>
      <xdr:row>2</xdr:row>
      <xdr:rowOff>9525</xdr:rowOff>
    </xdr:from>
    <xdr:to>
      <xdr:col>10</xdr:col>
      <xdr:colOff>1011377</xdr:colOff>
      <xdr:row>21</xdr:row>
      <xdr:rowOff>19050</xdr:rowOff>
    </xdr:to>
    <mc:AlternateContent xmlns:mc="http://schemas.openxmlformats.org/markup-compatibility/2006" xmlns:a14="http://schemas.microsoft.com/office/drawing/2010/main">
      <mc:Choice Requires="a14">
        <xdr:graphicFrame macro="">
          <xdr:nvGraphicFramePr>
            <xdr:cNvPr id="2" name="Country 4">
              <a:extLst>
                <a:ext uri="{FF2B5EF4-FFF2-40B4-BE49-F238E27FC236}">
                  <a16:creationId xmlns:a16="http://schemas.microsoft.com/office/drawing/2014/main" id="{7DAD85AB-79F5-116A-98FE-7D2A95A2D01D}"/>
                </a:ext>
              </a:extLst>
            </xdr:cNvPr>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mlns="">
        <xdr:sp macro="" textlink="">
          <xdr:nvSpPr>
            <xdr:cNvPr id="0" name=""/>
            <xdr:cNvSpPr>
              <a:spLocks noTextEdit="1"/>
            </xdr:cNvSpPr>
          </xdr:nvSpPr>
          <xdr:spPr>
            <a:xfrm>
              <a:off x="6419852" y="371475"/>
              <a:ext cx="1611450" cy="344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297663</xdr:colOff>
      <xdr:row>3</xdr:row>
      <xdr:rowOff>4764</xdr:rowOff>
    </xdr:from>
    <xdr:to>
      <xdr:col>15</xdr:col>
      <xdr:colOff>526263</xdr:colOff>
      <xdr:row>24</xdr:row>
      <xdr:rowOff>180975</xdr:rowOff>
    </xdr:to>
    <xdr:graphicFrame macro="">
      <xdr:nvGraphicFramePr>
        <xdr:cNvPr id="2" name="Chart 1">
          <a:extLst>
            <a:ext uri="{FF2B5EF4-FFF2-40B4-BE49-F238E27FC236}">
              <a16:creationId xmlns:a16="http://schemas.microsoft.com/office/drawing/2014/main" id="{B2AFB292-76F3-AE37-5C40-595427317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121443</xdr:colOff>
      <xdr:row>12</xdr:row>
      <xdr:rowOff>71435</xdr:rowOff>
    </xdr:from>
    <xdr:to>
      <xdr:col>15</xdr:col>
      <xdr:colOff>9525</xdr:colOff>
      <xdr:row>45</xdr:row>
      <xdr:rowOff>171450</xdr:rowOff>
    </xdr:to>
    <xdr:graphicFrame macro="">
      <xdr:nvGraphicFramePr>
        <xdr:cNvPr id="2" name="Chart 1">
          <a:extLst>
            <a:ext uri="{FF2B5EF4-FFF2-40B4-BE49-F238E27FC236}">
              <a16:creationId xmlns:a16="http://schemas.microsoft.com/office/drawing/2014/main" id="{CCEEC1C5-F047-401F-2D80-1610B3867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180975</xdr:colOff>
      <xdr:row>12</xdr:row>
      <xdr:rowOff>66674</xdr:rowOff>
    </xdr:from>
    <xdr:to>
      <xdr:col>16</xdr:col>
      <xdr:colOff>172725</xdr:colOff>
      <xdr:row>45</xdr:row>
      <xdr:rowOff>180974</xdr:rowOff>
    </xdr:to>
    <mc:AlternateContent xmlns:mc="http://schemas.openxmlformats.org/markup-compatibility/2006" xmlns:a14="http://schemas.microsoft.com/office/drawing/2010/main">
      <mc:Choice Requires="a14">
        <xdr:graphicFrame macro="">
          <xdr:nvGraphicFramePr>
            <xdr:cNvPr id="3" name="title_year">
              <a:extLst>
                <a:ext uri="{FF2B5EF4-FFF2-40B4-BE49-F238E27FC236}">
                  <a16:creationId xmlns:a16="http://schemas.microsoft.com/office/drawing/2014/main" id="{D946A229-9AC3-2910-3471-BC5734C24477}"/>
                </a:ext>
              </a:extLst>
            </xdr:cNvPr>
            <xdr:cNvGraphicFramePr/>
          </xdr:nvGraphicFramePr>
          <xdr:xfrm>
            <a:off x="0" y="0"/>
            <a:ext cx="0" cy="0"/>
          </xdr:xfrm>
          <a:graphic>
            <a:graphicData uri="http://schemas.microsoft.com/office/drawing/2010/slicer">
              <sle:slicer xmlns:sle="http://schemas.microsoft.com/office/drawing/2010/slicer" name="title_year"/>
            </a:graphicData>
          </a:graphic>
        </xdr:graphicFrame>
      </mc:Choice>
      <mc:Fallback xmlns="">
        <xdr:sp macro="" textlink="">
          <xdr:nvSpPr>
            <xdr:cNvPr id="0" name=""/>
            <xdr:cNvSpPr>
              <a:spLocks noTextEdit="1"/>
            </xdr:cNvSpPr>
          </xdr:nvSpPr>
          <xdr:spPr>
            <a:xfrm>
              <a:off x="6310313" y="2238374"/>
              <a:ext cx="639450" cy="6086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7143</xdr:colOff>
      <xdr:row>0</xdr:row>
      <xdr:rowOff>185736</xdr:rowOff>
    </xdr:from>
    <xdr:to>
      <xdr:col>24</xdr:col>
      <xdr:colOff>14287</xdr:colOff>
      <xdr:row>16</xdr:row>
      <xdr:rowOff>176211</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19F92293-0B62-A476-646C-D2F2B1505E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079581" y="185736"/>
              <a:ext cx="3893344" cy="29003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397685</xdr:colOff>
      <xdr:row>2</xdr:row>
      <xdr:rowOff>4762</xdr:rowOff>
    </xdr:from>
    <xdr:to>
      <xdr:col>13</xdr:col>
      <xdr:colOff>638192</xdr:colOff>
      <xdr:row>17</xdr:row>
      <xdr:rowOff>171451</xdr:rowOff>
    </xdr:to>
    <xdr:graphicFrame macro="">
      <xdr:nvGraphicFramePr>
        <xdr:cNvPr id="2" name="Chart 1">
          <a:extLst>
            <a:ext uri="{FF2B5EF4-FFF2-40B4-BE49-F238E27FC236}">
              <a16:creationId xmlns:a16="http://schemas.microsoft.com/office/drawing/2014/main" id="{C04523E7-D4A7-1714-0F5D-6E780FE4C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xdr:colOff>
      <xdr:row>2</xdr:row>
      <xdr:rowOff>4763</xdr:rowOff>
    </xdr:from>
    <xdr:to>
      <xdr:col>5</xdr:col>
      <xdr:colOff>423751</xdr:colOff>
      <xdr:row>17</xdr:row>
      <xdr:rowOff>176213</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1161CBF8-87E1-8222-4024-0F93F830C40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419476" y="385763"/>
              <a:ext cx="1071450" cy="2886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7142</xdr:colOff>
      <xdr:row>2</xdr:row>
      <xdr:rowOff>4762</xdr:rowOff>
    </xdr:from>
    <xdr:to>
      <xdr:col>22</xdr:col>
      <xdr:colOff>4763</xdr:colOff>
      <xdr:row>18</xdr:row>
      <xdr:rowOff>9525</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8A1BB01D-5D0E-5652-6022-D3FE2359B1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551317" y="385762"/>
              <a:ext cx="4531521" cy="29003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22</xdr:col>
      <xdr:colOff>188118</xdr:colOff>
      <xdr:row>2</xdr:row>
      <xdr:rowOff>33337</xdr:rowOff>
    </xdr:from>
    <xdr:to>
      <xdr:col>29</xdr:col>
      <xdr:colOff>226218</xdr:colOff>
      <xdr:row>15</xdr:row>
      <xdr:rowOff>171450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5474F182-6AE0-2510-58D2-641CB0A398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799968" y="404812"/>
              <a:ext cx="4572000" cy="249555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192880</xdr:colOff>
      <xdr:row>17</xdr:row>
      <xdr:rowOff>9527</xdr:rowOff>
    </xdr:from>
    <xdr:to>
      <xdr:col>29</xdr:col>
      <xdr:colOff>230980</xdr:colOff>
      <xdr:row>32</xdr:row>
      <xdr:rowOff>38102</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09C51CAE-E407-BE83-6831-CCE88A6AFF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804730" y="31003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335755</xdr:colOff>
      <xdr:row>5</xdr:row>
      <xdr:rowOff>9524</xdr:rowOff>
    </xdr:from>
    <xdr:to>
      <xdr:col>14</xdr:col>
      <xdr:colOff>4762</xdr:colOff>
      <xdr:row>23</xdr:row>
      <xdr:rowOff>138113</xdr:rowOff>
    </xdr:to>
    <xdr:graphicFrame macro="">
      <xdr:nvGraphicFramePr>
        <xdr:cNvPr id="2" name="Chart 1">
          <a:extLst>
            <a:ext uri="{FF2B5EF4-FFF2-40B4-BE49-F238E27FC236}">
              <a16:creationId xmlns:a16="http://schemas.microsoft.com/office/drawing/2014/main" id="{AFFD091B-0A27-42AB-1CB5-F59D04142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4760</xdr:colOff>
      <xdr:row>0</xdr:row>
      <xdr:rowOff>119062</xdr:rowOff>
    </xdr:from>
    <xdr:to>
      <xdr:col>13</xdr:col>
      <xdr:colOff>642937</xdr:colOff>
      <xdr:row>4</xdr:row>
      <xdr:rowOff>14287</xdr:rowOff>
    </xdr:to>
    <mc:AlternateContent xmlns:mc="http://schemas.openxmlformats.org/markup-compatibility/2006" xmlns:a14="http://schemas.microsoft.com/office/drawing/2010/main">
      <mc:Choice Requires="a14">
        <xdr:graphicFrame macro="">
          <xdr:nvGraphicFramePr>
            <xdr:cNvPr id="4" name="title_year 1">
              <a:extLst>
                <a:ext uri="{FF2B5EF4-FFF2-40B4-BE49-F238E27FC236}">
                  <a16:creationId xmlns:a16="http://schemas.microsoft.com/office/drawing/2014/main" id="{1959D58D-37A4-E207-0679-DEC4078A5DF0}"/>
                </a:ext>
              </a:extLst>
            </xdr:cNvPr>
            <xdr:cNvGraphicFramePr/>
          </xdr:nvGraphicFramePr>
          <xdr:xfrm>
            <a:off x="0" y="0"/>
            <a:ext cx="0" cy="0"/>
          </xdr:xfrm>
          <a:graphic>
            <a:graphicData uri="http://schemas.microsoft.com/office/drawing/2010/slicer">
              <sle:slicer xmlns:sle="http://schemas.microsoft.com/office/drawing/2010/slicer" name="title_year 1"/>
            </a:graphicData>
          </a:graphic>
        </xdr:graphicFrame>
      </mc:Choice>
      <mc:Fallback xmlns="">
        <xdr:sp macro="" textlink="">
          <xdr:nvSpPr>
            <xdr:cNvPr id="0" name=""/>
            <xdr:cNvSpPr>
              <a:spLocks noTextEdit="1"/>
            </xdr:cNvSpPr>
          </xdr:nvSpPr>
          <xdr:spPr>
            <a:xfrm>
              <a:off x="2676523" y="119062"/>
              <a:ext cx="4948239" cy="619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135730</xdr:colOff>
      <xdr:row>7</xdr:row>
      <xdr:rowOff>161925</xdr:rowOff>
    </xdr:from>
    <xdr:to>
      <xdr:col>10</xdr:col>
      <xdr:colOff>173830</xdr:colOff>
      <xdr:row>23</xdr:row>
      <xdr:rowOff>9525</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3541713A-83FD-3A19-5777-8CCC190A2C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50543" y="14287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4</xdr:col>
      <xdr:colOff>2381</xdr:colOff>
      <xdr:row>10</xdr:row>
      <xdr:rowOff>9525</xdr:rowOff>
    </xdr:from>
    <xdr:to>
      <xdr:col>6</xdr:col>
      <xdr:colOff>0</xdr:colOff>
      <xdr:row>26</xdr:row>
      <xdr:rowOff>76200</xdr:rowOff>
    </xdr:to>
    <xdr:graphicFrame macro="">
      <xdr:nvGraphicFramePr>
        <xdr:cNvPr id="3" name="Chart 2">
          <a:extLst>
            <a:ext uri="{FF2B5EF4-FFF2-40B4-BE49-F238E27FC236}">
              <a16:creationId xmlns:a16="http://schemas.microsoft.com/office/drawing/2014/main" id="{BBB8A718-DE0C-4517-1CD0-94602107E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xdr:row>
      <xdr:rowOff>0</xdr:rowOff>
    </xdr:from>
    <xdr:to>
      <xdr:col>15</xdr:col>
      <xdr:colOff>38100</xdr:colOff>
      <xdr:row>16</xdr:row>
      <xdr:rowOff>28575</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CBCF168C-5E05-4280-9088-552B77BF26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667875" y="1809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xdr:col>
      <xdr:colOff>9525</xdr:colOff>
      <xdr:row>17</xdr:row>
      <xdr:rowOff>14288</xdr:rowOff>
    </xdr:from>
    <xdr:to>
      <xdr:col>10</xdr:col>
      <xdr:colOff>0</xdr:colOff>
      <xdr:row>32</xdr:row>
      <xdr:rowOff>176213</xdr:rowOff>
    </xdr:to>
    <xdr:graphicFrame macro="">
      <xdr:nvGraphicFramePr>
        <xdr:cNvPr id="2" name="Chart 1">
          <a:extLst>
            <a:ext uri="{FF2B5EF4-FFF2-40B4-BE49-F238E27FC236}">
              <a16:creationId xmlns:a16="http://schemas.microsoft.com/office/drawing/2014/main" id="{AC855452-7740-8137-8A6C-C52847ED9F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9523</xdr:colOff>
      <xdr:row>13</xdr:row>
      <xdr:rowOff>85727</xdr:rowOff>
    </xdr:from>
    <xdr:to>
      <xdr:col>10</xdr:col>
      <xdr:colOff>0</xdr:colOff>
      <xdr:row>17</xdr:row>
      <xdr:rowOff>9527</xdr:rowOff>
    </xdr:to>
    <mc:AlternateContent xmlns:mc="http://schemas.openxmlformats.org/markup-compatibility/2006" xmlns:a14="http://schemas.microsoft.com/office/drawing/2010/main">
      <mc:Choice Requires="a14">
        <xdr:graphicFrame macro="">
          <xdr:nvGraphicFramePr>
            <xdr:cNvPr id="3" name="title_year 2">
              <a:extLst>
                <a:ext uri="{FF2B5EF4-FFF2-40B4-BE49-F238E27FC236}">
                  <a16:creationId xmlns:a16="http://schemas.microsoft.com/office/drawing/2014/main" id="{4FD2E78F-F044-C687-2C09-0E3CE4A2A292}"/>
                </a:ext>
              </a:extLst>
            </xdr:cNvPr>
            <xdr:cNvGraphicFramePr/>
          </xdr:nvGraphicFramePr>
          <xdr:xfrm>
            <a:off x="0" y="0"/>
            <a:ext cx="0" cy="0"/>
          </xdr:xfrm>
          <a:graphic>
            <a:graphicData uri="http://schemas.microsoft.com/office/drawing/2010/slicer">
              <sle:slicer xmlns:sle="http://schemas.microsoft.com/office/drawing/2010/slicer" name="title_year 2"/>
            </a:graphicData>
          </a:graphic>
        </xdr:graphicFrame>
      </mc:Choice>
      <mc:Fallback xmlns="">
        <xdr:sp macro="" textlink="">
          <xdr:nvSpPr>
            <xdr:cNvPr id="0" name=""/>
            <xdr:cNvSpPr>
              <a:spLocks noTextEdit="1"/>
            </xdr:cNvSpPr>
          </xdr:nvSpPr>
          <xdr:spPr>
            <a:xfrm>
              <a:off x="862011" y="2438402"/>
              <a:ext cx="9248777"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n" refreshedDate="45477.069815046299" createdVersion="8" refreshedVersion="8" minRefreshableVersion="3" recordCount="100" xr:uid="{02A781FE-CAF2-4E2D-8F7C-932467E06C70}">
  <cacheSource type="worksheet">
    <worksheetSource ref="A1:BJ101" sheet="Sheet1"/>
  </cacheSource>
  <cacheFields count="62">
    <cacheField name="Title" numFmtId="0">
      <sharedItems count="100">
        <s v="La La Land"/>
        <s v="Zootopia"/>
        <s v="Lion"/>
        <s v="Arrival"/>
        <s v="Manchester by the Sea"/>
        <s v="Hell or High Water"/>
        <s v="Doctor Strange"/>
        <s v="Tangled"/>
        <s v="The Dark Knight Rises"/>
        <s v="Captain America: Civil War"/>
        <s v="The Hobbit: The Desolation of Smaug"/>
        <s v="The Avengers"/>
        <s v="Toy Story 3"/>
        <s v="Skyfall"/>
        <s v="X-Men: Days of Future Past"/>
        <s v="Star Trek Into Darkness"/>
        <s v="The Hobbit: An Unexpected Journey"/>
        <s v="Edge of Tomorrow"/>
        <s v="Inside Out"/>
        <s v="Guardians of the Galaxy"/>
        <s v="Captain America: The Winter Soldier"/>
        <s v="Dawn of the Planet of the Apes"/>
        <s v="Hugo"/>
        <s v="Big Hero 6"/>
        <s v="How to Train Your Dragon"/>
        <s v="Wreck-It Ralph"/>
        <s v="Interstellar"/>
        <s v="Inception"/>
        <s v="X-Men: First Class"/>
        <s v="Mad Max: Fury Road"/>
        <s v="How to Train Your Dragon 2"/>
        <s v="The Revenant"/>
        <s v="The Hunger Games: Catching Fire"/>
        <s v="The Martian"/>
        <s v="Gravity"/>
        <s v="Django Unchained"/>
        <s v="The Wolf of Wall Street"/>
        <s v="Rise of the Planet of the Apes"/>
        <s v="The Girl with the Dragon Tattoo"/>
        <s v="The Little Prince"/>
        <s v="Shutter Island"/>
        <s v="Despicable Me"/>
        <s v="Fury"/>
        <s v="Gone Girl"/>
        <s v="Les MisÃƒÂ©rables"/>
        <s v="The Lego Movie"/>
        <s v="Scott Pilgrim vs. the World"/>
        <s v="Deadpool"/>
        <s v="Captain Phillips"/>
        <s v="Moneyball"/>
        <s v="Prisoners"/>
        <s v="Argo"/>
        <s v="Lone Survivor"/>
        <s v="The Social Network"/>
        <s v="Bridge of Spies"/>
        <s v="True Grit"/>
        <s v="Rush"/>
        <s v="The Town"/>
        <s v="Creed"/>
        <s v="Kick-Ass"/>
        <s v="Sicario"/>
        <s v="Straight Outta Compton"/>
        <s v="The Big Short"/>
        <s v="The Help"/>
        <s v="The Fighter"/>
        <s v="The Grand Budapest Hotel"/>
        <s v="Warrior"/>
        <s v="Her"/>
        <s v="Silver Linings Playbook"/>
        <s v="12 Years a Slave"/>
        <s v="Spotlight"/>
        <s v="The Book Thief"/>
        <s v="Birdman or (The Unexpected Virtue of Ignorance)"/>
        <s v="127 Hours"/>
        <s v="Midnight in Paris"/>
        <s v="Moonrise Kingdom"/>
        <s v="The King's Speech"/>
        <s v="The Artist"/>
        <s v="The Theory of Everything"/>
        <s v="Drive"/>
        <s v="Ex Machina"/>
        <s v="The Imitation Game"/>
        <s v="Flipped"/>
        <s v="Black Swan"/>
        <s v="The Perks of Being a Wallflower"/>
        <s v="The Fault in Our Stars"/>
        <s v="Philomena"/>
        <s v="Nebraska"/>
        <s v="About Time"/>
        <s v="Amour"/>
        <s v="Nightcrawler"/>
        <s v="50/50"/>
        <s v="End of Watch"/>
        <s v="Dallas Buyers Club"/>
        <s v="Boyhood"/>
        <s v="Whiplash"/>
        <s v="Before Midnight"/>
        <s v="Star Wars: Episode VII - The Force Awakens"/>
        <s v="Harry Potter and the Deathly Hallows: Part I"/>
        <s v="Tucker and Dale vs Evil"/>
      </sharedItems>
    </cacheField>
    <cacheField name="title_year" numFmtId="0">
      <sharedItems containsSemiMixedTypes="0" containsString="0" containsNumber="1" containsInteger="1" minValue="2010" maxValue="2016" count="7">
        <n v="2016"/>
        <n v="2010"/>
        <n v="2012"/>
        <n v="2013"/>
        <n v="2014"/>
        <n v="2015"/>
        <n v="2011"/>
      </sharedItems>
    </cacheField>
    <cacheField name="budget" numFmtId="0">
      <sharedItems containsSemiMixedTypes="0" containsString="0" containsNumber="1" containsInteger="1" minValue="3000000" maxValue="260000000" count="60">
        <n v="30000000"/>
        <n v="150000000"/>
        <n v="12000000"/>
        <n v="47000000"/>
        <n v="9000000"/>
        <n v="165000000"/>
        <n v="260000000"/>
        <n v="250000000"/>
        <n v="225000000"/>
        <n v="220000000"/>
        <n v="200000000"/>
        <n v="190000000"/>
        <n v="180000000"/>
        <n v="178000000"/>
        <n v="175000000"/>
        <n v="170000000"/>
        <n v="160000000"/>
        <n v="145000000"/>
        <n v="135000000"/>
        <n v="130000000"/>
        <n v="108000000"/>
        <n v="100000000"/>
        <n v="93000000"/>
        <n v="90000000"/>
        <n v="81200000"/>
        <n v="80000000"/>
        <n v="69000000"/>
        <n v="68000000"/>
        <n v="61000000"/>
        <n v="60000000"/>
        <n v="58000000"/>
        <n v="55000000"/>
        <n v="50000000"/>
        <n v="46000000"/>
        <n v="44500000"/>
        <n v="40000000"/>
        <n v="38000000"/>
        <n v="37000000"/>
        <n v="35000000"/>
        <n v="28000000"/>
        <n v="25000000"/>
        <n v="23000000"/>
        <n v="21000000"/>
        <n v="20000000"/>
        <n v="19000000"/>
        <n v="18000000"/>
        <n v="17000000"/>
        <n v="16000000"/>
        <n v="15000000"/>
        <n v="14000000"/>
        <n v="13000000"/>
        <n v="8900000"/>
        <n v="8500000"/>
        <n v="8000000"/>
        <n v="7000000"/>
        <n v="5000000"/>
        <n v="4000000"/>
        <n v="3300000"/>
        <n v="3000000"/>
        <n v="245000000"/>
      </sharedItems>
    </cacheField>
    <cacheField name="Gross" numFmtId="0">
      <sharedItems containsSemiMixedTypes="0" containsString="0" containsNumber="1" containsInteger="1" minValue="223838" maxValue="936662225" count="100">
        <n v="151101803"/>
        <n v="341268248"/>
        <n v="51738905"/>
        <n v="100546139"/>
        <n v="47695371"/>
        <n v="27007844"/>
        <n v="232641920"/>
        <n v="200807262"/>
        <n v="448130642"/>
        <n v="407197282"/>
        <n v="258355354"/>
        <n v="623279547"/>
        <n v="414984497"/>
        <n v="304360277"/>
        <n v="233914986"/>
        <n v="228756232"/>
        <n v="303001229"/>
        <n v="100189501"/>
        <n v="356454367"/>
        <n v="333130696"/>
        <n v="259746958"/>
        <n v="208543795"/>
        <n v="73820094"/>
        <n v="222487711"/>
        <n v="217387997"/>
        <n v="189412677"/>
        <n v="187991439"/>
        <n v="292568851"/>
        <n v="146405371"/>
        <n v="153629485"/>
        <n v="176997107"/>
        <n v="183635922"/>
        <n v="424645577"/>
        <n v="228430993"/>
        <n v="274084951"/>
        <n v="162804648"/>
        <n v="116866727"/>
        <n v="176740650"/>
        <n v="102515793"/>
        <n v="1339152"/>
        <n v="127968405"/>
        <n v="251501645"/>
        <n v="85707116"/>
        <n v="167735396"/>
        <n v="148775460"/>
        <n v="257756197"/>
        <n v="31494270"/>
        <n v="363024263"/>
        <n v="107100855"/>
        <n v="75605492"/>
        <n v="60962878"/>
        <n v="136019448"/>
        <n v="125069696"/>
        <n v="96917897"/>
        <n v="72306065"/>
        <n v="171031347"/>
        <n v="26903709"/>
        <n v="92173235"/>
        <n v="109712885"/>
        <n v="48043505"/>
        <n v="46875468"/>
        <n v="161029270"/>
        <n v="70235322"/>
        <n v="169705587"/>
        <n v="93571803"/>
        <n v="59073773"/>
        <n v="13651662"/>
        <n v="25556065"/>
        <n v="132088910"/>
        <n v="56667870"/>
        <n v="44988180"/>
        <n v="21483154"/>
        <n v="42335698"/>
        <n v="18329466"/>
        <n v="56816662"/>
        <n v="45507053"/>
        <n v="138795342"/>
        <n v="44667095"/>
        <n v="35887263"/>
        <n v="35054909"/>
        <n v="25440971"/>
        <n v="91121452"/>
        <n v="1752214"/>
        <n v="106952327"/>
        <n v="17738570"/>
        <n v="124868837"/>
        <n v="37707719"/>
        <n v="17613460"/>
        <n v="15294553"/>
        <n v="225377"/>
        <n v="32279955"/>
        <n v="34963967"/>
        <n v="40983001"/>
        <n v="27296514"/>
        <n v="25359200"/>
        <n v="13092000"/>
        <n v="8114507"/>
        <n v="936662225"/>
        <n v="296347721"/>
        <n v="223838"/>
      </sharedItems>
    </cacheField>
    <cacheField name="actor_1_name" numFmtId="0">
      <sharedItems count="75">
        <s v="Ryan Gosling"/>
        <s v="Ginnifer Goodwin"/>
        <s v="Dev Patel"/>
        <s v="Amy Adams"/>
        <s v="Casey Affleck"/>
        <s v="Chris Pine"/>
        <s v="Benedict Cumberbatch"/>
        <s v="Brad Garrett"/>
        <s v="Tom Hardy"/>
        <s v="Robert Downey Jr."/>
        <s v="Aidan Turner"/>
        <s v="Chris Hemsworth"/>
        <s v="Tom Hanks"/>
        <s v="Albert Finney"/>
        <s v="Jennifer Lawrence"/>
        <s v="Tom Cruise"/>
        <s v="Amy Poehler"/>
        <s v="Bradley Cooper"/>
        <s v="Scarlett Johansson"/>
        <s v="Gary Oldman"/>
        <s v="ChloÃƒÂ« Grace Moretz"/>
        <s v="Damon Wayans Jr."/>
        <s v="Gerard Butler"/>
        <s v="Jack McBrayer"/>
        <s v="Matthew McConaughey"/>
        <s v="Leonardo DiCaprio"/>
        <s v="Matt Damon"/>
        <s v="Phaldut Sharma"/>
        <s v="James Franco"/>
        <s v="Robin Wright"/>
        <s v="Jeff Bridges"/>
        <s v="Steve Carell"/>
        <s v="Brad Pitt"/>
        <s v="Patrick Fugit"/>
        <s v="Hugh Jackman"/>
        <s v="Morgan Freeman"/>
        <s v="Anna Kendrick"/>
        <s v="Ryan Reynolds"/>
        <s v="Philip Seymour Hoffman"/>
        <s v="Clea DuVall"/>
        <s v="Jerry Ferrara"/>
        <s v="Andrew Garfield"/>
        <s v="Jeremy Renner"/>
        <s v="Sylvester Stallone"/>
        <s v="Elizabeth McGovern"/>
        <s v="Edgar Arreola"/>
        <s v="Aldis Hodge"/>
        <s v="Emma Stone"/>
        <s v="Christian Bale"/>
        <s v="Bill Murray"/>
        <s v="QuvenzhanÃƒÂ© Wallis"/>
        <s v="Billy Crudup"/>
        <s v="Emily Watson"/>
        <s v="Kurt Fuller"/>
        <s v="Bruce Willis"/>
        <s v="Colin Firth"/>
        <s v="BÃƒÂ©rÃƒÂ©nice Bejo"/>
        <s v="Eddie Redmayne"/>
        <s v="Elina Alminas"/>
        <s v="Madeline Carroll"/>
        <s v="Natalie Portman"/>
        <s v="Logan Lerman"/>
        <s v="Shailene Woodley"/>
        <s v="Steve Coogan"/>
        <s v="Devin Ratray"/>
        <s v="Tom Hughes"/>
        <s v="Isabelle Huppert"/>
        <s v="Jake Gyllenhaal"/>
        <s v="Joseph Gordon-Levitt"/>
        <s v="Ellar Coltrane"/>
        <s v="J.K. Simmons"/>
        <s v="Seamus Davey-Fitzpatrick"/>
        <s v="Doug Walker"/>
        <s v="Rupert Grint"/>
        <s v="Katrina Bowden"/>
      </sharedItems>
    </cacheField>
    <cacheField name="actor_2_name" numFmtId="0">
      <sharedItems/>
    </cacheField>
    <cacheField name="actor_3_name" numFmtId="0">
      <sharedItems containsMixedTypes="1" containsNumber="1" containsInteger="1" minValue="0" maxValue="0"/>
    </cacheField>
    <cacheField name="actor_1_facebook_likes" numFmtId="0">
      <sharedItems containsSemiMixedTypes="0" containsString="0" containsNumber="1" containsInteger="1" minValue="39" maxValue="35000"/>
    </cacheField>
    <cacheField name="actor_2_facebook_likes" numFmtId="0">
      <sharedItems containsString="0" containsBlank="1" containsNumber="1" containsInteger="1" minValue="12" maxValue="96000"/>
    </cacheField>
    <cacheField name="actor_3_facebook_likes" numFmtId="0">
      <sharedItems containsString="0" containsBlank="1" containsNumber="1" containsInteger="1" minValue="0" maxValue="46000"/>
    </cacheField>
    <cacheField name="IMDb_rating" numFmtId="0">
      <sharedItems containsSemiMixedTypes="0" containsString="0" containsNumber="1" minValue="7.5" maxValue="8.8000000000000007" count="13">
        <n v="8.1999999999999993"/>
        <n v="8.1"/>
        <n v="8"/>
        <n v="7.9"/>
        <n v="7.7"/>
        <n v="7.6"/>
        <n v="7.8"/>
        <n v="8.4"/>
        <n v="8.3000000000000007"/>
        <n v="7.5"/>
        <n v="8.6"/>
        <n v="8.8000000000000007"/>
        <n v="8.5"/>
      </sharedItems>
    </cacheField>
    <cacheField name="genre_1" numFmtId="0">
      <sharedItems count="8">
        <s v="Comedy"/>
        <s v="Animation"/>
        <s v="Biography"/>
        <s v="Drama"/>
        <s v="Crime"/>
        <s v="Action"/>
        <s v="Adventure"/>
        <s v="Mystery"/>
      </sharedItems>
    </cacheField>
    <cacheField name="genre_2" numFmtId="0">
      <sharedItems containsBlank="1" count="20">
        <s v="Drama"/>
        <s v="Adventure"/>
        <s v="Mystery"/>
        <m/>
        <s v="Thriller"/>
        <s v="Fantasy"/>
        <s v="Sci-Fi"/>
        <s v="Action"/>
        <s v="Western"/>
        <s v="Comedy"/>
        <s v="Musical"/>
        <s v="Biography"/>
        <s v="History"/>
        <s v="Sport"/>
        <s v="Crime"/>
        <s v="Romance"/>
        <s v="War"/>
        <s v="Music"/>
        <s v="Family"/>
        <s v="Horror"/>
      </sharedItems>
    </cacheField>
    <cacheField name="genre_3" numFmtId="0">
      <sharedItems containsBlank="1" count="16">
        <s v="Music"/>
        <s v="Comedy"/>
        <m/>
        <s v="Sci-Fi"/>
        <s v="Thriller"/>
        <s v="Fantasy"/>
        <s v="Drama"/>
        <s v="Family"/>
        <s v="Adventure"/>
        <s v="Mystery"/>
        <s v="Crime"/>
        <s v="War"/>
        <s v="Romance"/>
        <s v="Sport"/>
        <s v="Western"/>
        <s v="History"/>
      </sharedItems>
    </cacheField>
    <cacheField name="MetaCritic" numFmtId="0">
      <sharedItems containsString="0" containsBlank="1" containsNumber="1" containsInteger="1" minValue="62" maxValue="100"/>
    </cacheField>
    <cacheField name="Runtime" numFmtId="0">
      <sharedItems containsSemiMixedTypes="0" containsString="0" containsNumber="1" containsInteger="1" minValue="91" maxValue="180"/>
    </cacheField>
    <cacheField name="CVotes10" numFmtId="0">
      <sharedItems containsSemiMixedTypes="0" containsString="0" containsNumber="1" containsInteger="1" minValue="6420" maxValue="584839"/>
    </cacheField>
    <cacheField name="CVotes09" numFmtId="0">
      <sharedItems containsSemiMixedTypes="0" containsString="0" containsNumber="1" containsInteger="1" minValue="7321" maxValue="485218"/>
    </cacheField>
    <cacheField name="CVotes08" numFmtId="0">
      <sharedItems containsSemiMixedTypes="0" containsString="0" containsNumber="1" containsInteger="1" minValue="11668" maxValue="304457"/>
    </cacheField>
    <cacheField name="CVotes07" numFmtId="0">
      <sharedItems containsSemiMixedTypes="0" containsString="0" containsNumber="1" containsInteger="1" minValue="8558" maxValue="162604"/>
    </cacheField>
    <cacheField name="CVotes06" numFmtId="0">
      <sharedItems containsSemiMixedTypes="0" containsString="0" containsNumber="1" containsInteger="1" minValue="3370" maxValue="67579"/>
    </cacheField>
    <cacheField name="CVotes05" numFmtId="0">
      <sharedItems containsSemiMixedTypes="0" containsString="0" containsNumber="1" containsInteger="1" minValue="1162" maxValue="27957"/>
    </cacheField>
    <cacheField name="CVotes04" numFmtId="0">
      <sharedItems containsSemiMixedTypes="0" containsString="0" containsNumber="1" containsInteger="1" minValue="456" maxValue="12286"/>
    </cacheField>
    <cacheField name="CVotes03" numFmtId="0">
      <sharedItems containsSemiMixedTypes="0" containsString="0" containsNumber="1" containsInteger="1" minValue="227" maxValue="7868"/>
    </cacheField>
    <cacheField name="CVotes02" numFmtId="0">
      <sharedItems containsSemiMixedTypes="0" containsString="0" containsNumber="1" containsInteger="1" minValue="158" maxValue="5751"/>
    </cacheField>
    <cacheField name="CVotes01" numFmtId="0">
      <sharedItems containsSemiMixedTypes="0" containsString="0" containsNumber="1" containsInteger="1" minValue="293" maxValue="15768"/>
    </cacheField>
    <cacheField name="CVotesMale" numFmtId="0">
      <sharedItems containsSemiMixedTypes="0" containsString="0" containsNumber="1" containsInteger="1" minValue="22441" maxValue="1044318"/>
    </cacheField>
    <cacheField name="CVotesFemale" numFmtId="0">
      <sharedItems containsSemiMixedTypes="0" containsString="0" containsNumber="1" containsInteger="1" minValue="9552" maxValue="239796"/>
    </cacheField>
    <cacheField name="CVotesU18" numFmtId="0">
      <sharedItems containsSemiMixedTypes="0" containsString="0" containsNumber="1" containsInteger="1" minValue="121" maxValue="5735"/>
    </cacheField>
    <cacheField name="CVotesU18M" numFmtId="0">
      <sharedItems containsSemiMixedTypes="0" containsString="0" containsNumber="1" containsInteger="1" minValue="95" maxValue="4596"/>
    </cacheField>
    <cacheField name="CVotesU18F" numFmtId="0">
      <sharedItems containsSemiMixedTypes="0" containsString="0" containsNumber="1" containsInteger="1" minValue="20" maxValue="1910"/>
    </cacheField>
    <cacheField name="CVotes1829" numFmtId="0">
      <sharedItems containsSemiMixedTypes="0" containsString="0" containsNumber="1" containsInteger="1" minValue="15959" maxValue="655187"/>
    </cacheField>
    <cacheField name="CVotes1829M" numFmtId="0">
      <sharedItems containsSemiMixedTypes="0" containsString="0" containsNumber="1" containsInteger="1" minValue="10150" maxValue="512411"/>
    </cacheField>
    <cacheField name="CVotes1829F" numFmtId="0">
      <sharedItems containsSemiMixedTypes="0" containsString="0" containsNumber="1" containsInteger="1" minValue="4370" maxValue="136770"/>
    </cacheField>
    <cacheField name="CVotes3044" numFmtId="0">
      <sharedItems containsSemiMixedTypes="0" containsString="0" containsNumber="1" containsInteger="1" minValue="12174" maxValue="472680"/>
    </cacheField>
    <cacheField name="CVotes3044M" numFmtId="0">
      <sharedItems containsSemiMixedTypes="0" containsString="0" containsNumber="1" containsInteger="1" minValue="9280" maxValue="392845"/>
    </cacheField>
    <cacheField name="CVotes3044F" numFmtId="0">
      <sharedItems containsSemiMixedTypes="0" containsString="0" containsNumber="1" containsInteger="1" minValue="2682" maxValue="73555"/>
    </cacheField>
    <cacheField name="CVotes45A" numFmtId="0">
      <sharedItems containsSemiMixedTypes="0" containsString="0" containsNumber="1" containsInteger="1" minValue="1899" maxValue="79634"/>
    </cacheField>
    <cacheField name="CVotes45AM" numFmtId="0">
      <sharedItems containsSemiMixedTypes="0" containsString="0" containsNumber="1" containsInteger="1" minValue="1496" maxValue="65508"/>
    </cacheField>
    <cacheField name="CVotes45AF" numFmtId="0">
      <sharedItems containsSemiMixedTypes="0" containsString="0" containsNumber="1" containsInteger="1" minValue="355" maxValue="12795"/>
    </cacheField>
    <cacheField name="CVotes1000" numFmtId="0">
      <sharedItems containsSemiMixedTypes="0" containsString="0" containsNumber="1" containsInteger="1" minValue="198" maxValue="885"/>
    </cacheField>
    <cacheField name="CVotesUS" numFmtId="0">
      <sharedItems containsSemiMixedTypes="0" containsString="0" containsNumber="1" containsInteger="1" minValue="3678" maxValue="212524"/>
    </cacheField>
    <cacheField name="CVotesnUS" numFmtId="0">
      <sharedItems containsSemiMixedTypes="0" containsString="0" containsNumber="1" containsInteger="1" minValue="19009" maxValue="707266"/>
    </cacheField>
    <cacheField name="VotesM" numFmtId="0">
      <sharedItems containsSemiMixedTypes="0" containsString="0" containsNumber="1" minValue="7.4" maxValue="8.8000000000000007"/>
    </cacheField>
    <cacheField name="VotesF" numFmtId="0">
      <sharedItems containsSemiMixedTypes="0" containsString="0" containsNumber="1" minValue="7.3" maxValue="8.6999999999999993"/>
    </cacheField>
    <cacheField name="VotesU18" numFmtId="0">
      <sharedItems containsSemiMixedTypes="0" containsString="0" containsNumber="1" minValue="7.5" maxValue="9.1"/>
    </cacheField>
    <cacheField name="VotesU18M" numFmtId="0">
      <sharedItems containsSemiMixedTypes="0" containsString="0" containsNumber="1" minValue="7.4" maxValue="9.1"/>
    </cacheField>
    <cacheField name="VotesU18F" numFmtId="0">
      <sharedItems containsSemiMixedTypes="0" containsString="0" containsNumber="1" minValue="7.2" maxValue="9"/>
    </cacheField>
    <cacheField name="Votes1829" numFmtId="0">
      <sharedItems containsSemiMixedTypes="0" containsString="0" containsNumber="1" minValue="7.6" maxValue="9"/>
    </cacheField>
    <cacheField name="Votes1829M" numFmtId="0">
      <sharedItems containsSemiMixedTypes="0" containsString="0" containsNumber="1" minValue="7.6" maxValue="9"/>
    </cacheField>
    <cacheField name="Votes1829F" numFmtId="0">
      <sharedItems containsSemiMixedTypes="0" containsString="0" containsNumber="1" minValue="7.3" maxValue="8.8000000000000007"/>
    </cacheField>
    <cacheField name="Votes3044" numFmtId="0">
      <sharedItems containsSemiMixedTypes="0" containsString="0" containsNumber="1" minValue="7.3" maxValue="8.6999999999999993"/>
    </cacheField>
    <cacheField name="Votes3044M" numFmtId="0">
      <sharedItems containsSemiMixedTypes="0" containsString="0" containsNumber="1" minValue="7.2" maxValue="8.6999999999999993"/>
    </cacheField>
    <cacheField name="Votes3044F" numFmtId="0">
      <sharedItems containsSemiMixedTypes="0" containsString="0" containsNumber="1" minValue="7.2" maxValue="8.5"/>
    </cacheField>
    <cacheField name="Votes45A" numFmtId="0">
      <sharedItems containsSemiMixedTypes="0" containsString="0" containsNumber="1" minValue="7.1" maxValue="8.1"/>
    </cacheField>
    <cacheField name="Votes45AM" numFmtId="0">
      <sharedItems containsSemiMixedTypes="0" containsString="0" containsNumber="1" minValue="7.1" maxValue="8.1"/>
    </cacheField>
    <cacheField name="Votes45AF" numFmtId="0">
      <sharedItems containsSemiMixedTypes="0" containsString="0" containsNumber="1" minValue="7" maxValue="8.5"/>
    </cacheField>
    <cacheField name="Votes1000" numFmtId="0">
      <sharedItems containsSemiMixedTypes="0" containsString="0" containsNumber="1" minValue="6.4" maxValue="8.1999999999999993"/>
    </cacheField>
    <cacheField name="VotesUS" numFmtId="0">
      <sharedItems containsSemiMixedTypes="0" containsString="0" containsNumber="1" minValue="7.5" maxValue="8.6999999999999993"/>
    </cacheField>
    <cacheField name="VotesnUS" numFmtId="0">
      <sharedItems containsSemiMixedTypes="0" containsString="0" containsNumber="1" minValue="7.3" maxValue="8.8000000000000007"/>
    </cacheField>
    <cacheField name="content_rating" numFmtId="0">
      <sharedItems/>
    </cacheField>
    <cacheField name="Country" numFmtId="0">
      <sharedItems count="6">
        <s v="USA"/>
        <s v="Australia"/>
        <s v="UK"/>
        <s v="France"/>
        <s v="Spain"/>
        <s v="Canada"/>
      </sharedItems>
    </cacheField>
  </cacheFields>
  <extLst>
    <ext xmlns:x14="http://schemas.microsoft.com/office/spreadsheetml/2009/9/main" uri="{725AE2AE-9491-48be-B2B4-4EB974FC3084}">
      <x14:pivotCacheDefinition pivotCacheId="1418471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n" refreshedDate="45477.912156018516" createdVersion="8" refreshedVersion="8" minRefreshableVersion="3" recordCount="100" xr:uid="{C1D6F079-D0E9-44D5-98BF-6AFBA87EE7FD}">
  <cacheSource type="worksheet">
    <worksheetSource ref="A1:BK101" sheet="Sheet1"/>
  </cacheSource>
  <cacheFields count="63">
    <cacheField name="Title" numFmtId="0">
      <sharedItems count="100">
        <s v="La La Land"/>
        <s v="Zootopia"/>
        <s v="Lion"/>
        <s v="Arrival"/>
        <s v="Manchester by the Sea"/>
        <s v="Hell or High Water"/>
        <s v="Doctor Strange"/>
        <s v="Tangled"/>
        <s v="The Dark Knight Rises"/>
        <s v="Captain America: Civil War"/>
        <s v="The Hobbit: The Desolation of Smaug"/>
        <s v="The Avengers"/>
        <s v="Toy Story 3"/>
        <s v="Skyfall"/>
        <s v="X-Men: Days of Future Past"/>
        <s v="Star Trek Into Darkness"/>
        <s v="The Hobbit: An Unexpected Journey"/>
        <s v="Edge of Tomorrow"/>
        <s v="Inside Out"/>
        <s v="Guardians of the Galaxy"/>
        <s v="Captain America: The Winter Soldier"/>
        <s v="Dawn of the Planet of the Apes"/>
        <s v="Hugo"/>
        <s v="Big Hero 6"/>
        <s v="How to Train Your Dragon"/>
        <s v="Wreck-It Ralph"/>
        <s v="Interstellar"/>
        <s v="Inception"/>
        <s v="X-Men: First Class"/>
        <s v="Mad Max: Fury Road"/>
        <s v="How to Train Your Dragon 2"/>
        <s v="The Revenant"/>
        <s v="The Hunger Games: Catching Fire"/>
        <s v="The Martian"/>
        <s v="Gravity"/>
        <s v="Django Unchained"/>
        <s v="The Wolf of Wall Street"/>
        <s v="Rise of the Planet of the Apes"/>
        <s v="The Girl with the Dragon Tattoo"/>
        <s v="The Little Prince"/>
        <s v="Shutter Island"/>
        <s v="Despicable Me"/>
        <s v="Fury"/>
        <s v="Gone Girl"/>
        <s v="Les MisÃƒÂ©rables"/>
        <s v="The Lego Movie"/>
        <s v="Scott Pilgrim vs. the World"/>
        <s v="Deadpool"/>
        <s v="Captain Phillips"/>
        <s v="Moneyball"/>
        <s v="Prisoners"/>
        <s v="Argo"/>
        <s v="Lone Survivor"/>
        <s v="The Social Network"/>
        <s v="Bridge of Spies"/>
        <s v="True Grit"/>
        <s v="Rush"/>
        <s v="The Town"/>
        <s v="Creed"/>
        <s v="Kick-Ass"/>
        <s v="Sicario"/>
        <s v="Straight Outta Compton"/>
        <s v="The Big Short"/>
        <s v="The Help"/>
        <s v="The Fighter"/>
        <s v="The Grand Budapest Hotel"/>
        <s v="Warrior"/>
        <s v="Her"/>
        <s v="Silver Linings Playbook"/>
        <s v="12 Years a Slave"/>
        <s v="Spotlight"/>
        <s v="The Book Thief"/>
        <s v="Birdman or (The Unexpected Virtue of Ignorance)"/>
        <s v="127 Hours"/>
        <s v="Midnight in Paris"/>
        <s v="Moonrise Kingdom"/>
        <s v="The King's Speech"/>
        <s v="The Artist"/>
        <s v="The Theory of Everything"/>
        <s v="Drive"/>
        <s v="Ex Machina"/>
        <s v="The Imitation Game"/>
        <s v="Flipped"/>
        <s v="Black Swan"/>
        <s v="The Perks of Being a Wallflower"/>
        <s v="The Fault in Our Stars"/>
        <s v="Philomena"/>
        <s v="Nebraska"/>
        <s v="About Time"/>
        <s v="Amour"/>
        <s v="Nightcrawler"/>
        <s v="50/50"/>
        <s v="End of Watch"/>
        <s v="Dallas Buyers Club"/>
        <s v="Boyhood"/>
        <s v="Whiplash"/>
        <s v="Before Midnight"/>
        <s v="Star Wars: Episode VII - The Force Awakens"/>
        <s v="Harry Potter and the Deathly Hallows: Part I"/>
        <s v="Tucker and Dale vs Evil"/>
      </sharedItems>
    </cacheField>
    <cacheField name="title_year" numFmtId="0">
      <sharedItems containsSemiMixedTypes="0" containsString="0" containsNumber="1" containsInteger="1" minValue="2010" maxValue="2016" count="7">
        <n v="2016"/>
        <n v="2010"/>
        <n v="2012"/>
        <n v="2013"/>
        <n v="2014"/>
        <n v="2015"/>
        <n v="2011"/>
      </sharedItems>
    </cacheField>
    <cacheField name="budget" numFmtId="0">
      <sharedItems containsSemiMixedTypes="0" containsString="0" containsNumber="1" containsInteger="1" minValue="3000000" maxValue="260000000"/>
    </cacheField>
    <cacheField name="Gross" numFmtId="0">
      <sharedItems containsSemiMixedTypes="0" containsString="0" containsNumber="1" containsInteger="1" minValue="223838" maxValue="936662225"/>
    </cacheField>
    <cacheField name="actor_1_name" numFmtId="0">
      <sharedItems count="75">
        <s v="Ryan Gosling"/>
        <s v="Ginnifer Goodwin"/>
        <s v="Dev Patel"/>
        <s v="Amy Adams"/>
        <s v="Casey Affleck"/>
        <s v="Chris Pine"/>
        <s v="Benedict Cumberbatch"/>
        <s v="Brad Garrett"/>
        <s v="Tom Hardy"/>
        <s v="Robert Downey Jr."/>
        <s v="Aidan Turner"/>
        <s v="Chris Hemsworth"/>
        <s v="Tom Hanks"/>
        <s v="Albert Finney"/>
        <s v="Jennifer Lawrence"/>
        <s v="Tom Cruise"/>
        <s v="Amy Poehler"/>
        <s v="Bradley Cooper"/>
        <s v="Scarlett Johansson"/>
        <s v="Gary Oldman"/>
        <s v="ChloÃƒÂ« Grace Moretz"/>
        <s v="Damon Wayans Jr."/>
        <s v="Gerard Butler"/>
        <s v="Jack McBrayer"/>
        <s v="Matthew McConaughey"/>
        <s v="Leonardo DiCaprio"/>
        <s v="Matt Damon"/>
        <s v="Phaldut Sharma"/>
        <s v="James Franco"/>
        <s v="Robin Wright"/>
        <s v="Jeff Bridges"/>
        <s v="Steve Carell"/>
        <s v="Brad Pitt"/>
        <s v="Patrick Fugit"/>
        <s v="Hugh Jackman"/>
        <s v="Morgan Freeman"/>
        <s v="Anna Kendrick"/>
        <s v="Ryan Reynolds"/>
        <s v="Philip Seymour Hoffman"/>
        <s v="Clea DuVall"/>
        <s v="Jerry Ferrara"/>
        <s v="Andrew Garfield"/>
        <s v="Jeremy Renner"/>
        <s v="Sylvester Stallone"/>
        <s v="Elizabeth McGovern"/>
        <s v="Edgar Arreola"/>
        <s v="Aldis Hodge"/>
        <s v="Emma Stone"/>
        <s v="Christian Bale"/>
        <s v="Bill Murray"/>
        <s v="QuvenzhanÃƒÂ© Wallis"/>
        <s v="Billy Crudup"/>
        <s v="Emily Watson"/>
        <s v="Kurt Fuller"/>
        <s v="Bruce Willis"/>
        <s v="Colin Firth"/>
        <s v="BÃƒÂ©rÃƒÂ©nice Bejo"/>
        <s v="Eddie Redmayne"/>
        <s v="Elina Alminas"/>
        <s v="Madeline Carroll"/>
        <s v="Natalie Portman"/>
        <s v="Logan Lerman"/>
        <s v="Shailene Woodley"/>
        <s v="Steve Coogan"/>
        <s v="Devin Ratray"/>
        <s v="Tom Hughes"/>
        <s v="Isabelle Huppert"/>
        <s v="Jake Gyllenhaal"/>
        <s v="Joseph Gordon-Levitt"/>
        <s v="Ellar Coltrane"/>
        <s v="J.K. Simmons"/>
        <s v="Seamus Davey-Fitzpatrick"/>
        <s v="Doug Walker"/>
        <s v="Rupert Grint"/>
        <s v="Katrina Bowden"/>
      </sharedItems>
    </cacheField>
    <cacheField name="actor_2_name" numFmtId="0">
      <sharedItems count="94">
        <s v="Emma Stone"/>
        <s v="Jason Bateman"/>
        <s v="Nicole Kidman"/>
        <s v="Jeremy Renner"/>
        <s v="Michelle Williams "/>
        <s v="Jeff Bridges"/>
        <s v="Chiwetel Ejiofor"/>
        <s v="Donna Murphy"/>
        <s v="Christian Bale"/>
        <s v="Scarlett Johansson"/>
        <s v="Adam Brown"/>
        <s v="Robert Downey Jr."/>
        <s v="John Ratzenberger"/>
        <s v="Helen McCrory"/>
        <s v="Peter Dinklage"/>
        <s v="Bruce Greenwood"/>
        <s v="Lara Pulver"/>
        <s v="Mindy Kaling"/>
        <s v="Vin Diesel"/>
        <s v="Chris Evans"/>
        <s v="Judy Greer"/>
        <s v="Christopher Lee"/>
        <s v="Daniel Henney"/>
        <s v="America Ferrera"/>
        <s v="Sarah Silverman"/>
        <s v="Anne Hathaway"/>
        <s v="Tom Hardy"/>
        <s v="Michael Fassbender"/>
        <s v="Charlize Theron"/>
        <s v="Djimon Hounsou"/>
        <s v="Josh Hutcherson"/>
        <s v="Donald Glover"/>
        <s v="Basher Savage"/>
        <s v="Christoph Waltz"/>
        <s v="Matthew McConaughey"/>
        <s v="David Oyelowo"/>
        <s v="Goran Visnjic"/>
        <s v="James Franco"/>
        <s v="Joseph Sikora"/>
        <s v="Miranda Cosgrove"/>
        <s v="Logan Lerman"/>
        <s v="Sela Ward"/>
        <s v="Eddie Redmayne"/>
        <s v="Will Ferrell"/>
        <s v="Kieran Culkin"/>
        <s v="Ed Skrein"/>
        <s v="Chris Mulkey"/>
        <s v="Robin Wright"/>
        <s v="Jake Gyllenhaal"/>
        <s v="Scoot McNairy"/>
        <s v="Scott Elrod"/>
        <s v="Dustin Fitzsimons"/>
        <s v="Mark Rylance"/>
        <s v="Olivia Wilde"/>
        <s v="Jon Hamm"/>
        <s v="Phylicia Rashad"/>
        <s v="Deborah Twiss"/>
        <s v="Bernardo Saracino"/>
        <s v="Neil Brown Jr."/>
        <s v="Bryce Dallas Howard"/>
        <s v="Jack McGee"/>
        <s v="Tom Wilkinson"/>
        <s v="Frank Grillo"/>
        <s v="Brian Johnson"/>
        <s v="Robert De Niro"/>
        <s v="Jamey Sheridan"/>
        <s v="Sophie NÃƒÂ©lisse"/>
        <s v="Naomi Watts"/>
        <s v="Treat Williams"/>
        <s v="Audrey Fleurot"/>
        <s v="Bill Murray"/>
        <s v="Jennifer Ehle"/>
        <s v="Ed Lauter"/>
        <s v="Emily Watson"/>
        <s v="Albert Brooks"/>
        <s v="Sonoya Mizuno"/>
        <s v="Rory Kinnear"/>
        <s v="Rebecca De Mornay"/>
        <s v="Mila Kunis"/>
        <s v="Ezra Miller"/>
        <s v="Sam Trammell"/>
        <s v="Mare Winningham"/>
        <s v="Bruce Dern"/>
        <s v="Tom Hollander"/>
        <s v="Emmanuelle Riva"/>
        <s v="Michael Papajohn"/>
        <s v="Anna Kendrick"/>
        <s v="Jennifer Garner"/>
        <s v="Lorelei Linklater"/>
        <s v="Melissa Benoist"/>
        <s v="Ariane Labed"/>
        <s v="Rob Walker"/>
        <s v="Toby Jones"/>
        <s v="Tyler Labine"/>
      </sharedItems>
    </cacheField>
    <cacheField name="actor_3_name" numFmtId="0">
      <sharedItems containsMixedTypes="1" containsNumber="1" containsInteger="1" minValue="0" maxValue="0"/>
    </cacheField>
    <cacheField name="actor_1_facebook_likes" numFmtId="0">
      <sharedItems containsSemiMixedTypes="0" containsString="0" containsNumber="1" containsInteger="1" minValue="39" maxValue="35000" count="49">
        <n v="14000"/>
        <n v="2800"/>
        <n v="33000"/>
        <n v="35000"/>
        <n v="518"/>
        <n v="19000"/>
        <n v="799"/>
        <n v="27000"/>
        <n v="21000"/>
        <n v="5000"/>
        <n v="26000"/>
        <n v="15000"/>
        <n v="883"/>
        <n v="34000"/>
        <n v="10000"/>
        <n v="1000"/>
        <n v="17000"/>
        <n v="756"/>
        <n v="18000"/>
        <n v="975"/>
        <n v="11000"/>
        <n v="29000"/>
        <n v="13000"/>
        <n v="39"/>
        <n v="12000"/>
        <n v="7000"/>
        <n v="835"/>
        <n v="20000"/>
        <n v="16000"/>
        <n v="22000"/>
        <n v="480"/>
        <n v="553"/>
        <n v="455"/>
        <n v="559"/>
        <n v="23000"/>
        <n v="2000"/>
        <n v="745"/>
        <n v="876"/>
        <n v="617"/>
        <n v="996"/>
        <n v="149"/>
        <n v="8000"/>
        <n v="565"/>
        <n v="678"/>
        <n v="230"/>
        <n v="24000"/>
        <n v="140"/>
        <n v="131"/>
        <n v="948"/>
      </sharedItems>
    </cacheField>
    <cacheField name="actor_2_facebook_likes" numFmtId="0">
      <sharedItems containsString="0" containsBlank="1" containsNumber="1" containsInteger="1" minValue="12" maxValue="96000"/>
    </cacheField>
    <cacheField name="actor_3_facebook_likes" numFmtId="0">
      <sharedItems containsString="0" containsBlank="1" containsNumber="1" containsInteger="1" minValue="0" maxValue="46000"/>
    </cacheField>
    <cacheField name="IMDb_rating" numFmtId="0">
      <sharedItems containsSemiMixedTypes="0" containsString="0" containsNumber="1" minValue="7.5" maxValue="8.8000000000000007"/>
    </cacheField>
    <cacheField name="genre_1" numFmtId="0">
      <sharedItems/>
    </cacheField>
    <cacheField name="genre_2" numFmtId="0">
      <sharedItems containsBlank="1"/>
    </cacheField>
    <cacheField name="genre_3" numFmtId="0">
      <sharedItems containsBlank="1"/>
    </cacheField>
    <cacheField name="MetaCritic" numFmtId="0">
      <sharedItems containsString="0" containsBlank="1" containsNumber="1" containsInteger="1" minValue="62" maxValue="100"/>
    </cacheField>
    <cacheField name="Runtime" numFmtId="0">
      <sharedItems containsSemiMixedTypes="0" containsString="0" containsNumber="1" containsInteger="1" minValue="91" maxValue="180" count="53">
        <n v="128"/>
        <n v="108"/>
        <n v="118"/>
        <n v="116"/>
        <n v="137"/>
        <n v="102"/>
        <n v="115"/>
        <n v="124"/>
        <n v="164"/>
        <n v="147"/>
        <n v="161"/>
        <n v="143"/>
        <n v="103"/>
        <n v="132"/>
        <n v="169"/>
        <n v="113"/>
        <n v="95"/>
        <n v="121"/>
        <n v="136"/>
        <n v="130"/>
        <n v="126"/>
        <n v="148"/>
        <n v="120"/>
        <n v="156"/>
        <n v="146"/>
        <n v="144"/>
        <n v="91"/>
        <n v="165"/>
        <n v="180"/>
        <n v="158"/>
        <n v="138"/>
        <n v="134"/>
        <n v="149"/>
        <n v="100"/>
        <n v="112"/>
        <n v="133"/>
        <n v="153"/>
        <n v="142"/>
        <n v="110"/>
        <n v="123"/>
        <n v="125"/>
        <n v="117"/>
        <n v="99"/>
        <n v="140"/>
        <n v="122"/>
        <n v="131"/>
        <n v="119"/>
        <n v="94"/>
        <n v="114"/>
        <n v="98"/>
        <n v="127"/>
        <n v="109"/>
        <n v="107"/>
      </sharedItems>
    </cacheField>
    <cacheField name="CVotes10" numFmtId="0">
      <sharedItems containsSemiMixedTypes="0" containsString="0" containsNumber="1" containsInteger="1" minValue="6420" maxValue="584839" count="100">
        <n v="74245"/>
        <n v="53626"/>
        <n v="23325"/>
        <n v="55533"/>
        <n v="18191"/>
        <n v="8445"/>
        <n v="38952"/>
        <n v="56575"/>
        <n v="380589"/>
        <n v="81893"/>
        <n v="97766"/>
        <n v="260257"/>
        <n v="139773"/>
        <n v="69286"/>
        <n v="91765"/>
        <n v="59347"/>
        <n v="135848"/>
        <n v="60383"/>
        <n v="87509"/>
        <n v="156606"/>
        <n v="84943"/>
        <n v="37605"/>
        <n v="29228"/>
        <n v="50311"/>
        <n v="103844"/>
        <n v="41980"/>
        <n v="394006"/>
        <n v="584839"/>
        <n v="64428"/>
        <n v="136194"/>
        <n v="42636"/>
        <n v="79977"/>
        <n v="85219"/>
        <n v="75560"/>
        <n v="89986"/>
        <n v="234824"/>
        <n v="171660"/>
        <n v="38666"/>
        <n v="42288"/>
        <n v="7565"/>
        <n v="150405"/>
        <n v="56474"/>
        <n v="36753"/>
        <n v="89539"/>
        <n v="54268"/>
        <n v="41269"/>
        <n v="47292"/>
        <n v="147467"/>
        <n v="37461"/>
        <n v="20734"/>
        <n v="57400"/>
        <n v="43875"/>
        <n v="30856"/>
        <n v="60189"/>
        <n v="15757"/>
        <n v="21094"/>
        <n v="53667"/>
        <n v="24170"/>
        <n v="21364"/>
        <n v="59740"/>
        <n v="19576"/>
        <n v="24527"/>
        <n v="22879"/>
        <n v="60811"/>
        <n v="27835"/>
        <n v="84258"/>
        <n v="74983"/>
        <n v="61098"/>
        <n v="73783"/>
        <n v="75556"/>
        <n v="35421"/>
        <n v="15911"/>
        <n v="60209"/>
        <n v="28939"/>
        <n v="37002"/>
        <n v="34789"/>
        <n v="69976"/>
        <n v="31192"/>
        <n v="36339"/>
        <n v="74421"/>
        <n v="29780"/>
        <n v="80221"/>
        <n v="11354"/>
        <n v="93798"/>
        <n v="78615"/>
        <n v="62666"/>
        <n v="6420"/>
        <n v="8377"/>
        <n v="38556"/>
        <n v="11093"/>
        <n v="30873"/>
        <n v="28304"/>
        <n v="20733"/>
        <n v="37544"/>
        <n v="49673"/>
        <n v="110404"/>
        <n v="16953"/>
        <n v="155391"/>
        <n v="68937"/>
        <n v="16572"/>
      </sharedItems>
    </cacheField>
    <cacheField name="CVotes09" numFmtId="0">
      <sharedItems containsSemiMixedTypes="0" containsString="0" containsNumber="1" containsInteger="1" minValue="7321" maxValue="485218" count="99">
        <n v="71191"/>
        <n v="70912"/>
        <n v="29830"/>
        <n v="87850"/>
        <n v="33532"/>
        <n v="19789"/>
        <n v="51465"/>
        <n v="54688"/>
        <n v="341965"/>
        <n v="90156"/>
        <n v="101709"/>
        <n v="234203"/>
        <n v="149992"/>
        <n v="105160"/>
        <n v="127521"/>
        <n v="81516"/>
        <n v="132202"/>
        <n v="99596"/>
        <n v="113244"/>
        <n v="185326"/>
        <n v="103896"/>
        <n v="58021"/>
        <n v="40728"/>
        <n v="61304"/>
        <n v="50262"/>
        <n v="291172"/>
        <n v="485218"/>
        <n v="96219"/>
        <n v="158403"/>
        <n v="45890"/>
        <n v="121229"/>
        <n v="83874"/>
        <n v="139593"/>
        <n v="127616"/>
        <n v="339329"/>
        <n v="236650"/>
        <n v="61881"/>
        <n v="71561"/>
        <n v="7321"/>
        <n v="230844"/>
        <n v="66298"/>
        <n v="54703"/>
        <n v="177373"/>
        <n v="47750"/>
        <n v="50795"/>
        <n v="48976"/>
        <n v="147966"/>
        <n v="70216"/>
        <n v="43329"/>
        <n v="110853"/>
        <n v="89490"/>
        <n v="33356"/>
        <n v="89515"/>
        <n v="32840"/>
        <n v="40901"/>
        <n v="90907"/>
        <n v="42261"/>
        <n v="28964"/>
        <n v="77776"/>
        <n v="40247"/>
        <n v="29039"/>
        <n v="48091"/>
        <n v="82560"/>
        <n v="55315"/>
        <n v="142011"/>
        <n v="96953"/>
        <n v="95920"/>
        <n v="107247"/>
        <n v="126223"/>
        <n v="72285"/>
        <n v="17607"/>
        <n v="94476"/>
        <n v="44110"/>
        <n v="56920"/>
        <n v="53660"/>
        <n v="129146"/>
        <n v="45532"/>
        <n v="53814"/>
        <n v="96998"/>
        <n v="64769"/>
        <n v="137855"/>
        <n v="11050"/>
        <n v="136615"/>
        <n v="85725"/>
        <n v="51004"/>
        <n v="12446"/>
        <n v="17556"/>
        <n v="43170"/>
        <n v="15944"/>
        <n v="66834"/>
        <n v="47501"/>
        <n v="32267"/>
        <n v="82276"/>
        <n v="62055"/>
        <n v="161864"/>
        <n v="22109"/>
        <n v="161810"/>
        <n v="54947"/>
        <n v="19818"/>
      </sharedItems>
    </cacheField>
    <cacheField name="CVotes08" numFmtId="0">
      <sharedItems containsSemiMixedTypes="0" containsString="0" containsNumber="1" containsInteger="1" minValue="11668" maxValue="304457" count="100">
        <n v="64640"/>
        <n v="102352"/>
        <n v="40564"/>
        <n v="109536"/>
        <n v="46596"/>
        <n v="45260"/>
        <n v="102744"/>
        <n v="97207"/>
        <n v="281426"/>
        <n v="117188"/>
        <n v="153173"/>
        <n v="264290"/>
        <n v="158704"/>
        <n v="178610"/>
        <n v="183578"/>
        <n v="136088"/>
        <n v="191128"/>
        <n v="175961"/>
        <n v="119801"/>
        <n v="216876"/>
        <n v="169440"/>
        <n v="112652"/>
        <n v="77893"/>
        <n v="103726"/>
        <n v="167836"/>
        <n v="96477"/>
        <n v="199884"/>
        <n v="304457"/>
        <n v="200144"/>
        <n v="163494"/>
        <n v="74727"/>
        <n v="158019"/>
        <n v="150153"/>
        <n v="200315"/>
        <n v="169693"/>
        <n v="286911"/>
        <n v="250667"/>
        <n v="150351"/>
        <n v="124463"/>
        <n v="11668"/>
        <n v="278844"/>
        <n v="136943"/>
        <n v="111271"/>
        <n v="218018"/>
        <n v="63323"/>
        <n v="83773"/>
        <n v="79198"/>
        <n v="170810"/>
        <n v="133266"/>
        <n v="108133"/>
        <n v="161533"/>
        <n v="171495"/>
        <n v="68808"/>
        <n v="161983"/>
        <n v="83322"/>
        <n v="91825"/>
        <n v="119603"/>
        <n v="103949"/>
        <n v="58237"/>
        <n v="143023"/>
        <n v="85359"/>
        <n v="48956"/>
        <n v="94303"/>
        <n v="115917"/>
        <n v="117623"/>
        <n v="168705"/>
        <n v="106673"/>
        <n v="117761"/>
        <n v="184382"/>
        <n v="161460"/>
        <n v="100793"/>
        <n v="32570"/>
        <n v="121637"/>
        <n v="98845"/>
        <n v="103006"/>
        <n v="82864"/>
        <n v="187772"/>
        <n v="61088"/>
        <n v="104625"/>
        <n v="130187"/>
        <n v="123938"/>
        <n v="187223"/>
        <n v="20808"/>
        <n v="174500"/>
        <n v="110727"/>
        <n v="70457"/>
        <n v="30264"/>
        <n v="35402"/>
        <n v="70850"/>
        <n v="22942"/>
        <n v="130676"/>
        <n v="99524"/>
        <n v="68590"/>
        <n v="145488"/>
        <n v="76838"/>
        <n v="132656"/>
        <n v="31439"/>
        <n v="166378"/>
        <n v="102488"/>
        <n v="44460"/>
      </sharedItems>
    </cacheField>
    <cacheField name="CVotes07" numFmtId="0">
      <sharedItems containsSemiMixedTypes="0" containsString="0" containsNumber="1" containsInteger="1" minValue="8558" maxValue="162604" count="100">
        <n v="38831"/>
        <n v="57261"/>
        <n v="20296"/>
        <n v="65440"/>
        <n v="29626"/>
        <n v="35212"/>
        <n v="83322"/>
        <n v="70947"/>
        <n v="134959"/>
        <n v="79377"/>
        <n v="95756"/>
        <n v="162604"/>
        <n v="88289"/>
        <n v="119630"/>
        <n v="104658"/>
        <n v="87940"/>
        <n v="122538"/>
        <n v="100724"/>
        <n v="67153"/>
        <n v="127878"/>
        <n v="120197"/>
        <n v="84789"/>
        <n v="62936"/>
        <n v="65681"/>
        <n v="89478"/>
        <n v="67934"/>
        <n v="103323"/>
        <n v="130972"/>
        <n v="129352"/>
        <n v="97218"/>
        <n v="49766"/>
        <n v="91154"/>
        <n v="121748"/>
        <n v="102723"/>
        <n v="122275"/>
        <n v="121445"/>
        <n v="129164"/>
        <n v="116877"/>
        <n v="72617"/>
        <n v="8558"/>
        <n v="132349"/>
        <n v="102534"/>
        <n v="82505"/>
        <n v="103600"/>
        <n v="45160"/>
        <n v="55181"/>
        <n v="59689"/>
        <n v="105717"/>
        <n v="76657"/>
        <n v="85628"/>
        <n v="77122"/>
        <n v="115165"/>
        <n v="54195"/>
        <n v="122694"/>
        <n v="63800"/>
        <n v="67175"/>
        <n v="57343"/>
        <n v="83600"/>
        <n v="45563"/>
        <n v="103305"/>
        <n v="64633"/>
        <n v="26956"/>
        <n v="58756"/>
        <n v="57034"/>
        <n v="64849"/>
        <n v="88086"/>
        <n v="52972"/>
        <n v="67804"/>
        <n v="123467"/>
        <n v="83070"/>
        <n v="49236"/>
        <n v="24461"/>
        <n v="80828"/>
        <n v="78451"/>
        <n v="72777"/>
        <n v="50730"/>
        <n v="100984"/>
        <n v="35456"/>
        <n v="75080"/>
        <n v="82653"/>
        <n v="82736"/>
        <n v="94784"/>
        <n v="14372"/>
        <n v="97826"/>
        <n v="64343"/>
        <n v="49770"/>
        <n v="22752"/>
        <n v="22938"/>
        <n v="45487"/>
        <n v="14187"/>
        <n v="77067"/>
        <n v="71485"/>
        <n v="46486"/>
        <n v="66156"/>
        <n v="52238"/>
        <n v="56007"/>
        <n v="19251"/>
        <n v="99402"/>
        <n v="80465"/>
        <n v="35863"/>
      </sharedItems>
    </cacheField>
    <cacheField name="CVotes06" numFmtId="0">
      <sharedItems containsSemiMixedTypes="0" containsString="0" containsNumber="1" containsInteger="1" minValue="3370" maxValue="67579" count="100">
        <n v="17377"/>
        <n v="16719"/>
        <n v="5842"/>
        <n v="26913"/>
        <n v="11879"/>
        <n v="11130"/>
        <n v="32430"/>
        <n v="26805"/>
        <n v="50406"/>
        <n v="32782"/>
        <n v="39268"/>
        <n v="67579"/>
        <n v="31291"/>
        <n v="45168"/>
        <n v="33027"/>
        <n v="32150"/>
        <n v="51765"/>
        <n v="28982"/>
        <n v="24210"/>
        <n v="49009"/>
        <n v="44124"/>
        <n v="33747"/>
        <n v="27932"/>
        <n v="22389"/>
        <n v="26766"/>
        <n v="24894"/>
        <n v="40514"/>
        <n v="46393"/>
        <n v="41945"/>
        <n v="42636"/>
        <n v="17632"/>
        <n v="33492"/>
        <n v="50575"/>
        <n v="31179"/>
        <n v="57564"/>
        <n v="38251"/>
        <n v="46715"/>
        <n v="40634"/>
        <n v="23722"/>
        <n v="3370"/>
        <n v="45167"/>
        <n v="35207"/>
        <n v="30231"/>
        <n v="32989"/>
        <n v="22393"/>
        <n v="21793"/>
        <n v="28452"/>
        <n v="41811"/>
        <n v="21791"/>
        <n v="27802"/>
        <n v="20845"/>
        <n v="37332"/>
        <n v="20772"/>
        <n v="46869"/>
        <n v="19183"/>
        <n v="23055"/>
        <n v="14948"/>
        <n v="28025"/>
        <n v="16432"/>
        <n v="41417"/>
        <n v="24920"/>
        <n v="7959"/>
        <n v="18650"/>
        <n v="17268"/>
        <n v="17902"/>
        <n v="31632"/>
        <n v="16668"/>
        <n v="27718"/>
        <n v="46614"/>
        <n v="27231"/>
        <n v="13488"/>
        <n v="10274"/>
        <n v="38373"/>
        <n v="28394"/>
        <n v="29887"/>
        <n v="19378"/>
        <n v="31083"/>
        <n v="13521"/>
        <n v="23057"/>
        <n v="38557"/>
        <n v="28662"/>
        <n v="25801"/>
        <n v="5412"/>
        <n v="40319"/>
        <n v="24268"/>
        <n v="21628"/>
        <n v="6670"/>
        <n v="7672"/>
        <n v="16542"/>
        <n v="5945"/>
        <n v="22511"/>
        <n v="24252"/>
        <n v="15489"/>
        <n v="16777"/>
        <n v="23789"/>
        <n v="16577"/>
        <n v="8142"/>
        <n v="40734"/>
        <n v="31205"/>
        <n v="13456"/>
      </sharedItems>
    </cacheField>
    <cacheField name="CVotes05" numFmtId="0">
      <sharedItems containsSemiMixedTypes="0" containsString="0" containsNumber="1" containsInteger="1" minValue="1162" maxValue="27957" count="98">
        <n v="8044"/>
        <n v="4539"/>
        <n v="1669"/>
        <n v="10556"/>
        <n v="3102"/>
        <n v="10744"/>
        <n v="8530"/>
        <n v="20106"/>
        <n v="12322"/>
        <n v="15248"/>
        <n v="27957"/>
        <n v="11850"/>
        <n v="16321"/>
        <n v="10059"/>
        <n v="11522"/>
        <n v="19699"/>
        <n v="8145"/>
        <n v="8542"/>
        <n v="18501"/>
        <n v="14639"/>
        <n v="11561"/>
        <n v="11179"/>
        <n v="6830"/>
        <n v="8277"/>
        <n v="7748"/>
        <n v="17423"/>
        <n v="20595"/>
        <n v="12861"/>
        <n v="19505"/>
        <n v="5547"/>
        <n v="12837"/>
        <n v="18571"/>
        <n v="9930"/>
        <n v="25393"/>
        <n v="14227"/>
        <n v="18682"/>
        <n v="13541"/>
        <n v="8041"/>
        <n v="1162"/>
        <n v="15615"/>
        <n v="11448"/>
        <n v="10553"/>
        <n v="11691"/>
        <n v="8596"/>
        <n v="13451"/>
        <n v="15510"/>
        <n v="6099"/>
        <n v="8094"/>
        <n v="6515"/>
        <n v="12630"/>
        <n v="7205"/>
        <n v="16288"/>
        <n v="5178"/>
        <n v="7191"/>
        <n v="4436"/>
        <n v="8688"/>
        <n v="5118"/>
        <n v="16195"/>
        <n v="8548"/>
        <n v="2418"/>
        <n v="6141"/>
        <n v="6011"/>
        <n v="4969"/>
        <n v="12023"/>
        <n v="5727"/>
        <n v="11647"/>
        <n v="17257"/>
        <n v="9603"/>
        <n v="4034"/>
        <n v="3848"/>
        <n v="19161"/>
        <n v="9403"/>
        <n v="12268"/>
        <n v="7682"/>
        <n v="10120"/>
        <n v="5549"/>
        <n v="7013"/>
        <n v="17321"/>
        <n v="9579"/>
        <n v="7553"/>
        <n v="1848"/>
        <n v="16993"/>
        <n v="8739"/>
        <n v="8843"/>
        <n v="1743"/>
        <n v="2578"/>
        <n v="5673"/>
        <n v="2585"/>
        <n v="6698"/>
        <n v="7545"/>
        <n v="5370"/>
        <n v="4582"/>
        <n v="10431"/>
        <n v="6031"/>
        <n v="3412"/>
        <n v="18060"/>
        <n v="11792"/>
        <n v="4588"/>
      </sharedItems>
    </cacheField>
    <cacheField name="CVotes04" numFmtId="0">
      <sharedItems containsSemiMixedTypes="0" containsString="0" containsNumber="1" containsInteger="1" minValue="456" maxValue="12286" count="99">
        <n v="3998"/>
        <n v="1467"/>
        <n v="558"/>
        <n v="5057"/>
        <n v="1976"/>
        <n v="932"/>
        <n v="3786"/>
        <n v="3043"/>
        <n v="9589"/>
        <n v="5095"/>
        <n v="6452"/>
        <n v="12176"/>
        <n v="4859"/>
        <n v="6682"/>
        <n v="3710"/>
        <n v="4862"/>
        <n v="8227"/>
        <n v="2858"/>
        <n v="3349"/>
        <n v="8326"/>
        <n v="5571"/>
        <n v="4734"/>
        <n v="4664"/>
        <n v="2251"/>
        <n v="2953"/>
        <n v="2724"/>
        <n v="8657"/>
        <n v="10050"/>
        <n v="4799"/>
        <n v="9932"/>
        <n v="1936"/>
        <n v="7591"/>
        <n v="3815"/>
        <n v="12286"/>
        <n v="6469"/>
        <n v="8674"/>
        <n v="5252"/>
        <n v="3339"/>
        <n v="456"/>
        <n v="7061"/>
        <n v="4000"/>
        <n v="4303"/>
        <n v="5285"/>
        <n v="5551"/>
        <n v="3680"/>
        <n v="6977"/>
        <n v="7046"/>
        <n v="2051"/>
        <n v="2802"/>
        <n v="2540"/>
        <n v="4992"/>
        <n v="2727"/>
        <n v="6351"/>
        <n v="1657"/>
        <n v="2678"/>
        <n v="1625"/>
        <n v="2970"/>
        <n v="1655"/>
        <n v="7398"/>
        <n v="3261"/>
        <n v="921"/>
        <n v="2253"/>
        <n v="2456"/>
        <n v="1704"/>
        <n v="5455"/>
        <n v="2353"/>
        <n v="5673"/>
        <n v="6997"/>
        <n v="4021"/>
        <n v="1365"/>
        <n v="1387"/>
        <n v="10116"/>
        <n v="3796"/>
        <n v="5169"/>
        <n v="3443"/>
        <n v="3991"/>
        <n v="2569"/>
        <n v="2307"/>
        <n v="9132"/>
        <n v="3806"/>
        <n v="2625"/>
        <n v="664"/>
        <n v="9084"/>
        <n v="3881"/>
        <n v="3907"/>
        <n v="599"/>
        <n v="993"/>
        <n v="2210"/>
        <n v="1188"/>
        <n v="2538"/>
        <n v="2381"/>
        <n v="2235"/>
        <n v="1721"/>
        <n v="4906"/>
        <n v="2937"/>
        <n v="1649"/>
        <n v="8751"/>
        <n v="4808"/>
        <n v="1684"/>
      </sharedItems>
    </cacheField>
    <cacheField name="CVotes03" numFmtId="0">
      <sharedItems containsSemiMixedTypes="0" containsString="0" containsNumber="1" containsInteger="1" minValue="227" maxValue="7868" count="100">
        <n v="2839"/>
        <n v="733"/>
        <n v="309"/>
        <n v="3083"/>
        <n v="1233"/>
        <n v="475"/>
        <n v="1854"/>
        <n v="1396"/>
        <n v="5713"/>
        <n v="2994"/>
        <n v="3519"/>
        <n v="7201"/>
        <n v="2932"/>
        <n v="3706"/>
        <n v="1903"/>
        <n v="2627"/>
        <n v="4588"/>
        <n v="1368"/>
        <n v="1872"/>
        <n v="4772"/>
        <n v="2735"/>
        <n v="2392"/>
        <n v="2674"/>
        <n v="1036"/>
        <n v="1535"/>
        <n v="1190"/>
        <n v="5592"/>
        <n v="6631"/>
        <n v="2349"/>
        <n v="6743"/>
        <n v="897"/>
        <n v="3386"/>
        <n v="4094"/>
        <n v="2046"/>
        <n v="7868"/>
        <n v="4149"/>
        <n v="5854"/>
        <n v="2524"/>
        <n v="1846"/>
        <n v="227"/>
        <n v="3780"/>
        <n v="1862"/>
        <n v="2388"/>
        <n v="3262"/>
        <n v="3484"/>
        <n v="2053"/>
        <n v="4254"/>
        <n v="4273"/>
        <n v="1062"/>
        <n v="1304"/>
        <n v="1376"/>
        <n v="2910"/>
        <n v="1409"/>
        <n v="3284"/>
        <n v="735"/>
        <n v="1305"/>
        <n v="803"/>
        <n v="1410"/>
        <n v="848"/>
        <n v="4074"/>
        <n v="1669"/>
        <n v="531"/>
        <n v="1133"/>
        <n v="1326"/>
        <n v="922"/>
        <n v="3196"/>
        <n v="1205"/>
        <n v="3517"/>
        <n v="3682"/>
        <n v="2420"/>
        <n v="698"/>
        <n v="726"/>
        <n v="6750"/>
        <n v="1930"/>
        <n v="2764"/>
        <n v="1949"/>
        <n v="2090"/>
        <n v="1561"/>
        <n v="1075"/>
        <n v="5694"/>
        <n v="1951"/>
        <n v="1311"/>
        <n v="321"/>
        <n v="6065"/>
        <n v="2015"/>
        <n v="2173"/>
        <n v="293"/>
        <n v="535"/>
        <n v="1084"/>
        <n v="710"/>
        <n v="1243"/>
        <n v="1109"/>
        <n v="1186"/>
        <n v="870"/>
        <n v="3071"/>
        <n v="1859"/>
        <n v="1033"/>
        <n v="5970"/>
        <n v="2454"/>
        <n v="855"/>
      </sharedItems>
    </cacheField>
    <cacheField name="CVotes02" numFmtId="0">
      <sharedItems containsSemiMixedTypes="0" containsString="0" containsNumber="1" containsInteger="1" minValue="158" maxValue="5751" count="98">
        <n v="2407"/>
        <n v="496"/>
        <n v="182"/>
        <n v="2194"/>
        <n v="888"/>
        <n v="233"/>
        <n v="1038"/>
        <n v="805"/>
        <n v="4073"/>
        <n v="1989"/>
        <n v="2251"/>
        <n v="4996"/>
        <n v="2119"/>
        <n v="2378"/>
        <n v="1225"/>
        <n v="1739"/>
        <n v="2845"/>
        <n v="857"/>
        <n v="1123"/>
        <n v="3243"/>
        <n v="1932"/>
        <n v="1470"/>
        <n v="1700"/>
        <n v="539"/>
        <n v="1007"/>
        <n v="703"/>
        <n v="4113"/>
        <n v="5243"/>
        <n v="1448"/>
        <n v="4930"/>
        <n v="586"/>
        <n v="2320"/>
        <n v="2675"/>
        <n v="1316"/>
        <n v="5751"/>
        <n v="3181"/>
        <n v="4258"/>
        <n v="1566"/>
        <n v="1330"/>
        <n v="158"/>
        <n v="2662"/>
        <n v="1024"/>
        <n v="1629"/>
        <n v="2247"/>
        <n v="2490"/>
        <n v="1466"/>
        <n v="3069"/>
        <n v="3037"/>
        <n v="707"/>
        <n v="778"/>
        <n v="897"/>
        <n v="2020"/>
        <n v="887"/>
        <n v="2914"/>
        <n v="419"/>
        <n v="779"/>
        <n v="633"/>
        <n v="824"/>
        <n v="464"/>
        <n v="2842"/>
        <n v="970"/>
        <n v="427"/>
        <n v="713"/>
        <n v="974"/>
        <n v="547"/>
        <n v="2204"/>
        <n v="1050"/>
        <n v="2464"/>
        <n v="2457"/>
        <n v="1785"/>
        <n v="517"/>
        <n v="342"/>
        <n v="5378"/>
        <n v="1161"/>
        <n v="1789"/>
        <n v="1340"/>
        <n v="1385"/>
        <n v="1248"/>
        <n v="575"/>
        <n v="4114"/>
        <n v="1165"/>
        <n v="230"/>
        <n v="3981"/>
        <n v="1324"/>
        <n v="1560"/>
        <n v="163"/>
        <n v="372"/>
        <n v="664"/>
        <n v="534"/>
        <n v="790"/>
        <n v="634"/>
        <n v="654"/>
        <n v="2248"/>
        <n v="1263"/>
        <n v="826"/>
        <n v="4489"/>
        <n v="1617"/>
        <n v="479"/>
      </sharedItems>
    </cacheField>
    <cacheField name="CVotes01" numFmtId="0">
      <sharedItems containsSemiMixedTypes="0" containsString="0" containsNumber="1" containsInteger="1" minValue="293" maxValue="15768" count="100">
        <n v="6802"/>
        <n v="1386"/>
        <n v="493"/>
        <n v="4734"/>
        <n v="1834"/>
        <n v="471"/>
        <n v="2667"/>
        <n v="1606"/>
        <n v="11988"/>
        <n v="7786"/>
        <n v="4955"/>
        <n v="15528"/>
        <n v="6586"/>
        <n v="5440"/>
        <n v="3301"/>
        <n v="3694"/>
        <n v="6846"/>
        <n v="1661"/>
        <n v="3450"/>
        <n v="7714"/>
        <n v="5248"/>
        <n v="2707"/>
        <n v="3023"/>
        <n v="1439"/>
        <n v="3091"/>
        <n v="1226"/>
        <n v="10530"/>
        <n v="15365"/>
        <n v="3182"/>
        <n v="10516"/>
        <n v="1373"/>
        <n v="4570"/>
        <n v="6978"/>
        <n v="2907"/>
        <n v="12473"/>
        <n v="8065"/>
        <n v="9689"/>
        <n v="2773"/>
        <n v="3369"/>
        <n v="293"/>
        <n v="4703"/>
        <n v="1825"/>
        <n v="3246"/>
        <n v="5500"/>
        <n v="5020"/>
        <n v="2918"/>
        <n v="6287"/>
        <n v="8538"/>
        <n v="1517"/>
        <n v="1604"/>
        <n v="1978"/>
        <n v="6941"/>
        <n v="2133"/>
        <n v="6346"/>
        <n v="878"/>
        <n v="1672"/>
        <n v="1532"/>
        <n v="1533"/>
        <n v="1151"/>
        <n v="6102"/>
        <n v="1689"/>
        <n v="2286"/>
        <n v="1415"/>
        <n v="2948"/>
        <n v="1163"/>
        <n v="3971"/>
        <n v="2479"/>
        <n v="4841"/>
        <n v="4470"/>
        <n v="4739"/>
        <n v="1388"/>
        <n v="755"/>
        <n v="11807"/>
        <n v="2059"/>
        <n v="2901"/>
        <n v="2407"/>
        <n v="3702"/>
        <n v="3627"/>
        <n v="1277"/>
        <n v="8576"/>
        <n v="2182"/>
        <n v="2307"/>
        <n v="402"/>
        <n v="8726"/>
        <n v="3037"/>
        <n v="4271"/>
        <n v="506"/>
        <n v="638"/>
        <n v="1182"/>
        <n v="995"/>
        <n v="1503"/>
        <n v="1202"/>
        <n v="1521"/>
        <n v="1588"/>
        <n v="5086"/>
        <n v="2723"/>
        <n v="1745"/>
        <n v="15768"/>
        <n v="4522"/>
        <n v="848"/>
      </sharedItems>
    </cacheField>
    <cacheField name="CVotesMale" numFmtId="0">
      <sharedItems containsSemiMixedTypes="0" containsString="0" containsNumber="1" containsInteger="1" minValue="22441" maxValue="1044318"/>
    </cacheField>
    <cacheField name="CVotesFemale" numFmtId="0">
      <sharedItems containsSemiMixedTypes="0" containsString="0" containsNumber="1" containsInteger="1" minValue="9552" maxValue="239796"/>
    </cacheField>
    <cacheField name="CVotesU18" numFmtId="0">
      <sharedItems containsSemiMixedTypes="0" containsString="0" containsNumber="1" containsInteger="1" minValue="121" maxValue="5735"/>
    </cacheField>
    <cacheField name="CVotesU18M" numFmtId="0">
      <sharedItems containsSemiMixedTypes="0" containsString="0" containsNumber="1" containsInteger="1" minValue="95" maxValue="4596"/>
    </cacheField>
    <cacheField name="CVotesU18F" numFmtId="0">
      <sharedItems containsSemiMixedTypes="0" containsString="0" containsNumber="1" containsInteger="1" minValue="20" maxValue="1910"/>
    </cacheField>
    <cacheField name="CVotes1829" numFmtId="0">
      <sharedItems containsSemiMixedTypes="0" containsString="0" containsNumber="1" containsInteger="1" minValue="15959" maxValue="655187"/>
    </cacheField>
    <cacheField name="CVotes1829M" numFmtId="0">
      <sharedItems containsSemiMixedTypes="0" containsString="0" containsNumber="1" containsInteger="1" minValue="10150" maxValue="512411"/>
    </cacheField>
    <cacheField name="CVotes1829F" numFmtId="0">
      <sharedItems containsSemiMixedTypes="0" containsString="0" containsNumber="1" containsInteger="1" minValue="4370" maxValue="136770"/>
    </cacheField>
    <cacheField name="CVotes3044" numFmtId="0">
      <sharedItems containsSemiMixedTypes="0" containsString="0" containsNumber="1" containsInteger="1" minValue="12174" maxValue="472680"/>
    </cacheField>
    <cacheField name="CVotes3044M" numFmtId="0">
      <sharedItems containsSemiMixedTypes="0" containsString="0" containsNumber="1" containsInteger="1" minValue="9280" maxValue="392845"/>
    </cacheField>
    <cacheField name="CVotes3044F" numFmtId="0">
      <sharedItems containsSemiMixedTypes="0" containsString="0" containsNumber="1" containsInteger="1" minValue="2682" maxValue="73555"/>
    </cacheField>
    <cacheField name="CVotes45A" numFmtId="0">
      <sharedItems containsSemiMixedTypes="0" containsString="0" containsNumber="1" containsInteger="1" minValue="1899" maxValue="79634"/>
    </cacheField>
    <cacheField name="CVotes45AM" numFmtId="0">
      <sharedItems containsSemiMixedTypes="0" containsString="0" containsNumber="1" containsInteger="1" minValue="1496" maxValue="65508"/>
    </cacheField>
    <cacheField name="CVotes45AF" numFmtId="0">
      <sharedItems containsSemiMixedTypes="0" containsString="0" containsNumber="1" containsInteger="1" minValue="355" maxValue="12795"/>
    </cacheField>
    <cacheField name="CVotes1000" numFmtId="0">
      <sharedItems containsSemiMixedTypes="0" containsString="0" containsNumber="1" containsInteger="1" minValue="198" maxValue="885"/>
    </cacheField>
    <cacheField name="CVotesUS" numFmtId="0">
      <sharedItems containsSemiMixedTypes="0" containsString="0" containsNumber="1" containsInteger="1" minValue="3678" maxValue="212524"/>
    </cacheField>
    <cacheField name="CVotesnUS" numFmtId="0">
      <sharedItems containsSemiMixedTypes="0" containsString="0" containsNumber="1" containsInteger="1" minValue="19009" maxValue="707266"/>
    </cacheField>
    <cacheField name="VotesM" numFmtId="0">
      <sharedItems containsSemiMixedTypes="0" containsString="0" containsNumber="1" minValue="7.4" maxValue="8.8000000000000007"/>
    </cacheField>
    <cacheField name="VotesF" numFmtId="0">
      <sharedItems containsSemiMixedTypes="0" containsString="0" containsNumber="1" minValue="7.3" maxValue="8.6999999999999993"/>
    </cacheField>
    <cacheField name="VotesU18" numFmtId="0">
      <sharedItems containsSemiMixedTypes="0" containsString="0" containsNumber="1" minValue="7.5" maxValue="9.1"/>
    </cacheField>
    <cacheField name="VotesU18M" numFmtId="0">
      <sharedItems containsSemiMixedTypes="0" containsString="0" containsNumber="1" minValue="7.4" maxValue="9.1"/>
    </cacheField>
    <cacheField name="VotesU18F" numFmtId="0">
      <sharedItems containsSemiMixedTypes="0" containsString="0" containsNumber="1" minValue="7.2" maxValue="9"/>
    </cacheField>
    <cacheField name="Votes1829" numFmtId="0">
      <sharedItems containsSemiMixedTypes="0" containsString="0" containsNumber="1" minValue="7.6" maxValue="9"/>
    </cacheField>
    <cacheField name="Votes1829M" numFmtId="0">
      <sharedItems containsSemiMixedTypes="0" containsString="0" containsNumber="1" minValue="7.6" maxValue="9"/>
    </cacheField>
    <cacheField name="Votes1829F" numFmtId="0">
      <sharedItems containsSemiMixedTypes="0" containsString="0" containsNumber="1" minValue="7.3" maxValue="8.8000000000000007"/>
    </cacheField>
    <cacheField name="Votes3044" numFmtId="0">
      <sharedItems containsSemiMixedTypes="0" containsString="0" containsNumber="1" minValue="7.3" maxValue="8.6999999999999993"/>
    </cacheField>
    <cacheField name="Votes3044M" numFmtId="0">
      <sharedItems containsSemiMixedTypes="0" containsString="0" containsNumber="1" minValue="7.2" maxValue="8.6999999999999993"/>
    </cacheField>
    <cacheField name="Votes3044F" numFmtId="0">
      <sharedItems containsSemiMixedTypes="0" containsString="0" containsNumber="1" minValue="7.2" maxValue="8.5"/>
    </cacheField>
    <cacheField name="Votes45A" numFmtId="0">
      <sharedItems containsSemiMixedTypes="0" containsString="0" containsNumber="1" minValue="7.1" maxValue="8.1"/>
    </cacheField>
    <cacheField name="Votes45AM" numFmtId="0">
      <sharedItems containsSemiMixedTypes="0" containsString="0" containsNumber="1" minValue="7.1" maxValue="8.1"/>
    </cacheField>
    <cacheField name="Votes45AF" numFmtId="0">
      <sharedItems containsSemiMixedTypes="0" containsString="0" containsNumber="1" minValue="7" maxValue="8.5"/>
    </cacheField>
    <cacheField name="Votes1000" numFmtId="0">
      <sharedItems containsSemiMixedTypes="0" containsString="0" containsNumber="1" minValue="6.4" maxValue="8.1999999999999993"/>
    </cacheField>
    <cacheField name="VotesUS" numFmtId="0">
      <sharedItems containsSemiMixedTypes="0" containsString="0" containsNumber="1" minValue="7.5" maxValue="8.6999999999999993"/>
    </cacheField>
    <cacheField name="VotesnUS" numFmtId="0">
      <sharedItems containsSemiMixedTypes="0" containsString="0" containsNumber="1" minValue="7.3" maxValue="8.8000000000000007"/>
    </cacheField>
    <cacheField name="content_rating" numFmtId="0">
      <sharedItems count="4">
        <s v="PG-13"/>
        <s v="PG"/>
        <s v="R"/>
        <s v="G"/>
      </sharedItems>
    </cacheField>
    <cacheField name="Country" numFmtId="0">
      <sharedItems count="6">
        <s v="USA"/>
        <s v="Australia"/>
        <s v="UK"/>
        <s v="France"/>
        <s v="Spain"/>
        <s v="Canada"/>
      </sharedItems>
    </cacheField>
    <cacheField name="Gross-Profit" numFmtId="0">
      <sharedItems containsSemiMixedTypes="0" containsString="0" containsNumber="1" containsInteger="1" minValue="-96179906" maxValue="691662225" count="100">
        <n v="121101803"/>
        <n v="191268248"/>
        <n v="39738905"/>
        <n v="53546139"/>
        <n v="38695371"/>
        <n v="15007844"/>
        <n v="67641920"/>
        <n v="-59192738"/>
        <n v="198130642"/>
        <n v="157197282"/>
        <n v="33355354"/>
        <n v="403279547"/>
        <n v="214984497"/>
        <n v="104360277"/>
        <n v="33914986"/>
        <n v="38756232"/>
        <n v="123001229"/>
        <n v="-77810499"/>
        <n v="181454367"/>
        <n v="163130696"/>
        <n v="89746958"/>
        <n v="38543795"/>
        <n v="-96179906"/>
        <n v="57487711"/>
        <n v="52387997"/>
        <n v="24412677"/>
        <n v="22991439"/>
        <n v="132568851"/>
        <n v="-13594629"/>
        <n v="3629485"/>
        <n v="31997107"/>
        <n v="48635922"/>
        <n v="294645577"/>
        <n v="120430993"/>
        <n v="174084951"/>
        <n v="62804648"/>
        <n v="16866727"/>
        <n v="83740650"/>
        <n v="12515793"/>
        <n v="-79860848"/>
        <n v="47968405"/>
        <n v="182501645"/>
        <n v="17707116"/>
        <n v="106735396"/>
        <n v="87775460"/>
        <n v="197756197"/>
        <n v="-28505730"/>
        <n v="305024263"/>
        <n v="52100855"/>
        <n v="25605492"/>
        <n v="14962878"/>
        <n v="91519448"/>
        <n v="85069696"/>
        <n v="56917897"/>
        <n v="32306065"/>
        <n v="133031347"/>
        <n v="-11096291"/>
        <n v="55173235"/>
        <n v="74712885"/>
        <n v="18043505"/>
        <n v="16875468"/>
        <n v="133029270"/>
        <n v="42235322"/>
        <n v="144705587"/>
        <n v="68571803"/>
        <n v="34073773"/>
        <n v="-11348338"/>
        <n v="2556065"/>
        <n v="111088910"/>
        <n v="36667870"/>
        <n v="24988180"/>
        <n v="2483154"/>
        <n v="24335698"/>
        <n v="329466"/>
        <n v="39816662"/>
        <n v="29507053"/>
        <n v="123795342"/>
        <n v="29667095"/>
        <n v="20887263"/>
        <n v="20054909"/>
        <n v="10440971"/>
        <n v="77121452"/>
        <n v="-12247786"/>
        <n v="93952327"/>
        <n v="4738570"/>
        <n v="112868837"/>
        <n v="25707719"/>
        <n v="5613460"/>
        <n v="3294553"/>
        <n v="-8674623"/>
        <n v="23779955"/>
        <n v="26963967"/>
        <n v="33983001"/>
        <n v="22296514"/>
        <n v="21359200"/>
        <n v="9792000"/>
        <n v="5114507"/>
        <n v="691662225"/>
        <n v="146347721"/>
        <n v="-4776162"/>
      </sharedItems>
    </cacheField>
  </cacheFields>
  <extLst>
    <ext xmlns:x14="http://schemas.microsoft.com/office/spreadsheetml/2009/9/main" uri="{725AE2AE-9491-48be-B2B4-4EB974FC3084}">
      <x14:pivotCacheDefinition pivotCacheId="5801886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s v="Emma Stone"/>
    <s v="AmiÃ©e Conn"/>
    <n v="14000"/>
    <n v="19000"/>
    <m/>
    <x v="0"/>
    <x v="0"/>
    <x v="0"/>
    <x v="0"/>
    <n v="93"/>
    <n v="128"/>
    <n v="74245"/>
    <n v="71191"/>
    <n v="64640"/>
    <n v="38831"/>
    <n v="17377"/>
    <n v="8044"/>
    <n v="3998"/>
    <n v="2839"/>
    <n v="2407"/>
    <n v="6802"/>
    <n v="157693"/>
    <n v="56713"/>
    <n v="2675"/>
    <n v="1784"/>
    <n v="868"/>
    <n v="113008"/>
    <n v="78998"/>
    <n v="32730"/>
    <n v="66058"/>
    <n v="50835"/>
    <n v="14165"/>
    <n v="15765"/>
    <n v="12148"/>
    <n v="3302"/>
    <n v="454"/>
    <n v="33360"/>
    <n v="117987"/>
    <n v="8.1999999999999993"/>
    <n v="8.1"/>
    <n v="8.9"/>
    <n v="9"/>
    <n v="8.6999999999999993"/>
    <n v="8.4"/>
    <n v="8.4"/>
    <n v="8.1999999999999993"/>
    <n v="7.9"/>
    <n v="7.9"/>
    <n v="7.8"/>
    <n v="7.6"/>
    <n v="7.6"/>
    <n v="7.5"/>
    <n v="7.1"/>
    <n v="8.3000000000000007"/>
    <n v="8.1"/>
    <s v="PG-13"/>
    <x v="0"/>
  </r>
  <r>
    <x v="1"/>
    <x v="0"/>
    <x v="1"/>
    <x v="1"/>
    <x v="1"/>
    <s v="Jason Bateman"/>
    <s v="Idris Elba"/>
    <n v="2800"/>
    <n v="28000"/>
    <n v="27000"/>
    <x v="1"/>
    <x v="1"/>
    <x v="1"/>
    <x v="1"/>
    <n v="78"/>
    <n v="108"/>
    <n v="53626"/>
    <n v="70912"/>
    <n v="102352"/>
    <n v="57261"/>
    <n v="16719"/>
    <n v="4539"/>
    <n v="1467"/>
    <n v="733"/>
    <n v="496"/>
    <n v="1386"/>
    <n v="176202"/>
    <n v="52345"/>
    <n v="2362"/>
    <n v="1641"/>
    <n v="706"/>
    <n v="119637"/>
    <n v="87499"/>
    <n v="30813"/>
    <n v="75474"/>
    <n v="61358"/>
    <n v="13034"/>
    <n v="12353"/>
    <n v="9959"/>
    <n v="2151"/>
    <n v="518"/>
    <n v="35975"/>
    <n v="122844"/>
    <n v="8"/>
    <n v="8.3000000000000007"/>
    <n v="8.4"/>
    <n v="8.3000000000000007"/>
    <n v="8.6999999999999993"/>
    <n v="8.1999999999999993"/>
    <n v="8.1"/>
    <n v="8.4"/>
    <n v="7.8"/>
    <n v="7.8"/>
    <n v="8.1"/>
    <n v="7.8"/>
    <n v="7.8"/>
    <n v="8.1"/>
    <n v="7.6"/>
    <n v="8"/>
    <n v="8"/>
    <s v="PG"/>
    <x v="0"/>
  </r>
  <r>
    <x v="2"/>
    <x v="0"/>
    <x v="2"/>
    <x v="2"/>
    <x v="2"/>
    <s v="Nicole Kidman"/>
    <s v="Rooney Mara"/>
    <n v="33000"/>
    <n v="96000"/>
    <n v="9800"/>
    <x v="1"/>
    <x v="2"/>
    <x v="0"/>
    <x v="2"/>
    <n v="69"/>
    <n v="118"/>
    <n v="23325"/>
    <n v="29830"/>
    <n v="40564"/>
    <n v="20296"/>
    <n v="5842"/>
    <n v="1669"/>
    <n v="558"/>
    <n v="309"/>
    <n v="182"/>
    <n v="493"/>
    <n v="68921"/>
    <n v="24977"/>
    <n v="702"/>
    <n v="477"/>
    <n v="220"/>
    <n v="42962"/>
    <n v="29729"/>
    <n v="12780"/>
    <n v="34297"/>
    <n v="26384"/>
    <n v="7413"/>
    <n v="9054"/>
    <n v="6714"/>
    <n v="2184"/>
    <n v="298"/>
    <n v="13478"/>
    <n v="53931"/>
    <n v="8"/>
    <n v="8.4"/>
    <n v="8.3000000000000007"/>
    <n v="8.1999999999999993"/>
    <n v="8.6999999999999993"/>
    <n v="8.1"/>
    <n v="8"/>
    <n v="8.4"/>
    <n v="8"/>
    <n v="7.9"/>
    <n v="8.1999999999999993"/>
    <n v="8"/>
    <n v="7.9"/>
    <n v="8.4"/>
    <n v="7.1"/>
    <n v="8.1"/>
    <n v="8"/>
    <s v="PG-13"/>
    <x v="1"/>
  </r>
  <r>
    <x v="3"/>
    <x v="0"/>
    <x v="3"/>
    <x v="3"/>
    <x v="3"/>
    <s v="Jeremy Renner"/>
    <s v="Forest Whitaker"/>
    <n v="35000"/>
    <n v="5300"/>
    <m/>
    <x v="2"/>
    <x v="3"/>
    <x v="2"/>
    <x v="3"/>
    <n v="81"/>
    <n v="116"/>
    <n v="55533"/>
    <n v="87850"/>
    <n v="109536"/>
    <n v="65440"/>
    <n v="26913"/>
    <n v="10556"/>
    <n v="5057"/>
    <n v="3083"/>
    <n v="2194"/>
    <n v="4734"/>
    <n v="237437"/>
    <n v="46272"/>
    <n v="1943"/>
    <n v="1544"/>
    <n v="376"/>
    <n v="126301"/>
    <n v="101741"/>
    <n v="23163"/>
    <n v="111985"/>
    <n v="95005"/>
    <n v="15227"/>
    <n v="24027"/>
    <n v="20118"/>
    <n v="3440"/>
    <n v="537"/>
    <n v="42062"/>
    <n v="163774"/>
    <n v="7.9"/>
    <n v="8"/>
    <n v="8.6"/>
    <n v="8.6"/>
    <n v="8.4"/>
    <n v="8.1999999999999993"/>
    <n v="8.1999999999999993"/>
    <n v="8.1"/>
    <n v="7.8"/>
    <n v="7.8"/>
    <n v="7.8"/>
    <n v="7.6"/>
    <n v="7.6"/>
    <n v="7.7"/>
    <n v="7.3"/>
    <n v="8"/>
    <n v="7.9"/>
    <s v="PG-13"/>
    <x v="0"/>
  </r>
  <r>
    <x v="4"/>
    <x v="0"/>
    <x v="4"/>
    <x v="4"/>
    <x v="4"/>
    <s v="Michelle Williams "/>
    <s v="Kyle Chandler"/>
    <n v="518"/>
    <n v="71000"/>
    <n v="3300"/>
    <x v="3"/>
    <x v="3"/>
    <x v="3"/>
    <x v="2"/>
    <n v="96"/>
    <n v="137"/>
    <n v="18191"/>
    <n v="33532"/>
    <n v="46596"/>
    <n v="29626"/>
    <n v="11879"/>
    <n v="4539"/>
    <n v="1976"/>
    <n v="1233"/>
    <n v="888"/>
    <n v="1834"/>
    <n v="92452"/>
    <n v="22834"/>
    <n v="855"/>
    <n v="681"/>
    <n v="166"/>
    <n v="55475"/>
    <n v="43467"/>
    <n v="11378"/>
    <n v="40645"/>
    <n v="32983"/>
    <n v="7053"/>
    <n v="11361"/>
    <n v="8862"/>
    <n v="2306"/>
    <n v="402"/>
    <n v="20287"/>
    <n v="65837"/>
    <n v="7.9"/>
    <n v="7.7"/>
    <n v="8.5"/>
    <n v="8.5"/>
    <n v="8.1"/>
    <n v="8"/>
    <n v="8.1"/>
    <n v="7.8"/>
    <n v="7.7"/>
    <n v="7.7"/>
    <n v="7.7"/>
    <n v="7.6"/>
    <n v="7.6"/>
    <n v="7.6"/>
    <n v="7.1"/>
    <n v="7.9"/>
    <n v="7.8"/>
    <s v="R"/>
    <x v="0"/>
  </r>
  <r>
    <x v="5"/>
    <x v="0"/>
    <x v="2"/>
    <x v="5"/>
    <x v="5"/>
    <s v="Jeff Bridges"/>
    <s v="Ben Foster"/>
    <n v="19000"/>
    <n v="12000"/>
    <n v="9000"/>
    <x v="4"/>
    <x v="4"/>
    <x v="0"/>
    <x v="4"/>
    <n v="88"/>
    <n v="102"/>
    <n v="8445"/>
    <n v="19789"/>
    <n v="45260"/>
    <n v="35212"/>
    <n v="11130"/>
    <n v="3102"/>
    <n v="932"/>
    <n v="475"/>
    <n v="233"/>
    <n v="471"/>
    <n v="88398"/>
    <n v="10427"/>
    <n v="564"/>
    <n v="519"/>
    <n v="43"/>
    <n v="41898"/>
    <n v="37112"/>
    <n v="4370"/>
    <n v="40564"/>
    <n v="36251"/>
    <n v="3817"/>
    <n v="10696"/>
    <n v="9091"/>
    <n v="1425"/>
    <n v="403"/>
    <n v="18746"/>
    <n v="57907"/>
    <n v="7.7"/>
    <n v="7.4"/>
    <n v="8.1"/>
    <n v="8.1"/>
    <n v="7.7"/>
    <n v="7.7"/>
    <n v="7.8"/>
    <n v="7.4"/>
    <n v="7.5"/>
    <n v="7.6"/>
    <n v="7.4"/>
    <n v="7.6"/>
    <n v="7.6"/>
    <n v="7.7"/>
    <n v="7.3"/>
    <n v="7.9"/>
    <n v="7.5"/>
    <s v="R"/>
    <x v="0"/>
  </r>
  <r>
    <x v="6"/>
    <x v="0"/>
    <x v="5"/>
    <x v="6"/>
    <x v="6"/>
    <s v="Chiwetel Ejiofor"/>
    <s v="Rachel McAdams"/>
    <n v="19000"/>
    <m/>
    <n v="46000"/>
    <x v="5"/>
    <x v="5"/>
    <x v="1"/>
    <x v="5"/>
    <n v="72"/>
    <n v="115"/>
    <n v="38952"/>
    <n v="51465"/>
    <n v="102744"/>
    <n v="83322"/>
    <n v="32430"/>
    <n v="10744"/>
    <n v="3786"/>
    <n v="1854"/>
    <n v="1038"/>
    <n v="2667"/>
    <n v="202386"/>
    <n v="42203"/>
    <n v="2526"/>
    <n v="1970"/>
    <n v="540"/>
    <n v="117060"/>
    <n v="93330"/>
    <n v="22484"/>
    <n v="87961"/>
    <n v="74305"/>
    <n v="12327"/>
    <n v="17122"/>
    <n v="14163"/>
    <n v="2629"/>
    <n v="545"/>
    <n v="36644"/>
    <n v="133095"/>
    <n v="7.5"/>
    <n v="7.8"/>
    <n v="8"/>
    <n v="8"/>
    <n v="8.3000000000000007"/>
    <n v="7.6"/>
    <n v="7.6"/>
    <n v="7.8"/>
    <n v="7.4"/>
    <n v="7.4"/>
    <n v="7.7"/>
    <n v="7.5"/>
    <n v="7.4"/>
    <n v="7.8"/>
    <n v="7.1"/>
    <n v="7.6"/>
    <n v="7.4"/>
    <s v="PG-13"/>
    <x v="0"/>
  </r>
  <r>
    <x v="7"/>
    <x v="1"/>
    <x v="6"/>
    <x v="7"/>
    <x v="7"/>
    <s v="Donna Murphy"/>
    <s v="M.C. Gainey"/>
    <n v="799"/>
    <n v="553"/>
    <n v="284"/>
    <x v="6"/>
    <x v="1"/>
    <x v="1"/>
    <x v="1"/>
    <n v="71"/>
    <n v="124"/>
    <n v="56575"/>
    <n v="54688"/>
    <n v="97207"/>
    <n v="70947"/>
    <n v="26805"/>
    <n v="8530"/>
    <n v="3043"/>
    <n v="1396"/>
    <n v="805"/>
    <n v="1606"/>
    <n v="166088"/>
    <n v="97213"/>
    <n v="1950"/>
    <n v="1048"/>
    <n v="885"/>
    <n v="144744"/>
    <n v="81897"/>
    <n v="61390"/>
    <n v="89588"/>
    <n v="63534"/>
    <n v="24912"/>
    <n v="15318"/>
    <n v="11277"/>
    <n v="3805"/>
    <n v="622"/>
    <n v="47643"/>
    <n v="148024"/>
    <n v="7.6"/>
    <n v="8.1999999999999993"/>
    <n v="7.8"/>
    <n v="7.4"/>
    <n v="8.3000000000000007"/>
    <n v="7.9"/>
    <n v="7.7"/>
    <n v="8.1999999999999993"/>
    <n v="7.6"/>
    <n v="7.5"/>
    <n v="8"/>
    <n v="7.7"/>
    <n v="7.6"/>
    <n v="7.9"/>
    <n v="6.9"/>
    <n v="7.9"/>
    <n v="7.7"/>
    <s v="PG"/>
    <x v="0"/>
  </r>
  <r>
    <x v="8"/>
    <x v="2"/>
    <x v="7"/>
    <x v="8"/>
    <x v="8"/>
    <s v="Christian Bale"/>
    <s v="Joseph Gordon-Levitt"/>
    <n v="27000"/>
    <n v="23000"/>
    <n v="23000"/>
    <x v="7"/>
    <x v="5"/>
    <x v="4"/>
    <x v="2"/>
    <n v="78"/>
    <n v="164"/>
    <n v="380589"/>
    <n v="341965"/>
    <n v="281426"/>
    <n v="134959"/>
    <n v="50406"/>
    <n v="20106"/>
    <n v="9589"/>
    <n v="5713"/>
    <n v="4073"/>
    <n v="11988"/>
    <n v="842343"/>
    <n v="143070"/>
    <n v="4726"/>
    <n v="4023"/>
    <n v="672"/>
    <n v="509635"/>
    <n v="425041"/>
    <n v="79826"/>
    <n v="348324"/>
    <n v="299862"/>
    <n v="43434"/>
    <n v="55689"/>
    <n v="46968"/>
    <n v="7741"/>
    <n v="840"/>
    <n v="160533"/>
    <n v="501687"/>
    <n v="8.5"/>
    <n v="8.4"/>
    <n v="8.6"/>
    <n v="8.5"/>
    <n v="8.6"/>
    <n v="8.6999999999999993"/>
    <n v="8.6999999999999993"/>
    <n v="8.6"/>
    <n v="8.3000000000000007"/>
    <n v="8.3000000000000007"/>
    <n v="8.1999999999999993"/>
    <n v="7.9"/>
    <n v="7.9"/>
    <n v="7.9"/>
    <n v="7.8"/>
    <n v="8.4"/>
    <n v="8.4"/>
    <s v="PG-13"/>
    <x v="0"/>
  </r>
  <r>
    <x v="9"/>
    <x v="0"/>
    <x v="7"/>
    <x v="9"/>
    <x v="9"/>
    <s v="Scarlett Johansson"/>
    <s v="Chris Evans"/>
    <n v="21000"/>
    <n v="19000"/>
    <n v="11000"/>
    <x v="3"/>
    <x v="5"/>
    <x v="1"/>
    <x v="3"/>
    <n v="75"/>
    <n v="147"/>
    <n v="81893"/>
    <n v="90156"/>
    <n v="117188"/>
    <n v="79377"/>
    <n v="32782"/>
    <n v="12322"/>
    <n v="5095"/>
    <n v="2994"/>
    <n v="1989"/>
    <n v="7786"/>
    <n v="264239"/>
    <n v="43818"/>
    <n v="3572"/>
    <n v="2865"/>
    <n v="683"/>
    <n v="148991"/>
    <n v="124124"/>
    <n v="23355"/>
    <n v="105069"/>
    <n v="91345"/>
    <n v="12135"/>
    <n v="19151"/>
    <n v="16351"/>
    <n v="2459"/>
    <n v="593"/>
    <n v="48777"/>
    <n v="153638"/>
    <n v="7.8"/>
    <n v="7.9"/>
    <n v="8.3000000000000007"/>
    <n v="8.3000000000000007"/>
    <n v="8.6"/>
    <n v="8"/>
    <n v="8"/>
    <n v="8"/>
    <n v="7.7"/>
    <n v="7.7"/>
    <n v="7.8"/>
    <n v="7.6"/>
    <n v="7.6"/>
    <n v="7.9"/>
    <n v="7.5"/>
    <n v="8.1"/>
    <n v="7.7"/>
    <s v="PG-13"/>
    <x v="0"/>
  </r>
  <r>
    <x v="10"/>
    <x v="3"/>
    <x v="8"/>
    <x v="10"/>
    <x v="10"/>
    <s v="Adam Brown"/>
    <s v="James Nesbitt"/>
    <n v="5000"/>
    <n v="972"/>
    <n v="773"/>
    <x v="3"/>
    <x v="6"/>
    <x v="5"/>
    <x v="2"/>
    <n v="66"/>
    <n v="161"/>
    <n v="97766"/>
    <n v="101709"/>
    <n v="153173"/>
    <n v="95756"/>
    <n v="39268"/>
    <n v="15248"/>
    <n v="6452"/>
    <n v="3519"/>
    <n v="2251"/>
    <n v="4955"/>
    <n v="343498"/>
    <n v="74772"/>
    <n v="2463"/>
    <n v="1881"/>
    <n v="567"/>
    <n v="215009"/>
    <n v="170290"/>
    <n v="42613"/>
    <n v="144473"/>
    <n v="121518"/>
    <n v="20892"/>
    <n v="27811"/>
    <n v="22820"/>
    <n v="4514"/>
    <n v="716"/>
    <n v="56067"/>
    <n v="234354"/>
    <n v="7.8"/>
    <n v="8.1"/>
    <n v="8.1"/>
    <n v="8"/>
    <n v="8.5"/>
    <n v="8"/>
    <n v="8"/>
    <n v="8.1999999999999993"/>
    <n v="7.7"/>
    <n v="7.7"/>
    <n v="7.9"/>
    <n v="7.7"/>
    <n v="7.6"/>
    <n v="7.9"/>
    <n v="7.5"/>
    <n v="7.8"/>
    <n v="7.8"/>
    <s v="PG-13"/>
    <x v="0"/>
  </r>
  <r>
    <x v="11"/>
    <x v="2"/>
    <x v="9"/>
    <x v="11"/>
    <x v="11"/>
    <s v="Robert Downey Jr."/>
    <s v="Scarlett Johansson"/>
    <n v="26000"/>
    <n v="21000"/>
    <n v="19000"/>
    <x v="1"/>
    <x v="5"/>
    <x v="6"/>
    <x v="2"/>
    <n v="69"/>
    <n v="143"/>
    <n v="260257"/>
    <n v="234203"/>
    <n v="264290"/>
    <n v="162604"/>
    <n v="67579"/>
    <n v="27957"/>
    <n v="12176"/>
    <n v="7201"/>
    <n v="4996"/>
    <n v="15528"/>
    <n v="691783"/>
    <n v="151617"/>
    <n v="4953"/>
    <n v="3767"/>
    <n v="1150"/>
    <n v="432999"/>
    <n v="343012"/>
    <n v="85465"/>
    <n v="295318"/>
    <n v="247617"/>
    <n v="43303"/>
    <n v="54282"/>
    <n v="44183"/>
    <n v="9138"/>
    <n v="842"/>
    <n v="145826"/>
    <n v="423958"/>
    <n v="8"/>
    <n v="8.1999999999999993"/>
    <n v="8.1999999999999993"/>
    <n v="8.1999999999999993"/>
    <n v="8.5"/>
    <n v="8.1"/>
    <n v="8.1"/>
    <n v="8.3000000000000007"/>
    <n v="8"/>
    <n v="8"/>
    <n v="8.1"/>
    <n v="7.9"/>
    <n v="7.9"/>
    <n v="8.1"/>
    <n v="7.4"/>
    <n v="8.3000000000000007"/>
    <n v="7.9"/>
    <s v="PG-13"/>
    <x v="0"/>
  </r>
  <r>
    <x v="12"/>
    <x v="1"/>
    <x v="10"/>
    <x v="12"/>
    <x v="12"/>
    <s v="John Ratzenberger"/>
    <s v="Don Rickles"/>
    <n v="15000"/>
    <n v="1000"/>
    <n v="721"/>
    <x v="8"/>
    <x v="1"/>
    <x v="1"/>
    <x v="1"/>
    <n v="92"/>
    <n v="103"/>
    <n v="139773"/>
    <n v="149992"/>
    <n v="158704"/>
    <n v="88289"/>
    <n v="31291"/>
    <n v="11850"/>
    <n v="4859"/>
    <n v="2932"/>
    <n v="2119"/>
    <n v="6586"/>
    <n v="389014"/>
    <n v="98386"/>
    <n v="3202"/>
    <n v="2405"/>
    <n v="776"/>
    <n v="260519"/>
    <n v="199962"/>
    <n v="58366"/>
    <n v="169886"/>
    <n v="140253"/>
    <n v="27658"/>
    <n v="32457"/>
    <n v="26171"/>
    <n v="5806"/>
    <n v="769"/>
    <n v="105490"/>
    <n v="267692"/>
    <n v="8.3000000000000007"/>
    <n v="8.3000000000000007"/>
    <n v="8.1999999999999993"/>
    <n v="8.3000000000000007"/>
    <n v="8"/>
    <n v="8.4"/>
    <n v="8.5"/>
    <n v="8.4"/>
    <n v="8.1999999999999993"/>
    <n v="8.1999999999999993"/>
    <n v="8.3000000000000007"/>
    <n v="8.1"/>
    <n v="8.1"/>
    <n v="8.1"/>
    <n v="8.1"/>
    <n v="8.5"/>
    <n v="8.3000000000000007"/>
    <s v="G"/>
    <x v="0"/>
  </r>
  <r>
    <x v="13"/>
    <x v="2"/>
    <x v="10"/>
    <x v="13"/>
    <x v="13"/>
    <s v="Helen McCrory"/>
    <s v="Rory Kinnear"/>
    <n v="883"/>
    <n v="563"/>
    <n v="393"/>
    <x v="6"/>
    <x v="5"/>
    <x v="1"/>
    <x v="4"/>
    <n v="81"/>
    <n v="143"/>
    <n v="69286"/>
    <n v="105160"/>
    <n v="178610"/>
    <n v="119630"/>
    <n v="45168"/>
    <n v="16321"/>
    <n v="6682"/>
    <n v="3706"/>
    <n v="2378"/>
    <n v="5440"/>
    <n v="391158"/>
    <n v="65929"/>
    <n v="1726"/>
    <n v="1443"/>
    <n v="264"/>
    <n v="211059"/>
    <n v="175769"/>
    <n v="33140"/>
    <n v="178148"/>
    <n v="153888"/>
    <n v="21704"/>
    <n v="40529"/>
    <n v="34070"/>
    <n v="5793"/>
    <n v="802"/>
    <n v="73825"/>
    <n v="262166"/>
    <n v="7.7"/>
    <n v="7.7"/>
    <n v="8.1999999999999993"/>
    <n v="8.1999999999999993"/>
    <n v="7.9"/>
    <n v="7.9"/>
    <n v="7.9"/>
    <n v="7.8"/>
    <n v="7.6"/>
    <n v="7.6"/>
    <n v="7.6"/>
    <n v="7.7"/>
    <n v="7.7"/>
    <n v="7.9"/>
    <n v="7.4"/>
    <n v="8"/>
    <n v="7.6"/>
    <s v="PG-13"/>
    <x v="2"/>
  </r>
  <r>
    <x v="14"/>
    <x v="4"/>
    <x v="10"/>
    <x v="14"/>
    <x v="14"/>
    <s v="Peter Dinklage"/>
    <s v="Hugh Jackman"/>
    <n v="34000"/>
    <n v="22000"/>
    <n v="20000"/>
    <x v="2"/>
    <x v="5"/>
    <x v="1"/>
    <x v="3"/>
    <n v="74"/>
    <n v="132"/>
    <n v="91765"/>
    <n v="127521"/>
    <n v="183578"/>
    <n v="104658"/>
    <n v="33027"/>
    <n v="10059"/>
    <n v="3710"/>
    <n v="1903"/>
    <n v="1225"/>
    <n v="3301"/>
    <n v="370835"/>
    <n v="71008"/>
    <n v="3038"/>
    <n v="2403"/>
    <n v="614"/>
    <n v="220178"/>
    <n v="179039"/>
    <n v="39094"/>
    <n v="158607"/>
    <n v="135392"/>
    <n v="20927"/>
    <n v="26834"/>
    <n v="22460"/>
    <n v="3884"/>
    <n v="710"/>
    <n v="67889"/>
    <n v="229049"/>
    <n v="8"/>
    <n v="8.1"/>
    <n v="8.4"/>
    <n v="8.4"/>
    <n v="8.6"/>
    <n v="8.1"/>
    <n v="8.1"/>
    <n v="8.1999999999999993"/>
    <n v="7.8"/>
    <n v="7.8"/>
    <n v="8"/>
    <n v="7.7"/>
    <n v="7.7"/>
    <n v="7.9"/>
    <n v="7.4"/>
    <n v="8.1"/>
    <n v="7.9"/>
    <s v="PG-13"/>
    <x v="0"/>
  </r>
  <r>
    <x v="15"/>
    <x v="3"/>
    <x v="11"/>
    <x v="15"/>
    <x v="6"/>
    <s v="Bruce Greenwood"/>
    <s v="Noel Clarke"/>
    <n v="19000"/>
    <n v="981"/>
    <n v="928"/>
    <x v="6"/>
    <x v="5"/>
    <x v="1"/>
    <x v="3"/>
    <n v="72"/>
    <n v="132"/>
    <n v="59347"/>
    <n v="81516"/>
    <n v="136088"/>
    <n v="87940"/>
    <n v="32150"/>
    <n v="11522"/>
    <n v="4862"/>
    <n v="2627"/>
    <n v="1739"/>
    <n v="3694"/>
    <n v="293195"/>
    <n v="54871"/>
    <n v="1167"/>
    <n v="919"/>
    <n v="235"/>
    <n v="139465"/>
    <n v="112847"/>
    <n v="25177"/>
    <n v="148254"/>
    <n v="127249"/>
    <n v="18897"/>
    <n v="35964"/>
    <n v="29756"/>
    <n v="5593"/>
    <n v="747"/>
    <n v="71968"/>
    <n v="181224"/>
    <n v="7.7"/>
    <n v="8"/>
    <n v="7.8"/>
    <n v="7.8"/>
    <n v="8.1999999999999993"/>
    <n v="7.9"/>
    <n v="7.8"/>
    <n v="8.1"/>
    <n v="7.6"/>
    <n v="7.6"/>
    <n v="7.9"/>
    <n v="7.7"/>
    <n v="7.7"/>
    <n v="8.1"/>
    <n v="7.1"/>
    <n v="7.9"/>
    <n v="7.6"/>
    <s v="PG-13"/>
    <x v="0"/>
  </r>
  <r>
    <x v="16"/>
    <x v="2"/>
    <x v="12"/>
    <x v="16"/>
    <x v="10"/>
    <s v="Adam Brown"/>
    <s v="James Nesbitt"/>
    <n v="5000"/>
    <n v="972"/>
    <n v="773"/>
    <x v="3"/>
    <x v="6"/>
    <x v="5"/>
    <x v="2"/>
    <m/>
    <n v="169"/>
    <n v="135848"/>
    <n v="132202"/>
    <n v="191128"/>
    <n v="122538"/>
    <n v="51765"/>
    <n v="19699"/>
    <n v="8227"/>
    <n v="4588"/>
    <n v="2845"/>
    <n v="6846"/>
    <n v="445566"/>
    <n v="104340"/>
    <n v="2577"/>
    <n v="1966"/>
    <n v="593"/>
    <n v="278388"/>
    <n v="217052"/>
    <n v="58630"/>
    <n v="195765"/>
    <n v="162768"/>
    <n v="30209"/>
    <n v="37575"/>
    <n v="30484"/>
    <n v="6457"/>
    <n v="785"/>
    <n v="78375"/>
    <n v="308010"/>
    <n v="7.8"/>
    <n v="8.1"/>
    <n v="8"/>
    <n v="7.9"/>
    <n v="8.3000000000000007"/>
    <n v="8"/>
    <n v="8"/>
    <n v="8.1999999999999993"/>
    <n v="7.7"/>
    <n v="7.7"/>
    <n v="7.9"/>
    <n v="7.7"/>
    <n v="7.6"/>
    <n v="8"/>
    <n v="7.5"/>
    <n v="7.8"/>
    <n v="7.8"/>
    <s v="PG-13"/>
    <x v="0"/>
  </r>
  <r>
    <x v="17"/>
    <x v="4"/>
    <x v="13"/>
    <x v="17"/>
    <x v="15"/>
    <s v="Lara Pulver"/>
    <s v="Noah Taylor"/>
    <n v="10000"/>
    <n v="854"/>
    <n v="509"/>
    <x v="3"/>
    <x v="5"/>
    <x v="1"/>
    <x v="3"/>
    <n v="71"/>
    <n v="113"/>
    <n v="60383"/>
    <n v="99596"/>
    <n v="175961"/>
    <n v="100724"/>
    <n v="28982"/>
    <n v="8145"/>
    <n v="2858"/>
    <n v="1368"/>
    <n v="857"/>
    <n v="1661"/>
    <n v="341199"/>
    <n v="45790"/>
    <n v="1893"/>
    <n v="1584"/>
    <n v="292"/>
    <n v="172016"/>
    <n v="148814"/>
    <n v="21495"/>
    <n v="157476"/>
    <n v="138752"/>
    <n v="16463"/>
    <n v="30965"/>
    <n v="26562"/>
    <n v="3820"/>
    <n v="691"/>
    <n v="55486"/>
    <n v="217557"/>
    <n v="7.9"/>
    <n v="7.8"/>
    <n v="8.1999999999999993"/>
    <n v="8.1"/>
    <n v="8.1999999999999993"/>
    <n v="8"/>
    <n v="8"/>
    <n v="7.8"/>
    <n v="7.8"/>
    <n v="7.8"/>
    <n v="7.7"/>
    <n v="7.8"/>
    <n v="7.8"/>
    <n v="7.8"/>
    <n v="7.5"/>
    <n v="8"/>
    <n v="7.8"/>
    <s v="PG-13"/>
    <x v="0"/>
  </r>
  <r>
    <x v="18"/>
    <x v="5"/>
    <x v="14"/>
    <x v="18"/>
    <x v="16"/>
    <s v="Mindy Kaling"/>
    <s v="Phyllis Smith"/>
    <n v="1000"/>
    <n v="767"/>
    <n v="384"/>
    <x v="0"/>
    <x v="1"/>
    <x v="1"/>
    <x v="1"/>
    <n v="94"/>
    <n v="95"/>
    <n v="87509"/>
    <n v="113244"/>
    <n v="119801"/>
    <n v="67153"/>
    <n v="24210"/>
    <n v="8542"/>
    <n v="3349"/>
    <n v="1872"/>
    <n v="1123"/>
    <n v="3450"/>
    <n v="244433"/>
    <n v="79081"/>
    <n v="3361"/>
    <n v="2294"/>
    <n v="1040"/>
    <n v="170056"/>
    <n v="121574"/>
    <n v="46685"/>
    <n v="108560"/>
    <n v="86312"/>
    <n v="20516"/>
    <n v="18694"/>
    <n v="14910"/>
    <n v="3416"/>
    <n v="587"/>
    <n v="48297"/>
    <n v="176446"/>
    <n v="8.1999999999999993"/>
    <n v="8.1999999999999993"/>
    <n v="8.4"/>
    <n v="8.4"/>
    <n v="8.3000000000000007"/>
    <n v="8.3000000000000007"/>
    <n v="8.3000000000000007"/>
    <n v="8.3000000000000007"/>
    <n v="8.1"/>
    <n v="8.1"/>
    <n v="8.1"/>
    <n v="7.9"/>
    <n v="7.9"/>
    <n v="7.9"/>
    <n v="7.6"/>
    <n v="8.1999999999999993"/>
    <n v="8.1"/>
    <s v="PG"/>
    <x v="0"/>
  </r>
  <r>
    <x v="19"/>
    <x v="4"/>
    <x v="15"/>
    <x v="19"/>
    <x v="17"/>
    <s v="Vin Diesel"/>
    <s v="Djimon Hounsou"/>
    <n v="14000"/>
    <n v="14000"/>
    <n v="3000"/>
    <x v="1"/>
    <x v="5"/>
    <x v="1"/>
    <x v="3"/>
    <n v="76"/>
    <n v="121"/>
    <n v="156606"/>
    <n v="185326"/>
    <n v="216876"/>
    <n v="127878"/>
    <n v="49009"/>
    <n v="18501"/>
    <n v="8326"/>
    <n v="4772"/>
    <n v="3243"/>
    <n v="7714"/>
    <n v="491689"/>
    <n v="101957"/>
    <n v="5154"/>
    <n v="3949"/>
    <n v="1170"/>
    <n v="288707"/>
    <n v="231018"/>
    <n v="54884"/>
    <n v="207895"/>
    <n v="176032"/>
    <n v="28924"/>
    <n v="42006"/>
    <n v="34512"/>
    <n v="6802"/>
    <n v="774"/>
    <n v="97905"/>
    <n v="296439"/>
    <n v="8"/>
    <n v="8.1"/>
    <n v="8.4"/>
    <n v="8.4"/>
    <n v="8.5"/>
    <n v="8.1"/>
    <n v="8.1"/>
    <n v="8.1"/>
    <n v="7.9"/>
    <n v="7.9"/>
    <n v="8"/>
    <n v="7.9"/>
    <n v="7.9"/>
    <n v="8"/>
    <n v="7.6"/>
    <n v="8.3000000000000007"/>
    <n v="7.9"/>
    <s v="PG-13"/>
    <x v="0"/>
  </r>
  <r>
    <x v="20"/>
    <x v="4"/>
    <x v="15"/>
    <x v="20"/>
    <x v="18"/>
    <s v="Chris Evans"/>
    <s v="Hayley Atwell"/>
    <n v="19000"/>
    <n v="11000"/>
    <n v="2000"/>
    <x v="6"/>
    <x v="5"/>
    <x v="1"/>
    <x v="3"/>
    <n v="70"/>
    <n v="136"/>
    <n v="84943"/>
    <n v="103896"/>
    <n v="169440"/>
    <n v="120197"/>
    <n v="44124"/>
    <n v="14639"/>
    <n v="5571"/>
    <n v="2735"/>
    <n v="1932"/>
    <n v="5248"/>
    <n v="360615"/>
    <n v="66751"/>
    <n v="3765"/>
    <n v="2900"/>
    <n v="844"/>
    <n v="208526"/>
    <n v="170111"/>
    <n v="36456"/>
    <n v="150264"/>
    <n v="129500"/>
    <n v="18637"/>
    <n v="28922"/>
    <n v="24313"/>
    <n v="4103"/>
    <n v="720"/>
    <n v="72120"/>
    <n v="213180"/>
    <n v="7.7"/>
    <n v="7.9"/>
    <n v="8.3000000000000007"/>
    <n v="8.1999999999999993"/>
    <n v="8.5"/>
    <n v="7.8"/>
    <n v="7.8"/>
    <n v="7.9"/>
    <n v="7.6"/>
    <n v="7.6"/>
    <n v="7.7"/>
    <n v="7.7"/>
    <n v="7.6"/>
    <n v="7.8"/>
    <n v="7.5"/>
    <n v="8.1"/>
    <n v="7.5"/>
    <s v="PG-13"/>
    <x v="0"/>
  </r>
  <r>
    <x v="21"/>
    <x v="4"/>
    <x v="15"/>
    <x v="21"/>
    <x v="19"/>
    <s v="Judy Greer"/>
    <s v="Kodi Smit-McPhee"/>
    <n v="10000"/>
    <n v="2000"/>
    <n v="884"/>
    <x v="5"/>
    <x v="5"/>
    <x v="1"/>
    <x v="6"/>
    <n v="79"/>
    <n v="130"/>
    <n v="37605"/>
    <n v="58021"/>
    <n v="112652"/>
    <n v="84789"/>
    <n v="33747"/>
    <n v="11561"/>
    <n v="4734"/>
    <n v="2392"/>
    <n v="1470"/>
    <n v="2707"/>
    <n v="250421"/>
    <n v="32032"/>
    <n v="1720"/>
    <n v="1468"/>
    <n v="236"/>
    <n v="128574"/>
    <n v="111856"/>
    <n v="15469"/>
    <n v="110394"/>
    <n v="98110"/>
    <n v="10765"/>
    <n v="21701"/>
    <n v="18794"/>
    <n v="2510"/>
    <n v="649"/>
    <n v="42877"/>
    <n v="154981"/>
    <n v="7.6"/>
    <n v="7.5"/>
    <n v="8"/>
    <n v="8"/>
    <n v="7.9"/>
    <n v="7.7"/>
    <n v="7.8"/>
    <n v="7.5"/>
    <n v="7.5"/>
    <n v="7.5"/>
    <n v="7.4"/>
    <n v="7.4"/>
    <n v="7.4"/>
    <n v="7.4"/>
    <n v="7.4"/>
    <n v="7.8"/>
    <n v="7.5"/>
    <s v="PG-13"/>
    <x v="0"/>
  </r>
  <r>
    <x v="22"/>
    <x v="6"/>
    <x v="15"/>
    <x v="22"/>
    <x v="20"/>
    <s v="Christopher Lee"/>
    <s v="Ray Winstone"/>
    <n v="17000"/>
    <n v="16000"/>
    <n v="1000"/>
    <x v="9"/>
    <x v="6"/>
    <x v="0"/>
    <x v="7"/>
    <n v="83"/>
    <n v="126"/>
    <n v="29228"/>
    <n v="40728"/>
    <n v="77893"/>
    <n v="62936"/>
    <n v="27932"/>
    <n v="11179"/>
    <n v="4664"/>
    <n v="2674"/>
    <n v="1700"/>
    <n v="3023"/>
    <n v="179655"/>
    <n v="47795"/>
    <n v="884"/>
    <n v="616"/>
    <n v="250"/>
    <n v="105814"/>
    <n v="79064"/>
    <n v="25620"/>
    <n v="93126"/>
    <n v="76098"/>
    <n v="15694"/>
    <n v="22136"/>
    <n v="17667"/>
    <n v="4065"/>
    <n v="669"/>
    <n v="39127"/>
    <n v="142850"/>
    <n v="7.5"/>
    <n v="7.6"/>
    <n v="7.8"/>
    <n v="7.8"/>
    <n v="7.6"/>
    <n v="7.7"/>
    <n v="7.7"/>
    <n v="7.7"/>
    <n v="7.4"/>
    <n v="7.4"/>
    <n v="7.4"/>
    <n v="7.5"/>
    <n v="7.5"/>
    <n v="7.6"/>
    <n v="7.4"/>
    <n v="7.7"/>
    <n v="7.5"/>
    <s v="PG"/>
    <x v="0"/>
  </r>
  <r>
    <x v="23"/>
    <x v="4"/>
    <x v="5"/>
    <x v="23"/>
    <x v="21"/>
    <s v="Daniel Henney"/>
    <s v="Abraham Benrubi"/>
    <n v="756"/>
    <n v="719"/>
    <n v="562"/>
    <x v="6"/>
    <x v="1"/>
    <x v="7"/>
    <x v="8"/>
    <n v="74"/>
    <n v="124"/>
    <n v="50311"/>
    <n v="61304"/>
    <n v="103726"/>
    <n v="65681"/>
    <n v="22389"/>
    <n v="6830"/>
    <n v="2251"/>
    <n v="1036"/>
    <n v="539"/>
    <n v="1439"/>
    <n v="187383"/>
    <n v="58731"/>
    <n v="2446"/>
    <n v="1571"/>
    <n v="855"/>
    <n v="128237"/>
    <n v="91744"/>
    <n v="35122"/>
    <n v="84098"/>
    <n v="68040"/>
    <n v="14796"/>
    <n v="13974"/>
    <n v="11304"/>
    <n v="2400"/>
    <n v="525"/>
    <n v="36702"/>
    <n v="131818"/>
    <n v="7.7"/>
    <n v="8.1999999999999993"/>
    <n v="8.1999999999999993"/>
    <n v="8"/>
    <n v="8.6999999999999993"/>
    <n v="7.9"/>
    <n v="7.8"/>
    <n v="8.3000000000000007"/>
    <n v="7.7"/>
    <n v="7.6"/>
    <n v="8"/>
    <n v="7.6"/>
    <n v="7.6"/>
    <n v="7.9"/>
    <n v="7.2"/>
    <n v="7.9"/>
    <n v="7.7"/>
    <s v="PG"/>
    <x v="0"/>
  </r>
  <r>
    <x v="24"/>
    <x v="1"/>
    <x v="5"/>
    <x v="24"/>
    <x v="22"/>
    <s v="America Ferrera"/>
    <s v="Craig Ferguson"/>
    <n v="18000"/>
    <n v="953"/>
    <n v="759"/>
    <x v="1"/>
    <x v="1"/>
    <x v="7"/>
    <x v="8"/>
    <n v="74"/>
    <n v="124"/>
    <n v="103844"/>
    <n v="127521"/>
    <n v="167836"/>
    <n v="89478"/>
    <n v="26766"/>
    <n v="8277"/>
    <n v="2953"/>
    <n v="1535"/>
    <n v="1007"/>
    <n v="3091"/>
    <n v="327837"/>
    <n v="105104"/>
    <n v="2783"/>
    <n v="1940"/>
    <n v="824"/>
    <n v="232014"/>
    <n v="167259"/>
    <n v="62711"/>
    <n v="151469"/>
    <n v="120140"/>
    <n v="29483"/>
    <n v="26139"/>
    <n v="20418"/>
    <n v="5320"/>
    <n v="744"/>
    <n v="73637"/>
    <n v="244365"/>
    <n v="8.1"/>
    <n v="8.4"/>
    <n v="8"/>
    <n v="7.9"/>
    <n v="8.3000000000000007"/>
    <n v="8.3000000000000007"/>
    <n v="8.1999999999999993"/>
    <n v="8.5"/>
    <n v="8"/>
    <n v="8"/>
    <n v="8.4"/>
    <n v="7.9"/>
    <n v="7.9"/>
    <n v="8.1999999999999993"/>
    <n v="7.4"/>
    <n v="8.1"/>
    <n v="8.1"/>
    <s v="PG"/>
    <x v="0"/>
  </r>
  <r>
    <x v="25"/>
    <x v="2"/>
    <x v="5"/>
    <x v="25"/>
    <x v="23"/>
    <s v="Sarah Silverman"/>
    <s v="Joe Lo Truglio"/>
    <n v="975"/>
    <n v="931"/>
    <n v="833"/>
    <x v="4"/>
    <x v="1"/>
    <x v="1"/>
    <x v="1"/>
    <n v="72"/>
    <n v="124"/>
    <n v="41980"/>
    <n v="50262"/>
    <n v="96477"/>
    <n v="67934"/>
    <n v="24894"/>
    <n v="7748"/>
    <n v="2724"/>
    <n v="1190"/>
    <n v="703"/>
    <n v="1226"/>
    <n v="190983"/>
    <n v="50202"/>
    <n v="1663"/>
    <n v="1182"/>
    <n v="467"/>
    <n v="120962"/>
    <n v="90759"/>
    <n v="29003"/>
    <n v="90203"/>
    <n v="74767"/>
    <n v="14148"/>
    <n v="13706"/>
    <n v="11356"/>
    <n v="2112"/>
    <n v="614"/>
    <n v="44962"/>
    <n v="129487"/>
    <n v="7.7"/>
    <n v="7.8"/>
    <n v="7.9"/>
    <n v="7.9"/>
    <n v="8"/>
    <n v="7.9"/>
    <n v="7.9"/>
    <n v="7.9"/>
    <n v="7.6"/>
    <n v="7.6"/>
    <n v="7.7"/>
    <n v="7.4"/>
    <n v="7.4"/>
    <n v="7.5"/>
    <n v="7.2"/>
    <n v="7.9"/>
    <n v="7.6"/>
    <s v="PG"/>
    <x v="0"/>
  </r>
  <r>
    <x v="26"/>
    <x v="4"/>
    <x v="5"/>
    <x v="26"/>
    <x v="24"/>
    <s v="Anne Hathaway"/>
    <s v="Mackenzie Foy"/>
    <n v="11000"/>
    <n v="11000"/>
    <n v="6000"/>
    <x v="10"/>
    <x v="6"/>
    <x v="0"/>
    <x v="3"/>
    <n v="74"/>
    <n v="169"/>
    <n v="394006"/>
    <n v="291172"/>
    <n v="199884"/>
    <n v="103323"/>
    <n v="40514"/>
    <n v="17423"/>
    <n v="8657"/>
    <n v="5592"/>
    <n v="4113"/>
    <n v="10530"/>
    <n v="682280"/>
    <n v="128771"/>
    <n v="5735"/>
    <n v="4596"/>
    <n v="1104"/>
    <n v="414718"/>
    <n v="338261"/>
    <n v="72554"/>
    <n v="273267"/>
    <n v="232939"/>
    <n v="36187"/>
    <n v="52157"/>
    <n v="43831"/>
    <n v="7337"/>
    <n v="730"/>
    <n v="99615"/>
    <n v="415283"/>
    <n v="8.6"/>
    <n v="8.4"/>
    <n v="8.9"/>
    <n v="8.9"/>
    <n v="8.8000000000000007"/>
    <n v="8.8000000000000007"/>
    <n v="8.9"/>
    <n v="8.6"/>
    <n v="8.4"/>
    <n v="8.4"/>
    <n v="8.1999999999999993"/>
    <n v="7.9"/>
    <n v="7.9"/>
    <n v="7.7"/>
    <n v="7.9"/>
    <n v="8.4"/>
    <n v="8.5"/>
    <s v="PG-13"/>
    <x v="0"/>
  </r>
  <r>
    <x v="27"/>
    <x v="1"/>
    <x v="16"/>
    <x v="27"/>
    <x v="25"/>
    <s v="Tom Hardy"/>
    <s v="Joseph Gordon-Levitt"/>
    <n v="29000"/>
    <n v="27000"/>
    <n v="23000"/>
    <x v="11"/>
    <x v="5"/>
    <x v="1"/>
    <x v="3"/>
    <n v="74"/>
    <n v="148"/>
    <n v="584839"/>
    <n v="485218"/>
    <n v="304457"/>
    <n v="130972"/>
    <n v="46393"/>
    <n v="20595"/>
    <n v="10050"/>
    <n v="6631"/>
    <n v="5243"/>
    <n v="15365"/>
    <n v="1044318"/>
    <n v="239796"/>
    <n v="5678"/>
    <n v="4462"/>
    <n v="1184"/>
    <n v="655187"/>
    <n v="512411"/>
    <n v="136770"/>
    <n v="472680"/>
    <n v="392845"/>
    <n v="73555"/>
    <n v="79634"/>
    <n v="65508"/>
    <n v="12795"/>
    <n v="885"/>
    <n v="212524"/>
    <n v="707266"/>
    <n v="8.8000000000000007"/>
    <n v="8.6999999999999993"/>
    <n v="9.1"/>
    <n v="9.1"/>
    <n v="9"/>
    <n v="9"/>
    <n v="9"/>
    <n v="8.8000000000000007"/>
    <n v="8.6999999999999993"/>
    <n v="8.6999999999999993"/>
    <n v="8.5"/>
    <n v="8.1"/>
    <n v="8.1"/>
    <n v="8"/>
    <n v="8.1999999999999993"/>
    <n v="8.6999999999999993"/>
    <n v="8.8000000000000007"/>
    <s v="PG-13"/>
    <x v="0"/>
  </r>
  <r>
    <x v="28"/>
    <x v="6"/>
    <x v="16"/>
    <x v="28"/>
    <x v="14"/>
    <s v="Michael Fassbender"/>
    <s v="Oliver Platt"/>
    <n v="34000"/>
    <n v="13000"/>
    <n v="1000"/>
    <x v="6"/>
    <x v="5"/>
    <x v="1"/>
    <x v="3"/>
    <n v="65"/>
    <n v="132"/>
    <n v="64428"/>
    <n v="96219"/>
    <n v="200144"/>
    <n v="129352"/>
    <n v="41945"/>
    <n v="12861"/>
    <n v="4799"/>
    <n v="2349"/>
    <n v="1448"/>
    <n v="3182"/>
    <n v="382107"/>
    <n v="80444"/>
    <n v="2075"/>
    <n v="1612"/>
    <n v="443"/>
    <n v="223309"/>
    <n v="176821"/>
    <n v="44428"/>
    <n v="185909"/>
    <n v="157332"/>
    <n v="26094"/>
    <n v="30217"/>
    <n v="25051"/>
    <n v="4691"/>
    <n v="780"/>
    <n v="87542"/>
    <n v="257681"/>
    <n v="7.7"/>
    <n v="7.9"/>
    <n v="8"/>
    <n v="7.9"/>
    <n v="8.3000000000000007"/>
    <n v="7.9"/>
    <n v="7.9"/>
    <n v="8"/>
    <n v="7.7"/>
    <n v="7.6"/>
    <n v="7.8"/>
    <n v="7.6"/>
    <n v="7.5"/>
    <n v="7.7"/>
    <n v="7.3"/>
    <n v="7.8"/>
    <n v="7.7"/>
    <s v="PG-13"/>
    <x v="0"/>
  </r>
  <r>
    <x v="29"/>
    <x v="5"/>
    <x v="1"/>
    <x v="29"/>
    <x v="8"/>
    <s v="Charlize Theron"/>
    <s v="ZoÃƒÂ« Kravitz"/>
    <n v="27000"/>
    <n v="9000"/>
    <n v="943"/>
    <x v="1"/>
    <x v="5"/>
    <x v="1"/>
    <x v="3"/>
    <n v="90"/>
    <n v="120"/>
    <n v="136194"/>
    <n v="158403"/>
    <n v="163494"/>
    <n v="97218"/>
    <n v="42636"/>
    <n v="19505"/>
    <n v="9932"/>
    <n v="6743"/>
    <n v="4930"/>
    <n v="10516"/>
    <n v="424435"/>
    <n v="69670"/>
    <n v="3159"/>
    <n v="2682"/>
    <n v="456"/>
    <n v="238202"/>
    <n v="198026"/>
    <n v="37751"/>
    <n v="183637"/>
    <n v="159520"/>
    <n v="21373"/>
    <n v="34848"/>
    <n v="29980"/>
    <n v="4209"/>
    <n v="726"/>
    <n v="73080"/>
    <n v="267084"/>
    <n v="8.1"/>
    <n v="7.9"/>
    <n v="8.5"/>
    <n v="8.6"/>
    <n v="8.4"/>
    <n v="8.3000000000000007"/>
    <n v="8.3000000000000007"/>
    <n v="8.1"/>
    <n v="8"/>
    <n v="8"/>
    <n v="7.8"/>
    <n v="7.5"/>
    <n v="7.5"/>
    <n v="7.2"/>
    <n v="8"/>
    <n v="8.1999999999999993"/>
    <n v="8"/>
    <s v="R"/>
    <x v="1"/>
  </r>
  <r>
    <x v="30"/>
    <x v="4"/>
    <x v="17"/>
    <x v="30"/>
    <x v="22"/>
    <s v="Djimon Hounsou"/>
    <s v="America Ferrera"/>
    <n v="18000"/>
    <n v="3000"/>
    <n v="953"/>
    <x v="3"/>
    <x v="1"/>
    <x v="7"/>
    <x v="8"/>
    <n v="76"/>
    <n v="124"/>
    <n v="42636"/>
    <n v="45890"/>
    <n v="74727"/>
    <n v="49766"/>
    <n v="17632"/>
    <n v="5547"/>
    <n v="1936"/>
    <n v="897"/>
    <n v="586"/>
    <n v="1373"/>
    <n v="147074"/>
    <n v="45334"/>
    <n v="1714"/>
    <n v="1158"/>
    <n v="544"/>
    <n v="106062"/>
    <n v="77742"/>
    <n v="27287"/>
    <n v="61623"/>
    <n v="49351"/>
    <n v="11407"/>
    <n v="10008"/>
    <n v="7813"/>
    <n v="2009"/>
    <n v="487"/>
    <n v="27102"/>
    <n v="103921"/>
    <n v="7.8"/>
    <n v="8.1"/>
    <n v="8.1"/>
    <n v="7.9"/>
    <n v="8.4"/>
    <n v="8"/>
    <n v="7.9"/>
    <n v="8.1999999999999993"/>
    <n v="7.6"/>
    <n v="7.5"/>
    <n v="7.9"/>
    <n v="7.6"/>
    <n v="7.5"/>
    <n v="7.9"/>
    <n v="7.2"/>
    <n v="7.8"/>
    <n v="7.7"/>
    <s v="PG"/>
    <x v="0"/>
  </r>
  <r>
    <x v="31"/>
    <x v="5"/>
    <x v="18"/>
    <x v="31"/>
    <x v="25"/>
    <s v="Tom Hardy"/>
    <s v="Lukas Haas"/>
    <n v="29000"/>
    <n v="27000"/>
    <n v="733"/>
    <x v="2"/>
    <x v="6"/>
    <x v="0"/>
    <x v="4"/>
    <n v="76"/>
    <n v="156"/>
    <n v="79977"/>
    <n v="121229"/>
    <n v="158019"/>
    <n v="91154"/>
    <n v="33492"/>
    <n v="12837"/>
    <n v="5571"/>
    <n v="3386"/>
    <n v="2320"/>
    <n v="4570"/>
    <n v="323938"/>
    <n v="61051"/>
    <n v="2619"/>
    <n v="2141"/>
    <n v="458"/>
    <n v="186003"/>
    <n v="152198"/>
    <n v="31926"/>
    <n v="138923"/>
    <n v="118140"/>
    <n v="18699"/>
    <n v="28582"/>
    <n v="23782"/>
    <n v="4269"/>
    <n v="624"/>
    <n v="51493"/>
    <n v="213741"/>
    <n v="8"/>
    <n v="7.9"/>
    <n v="8.5"/>
    <n v="8.5"/>
    <n v="8.1999999999999993"/>
    <n v="8.1"/>
    <n v="8.1999999999999993"/>
    <n v="7.9"/>
    <n v="7.9"/>
    <n v="7.9"/>
    <n v="7.7"/>
    <n v="7.8"/>
    <n v="7.8"/>
    <n v="7.8"/>
    <n v="7.6"/>
    <n v="8.1"/>
    <n v="7.9"/>
    <s v="R"/>
    <x v="0"/>
  </r>
  <r>
    <x v="32"/>
    <x v="3"/>
    <x v="19"/>
    <x v="32"/>
    <x v="14"/>
    <s v="Josh Hutcherson"/>
    <s v="Sandra Ellis Lafferty"/>
    <n v="34000"/>
    <n v="14000"/>
    <n v="523"/>
    <x v="5"/>
    <x v="5"/>
    <x v="1"/>
    <x v="9"/>
    <n v="76"/>
    <n v="146"/>
    <n v="85219"/>
    <n v="83874"/>
    <n v="150153"/>
    <n v="121748"/>
    <n v="50575"/>
    <n v="18571"/>
    <n v="7591"/>
    <n v="4094"/>
    <n v="2675"/>
    <n v="6978"/>
    <n v="307237"/>
    <n v="115421"/>
    <n v="3650"/>
    <n v="1956"/>
    <n v="1664"/>
    <n v="218884"/>
    <n v="148652"/>
    <n v="67934"/>
    <n v="140683"/>
    <n v="109976"/>
    <n v="28735"/>
    <n v="27789"/>
    <n v="21545"/>
    <n v="5771"/>
    <n v="693"/>
    <n v="68521"/>
    <n v="221430"/>
    <n v="7.4"/>
    <n v="8.1"/>
    <n v="8"/>
    <n v="7.7"/>
    <n v="8.5"/>
    <n v="7.8"/>
    <n v="7.6"/>
    <n v="8.1999999999999993"/>
    <n v="7.3"/>
    <n v="7.2"/>
    <n v="7.9"/>
    <n v="7.3"/>
    <n v="7.2"/>
    <n v="7.9"/>
    <n v="6.7"/>
    <n v="7.7"/>
    <n v="7.4"/>
    <s v="PG-13"/>
    <x v="0"/>
  </r>
  <r>
    <x v="33"/>
    <x v="5"/>
    <x v="20"/>
    <x v="33"/>
    <x v="26"/>
    <s v="Donald Glover"/>
    <s v="Benedict Wong"/>
    <n v="13000"/>
    <n v="801"/>
    <n v="372"/>
    <x v="2"/>
    <x v="6"/>
    <x v="0"/>
    <x v="3"/>
    <n v="80"/>
    <n v="144"/>
    <n v="75560"/>
    <n v="139593"/>
    <n v="200315"/>
    <n v="102723"/>
    <n v="31179"/>
    <n v="9930"/>
    <n v="3815"/>
    <n v="2046"/>
    <n v="1316"/>
    <n v="2907"/>
    <n v="359265"/>
    <n v="71421"/>
    <n v="3206"/>
    <n v="2543"/>
    <n v="638"/>
    <n v="200653"/>
    <n v="161765"/>
    <n v="36790"/>
    <n v="161073"/>
    <n v="136425"/>
    <n v="22228"/>
    <n v="35406"/>
    <n v="29354"/>
    <n v="5409"/>
    <n v="671"/>
    <n v="61128"/>
    <n v="239125"/>
    <n v="8"/>
    <n v="8.1"/>
    <n v="8.4"/>
    <n v="8.4"/>
    <n v="8.5"/>
    <n v="8.1"/>
    <n v="8.1"/>
    <n v="8.1"/>
    <n v="7.9"/>
    <n v="7.9"/>
    <n v="7.9"/>
    <n v="8"/>
    <n v="7.9"/>
    <n v="8.1999999999999993"/>
    <n v="7.8"/>
    <n v="8.1"/>
    <n v="7.9"/>
    <s v="PG-13"/>
    <x v="0"/>
  </r>
  <r>
    <x v="34"/>
    <x v="3"/>
    <x v="21"/>
    <x v="34"/>
    <x v="27"/>
    <s v="Basher Savage"/>
    <s v="Amy Warren"/>
    <n v="39"/>
    <n v="23"/>
    <n v="13"/>
    <x v="6"/>
    <x v="3"/>
    <x v="6"/>
    <x v="4"/>
    <n v="96"/>
    <n v="91"/>
    <n v="89986"/>
    <n v="127616"/>
    <n v="169693"/>
    <n v="122275"/>
    <n v="57564"/>
    <n v="25393"/>
    <n v="12286"/>
    <n v="7868"/>
    <n v="5751"/>
    <n v="12473"/>
    <n v="427135"/>
    <n v="87618"/>
    <n v="2173"/>
    <n v="1684"/>
    <n v="468"/>
    <n v="233044"/>
    <n v="186837"/>
    <n v="43833"/>
    <n v="203844"/>
    <n v="171281"/>
    <n v="29467"/>
    <n v="44088"/>
    <n v="36531"/>
    <n v="6764"/>
    <n v="771"/>
    <n v="76797"/>
    <n v="292714"/>
    <n v="7.8"/>
    <n v="7.5"/>
    <n v="7.5"/>
    <n v="7.6"/>
    <n v="7.4"/>
    <n v="7.8"/>
    <n v="7.9"/>
    <n v="7.5"/>
    <n v="7.8"/>
    <n v="7.8"/>
    <n v="7.5"/>
    <n v="7.7"/>
    <n v="7.7"/>
    <n v="7.5"/>
    <n v="7.5"/>
    <n v="7.9"/>
    <n v="7.8"/>
    <s v="PG-13"/>
    <x v="2"/>
  </r>
  <r>
    <x v="35"/>
    <x v="2"/>
    <x v="21"/>
    <x v="35"/>
    <x v="25"/>
    <s v="Christoph Waltz"/>
    <s v="Ato Essandoh"/>
    <n v="29000"/>
    <n v="11000"/>
    <n v="265"/>
    <x v="7"/>
    <x v="3"/>
    <x v="8"/>
    <x v="2"/>
    <n v="81"/>
    <n v="165"/>
    <n v="234824"/>
    <n v="339329"/>
    <n v="286911"/>
    <n v="121445"/>
    <n v="38251"/>
    <n v="14227"/>
    <n v="6469"/>
    <n v="4149"/>
    <n v="3181"/>
    <n v="8065"/>
    <n v="695211"/>
    <n v="139226"/>
    <n v="3250"/>
    <n v="2726"/>
    <n v="501"/>
    <n v="410538"/>
    <n v="332690"/>
    <n v="74006"/>
    <n v="301231"/>
    <n v="253253"/>
    <n v="43774"/>
    <n v="57463"/>
    <n v="47535"/>
    <n v="8962"/>
    <n v="816"/>
    <n v="123423"/>
    <n v="448126"/>
    <n v="8.4"/>
    <n v="8.4"/>
    <n v="8.8000000000000007"/>
    <n v="8.9"/>
    <n v="8.5"/>
    <n v="8.6"/>
    <n v="8.6"/>
    <n v="8.5"/>
    <n v="8.3000000000000007"/>
    <n v="8.3000000000000007"/>
    <n v="8.3000000000000007"/>
    <n v="8"/>
    <n v="8"/>
    <n v="8.1"/>
    <n v="7.8"/>
    <n v="8.4"/>
    <n v="8.4"/>
    <s v="R"/>
    <x v="0"/>
  </r>
  <r>
    <x v="36"/>
    <x v="3"/>
    <x v="21"/>
    <x v="36"/>
    <x v="25"/>
    <s v="Matthew McConaughey"/>
    <s v="Jon Favreau"/>
    <n v="29000"/>
    <n v="11000"/>
    <n v="4000"/>
    <x v="0"/>
    <x v="2"/>
    <x v="9"/>
    <x v="10"/>
    <n v="75"/>
    <n v="180"/>
    <n v="171660"/>
    <n v="236650"/>
    <n v="250667"/>
    <n v="129164"/>
    <n v="46715"/>
    <n v="18682"/>
    <n v="8674"/>
    <n v="5854"/>
    <n v="4258"/>
    <n v="9689"/>
    <n v="559564"/>
    <n v="123698"/>
    <n v="3622"/>
    <n v="2842"/>
    <n v="757"/>
    <n v="360841"/>
    <n v="286627"/>
    <n v="70874"/>
    <n v="227096"/>
    <n v="189110"/>
    <n v="34712"/>
    <n v="39996"/>
    <n v="32676"/>
    <n v="6629"/>
    <n v="730"/>
    <n v="89006"/>
    <n v="366829"/>
    <n v="8.1999999999999993"/>
    <n v="7.8"/>
    <n v="8.6"/>
    <n v="8.6999999999999993"/>
    <n v="8"/>
    <n v="8.4"/>
    <n v="8.5"/>
    <n v="7.9"/>
    <n v="8"/>
    <n v="8.1"/>
    <n v="7.7"/>
    <n v="7.6"/>
    <n v="7.6"/>
    <n v="7.5"/>
    <n v="7.8"/>
    <n v="8.1"/>
    <n v="8.1"/>
    <s v="R"/>
    <x v="0"/>
  </r>
  <r>
    <x v="37"/>
    <x v="6"/>
    <x v="22"/>
    <x v="37"/>
    <x v="28"/>
    <s v="David Oyelowo"/>
    <s v="Tyler Labine"/>
    <n v="11000"/>
    <n v="1000"/>
    <n v="779"/>
    <x v="5"/>
    <x v="5"/>
    <x v="0"/>
    <x v="3"/>
    <n v="68"/>
    <n v="124"/>
    <n v="38666"/>
    <n v="61881"/>
    <n v="150351"/>
    <n v="116877"/>
    <n v="40634"/>
    <n v="13541"/>
    <n v="5252"/>
    <n v="2524"/>
    <n v="1566"/>
    <n v="2773"/>
    <n v="320581"/>
    <n v="47940"/>
    <n v="1447"/>
    <n v="1234"/>
    <n v="202"/>
    <n v="165596"/>
    <n v="139939"/>
    <n v="24111"/>
    <n v="156688"/>
    <n v="137427"/>
    <n v="17241"/>
    <n v="29985"/>
    <n v="25601"/>
    <n v="3873"/>
    <n v="746"/>
    <n v="68084"/>
    <n v="213736"/>
    <n v="7.6"/>
    <n v="7.5"/>
    <n v="7.8"/>
    <n v="7.8"/>
    <n v="7.9"/>
    <n v="7.6"/>
    <n v="7.6"/>
    <n v="7.6"/>
    <n v="7.5"/>
    <n v="7.5"/>
    <n v="7.5"/>
    <n v="7.4"/>
    <n v="7.4"/>
    <n v="7.5"/>
    <n v="7.1"/>
    <n v="7.6"/>
    <n v="7.5"/>
    <s v="PG-13"/>
    <x v="0"/>
  </r>
  <r>
    <x v="38"/>
    <x v="6"/>
    <x v="23"/>
    <x v="38"/>
    <x v="29"/>
    <s v="Goran Visnjic"/>
    <s v="Joely Richardson"/>
    <n v="18000"/>
    <n v="1000"/>
    <n v="585"/>
    <x v="6"/>
    <x v="4"/>
    <x v="0"/>
    <x v="9"/>
    <n v="71"/>
    <n v="158"/>
    <n v="42288"/>
    <n v="71561"/>
    <n v="124463"/>
    <n v="72617"/>
    <n v="23722"/>
    <n v="8041"/>
    <n v="3339"/>
    <n v="1846"/>
    <n v="1330"/>
    <n v="3369"/>
    <n v="240171"/>
    <n v="62813"/>
    <n v="426"/>
    <n v="314"/>
    <n v="105"/>
    <n v="139185"/>
    <n v="104871"/>
    <n v="32900"/>
    <n v="126724"/>
    <n v="103186"/>
    <n v="21796"/>
    <n v="26933"/>
    <n v="21558"/>
    <n v="4922"/>
    <n v="710"/>
    <n v="56794"/>
    <n v="177937"/>
    <n v="7.8"/>
    <n v="7.9"/>
    <n v="8.1"/>
    <n v="8.1"/>
    <n v="8.1999999999999993"/>
    <n v="8"/>
    <n v="8"/>
    <n v="7.9"/>
    <n v="7.7"/>
    <n v="7.7"/>
    <n v="7.8"/>
    <n v="7.7"/>
    <n v="7.7"/>
    <n v="7.9"/>
    <n v="7.4"/>
    <n v="8"/>
    <n v="7.8"/>
    <s v="R"/>
    <x v="0"/>
  </r>
  <r>
    <x v="39"/>
    <x v="5"/>
    <x v="24"/>
    <x v="39"/>
    <x v="30"/>
    <s v="James Franco"/>
    <s v="Mackenzie Foy"/>
    <n v="12000"/>
    <n v="11000"/>
    <n v="6000"/>
    <x v="6"/>
    <x v="1"/>
    <x v="1"/>
    <x v="6"/>
    <n v="70"/>
    <n v="108"/>
    <n v="7565"/>
    <n v="7321"/>
    <n v="11668"/>
    <n v="8558"/>
    <n v="3370"/>
    <n v="1162"/>
    <n v="456"/>
    <n v="227"/>
    <n v="158"/>
    <n v="293"/>
    <n v="22441"/>
    <n v="9552"/>
    <n v="226"/>
    <n v="128"/>
    <n v="96"/>
    <n v="15959"/>
    <n v="10150"/>
    <n v="5610"/>
    <n v="12174"/>
    <n v="9280"/>
    <n v="2682"/>
    <n v="1899"/>
    <n v="1496"/>
    <n v="355"/>
    <n v="198"/>
    <n v="3678"/>
    <n v="19009"/>
    <n v="7.6"/>
    <n v="8.1"/>
    <n v="8"/>
    <n v="7.8"/>
    <n v="8.1999999999999993"/>
    <n v="7.9"/>
    <n v="7.8"/>
    <n v="8.1999999999999993"/>
    <n v="7.6"/>
    <n v="7.5"/>
    <n v="7.9"/>
    <n v="7.5"/>
    <n v="7.4"/>
    <n v="7.9"/>
    <n v="6.6"/>
    <n v="7.7"/>
    <n v="7.7"/>
    <s v="PG"/>
    <x v="3"/>
  </r>
  <r>
    <x v="40"/>
    <x v="1"/>
    <x v="25"/>
    <x v="40"/>
    <x v="25"/>
    <s v="Joseph Sikora"/>
    <s v="Nellie Sciutto"/>
    <n v="29000"/>
    <n v="223"/>
    <n v="163"/>
    <x v="1"/>
    <x v="7"/>
    <x v="4"/>
    <x v="2"/>
    <n v="63"/>
    <n v="138"/>
    <n v="150405"/>
    <n v="230844"/>
    <n v="278844"/>
    <n v="132349"/>
    <n v="45167"/>
    <n v="15615"/>
    <n v="7061"/>
    <n v="3780"/>
    <n v="2662"/>
    <n v="4703"/>
    <n v="570554"/>
    <n v="136360"/>
    <n v="2321"/>
    <n v="1811"/>
    <n v="494"/>
    <n v="364786"/>
    <n v="283316"/>
    <n v="78332"/>
    <n v="263273"/>
    <n v="217923"/>
    <n v="42222"/>
    <n v="43235"/>
    <n v="35277"/>
    <n v="7256"/>
    <n v="840"/>
    <n v="108244"/>
    <n v="419648"/>
    <n v="8.1"/>
    <n v="8.1999999999999993"/>
    <n v="8.6"/>
    <n v="8.6"/>
    <n v="8.8000000000000007"/>
    <n v="8.4"/>
    <n v="8.4"/>
    <n v="8.4"/>
    <n v="7.9"/>
    <n v="7.9"/>
    <n v="8"/>
    <n v="7.5"/>
    <n v="7.4"/>
    <n v="7.6"/>
    <n v="7.6"/>
    <n v="7.8"/>
    <n v="8.1"/>
    <s v="R"/>
    <x v="0"/>
  </r>
  <r>
    <x v="41"/>
    <x v="1"/>
    <x v="26"/>
    <x v="41"/>
    <x v="31"/>
    <s v="Miranda Cosgrove"/>
    <s v="Jack McBrayer"/>
    <n v="7000"/>
    <n v="2000"/>
    <n v="975"/>
    <x v="4"/>
    <x v="1"/>
    <x v="1"/>
    <x v="1"/>
    <n v="72"/>
    <n v="124"/>
    <n v="56474"/>
    <n v="66298"/>
    <n v="136943"/>
    <n v="102534"/>
    <n v="35207"/>
    <n v="11448"/>
    <n v="4000"/>
    <n v="1862"/>
    <n v="1024"/>
    <n v="1825"/>
    <n v="251408"/>
    <n v="91545"/>
    <n v="2241"/>
    <n v="1523"/>
    <n v="700"/>
    <n v="179397"/>
    <n v="122880"/>
    <n v="54800"/>
    <n v="123041"/>
    <n v="95843"/>
    <n v="25612"/>
    <n v="21471"/>
    <n v="16853"/>
    <n v="4293"/>
    <n v="721"/>
    <n v="57957"/>
    <n v="196751"/>
    <n v="7.6"/>
    <n v="8"/>
    <n v="7.7"/>
    <n v="7.6"/>
    <n v="7.9"/>
    <n v="7.8"/>
    <n v="7.7"/>
    <n v="8.1"/>
    <n v="7.6"/>
    <n v="7.5"/>
    <n v="7.9"/>
    <n v="7.6"/>
    <n v="7.5"/>
    <n v="7.9"/>
    <n v="7"/>
    <n v="7.6"/>
    <n v="7.6"/>
    <s v="PG"/>
    <x v="0"/>
  </r>
  <r>
    <x v="42"/>
    <x v="4"/>
    <x v="27"/>
    <x v="42"/>
    <x v="32"/>
    <s v="Logan Lerman"/>
    <s v="Jim Parrack"/>
    <n v="11000"/>
    <n v="8000"/>
    <n v="697"/>
    <x v="5"/>
    <x v="5"/>
    <x v="0"/>
    <x v="11"/>
    <n v="64"/>
    <n v="134"/>
    <n v="36753"/>
    <n v="54703"/>
    <n v="111271"/>
    <n v="82505"/>
    <n v="30231"/>
    <n v="10553"/>
    <n v="4303"/>
    <n v="2388"/>
    <n v="1629"/>
    <n v="3246"/>
    <n v="238800"/>
    <n v="30746"/>
    <n v="1234"/>
    <n v="1028"/>
    <n v="196"/>
    <n v="127986"/>
    <n v="110868"/>
    <n v="15886"/>
    <n v="99386"/>
    <n v="88611"/>
    <n v="9444"/>
    <n v="21524"/>
    <n v="18781"/>
    <n v="2392"/>
    <n v="548"/>
    <n v="35750"/>
    <n v="148301"/>
    <n v="7.6"/>
    <n v="7.6"/>
    <n v="8"/>
    <n v="8"/>
    <n v="8.3000000000000007"/>
    <n v="7.7"/>
    <n v="7.7"/>
    <n v="7.7"/>
    <n v="7.4"/>
    <n v="7.4"/>
    <n v="7.4"/>
    <n v="7.4"/>
    <n v="7.4"/>
    <n v="7.4"/>
    <n v="6.8"/>
    <n v="7.6"/>
    <n v="7.5"/>
    <s v="R"/>
    <x v="0"/>
  </r>
  <r>
    <x v="43"/>
    <x v="4"/>
    <x v="28"/>
    <x v="43"/>
    <x v="33"/>
    <s v="Sela Ward"/>
    <s v="Emily Ratajkowski"/>
    <n v="835"/>
    <n v="812"/>
    <n v="625"/>
    <x v="1"/>
    <x v="4"/>
    <x v="0"/>
    <x v="9"/>
    <n v="79"/>
    <n v="149"/>
    <n v="89539"/>
    <n v="177373"/>
    <n v="218018"/>
    <n v="103600"/>
    <n v="32989"/>
    <n v="11691"/>
    <n v="5285"/>
    <n v="3262"/>
    <n v="2247"/>
    <n v="5500"/>
    <n v="397571"/>
    <n v="113606"/>
    <n v="2286"/>
    <n v="1598"/>
    <n v="665"/>
    <n v="260425"/>
    <n v="193602"/>
    <n v="64291"/>
    <n v="179552"/>
    <n v="144771"/>
    <n v="32133"/>
    <n v="34696"/>
    <n v="27226"/>
    <n v="6840"/>
    <n v="689"/>
    <n v="70667"/>
    <n v="280587"/>
    <n v="8.1"/>
    <n v="8.1"/>
    <n v="8.5"/>
    <n v="8.6"/>
    <n v="8.4"/>
    <n v="8.3000000000000007"/>
    <n v="8.3000000000000007"/>
    <n v="8.1999999999999993"/>
    <n v="7.9"/>
    <n v="8"/>
    <n v="7.9"/>
    <n v="7.7"/>
    <n v="7.7"/>
    <n v="7.7"/>
    <n v="7.6"/>
    <n v="8.1"/>
    <n v="8.1"/>
    <s v="R"/>
    <x v="0"/>
  </r>
  <r>
    <x v="44"/>
    <x v="2"/>
    <x v="28"/>
    <x v="44"/>
    <x v="34"/>
    <s v="Eddie Redmayne"/>
    <s v="Anne Hathaway"/>
    <n v="20000"/>
    <n v="13000"/>
    <n v="11000"/>
    <x v="5"/>
    <x v="3"/>
    <x v="10"/>
    <x v="12"/>
    <n v="63"/>
    <n v="158"/>
    <n v="54268"/>
    <n v="47750"/>
    <n v="63323"/>
    <n v="45160"/>
    <n v="22393"/>
    <n v="10744"/>
    <n v="5551"/>
    <n v="3484"/>
    <n v="2490"/>
    <n v="5020"/>
    <n v="141014"/>
    <n v="73591"/>
    <n v="972"/>
    <n v="502"/>
    <n v="456"/>
    <n v="112609"/>
    <n v="68687"/>
    <n v="42720"/>
    <n v="69385"/>
    <n v="49760"/>
    <n v="18632"/>
    <n v="18404"/>
    <n v="12811"/>
    <n v="5282"/>
    <n v="623"/>
    <n v="42302"/>
    <n v="112787"/>
    <n v="7.5"/>
    <n v="7.9"/>
    <n v="7.9"/>
    <n v="7.6"/>
    <n v="8.4"/>
    <n v="7.8"/>
    <n v="7.7"/>
    <n v="8"/>
    <n v="7.3"/>
    <n v="7.2"/>
    <n v="7.6"/>
    <n v="7.4"/>
    <n v="7.3"/>
    <n v="7.7"/>
    <n v="6.6"/>
    <n v="7.6"/>
    <n v="7.5"/>
    <s v="PG-13"/>
    <x v="0"/>
  </r>
  <r>
    <x v="45"/>
    <x v="4"/>
    <x v="29"/>
    <x v="45"/>
    <x v="35"/>
    <s v="Will Ferrell"/>
    <s v="Alison Brie"/>
    <n v="11000"/>
    <n v="8000"/>
    <n v="2000"/>
    <x v="6"/>
    <x v="1"/>
    <x v="7"/>
    <x v="8"/>
    <n v="83"/>
    <n v="100"/>
    <n v="41269"/>
    <n v="50795"/>
    <n v="83773"/>
    <n v="55181"/>
    <n v="21793"/>
    <n v="8596"/>
    <n v="3680"/>
    <n v="2053"/>
    <n v="1466"/>
    <n v="2918"/>
    <n v="180122"/>
    <n v="37351"/>
    <n v="1887"/>
    <n v="1464"/>
    <n v="414"/>
    <n v="111043"/>
    <n v="89180"/>
    <n v="20677"/>
    <n v="77271"/>
    <n v="65191"/>
    <n v="11020"/>
    <n v="13346"/>
    <n v="11079"/>
    <n v="2032"/>
    <n v="579"/>
    <n v="42963"/>
    <n v="114308"/>
    <n v="7.8"/>
    <n v="7.7"/>
    <n v="8.1999999999999993"/>
    <n v="8.1999999999999993"/>
    <n v="7.9"/>
    <n v="7.9"/>
    <n v="8"/>
    <n v="7.7"/>
    <n v="7.6"/>
    <n v="7.6"/>
    <n v="7.5"/>
    <n v="7.4"/>
    <n v="7.4"/>
    <n v="7.4"/>
    <n v="7.2"/>
    <n v="8"/>
    <n v="7.6"/>
    <s v="PG"/>
    <x v="1"/>
  </r>
  <r>
    <x v="46"/>
    <x v="1"/>
    <x v="29"/>
    <x v="46"/>
    <x v="36"/>
    <s v="Kieran Culkin"/>
    <s v="Ellen Wong"/>
    <n v="10000"/>
    <n v="1000"/>
    <n v="719"/>
    <x v="9"/>
    <x v="5"/>
    <x v="9"/>
    <x v="12"/>
    <n v="69"/>
    <n v="112"/>
    <n v="47292"/>
    <n v="48976"/>
    <n v="79198"/>
    <n v="59689"/>
    <n v="28452"/>
    <n v="13451"/>
    <n v="6977"/>
    <n v="4254"/>
    <n v="3069"/>
    <n v="6287"/>
    <n v="208417"/>
    <n v="45718"/>
    <n v="1022"/>
    <n v="791"/>
    <n v="221"/>
    <n v="129202"/>
    <n v="99363"/>
    <n v="28557"/>
    <n v="102986"/>
    <n v="88456"/>
    <n v="13334"/>
    <n v="14195"/>
    <n v="12157"/>
    <n v="1778"/>
    <n v="677"/>
    <n v="56559"/>
    <n v="150511"/>
    <n v="7.5"/>
    <n v="7.4"/>
    <n v="8.1"/>
    <n v="8.1999999999999993"/>
    <n v="8"/>
    <n v="7.6"/>
    <n v="7.7"/>
    <n v="7.5"/>
    <n v="7.4"/>
    <n v="7.4"/>
    <n v="7.2"/>
    <n v="7.1"/>
    <n v="7.1"/>
    <n v="7"/>
    <n v="6.6"/>
    <n v="7.8"/>
    <n v="7.4"/>
    <s v="PG-13"/>
    <x v="0"/>
  </r>
  <r>
    <x v="47"/>
    <x v="0"/>
    <x v="30"/>
    <x v="47"/>
    <x v="37"/>
    <s v="Ed Skrein"/>
    <s v="Stefan Kapicic"/>
    <n v="16000"/>
    <n v="805"/>
    <n v="361"/>
    <x v="2"/>
    <x v="5"/>
    <x v="1"/>
    <x v="1"/>
    <n v="65"/>
    <n v="108"/>
    <n v="147467"/>
    <n v="147966"/>
    <n v="170810"/>
    <n v="105717"/>
    <n v="41811"/>
    <n v="15510"/>
    <n v="7046"/>
    <n v="4273"/>
    <n v="3037"/>
    <n v="8538"/>
    <n v="391955"/>
    <n v="79804"/>
    <n v="4598"/>
    <n v="3601"/>
    <n v="969"/>
    <n v="232840"/>
    <n v="186139"/>
    <n v="44316"/>
    <n v="159222"/>
    <n v="135428"/>
    <n v="21521"/>
    <n v="28753"/>
    <n v="24218"/>
    <n v="4009"/>
    <n v="667"/>
    <n v="67933"/>
    <n v="241138"/>
    <n v="8"/>
    <n v="8.1"/>
    <n v="8.4"/>
    <n v="8.4"/>
    <n v="8.6"/>
    <n v="8.1"/>
    <n v="8.1"/>
    <n v="8.1"/>
    <n v="7.9"/>
    <n v="7.9"/>
    <n v="7.9"/>
    <n v="7.8"/>
    <n v="7.8"/>
    <n v="7.9"/>
    <n v="7.3"/>
    <n v="8.1"/>
    <n v="7.9"/>
    <s v="R"/>
    <x v="0"/>
  </r>
  <r>
    <x v="48"/>
    <x v="3"/>
    <x v="31"/>
    <x v="48"/>
    <x v="12"/>
    <s v="Chris Mulkey"/>
    <s v="Michael Chernus"/>
    <n v="15000"/>
    <n v="535"/>
    <n v="186"/>
    <x v="6"/>
    <x v="2"/>
    <x v="0"/>
    <x v="4"/>
    <n v="83"/>
    <n v="134"/>
    <n v="37461"/>
    <n v="70216"/>
    <n v="133266"/>
    <n v="76657"/>
    <n v="21791"/>
    <n v="6099"/>
    <n v="2051"/>
    <n v="1062"/>
    <n v="707"/>
    <n v="1517"/>
    <n v="247889"/>
    <n v="41602"/>
    <n v="995"/>
    <n v="838"/>
    <n v="147"/>
    <n v="131052"/>
    <n v="110723"/>
    <n v="19092"/>
    <n v="114418"/>
    <n v="98191"/>
    <n v="14686"/>
    <n v="24670"/>
    <n v="20178"/>
    <n v="4053"/>
    <n v="633"/>
    <n v="43042"/>
    <n v="165981"/>
    <n v="7.8"/>
    <n v="7.9"/>
    <n v="8.1999999999999993"/>
    <n v="8.1999999999999993"/>
    <n v="8.1"/>
    <n v="8"/>
    <n v="8"/>
    <n v="7.9"/>
    <n v="7.7"/>
    <n v="7.7"/>
    <n v="7.8"/>
    <n v="7.7"/>
    <n v="7.7"/>
    <n v="8"/>
    <n v="7.4"/>
    <n v="7.8"/>
    <n v="7.8"/>
    <s v="PG-13"/>
    <x v="0"/>
  </r>
  <r>
    <x v="49"/>
    <x v="6"/>
    <x v="32"/>
    <x v="49"/>
    <x v="38"/>
    <s v="Robin Wright"/>
    <s v="Brad Pitt"/>
    <n v="22000"/>
    <n v="18000"/>
    <n v="11000"/>
    <x v="5"/>
    <x v="2"/>
    <x v="0"/>
    <x v="13"/>
    <n v="87"/>
    <n v="133"/>
    <n v="20734"/>
    <n v="43329"/>
    <n v="108133"/>
    <n v="85628"/>
    <n v="27802"/>
    <n v="8094"/>
    <n v="2802"/>
    <n v="1304"/>
    <n v="778"/>
    <n v="1604"/>
    <n v="222663"/>
    <n v="34888"/>
    <n v="389"/>
    <n v="350"/>
    <n v="37"/>
    <n v="113508"/>
    <n v="97523"/>
    <n v="14950"/>
    <n v="112429"/>
    <n v="96552"/>
    <n v="14345"/>
    <n v="21998"/>
    <n v="17897"/>
    <n v="3726"/>
    <n v="645"/>
    <n v="55437"/>
    <n v="146951"/>
    <n v="7.6"/>
    <n v="7.3"/>
    <n v="8"/>
    <n v="8.1"/>
    <n v="7.6"/>
    <n v="7.7"/>
    <n v="7.8"/>
    <n v="7.3"/>
    <n v="7.5"/>
    <n v="7.5"/>
    <n v="7.2"/>
    <n v="7.5"/>
    <n v="7.5"/>
    <n v="7.5"/>
    <n v="7.1"/>
    <n v="7.8"/>
    <n v="7.5"/>
    <s v="PG-13"/>
    <x v="0"/>
  </r>
  <r>
    <x v="50"/>
    <x v="3"/>
    <x v="33"/>
    <x v="50"/>
    <x v="34"/>
    <s v="Jake Gyllenhaal"/>
    <s v="Dylan Minnette"/>
    <n v="20000"/>
    <n v="15000"/>
    <n v="1000"/>
    <x v="1"/>
    <x v="4"/>
    <x v="0"/>
    <x v="9"/>
    <n v="74"/>
    <n v="153"/>
    <n v="57400"/>
    <n v="110853"/>
    <n v="161533"/>
    <n v="77122"/>
    <n v="20845"/>
    <n v="6515"/>
    <n v="2540"/>
    <n v="1376"/>
    <n v="897"/>
    <n v="1978"/>
    <n v="297561"/>
    <n v="59221"/>
    <n v="1332"/>
    <n v="1075"/>
    <n v="248"/>
    <n v="177661"/>
    <n v="144671"/>
    <n v="31288"/>
    <n v="132740"/>
    <n v="111870"/>
    <n v="19074"/>
    <n v="23642"/>
    <n v="19293"/>
    <n v="3934"/>
    <n v="650"/>
    <n v="48353"/>
    <n v="208355"/>
    <n v="8.1"/>
    <n v="8"/>
    <n v="8.6"/>
    <n v="8.6"/>
    <n v="8.6999999999999993"/>
    <n v="8.1999999999999993"/>
    <n v="8.1999999999999993"/>
    <n v="8.1"/>
    <n v="7.9"/>
    <n v="7.9"/>
    <n v="7.9"/>
    <n v="7.7"/>
    <n v="7.7"/>
    <n v="7.8"/>
    <n v="7.6"/>
    <n v="8.1"/>
    <n v="8"/>
    <s v="R"/>
    <x v="0"/>
  </r>
  <r>
    <x v="51"/>
    <x v="2"/>
    <x v="34"/>
    <x v="51"/>
    <x v="39"/>
    <s v="Scoot McNairy"/>
    <s v="Tate Donovan"/>
    <n v="1000"/>
    <n v="660"/>
    <n v="650"/>
    <x v="4"/>
    <x v="5"/>
    <x v="11"/>
    <x v="6"/>
    <n v="86"/>
    <n v="120"/>
    <n v="43875"/>
    <n v="89490"/>
    <n v="171495"/>
    <n v="115165"/>
    <n v="37332"/>
    <n v="12630"/>
    <n v="4992"/>
    <n v="2910"/>
    <n v="2020"/>
    <n v="6941"/>
    <n v="334838"/>
    <n v="67910"/>
    <n v="971"/>
    <n v="795"/>
    <n v="162"/>
    <n v="178794"/>
    <n v="146371"/>
    <n v="30643"/>
    <n v="163795"/>
    <n v="136391"/>
    <n v="24948"/>
    <n v="36215"/>
    <n v="28817"/>
    <n v="6752"/>
    <n v="740"/>
    <n v="70110"/>
    <n v="229137"/>
    <n v="7.7"/>
    <n v="7.9"/>
    <n v="8"/>
    <n v="8"/>
    <n v="7.8"/>
    <n v="7.8"/>
    <n v="7.8"/>
    <n v="7.9"/>
    <n v="7.7"/>
    <n v="7.6"/>
    <n v="7.8"/>
    <n v="7.7"/>
    <n v="7.7"/>
    <n v="8"/>
    <n v="7.2"/>
    <n v="8"/>
    <n v="7.6"/>
    <s v="R"/>
    <x v="0"/>
  </r>
  <r>
    <x v="52"/>
    <x v="3"/>
    <x v="35"/>
    <x v="52"/>
    <x v="40"/>
    <s v="Scott Elrod"/>
    <s v="Dan Bilzerian"/>
    <n v="480"/>
    <n v="449"/>
    <n v="127"/>
    <x v="9"/>
    <x v="5"/>
    <x v="11"/>
    <x v="6"/>
    <m/>
    <n v="121"/>
    <n v="30856"/>
    <n v="33356"/>
    <n v="68808"/>
    <n v="54195"/>
    <n v="20772"/>
    <n v="7205"/>
    <n v="2727"/>
    <n v="1409"/>
    <n v="887"/>
    <n v="2133"/>
    <n v="163657"/>
    <n v="17260"/>
    <n v="602"/>
    <n v="529"/>
    <n v="66"/>
    <n v="79483"/>
    <n v="71556"/>
    <n v="7205"/>
    <n v="71559"/>
    <n v="64441"/>
    <n v="6225"/>
    <n v="16429"/>
    <n v="14140"/>
    <n v="2027"/>
    <n v="518"/>
    <n v="32733"/>
    <n v="95220"/>
    <n v="7.5"/>
    <n v="7.7"/>
    <n v="7.9"/>
    <n v="7.9"/>
    <n v="8.3000000000000007"/>
    <n v="7.7"/>
    <n v="7.7"/>
    <n v="7.8"/>
    <n v="7.3"/>
    <n v="7.3"/>
    <n v="7.6"/>
    <n v="7.5"/>
    <n v="7.4"/>
    <n v="7.8"/>
    <n v="6.8"/>
    <n v="7.8"/>
    <n v="7.3"/>
    <s v="R"/>
    <x v="0"/>
  </r>
  <r>
    <x v="53"/>
    <x v="1"/>
    <x v="35"/>
    <x v="53"/>
    <x v="41"/>
    <s v="Dustin Fitzsimons"/>
    <s v="Marcella Lentz-Pope"/>
    <n v="10000"/>
    <n v="349"/>
    <n v="81"/>
    <x v="4"/>
    <x v="2"/>
    <x v="0"/>
    <x v="2"/>
    <n v="95"/>
    <n v="120"/>
    <n v="60189"/>
    <n v="89515"/>
    <n v="161983"/>
    <n v="122694"/>
    <n v="46869"/>
    <n v="16288"/>
    <n v="6351"/>
    <n v="3284"/>
    <n v="2914"/>
    <n v="6346"/>
    <n v="351608"/>
    <n v="84711"/>
    <n v="1461"/>
    <n v="1142"/>
    <n v="309"/>
    <n v="225279"/>
    <n v="173908"/>
    <n v="49149"/>
    <n v="168440"/>
    <n v="139525"/>
    <n v="26636"/>
    <n v="28054"/>
    <n v="22588"/>
    <n v="4995"/>
    <n v="780"/>
    <n v="80615"/>
    <n v="265272"/>
    <n v="7.8"/>
    <n v="7.4"/>
    <n v="8.3000000000000007"/>
    <n v="8.4"/>
    <n v="8"/>
    <n v="7.9"/>
    <n v="8"/>
    <n v="7.5"/>
    <n v="7.6"/>
    <n v="7.7"/>
    <n v="7.3"/>
    <n v="7.5"/>
    <n v="7.5"/>
    <n v="7.4"/>
    <n v="7.3"/>
    <n v="8"/>
    <n v="7.6"/>
    <s v="PG-13"/>
    <x v="0"/>
  </r>
  <r>
    <x v="54"/>
    <x v="5"/>
    <x v="35"/>
    <x v="54"/>
    <x v="12"/>
    <s v="Mark Rylance"/>
    <s v="Amy Ryan"/>
    <n v="15000"/>
    <n v="535"/>
    <n v="423"/>
    <x v="5"/>
    <x v="3"/>
    <x v="12"/>
    <x v="4"/>
    <n v="81"/>
    <n v="142"/>
    <n v="15757"/>
    <n v="32840"/>
    <n v="83322"/>
    <n v="63800"/>
    <n v="19183"/>
    <n v="5178"/>
    <n v="1657"/>
    <n v="735"/>
    <n v="419"/>
    <n v="878"/>
    <n v="152707"/>
    <n v="23978"/>
    <n v="846"/>
    <n v="732"/>
    <n v="104"/>
    <n v="76784"/>
    <n v="64810"/>
    <n v="11177"/>
    <n v="70780"/>
    <n v="61525"/>
    <n v="8196"/>
    <n v="18494"/>
    <n v="15504"/>
    <n v="2667"/>
    <n v="545"/>
    <n v="24273"/>
    <n v="105678"/>
    <n v="7.6"/>
    <n v="7.6"/>
    <n v="7.9"/>
    <n v="7.9"/>
    <n v="7.8"/>
    <n v="7.7"/>
    <n v="7.7"/>
    <n v="7.6"/>
    <n v="7.5"/>
    <n v="7.5"/>
    <n v="7.5"/>
    <n v="7.7"/>
    <n v="7.6"/>
    <n v="7.9"/>
    <n v="7.4"/>
    <n v="7.7"/>
    <n v="7.5"/>
    <s v="PG-13"/>
    <x v="0"/>
  </r>
  <r>
    <x v="55"/>
    <x v="1"/>
    <x v="36"/>
    <x v="55"/>
    <x v="26"/>
    <s v="Jeff Bridges"/>
    <s v="Bruce Green"/>
    <n v="13000"/>
    <n v="12000"/>
    <n v="538"/>
    <x v="5"/>
    <x v="6"/>
    <x v="0"/>
    <x v="14"/>
    <n v="80"/>
    <n v="110"/>
    <n v="21094"/>
    <n v="40901"/>
    <n v="91825"/>
    <n v="67175"/>
    <n v="23055"/>
    <n v="7191"/>
    <n v="2678"/>
    <n v="1305"/>
    <n v="779"/>
    <n v="1672"/>
    <n v="197105"/>
    <n v="27125"/>
    <n v="381"/>
    <n v="340"/>
    <n v="35"/>
    <n v="89394"/>
    <n v="76864"/>
    <n v="11720"/>
    <n v="104201"/>
    <n v="91807"/>
    <n v="11163"/>
    <n v="25641"/>
    <n v="21885"/>
    <n v="3369"/>
    <n v="747"/>
    <n v="53749"/>
    <n v="137672"/>
    <n v="7.7"/>
    <n v="7.6"/>
    <n v="7.8"/>
    <n v="7.8"/>
    <n v="7.5"/>
    <n v="7.7"/>
    <n v="7.7"/>
    <n v="7.6"/>
    <n v="7.6"/>
    <n v="7.6"/>
    <n v="7.5"/>
    <n v="7.7"/>
    <n v="7.7"/>
    <n v="7.7"/>
    <n v="7.3"/>
    <n v="7.9"/>
    <n v="7.6"/>
    <s v="PG-13"/>
    <x v="0"/>
  </r>
  <r>
    <x v="56"/>
    <x v="3"/>
    <x v="36"/>
    <x v="56"/>
    <x v="11"/>
    <s v="Olivia Wilde"/>
    <s v="Alexandra Maria Lara"/>
    <n v="26000"/>
    <n v="10000"/>
    <n v="471"/>
    <x v="1"/>
    <x v="5"/>
    <x v="11"/>
    <x v="6"/>
    <n v="75"/>
    <n v="123"/>
    <n v="53667"/>
    <n v="90907"/>
    <n v="119603"/>
    <n v="57343"/>
    <n v="14948"/>
    <n v="4436"/>
    <n v="1625"/>
    <n v="803"/>
    <n v="633"/>
    <n v="1532"/>
    <n v="246354"/>
    <n v="35289"/>
    <n v="888"/>
    <n v="769"/>
    <n v="115"/>
    <n v="138327"/>
    <n v="119048"/>
    <n v="17987"/>
    <n v="105712"/>
    <n v="92487"/>
    <n v="11717"/>
    <n v="20105"/>
    <n v="17096"/>
    <n v="2660"/>
    <n v="593"/>
    <n v="30738"/>
    <n v="168519"/>
    <n v="8.1"/>
    <n v="8"/>
    <n v="8.3000000000000007"/>
    <n v="8.3000000000000007"/>
    <n v="8"/>
    <n v="8.3000000000000007"/>
    <n v="8.3000000000000007"/>
    <n v="8.1999999999999993"/>
    <n v="8"/>
    <n v="8"/>
    <n v="7.9"/>
    <n v="7.8"/>
    <n v="7.8"/>
    <n v="7.8"/>
    <n v="7.1"/>
    <n v="7.9"/>
    <n v="8.1"/>
    <s v="R"/>
    <x v="2"/>
  </r>
  <r>
    <x v="57"/>
    <x v="1"/>
    <x v="37"/>
    <x v="57"/>
    <x v="42"/>
    <s v="Jon Hamm"/>
    <s v="Owen Burke"/>
    <n v="10000"/>
    <n v="4000"/>
    <n v="206"/>
    <x v="5"/>
    <x v="4"/>
    <x v="0"/>
    <x v="4"/>
    <n v="74"/>
    <n v="125"/>
    <n v="24170"/>
    <n v="42261"/>
    <n v="103949"/>
    <n v="83600"/>
    <n v="28025"/>
    <n v="8688"/>
    <n v="2970"/>
    <n v="1410"/>
    <n v="824"/>
    <n v="1533"/>
    <n v="226697"/>
    <n v="31345"/>
    <n v="313"/>
    <n v="271"/>
    <n v="38"/>
    <n v="113373"/>
    <n v="98021"/>
    <n v="14345"/>
    <n v="116868"/>
    <n v="102678"/>
    <n v="12897"/>
    <n v="20721"/>
    <n v="17520"/>
    <n v="2868"/>
    <n v="687"/>
    <n v="56681"/>
    <n v="156963"/>
    <n v="7.6"/>
    <n v="7.4"/>
    <n v="7.8"/>
    <n v="7.8"/>
    <n v="7.2"/>
    <n v="7.7"/>
    <n v="7.7"/>
    <n v="7.4"/>
    <n v="7.5"/>
    <n v="7.5"/>
    <n v="7.3"/>
    <n v="7.4"/>
    <n v="7.4"/>
    <n v="7.5"/>
    <n v="7"/>
    <n v="7.8"/>
    <n v="7.5"/>
    <s v="R"/>
    <x v="0"/>
  </r>
  <r>
    <x v="58"/>
    <x v="5"/>
    <x v="38"/>
    <x v="58"/>
    <x v="43"/>
    <s v="Phylicia Rashad"/>
    <s v="Graham McTavish"/>
    <n v="13000"/>
    <n v="597"/>
    <n v="531"/>
    <x v="5"/>
    <x v="3"/>
    <x v="13"/>
    <x v="2"/>
    <n v="82"/>
    <n v="133"/>
    <n v="21364"/>
    <n v="28964"/>
    <n v="58237"/>
    <n v="45563"/>
    <n v="16432"/>
    <n v="5118"/>
    <n v="1655"/>
    <n v="848"/>
    <n v="464"/>
    <n v="1151"/>
    <n v="126214"/>
    <n v="13323"/>
    <n v="888"/>
    <n v="811"/>
    <n v="72"/>
    <n v="61826"/>
    <n v="55428"/>
    <n v="5778"/>
    <n v="56944"/>
    <n v="51344"/>
    <n v="4828"/>
    <n v="10691"/>
    <n v="9142"/>
    <n v="1369"/>
    <n v="474"/>
    <n v="25287"/>
    <n v="75302"/>
    <n v="7.6"/>
    <n v="7.5"/>
    <n v="8.3000000000000007"/>
    <n v="8.3000000000000007"/>
    <n v="8.1"/>
    <n v="7.8"/>
    <n v="7.8"/>
    <n v="7.6"/>
    <n v="7.4"/>
    <n v="7.4"/>
    <n v="7.4"/>
    <n v="7.3"/>
    <n v="7.3"/>
    <n v="7.5"/>
    <n v="7.1"/>
    <n v="7.9"/>
    <n v="7.5"/>
    <s v="PG-13"/>
    <x v="0"/>
  </r>
  <r>
    <x v="59"/>
    <x v="1"/>
    <x v="0"/>
    <x v="59"/>
    <x v="44"/>
    <s v="Deborah Twiss"/>
    <s v="Michael Rispoli"/>
    <n v="553"/>
    <n v="488"/>
    <n v="385"/>
    <x v="4"/>
    <x v="5"/>
    <x v="9"/>
    <x v="2"/>
    <n v="66"/>
    <n v="117"/>
    <n v="59740"/>
    <n v="77776"/>
    <n v="143023"/>
    <n v="103305"/>
    <n v="41417"/>
    <n v="16195"/>
    <n v="7398"/>
    <n v="4074"/>
    <n v="2842"/>
    <n v="6102"/>
    <n v="336585"/>
    <n v="57638"/>
    <n v="1314"/>
    <n v="1001"/>
    <n v="305"/>
    <n v="191541"/>
    <n v="155998"/>
    <n v="33796"/>
    <n v="164120"/>
    <n v="143952"/>
    <n v="18328"/>
    <n v="25423"/>
    <n v="22259"/>
    <n v="2756"/>
    <n v="794"/>
    <n v="75909"/>
    <n v="244929"/>
    <n v="7.7"/>
    <n v="7.5"/>
    <n v="7.9"/>
    <n v="7.9"/>
    <n v="7.9"/>
    <n v="7.7"/>
    <n v="7.7"/>
    <n v="7.5"/>
    <n v="7.7"/>
    <n v="7.7"/>
    <n v="7.5"/>
    <n v="7.6"/>
    <n v="7.7"/>
    <n v="7.4"/>
    <n v="7.1"/>
    <n v="7.8"/>
    <n v="7.7"/>
    <s v="R"/>
    <x v="2"/>
  </r>
  <r>
    <x v="60"/>
    <x v="5"/>
    <x v="0"/>
    <x v="60"/>
    <x v="45"/>
    <s v="Bernardo Saracino"/>
    <s v="Daniel Kaluuya"/>
    <n v="455"/>
    <n v="221"/>
    <n v="219"/>
    <x v="5"/>
    <x v="5"/>
    <x v="14"/>
    <x v="6"/>
    <n v="82"/>
    <n v="121"/>
    <n v="19576"/>
    <n v="40247"/>
    <n v="85359"/>
    <n v="64633"/>
    <n v="24920"/>
    <n v="8548"/>
    <n v="3261"/>
    <n v="1669"/>
    <n v="970"/>
    <n v="1689"/>
    <n v="178321"/>
    <n v="21448"/>
    <n v="730"/>
    <n v="650"/>
    <n v="73"/>
    <n v="86373"/>
    <n v="75660"/>
    <n v="9762"/>
    <n v="84517"/>
    <n v="75208"/>
    <n v="8116"/>
    <n v="17615"/>
    <n v="15277"/>
    <n v="2011"/>
    <n v="526"/>
    <n v="30824"/>
    <n v="118922"/>
    <n v="7.6"/>
    <n v="7.3"/>
    <n v="7.8"/>
    <n v="7.8"/>
    <n v="7.2"/>
    <n v="7.7"/>
    <n v="7.7"/>
    <n v="7.3"/>
    <n v="7.5"/>
    <n v="7.6"/>
    <n v="7.2"/>
    <n v="7.6"/>
    <n v="7.6"/>
    <n v="7.4"/>
    <n v="7.2"/>
    <n v="7.8"/>
    <n v="7.6"/>
    <s v="R"/>
    <x v="0"/>
  </r>
  <r>
    <x v="61"/>
    <x v="5"/>
    <x v="39"/>
    <x v="61"/>
    <x v="46"/>
    <s v="Neil Brown Jr."/>
    <s v="R. Marcos Taylor"/>
    <n v="559"/>
    <n v="427"/>
    <n v="303"/>
    <x v="3"/>
    <x v="2"/>
    <x v="0"/>
    <x v="15"/>
    <n v="72"/>
    <n v="147"/>
    <n v="24527"/>
    <n v="29039"/>
    <n v="48956"/>
    <n v="26956"/>
    <n v="7959"/>
    <n v="2418"/>
    <n v="921"/>
    <n v="531"/>
    <n v="427"/>
    <n v="2286"/>
    <n v="96591"/>
    <n v="14262"/>
    <n v="760"/>
    <n v="658"/>
    <n v="95"/>
    <n v="55050"/>
    <n v="47556"/>
    <n v="6918"/>
    <n v="40331"/>
    <n v="35072"/>
    <n v="4713"/>
    <n v="7220"/>
    <n v="5880"/>
    <n v="1214"/>
    <n v="393"/>
    <n v="23736"/>
    <n v="56104"/>
    <n v="7.9"/>
    <n v="8"/>
    <n v="8.3000000000000007"/>
    <n v="8.3000000000000007"/>
    <n v="8.6"/>
    <n v="8"/>
    <n v="8"/>
    <n v="8"/>
    <n v="7.7"/>
    <n v="7.7"/>
    <n v="7.8"/>
    <n v="7.4"/>
    <n v="7.3"/>
    <n v="7.7"/>
    <n v="6.8"/>
    <n v="7.9"/>
    <n v="7.7"/>
    <s v="R"/>
    <x v="0"/>
  </r>
  <r>
    <x v="62"/>
    <x v="5"/>
    <x v="39"/>
    <x v="62"/>
    <x v="0"/>
    <s v="Christian Bale"/>
    <s v="Charlie Talbert"/>
    <n v="33000"/>
    <n v="23000"/>
    <n v="767"/>
    <x v="6"/>
    <x v="2"/>
    <x v="9"/>
    <x v="6"/>
    <n v="81"/>
    <n v="130"/>
    <n v="22879"/>
    <n v="48091"/>
    <n v="94303"/>
    <n v="58756"/>
    <n v="18650"/>
    <n v="6141"/>
    <n v="2253"/>
    <n v="1133"/>
    <n v="713"/>
    <n v="1415"/>
    <n v="167875"/>
    <n v="31804"/>
    <n v="982"/>
    <n v="825"/>
    <n v="147"/>
    <n v="93777"/>
    <n v="76925"/>
    <n v="15725"/>
    <n v="77242"/>
    <n v="65202"/>
    <n v="10813"/>
    <n v="16496"/>
    <n v="13532"/>
    <n v="2658"/>
    <n v="501"/>
    <n v="32587"/>
    <n v="115947"/>
    <n v="7.8"/>
    <n v="7.6"/>
    <n v="7.8"/>
    <n v="7.8"/>
    <n v="7.6"/>
    <n v="7.8"/>
    <n v="7.9"/>
    <n v="7.6"/>
    <n v="7.7"/>
    <n v="7.7"/>
    <n v="7.6"/>
    <n v="7.7"/>
    <n v="7.7"/>
    <n v="7.8"/>
    <n v="7.3"/>
    <n v="7.9"/>
    <n v="7.7"/>
    <s v="R"/>
    <x v="0"/>
  </r>
  <r>
    <x v="63"/>
    <x v="6"/>
    <x v="40"/>
    <x v="63"/>
    <x v="47"/>
    <s v="Bryce Dallas Howard"/>
    <s v="Mike Vogel"/>
    <n v="15000"/>
    <n v="3000"/>
    <n v="2000"/>
    <x v="1"/>
    <x v="3"/>
    <x v="3"/>
    <x v="2"/>
    <n v="62"/>
    <n v="146"/>
    <n v="60811"/>
    <n v="82560"/>
    <n v="115917"/>
    <n v="57034"/>
    <n v="17268"/>
    <n v="6011"/>
    <n v="2456"/>
    <n v="1326"/>
    <n v="974"/>
    <n v="2948"/>
    <n v="173908"/>
    <n v="115762"/>
    <n v="990"/>
    <n v="507"/>
    <n v="474"/>
    <n v="136852"/>
    <n v="72944"/>
    <n v="62426"/>
    <n v="110695"/>
    <n v="72802"/>
    <n v="36317"/>
    <n v="28383"/>
    <n v="18891"/>
    <n v="9023"/>
    <n v="645"/>
    <n v="59445"/>
    <n v="157474"/>
    <n v="7.9"/>
    <n v="8.4"/>
    <n v="8.3000000000000007"/>
    <n v="8.1"/>
    <n v="8.6"/>
    <n v="8.1999999999999993"/>
    <n v="8"/>
    <n v="8.5"/>
    <n v="7.9"/>
    <n v="7.8"/>
    <n v="8.3000000000000007"/>
    <n v="8"/>
    <n v="7.9"/>
    <n v="8.3000000000000007"/>
    <n v="7"/>
    <n v="8"/>
    <n v="8"/>
    <s v="PG-13"/>
    <x v="0"/>
  </r>
  <r>
    <x v="64"/>
    <x v="1"/>
    <x v="40"/>
    <x v="64"/>
    <x v="48"/>
    <s v="Jack McGee"/>
    <s v="Melissa McMeekin"/>
    <n v="23000"/>
    <n v="238"/>
    <n v="141"/>
    <x v="6"/>
    <x v="5"/>
    <x v="11"/>
    <x v="6"/>
    <n v="79"/>
    <n v="116"/>
    <n v="27835"/>
    <n v="55315"/>
    <n v="117623"/>
    <n v="64849"/>
    <n v="17902"/>
    <n v="4969"/>
    <n v="1704"/>
    <n v="922"/>
    <n v="547"/>
    <n v="1163"/>
    <n v="220445"/>
    <n v="31021"/>
    <n v="447"/>
    <n v="388"/>
    <n v="57"/>
    <n v="119646"/>
    <n v="103848"/>
    <n v="14740"/>
    <n v="106479"/>
    <n v="93016"/>
    <n v="12203"/>
    <n v="17229"/>
    <n v="14289"/>
    <n v="2681"/>
    <n v="684"/>
    <n v="49851"/>
    <n v="153538"/>
    <n v="7.9"/>
    <n v="7.7"/>
    <n v="8.1"/>
    <n v="8.1"/>
    <n v="8.1999999999999993"/>
    <n v="8"/>
    <n v="8"/>
    <n v="7.8"/>
    <n v="7.8"/>
    <n v="7.8"/>
    <n v="7.7"/>
    <n v="7.7"/>
    <n v="7.7"/>
    <n v="7.7"/>
    <n v="7.3"/>
    <n v="8"/>
    <n v="7.8"/>
    <s v="R"/>
    <x v="0"/>
  </r>
  <r>
    <x v="65"/>
    <x v="4"/>
    <x v="40"/>
    <x v="65"/>
    <x v="49"/>
    <s v="Tom Wilkinson"/>
    <s v="F. Murray Abraham"/>
    <n v="13000"/>
    <n v="1000"/>
    <n v="670"/>
    <x v="1"/>
    <x v="6"/>
    <x v="9"/>
    <x v="6"/>
    <n v="88"/>
    <n v="99"/>
    <n v="84258"/>
    <n v="142011"/>
    <n v="168705"/>
    <n v="88086"/>
    <n v="31632"/>
    <n v="12023"/>
    <n v="5455"/>
    <n v="3196"/>
    <n v="2204"/>
    <n v="3971"/>
    <n v="332149"/>
    <n v="96997"/>
    <n v="2083"/>
    <n v="1537"/>
    <n v="530"/>
    <n v="216106"/>
    <n v="158823"/>
    <n v="54913"/>
    <n v="153604"/>
    <n v="123255"/>
    <n v="27996"/>
    <n v="33156"/>
    <n v="26147"/>
    <n v="6375"/>
    <n v="679"/>
    <n v="58814"/>
    <n v="248067"/>
    <n v="8.1"/>
    <n v="8.1999999999999993"/>
    <n v="8.6"/>
    <n v="8.6"/>
    <n v="8.5"/>
    <n v="8.1999999999999993"/>
    <n v="8.1999999999999993"/>
    <n v="8.3000000000000007"/>
    <n v="7.9"/>
    <n v="7.9"/>
    <n v="8"/>
    <n v="7.8"/>
    <n v="7.8"/>
    <n v="7.9"/>
    <n v="7.7"/>
    <n v="8.1"/>
    <n v="8"/>
    <s v="R"/>
    <x v="0"/>
  </r>
  <r>
    <x v="66"/>
    <x v="6"/>
    <x v="40"/>
    <x v="66"/>
    <x v="8"/>
    <s v="Frank Grillo"/>
    <s v="Kevin Dunn"/>
    <n v="27000"/>
    <n v="798"/>
    <n v="581"/>
    <x v="0"/>
    <x v="5"/>
    <x v="0"/>
    <x v="13"/>
    <n v="71"/>
    <n v="140"/>
    <n v="74983"/>
    <n v="96953"/>
    <n v="106673"/>
    <n v="52972"/>
    <n v="16668"/>
    <n v="5727"/>
    <n v="2353"/>
    <n v="1205"/>
    <n v="1050"/>
    <n v="2479"/>
    <n v="270734"/>
    <n v="31075"/>
    <n v="673"/>
    <n v="583"/>
    <n v="84"/>
    <n v="153824"/>
    <n v="136536"/>
    <n v="16000"/>
    <n v="117636"/>
    <n v="105144"/>
    <n v="11019"/>
    <n v="15201"/>
    <n v="12960"/>
    <n v="1990"/>
    <n v="586"/>
    <n v="45342"/>
    <n v="176397"/>
    <n v="8.1999999999999993"/>
    <n v="8.1999999999999993"/>
    <n v="8.5"/>
    <n v="8.5"/>
    <n v="8.6999999999999993"/>
    <n v="8.4"/>
    <n v="8.4"/>
    <n v="8.4"/>
    <n v="8"/>
    <n v="8"/>
    <n v="8"/>
    <n v="7.7"/>
    <n v="7.7"/>
    <n v="7.5"/>
    <n v="7.1"/>
    <n v="8.1999999999999993"/>
    <n v="8.1"/>
    <s v="PG-13"/>
    <x v="0"/>
  </r>
  <r>
    <x v="67"/>
    <x v="3"/>
    <x v="41"/>
    <x v="67"/>
    <x v="18"/>
    <s v="Brian Johnson"/>
    <s v="Matt Letscher"/>
    <n v="19000"/>
    <n v="128"/>
    <n v="105"/>
    <x v="2"/>
    <x v="3"/>
    <x v="15"/>
    <x v="3"/>
    <n v="90"/>
    <n v="126"/>
    <n v="61098"/>
    <n v="95920"/>
    <n v="117761"/>
    <n v="67804"/>
    <n v="27718"/>
    <n v="11647"/>
    <n v="5673"/>
    <n v="3517"/>
    <n v="2464"/>
    <n v="4841"/>
    <n v="252724"/>
    <n v="72611"/>
    <n v="1193"/>
    <n v="851"/>
    <n v="330"/>
    <n v="167097"/>
    <n v="123183"/>
    <n v="42078"/>
    <n v="119227"/>
    <n v="95815"/>
    <n v="21544"/>
    <n v="21741"/>
    <n v="17515"/>
    <n v="3770"/>
    <n v="612"/>
    <n v="48466"/>
    <n v="188937"/>
    <n v="8"/>
    <n v="7.8"/>
    <n v="8.5"/>
    <n v="8.6"/>
    <n v="8"/>
    <n v="8.1999999999999993"/>
    <n v="8.1999999999999993"/>
    <n v="7.9"/>
    <n v="7.8"/>
    <n v="7.8"/>
    <n v="7.6"/>
    <n v="7.4"/>
    <n v="7.4"/>
    <n v="7"/>
    <n v="7.3"/>
    <n v="8.1"/>
    <n v="7.9"/>
    <s v="R"/>
    <x v="0"/>
  </r>
  <r>
    <x v="68"/>
    <x v="2"/>
    <x v="42"/>
    <x v="68"/>
    <x v="14"/>
    <s v="Robert De Niro"/>
    <s v="Bradley Cooper"/>
    <n v="34000"/>
    <n v="22000"/>
    <n v="14000"/>
    <x v="6"/>
    <x v="0"/>
    <x v="0"/>
    <x v="12"/>
    <n v="81"/>
    <n v="122"/>
    <n v="73783"/>
    <n v="107247"/>
    <n v="184382"/>
    <n v="123467"/>
    <n v="46614"/>
    <n v="17257"/>
    <n v="6997"/>
    <n v="3682"/>
    <n v="2457"/>
    <n v="4470"/>
    <n v="338051"/>
    <n v="131000"/>
    <n v="1548"/>
    <n v="875"/>
    <n v="660"/>
    <n v="236404"/>
    <n v="160001"/>
    <n v="73922"/>
    <n v="170543"/>
    <n v="129880"/>
    <n v="38160"/>
    <n v="32839"/>
    <n v="24722"/>
    <n v="7550"/>
    <n v="733"/>
    <n v="79953"/>
    <n v="259084"/>
    <n v="7.8"/>
    <n v="7.7"/>
    <n v="8.1"/>
    <n v="8.1"/>
    <n v="8.1"/>
    <n v="7.9"/>
    <n v="7.9"/>
    <n v="7.7"/>
    <n v="7.6"/>
    <n v="7.7"/>
    <n v="7.6"/>
    <n v="7.6"/>
    <n v="7.6"/>
    <n v="7.7"/>
    <n v="6.9"/>
    <n v="8"/>
    <n v="7.6"/>
    <s v="R"/>
    <x v="0"/>
  </r>
  <r>
    <x v="69"/>
    <x v="3"/>
    <x v="43"/>
    <x v="69"/>
    <x v="50"/>
    <s v="Scoot McNairy"/>
    <s v="Taran Killam"/>
    <n v="2000"/>
    <n v="660"/>
    <n v="500"/>
    <x v="1"/>
    <x v="2"/>
    <x v="0"/>
    <x v="15"/>
    <n v="96"/>
    <n v="134"/>
    <n v="75556"/>
    <n v="126223"/>
    <n v="161460"/>
    <n v="83070"/>
    <n v="27231"/>
    <n v="9603"/>
    <n v="4021"/>
    <n v="2420"/>
    <n v="1785"/>
    <n v="4739"/>
    <n v="313823"/>
    <n v="82012"/>
    <n v="1837"/>
    <n v="1363"/>
    <n v="457"/>
    <n v="200910"/>
    <n v="153669"/>
    <n v="45301"/>
    <n v="138762"/>
    <n v="112943"/>
    <n v="23895"/>
    <n v="29252"/>
    <n v="23072"/>
    <n v="5726"/>
    <n v="664"/>
    <n v="53328"/>
    <n v="224519"/>
    <n v="8.1"/>
    <n v="8.1"/>
    <n v="8.4"/>
    <n v="8.4"/>
    <n v="8.5"/>
    <n v="8.1999999999999993"/>
    <n v="8.1999999999999993"/>
    <n v="8.1999999999999993"/>
    <n v="8"/>
    <n v="7.9"/>
    <n v="8"/>
    <n v="7.8"/>
    <n v="7.8"/>
    <n v="8.1"/>
    <n v="7.7"/>
    <n v="8.3000000000000007"/>
    <n v="8"/>
    <s v="R"/>
    <x v="0"/>
  </r>
  <r>
    <x v="70"/>
    <x v="5"/>
    <x v="43"/>
    <x v="70"/>
    <x v="51"/>
    <s v="Jamey Sheridan"/>
    <s v="Brian d'Arcy James"/>
    <n v="745"/>
    <n v="168"/>
    <n v="77"/>
    <x v="1"/>
    <x v="4"/>
    <x v="0"/>
    <x v="15"/>
    <n v="93"/>
    <n v="128"/>
    <n v="35421"/>
    <n v="72285"/>
    <n v="100793"/>
    <n v="49236"/>
    <n v="13488"/>
    <n v="4034"/>
    <n v="1365"/>
    <n v="698"/>
    <n v="517"/>
    <n v="1388"/>
    <n v="173290"/>
    <n v="43313"/>
    <n v="1197"/>
    <n v="961"/>
    <n v="223"/>
    <n v="104770"/>
    <n v="81050"/>
    <n v="22603"/>
    <n v="79398"/>
    <n v="64865"/>
    <n v="13310"/>
    <n v="17981"/>
    <n v="14134"/>
    <n v="3485"/>
    <n v="568"/>
    <n v="33235"/>
    <n v="125291"/>
    <n v="8.1"/>
    <n v="8.1"/>
    <n v="8.3000000000000007"/>
    <n v="8.3000000000000007"/>
    <n v="8.4"/>
    <n v="8.1999999999999993"/>
    <n v="8.1999999999999993"/>
    <n v="8.1999999999999993"/>
    <n v="8"/>
    <n v="8"/>
    <n v="8"/>
    <n v="8.1"/>
    <n v="8"/>
    <n v="8.4"/>
    <n v="7.5"/>
    <n v="8.3000000000000007"/>
    <n v="8"/>
    <s v="R"/>
    <x v="0"/>
  </r>
  <r>
    <x v="71"/>
    <x v="3"/>
    <x v="44"/>
    <x v="71"/>
    <x v="52"/>
    <s v="Sophie NÃƒÂ©lisse"/>
    <s v="Roger Allam"/>
    <n v="876"/>
    <n v="526"/>
    <n v="326"/>
    <x v="5"/>
    <x v="3"/>
    <x v="16"/>
    <x v="2"/>
    <m/>
    <n v="131"/>
    <n v="15911"/>
    <n v="17607"/>
    <n v="32570"/>
    <n v="24461"/>
    <n v="10274"/>
    <n v="3848"/>
    <n v="1387"/>
    <n v="726"/>
    <n v="342"/>
    <n v="755"/>
    <n v="59365"/>
    <n v="29422"/>
    <n v="481"/>
    <n v="206"/>
    <n v="270"/>
    <n v="41094"/>
    <n v="24058"/>
    <n v="16590"/>
    <n v="32014"/>
    <n v="23730"/>
    <n v="7792"/>
    <n v="10218"/>
    <n v="7635"/>
    <n v="2406"/>
    <n v="378"/>
    <n v="10845"/>
    <n v="52519"/>
    <n v="7.4"/>
    <n v="7.9"/>
    <n v="8"/>
    <n v="7.6"/>
    <n v="8.5"/>
    <n v="7.7"/>
    <n v="7.6"/>
    <n v="8"/>
    <n v="7.3"/>
    <n v="7.2"/>
    <n v="7.7"/>
    <n v="7.6"/>
    <n v="7.5"/>
    <n v="8"/>
    <n v="6.6"/>
    <n v="7.6"/>
    <n v="7.5"/>
    <s v="PG-13"/>
    <x v="0"/>
  </r>
  <r>
    <x v="72"/>
    <x v="4"/>
    <x v="45"/>
    <x v="72"/>
    <x v="47"/>
    <s v="Naomi Watts"/>
    <s v="Merritt Wever"/>
    <n v="15000"/>
    <n v="6000"/>
    <n v="529"/>
    <x v="6"/>
    <x v="0"/>
    <x v="0"/>
    <x v="2"/>
    <n v="88"/>
    <n v="119"/>
    <n v="60209"/>
    <n v="94476"/>
    <n v="121637"/>
    <n v="80828"/>
    <n v="38373"/>
    <n v="19161"/>
    <n v="10116"/>
    <n v="6750"/>
    <n v="5378"/>
    <n v="11807"/>
    <n v="292808"/>
    <n v="63310"/>
    <n v="1891"/>
    <n v="1538"/>
    <n v="334"/>
    <n v="178850"/>
    <n v="142244"/>
    <n v="34666"/>
    <n v="129547"/>
    <n v="108049"/>
    <n v="19457"/>
    <n v="26016"/>
    <n v="21166"/>
    <n v="4329"/>
    <n v="656"/>
    <n v="52288"/>
    <n v="203731"/>
    <n v="7.8"/>
    <n v="7.5"/>
    <n v="8.5"/>
    <n v="8.6"/>
    <n v="7.9"/>
    <n v="8"/>
    <n v="8.1"/>
    <n v="7.7"/>
    <n v="7.6"/>
    <n v="7.6"/>
    <n v="7.3"/>
    <n v="7.2"/>
    <n v="7.3"/>
    <n v="7"/>
    <n v="7.1"/>
    <n v="7.9"/>
    <n v="7.7"/>
    <s v="R"/>
    <x v="0"/>
  </r>
  <r>
    <x v="73"/>
    <x v="1"/>
    <x v="45"/>
    <x v="73"/>
    <x v="28"/>
    <s v="Treat Williams"/>
    <s v="Kate Burton"/>
    <n v="11000"/>
    <n v="642"/>
    <n v="223"/>
    <x v="5"/>
    <x v="6"/>
    <x v="11"/>
    <x v="6"/>
    <n v="82"/>
    <n v="94"/>
    <n v="28939"/>
    <n v="44110"/>
    <n v="98845"/>
    <n v="78451"/>
    <n v="28394"/>
    <n v="9403"/>
    <n v="3796"/>
    <n v="1930"/>
    <n v="1161"/>
    <n v="2059"/>
    <n v="212866"/>
    <n v="44600"/>
    <n v="745"/>
    <n v="567"/>
    <n v="170"/>
    <n v="133336"/>
    <n v="106007"/>
    <n v="26152"/>
    <n v="102120"/>
    <n v="86609"/>
    <n v="14304"/>
    <n v="14895"/>
    <n v="12400"/>
    <n v="2261"/>
    <n v="649"/>
    <n v="38478"/>
    <n v="169745"/>
    <n v="7.6"/>
    <n v="7.6"/>
    <n v="7.9"/>
    <n v="7.9"/>
    <n v="7.9"/>
    <n v="7.7"/>
    <n v="7.8"/>
    <n v="7.7"/>
    <n v="7.5"/>
    <n v="7.5"/>
    <n v="7.5"/>
    <n v="7.3"/>
    <n v="7.3"/>
    <n v="7.5"/>
    <n v="7"/>
    <n v="7.7"/>
    <n v="7.6"/>
    <s v="R"/>
    <x v="0"/>
  </r>
  <r>
    <x v="74"/>
    <x v="6"/>
    <x v="46"/>
    <x v="74"/>
    <x v="53"/>
    <s v="Audrey Fleurot"/>
    <s v="Nina Arianda"/>
    <n v="617"/>
    <n v="204"/>
    <n v="183"/>
    <x v="4"/>
    <x v="0"/>
    <x v="5"/>
    <x v="12"/>
    <n v="81"/>
    <n v="124"/>
    <n v="37002"/>
    <n v="56920"/>
    <n v="103006"/>
    <n v="72777"/>
    <n v="29887"/>
    <n v="12268"/>
    <n v="5169"/>
    <n v="2764"/>
    <n v="1789"/>
    <n v="2901"/>
    <n v="195745"/>
    <n v="81470"/>
    <n v="542"/>
    <n v="333"/>
    <n v="204"/>
    <n v="133114"/>
    <n v="85896"/>
    <n v="45730"/>
    <n v="111940"/>
    <n v="83675"/>
    <n v="26488"/>
    <n v="23907"/>
    <n v="18272"/>
    <n v="5211"/>
    <n v="642"/>
    <n v="46033"/>
    <n v="172245"/>
    <n v="7.7"/>
    <n v="7.6"/>
    <n v="8"/>
    <n v="8.1"/>
    <n v="7.7"/>
    <n v="7.8"/>
    <n v="7.9"/>
    <n v="7.7"/>
    <n v="7.5"/>
    <n v="7.5"/>
    <n v="7.5"/>
    <n v="7.6"/>
    <n v="7.6"/>
    <n v="7.8"/>
    <n v="7.1"/>
    <n v="7.8"/>
    <n v="7.6"/>
    <s v="PG-13"/>
    <x v="4"/>
  </r>
  <r>
    <x v="75"/>
    <x v="2"/>
    <x v="47"/>
    <x v="75"/>
    <x v="54"/>
    <s v="Bill Murray"/>
    <s v="Bob Balaban"/>
    <n v="13000"/>
    <n v="13000"/>
    <n v="559"/>
    <x v="6"/>
    <x v="6"/>
    <x v="9"/>
    <x v="6"/>
    <n v="84"/>
    <n v="94"/>
    <n v="34789"/>
    <n v="53660"/>
    <n v="82864"/>
    <n v="50730"/>
    <n v="19378"/>
    <n v="7682"/>
    <n v="3443"/>
    <n v="1949"/>
    <n v="1340"/>
    <n v="2407"/>
    <n v="164811"/>
    <n v="53362"/>
    <n v="699"/>
    <n v="503"/>
    <n v="189"/>
    <n v="101334"/>
    <n v="71073"/>
    <n v="29082"/>
    <n v="89676"/>
    <n v="70995"/>
    <n v="17363"/>
    <n v="19062"/>
    <n v="14894"/>
    <n v="3822"/>
    <n v="637"/>
    <n v="48041"/>
    <n v="125272"/>
    <n v="7.8"/>
    <n v="7.9"/>
    <n v="8.3000000000000007"/>
    <n v="8.3000000000000007"/>
    <n v="8.1999999999999993"/>
    <n v="8"/>
    <n v="8"/>
    <n v="8"/>
    <n v="7.6"/>
    <n v="7.6"/>
    <n v="7.7"/>
    <n v="7.5"/>
    <n v="7.5"/>
    <n v="7.6"/>
    <n v="7.2"/>
    <n v="8"/>
    <n v="7.7"/>
    <s v="PG-13"/>
    <x v="0"/>
  </r>
  <r>
    <x v="76"/>
    <x v="1"/>
    <x v="48"/>
    <x v="76"/>
    <x v="55"/>
    <s v="Jennifer Ehle"/>
    <s v="Derek Jacobi"/>
    <n v="14000"/>
    <n v="1000"/>
    <n v="520"/>
    <x v="2"/>
    <x v="2"/>
    <x v="0"/>
    <x v="2"/>
    <n v="88"/>
    <n v="118"/>
    <n v="69976"/>
    <n v="129146"/>
    <n v="187772"/>
    <n v="100984"/>
    <n v="31083"/>
    <n v="10120"/>
    <n v="3991"/>
    <n v="2090"/>
    <n v="1385"/>
    <n v="3702"/>
    <n v="339153"/>
    <n v="108830"/>
    <n v="1150"/>
    <n v="827"/>
    <n v="311"/>
    <n v="212048"/>
    <n v="152316"/>
    <n v="57515"/>
    <n v="175900"/>
    <n v="137753"/>
    <n v="35664"/>
    <n v="41655"/>
    <n v="31784"/>
    <n v="9171"/>
    <n v="758"/>
    <n v="72154"/>
    <n v="272059"/>
    <n v="8"/>
    <n v="8.3000000000000007"/>
    <n v="8.1999999999999993"/>
    <n v="8.1999999999999993"/>
    <n v="8.1999999999999993"/>
    <n v="8.1"/>
    <n v="8.1"/>
    <n v="8.3000000000000007"/>
    <n v="7.9"/>
    <n v="7.9"/>
    <n v="8.1999999999999993"/>
    <n v="8.1"/>
    <n v="8"/>
    <n v="8.5"/>
    <n v="7.7"/>
    <n v="8.1999999999999993"/>
    <n v="8"/>
    <s v="R"/>
    <x v="2"/>
  </r>
  <r>
    <x v="77"/>
    <x v="6"/>
    <x v="48"/>
    <x v="77"/>
    <x v="56"/>
    <s v="Ed Lauter"/>
    <s v="Beth Grant"/>
    <n v="996"/>
    <n v="897"/>
    <n v="628"/>
    <x v="3"/>
    <x v="0"/>
    <x v="0"/>
    <x v="12"/>
    <n v="89"/>
    <n v="100"/>
    <n v="31192"/>
    <n v="45532"/>
    <n v="61088"/>
    <n v="35456"/>
    <n v="13521"/>
    <n v="5549"/>
    <n v="2569"/>
    <n v="1561"/>
    <n v="1248"/>
    <n v="3627"/>
    <n v="133682"/>
    <n v="40741"/>
    <n v="363"/>
    <n v="269"/>
    <n v="92"/>
    <n v="78061"/>
    <n v="56575"/>
    <n v="20653"/>
    <n v="72326"/>
    <n v="56949"/>
    <n v="14301"/>
    <n v="19149"/>
    <n v="15042"/>
    <n v="3773"/>
    <n v="630"/>
    <n v="32063"/>
    <n v="109571"/>
    <n v="7.9"/>
    <n v="8.1"/>
    <n v="8"/>
    <n v="8"/>
    <n v="8.3000000000000007"/>
    <n v="8.1"/>
    <n v="8.1"/>
    <n v="8.1999999999999993"/>
    <n v="7.8"/>
    <n v="7.8"/>
    <n v="8"/>
    <n v="7.8"/>
    <n v="7.8"/>
    <n v="8.1"/>
    <n v="7.1"/>
    <n v="8"/>
    <n v="7.9"/>
    <s v="PG-13"/>
    <x v="3"/>
  </r>
  <r>
    <x v="78"/>
    <x v="4"/>
    <x v="48"/>
    <x v="78"/>
    <x v="57"/>
    <s v="Emily Watson"/>
    <s v="Simon McBurney"/>
    <n v="13000"/>
    <n v="876"/>
    <n v="149"/>
    <x v="4"/>
    <x v="2"/>
    <x v="0"/>
    <x v="12"/>
    <n v="72"/>
    <n v="123"/>
    <n v="36339"/>
    <n v="53814"/>
    <n v="104625"/>
    <n v="75080"/>
    <n v="23057"/>
    <n v="7013"/>
    <n v="2307"/>
    <n v="1075"/>
    <n v="575"/>
    <n v="1277"/>
    <n v="174408"/>
    <n v="67669"/>
    <n v="1668"/>
    <n v="945"/>
    <n v="698"/>
    <n v="128871"/>
    <n v="86550"/>
    <n v="40915"/>
    <n v="79860"/>
    <n v="61623"/>
    <n v="17002"/>
    <n v="17231"/>
    <n v="13186"/>
    <n v="3737"/>
    <n v="547"/>
    <n v="27641"/>
    <n v="140414"/>
    <n v="7.6"/>
    <n v="8"/>
    <n v="8.1"/>
    <n v="7.9"/>
    <n v="8.5"/>
    <n v="7.8"/>
    <n v="7.8"/>
    <n v="8.1"/>
    <n v="7.5"/>
    <n v="7.5"/>
    <n v="7.7"/>
    <n v="7.6"/>
    <n v="7.6"/>
    <n v="7.8"/>
    <n v="6.9"/>
    <n v="7.5"/>
    <n v="7.6"/>
    <s v="PG-13"/>
    <x v="2"/>
  </r>
  <r>
    <x v="79"/>
    <x v="6"/>
    <x v="48"/>
    <x v="79"/>
    <x v="0"/>
    <s v="Albert Brooks"/>
    <s v="Russ Tamblyn"/>
    <n v="33000"/>
    <n v="745"/>
    <n v="228"/>
    <x v="6"/>
    <x v="4"/>
    <x v="0"/>
    <x v="2"/>
    <n v="78"/>
    <n v="100"/>
    <n v="74421"/>
    <n v="96998"/>
    <n v="130187"/>
    <n v="82653"/>
    <n v="38557"/>
    <n v="17321"/>
    <n v="9132"/>
    <n v="5694"/>
    <n v="4114"/>
    <n v="8576"/>
    <n v="336319"/>
    <n v="64201"/>
    <n v="862"/>
    <n v="711"/>
    <n v="143"/>
    <n v="183472"/>
    <n v="149002"/>
    <n v="32549"/>
    <n v="176080"/>
    <n v="148869"/>
    <n v="24691"/>
    <n v="27894"/>
    <n v="23441"/>
    <n v="3905"/>
    <n v="737"/>
    <n v="70338"/>
    <n v="247150"/>
    <n v="7.9"/>
    <n v="7.6"/>
    <n v="8.5"/>
    <n v="8.5"/>
    <n v="7.9"/>
    <n v="7.9"/>
    <n v="8"/>
    <n v="7.6"/>
    <n v="7.7"/>
    <n v="7.8"/>
    <n v="7.5"/>
    <n v="7.4"/>
    <n v="7.4"/>
    <n v="7.4"/>
    <n v="7.6"/>
    <n v="8"/>
    <n v="7.8"/>
    <s v="R"/>
    <x v="0"/>
  </r>
  <r>
    <x v="80"/>
    <x v="4"/>
    <x v="48"/>
    <x v="80"/>
    <x v="58"/>
    <s v="Sonoya Mizuno"/>
    <s v="Corey Johnson"/>
    <n v="149"/>
    <n v="145"/>
    <n v="123"/>
    <x v="4"/>
    <x v="3"/>
    <x v="2"/>
    <x v="3"/>
    <n v="78"/>
    <n v="108"/>
    <n v="29780"/>
    <n v="64769"/>
    <n v="123938"/>
    <n v="82736"/>
    <n v="28662"/>
    <n v="9579"/>
    <n v="3806"/>
    <n v="1951"/>
    <n v="1165"/>
    <n v="2182"/>
    <n v="237599"/>
    <n v="41160"/>
    <n v="1154"/>
    <n v="899"/>
    <n v="242"/>
    <n v="126754"/>
    <n v="103143"/>
    <n v="22173"/>
    <n v="113021"/>
    <n v="97929"/>
    <n v="13354"/>
    <n v="23940"/>
    <n v="20773"/>
    <n v="2697"/>
    <n v="611"/>
    <n v="42556"/>
    <n v="164526"/>
    <n v="7.8"/>
    <n v="7.5"/>
    <n v="8"/>
    <n v="8.1"/>
    <n v="7.8"/>
    <n v="7.9"/>
    <n v="7.9"/>
    <n v="7.6"/>
    <n v="7.6"/>
    <n v="7.6"/>
    <n v="7.4"/>
    <n v="7.6"/>
    <n v="7.6"/>
    <n v="7.4"/>
    <n v="7.5"/>
    <n v="7.9"/>
    <n v="7.7"/>
    <s v="R"/>
    <x v="2"/>
  </r>
  <r>
    <x v="81"/>
    <x v="4"/>
    <x v="49"/>
    <x v="81"/>
    <x v="6"/>
    <s v="Rory Kinnear"/>
    <s v="Allen Leech"/>
    <n v="19000"/>
    <n v="393"/>
    <n v="305"/>
    <x v="1"/>
    <x v="2"/>
    <x v="0"/>
    <x v="4"/>
    <n v="73"/>
    <n v="114"/>
    <n v="80221"/>
    <n v="137855"/>
    <n v="187223"/>
    <n v="94784"/>
    <n v="25801"/>
    <n v="7553"/>
    <n v="2625"/>
    <n v="1311"/>
    <n v="824"/>
    <n v="2307"/>
    <n v="328283"/>
    <n v="92724"/>
    <n v="2703"/>
    <n v="1895"/>
    <n v="783"/>
    <n v="218870"/>
    <n v="163084"/>
    <n v="53533"/>
    <n v="141013"/>
    <n v="113989"/>
    <n v="24842"/>
    <n v="31492"/>
    <n v="24954"/>
    <n v="5984"/>
    <n v="637"/>
    <n v="48944"/>
    <n v="238440"/>
    <n v="8"/>
    <n v="8.3000000000000007"/>
    <n v="8.5"/>
    <n v="8.3000000000000007"/>
    <n v="8.8000000000000007"/>
    <n v="8.1999999999999993"/>
    <n v="8.1"/>
    <n v="8.4"/>
    <n v="7.8"/>
    <n v="7.8"/>
    <n v="8.1"/>
    <n v="8"/>
    <n v="7.9"/>
    <n v="8.3000000000000007"/>
    <n v="7.3"/>
    <n v="8"/>
    <n v="8"/>
    <s v="PG-13"/>
    <x v="2"/>
  </r>
  <r>
    <x v="82"/>
    <x v="1"/>
    <x v="49"/>
    <x v="82"/>
    <x v="59"/>
    <s v="Rebecca De Mornay"/>
    <s v="Aidan Quinn"/>
    <n v="1000"/>
    <n v="872"/>
    <n v="767"/>
    <x v="4"/>
    <x v="0"/>
    <x v="0"/>
    <x v="12"/>
    <m/>
    <n v="124"/>
    <n v="11354"/>
    <n v="11050"/>
    <n v="20808"/>
    <n v="14372"/>
    <n v="5412"/>
    <n v="1848"/>
    <n v="664"/>
    <n v="321"/>
    <n v="230"/>
    <n v="402"/>
    <n v="33714"/>
    <n v="22540"/>
    <n v="320"/>
    <n v="108"/>
    <n v="207"/>
    <n v="32475"/>
    <n v="16916"/>
    <n v="15217"/>
    <n v="18576"/>
    <n v="12982"/>
    <n v="5338"/>
    <n v="3399"/>
    <n v="2616"/>
    <n v="721"/>
    <n v="275"/>
    <n v="7362"/>
    <n v="36050"/>
    <n v="7.6"/>
    <n v="7.9"/>
    <n v="8"/>
    <n v="7.6"/>
    <n v="8.3000000000000007"/>
    <n v="7.9"/>
    <n v="7.8"/>
    <n v="8"/>
    <n v="7.5"/>
    <n v="7.5"/>
    <n v="7.7"/>
    <n v="7.4"/>
    <n v="7.3"/>
    <n v="7.6"/>
    <n v="6.4"/>
    <n v="7.5"/>
    <n v="7.7"/>
    <s v="PG"/>
    <x v="0"/>
  </r>
  <r>
    <x v="83"/>
    <x v="1"/>
    <x v="50"/>
    <x v="83"/>
    <x v="60"/>
    <s v="Mila Kunis"/>
    <s v="Mark Margolis"/>
    <n v="20000"/>
    <n v="15000"/>
    <n v="1000"/>
    <x v="2"/>
    <x v="3"/>
    <x v="4"/>
    <x v="2"/>
    <n v="79"/>
    <n v="108"/>
    <n v="93798"/>
    <n v="136615"/>
    <n v="174500"/>
    <n v="97826"/>
    <n v="40319"/>
    <n v="16993"/>
    <n v="9084"/>
    <n v="6065"/>
    <n v="3981"/>
    <n v="8726"/>
    <n v="356707"/>
    <n v="143077"/>
    <n v="1112"/>
    <n v="583"/>
    <n v="516"/>
    <n v="244970"/>
    <n v="159567"/>
    <n v="82856"/>
    <n v="204465"/>
    <n v="156163"/>
    <n v="45352"/>
    <n v="35111"/>
    <n v="27022"/>
    <n v="7459"/>
    <n v="802"/>
    <n v="86552"/>
    <n v="306578"/>
    <n v="8"/>
    <n v="8"/>
    <n v="8.5"/>
    <n v="8.6"/>
    <n v="8.4"/>
    <n v="8.1"/>
    <n v="8.1"/>
    <n v="8.1"/>
    <n v="7.9"/>
    <n v="7.9"/>
    <n v="8"/>
    <n v="7.5"/>
    <n v="7.5"/>
    <n v="7.4"/>
    <n v="7.6"/>
    <n v="8"/>
    <n v="8"/>
    <s v="R"/>
    <x v="0"/>
  </r>
  <r>
    <x v="84"/>
    <x v="2"/>
    <x v="50"/>
    <x v="84"/>
    <x v="61"/>
    <s v="Ezra Miller"/>
    <s v="Kate Walsh"/>
    <n v="8000"/>
    <n v="3000"/>
    <n v="850"/>
    <x v="2"/>
    <x v="3"/>
    <x v="15"/>
    <x v="2"/>
    <n v="67"/>
    <n v="102"/>
    <n v="78615"/>
    <n v="85725"/>
    <n v="110727"/>
    <n v="64343"/>
    <n v="24268"/>
    <n v="8739"/>
    <n v="3881"/>
    <n v="2015"/>
    <n v="1324"/>
    <n v="3037"/>
    <n v="202178"/>
    <n v="108832"/>
    <n v="1980"/>
    <n v="807"/>
    <n v="1147"/>
    <n v="187119"/>
    <n v="112011"/>
    <n v="73101"/>
    <n v="89339"/>
    <n v="65550"/>
    <n v="22467"/>
    <n v="15562"/>
    <n v="11607"/>
    <n v="3660"/>
    <n v="572"/>
    <n v="48654"/>
    <n v="173536"/>
    <n v="8"/>
    <n v="8.1"/>
    <n v="8.4"/>
    <n v="8.3000000000000007"/>
    <n v="8.5"/>
    <n v="8.1"/>
    <n v="8.1"/>
    <n v="8.1999999999999993"/>
    <n v="7.8"/>
    <n v="7.8"/>
    <n v="7.8"/>
    <n v="7.7"/>
    <n v="7.7"/>
    <n v="7.7"/>
    <n v="7"/>
    <n v="8.1"/>
    <n v="7.9"/>
    <s v="PG-13"/>
    <x v="0"/>
  </r>
  <r>
    <x v="85"/>
    <x v="4"/>
    <x v="2"/>
    <x v="85"/>
    <x v="62"/>
    <s v="Sam Trammell"/>
    <s v="Nat Wolff"/>
    <n v="8000"/>
    <n v="1000"/>
    <n v="733"/>
    <x v="6"/>
    <x v="3"/>
    <x v="15"/>
    <x v="2"/>
    <n v="69"/>
    <n v="126"/>
    <n v="62666"/>
    <n v="51004"/>
    <n v="70457"/>
    <n v="49770"/>
    <n v="21628"/>
    <n v="8843"/>
    <n v="3907"/>
    <n v="2173"/>
    <n v="1560"/>
    <n v="4271"/>
    <n v="128951"/>
    <n v="83384"/>
    <n v="2833"/>
    <n v="897"/>
    <n v="1910"/>
    <n v="127407"/>
    <n v="71749"/>
    <n v="54368"/>
    <n v="55300"/>
    <n v="38826"/>
    <n v="15674"/>
    <n v="10189"/>
    <n v="7180"/>
    <n v="2836"/>
    <n v="426"/>
    <n v="26518"/>
    <n v="110065"/>
    <n v="7.7"/>
    <n v="7.9"/>
    <n v="8.1"/>
    <n v="7.5"/>
    <n v="8.5"/>
    <n v="7.8"/>
    <n v="7.8"/>
    <n v="8"/>
    <n v="7.6"/>
    <n v="7.6"/>
    <n v="7.8"/>
    <n v="7.6"/>
    <n v="7.5"/>
    <n v="7.7"/>
    <n v="6.8"/>
    <n v="7.6"/>
    <n v="7.7"/>
    <s v="PG-13"/>
    <x v="0"/>
  </r>
  <r>
    <x v="86"/>
    <x v="3"/>
    <x v="2"/>
    <x v="86"/>
    <x v="63"/>
    <s v="Mare Winningham"/>
    <s v="Peter Hermann"/>
    <n v="1000"/>
    <n v="482"/>
    <n v="322"/>
    <x v="5"/>
    <x v="2"/>
    <x v="0"/>
    <x v="2"/>
    <n v="77"/>
    <n v="98"/>
    <n v="6420"/>
    <n v="12446"/>
    <n v="30264"/>
    <n v="22752"/>
    <n v="6670"/>
    <n v="1743"/>
    <n v="599"/>
    <n v="293"/>
    <n v="163"/>
    <n v="506"/>
    <n v="49275"/>
    <n v="20366"/>
    <n v="151"/>
    <n v="102"/>
    <n v="44"/>
    <n v="25522"/>
    <n v="16846"/>
    <n v="8377"/>
    <n v="29308"/>
    <n v="21323"/>
    <n v="7568"/>
    <n v="11825"/>
    <n v="8544"/>
    <n v="3079"/>
    <n v="436"/>
    <n v="12916"/>
    <n v="42480"/>
    <n v="7.6"/>
    <n v="7.7"/>
    <n v="7.8"/>
    <n v="7.7"/>
    <n v="8"/>
    <n v="7.6"/>
    <n v="7.6"/>
    <n v="7.7"/>
    <n v="7.6"/>
    <n v="7.5"/>
    <n v="7.7"/>
    <n v="7.8"/>
    <n v="7.7"/>
    <n v="7.9"/>
    <n v="7.1"/>
    <n v="7.7"/>
    <n v="7.6"/>
    <s v="PG-13"/>
    <x v="2"/>
  </r>
  <r>
    <x v="87"/>
    <x v="3"/>
    <x v="2"/>
    <x v="87"/>
    <x v="64"/>
    <s v="Bruce Dern"/>
    <s v="Will Forte"/>
    <n v="1000"/>
    <n v="844"/>
    <n v="622"/>
    <x v="4"/>
    <x v="6"/>
    <x v="9"/>
    <x v="6"/>
    <n v="86"/>
    <n v="115"/>
    <n v="8377"/>
    <n v="17556"/>
    <n v="35402"/>
    <n v="22938"/>
    <n v="7672"/>
    <n v="2578"/>
    <n v="993"/>
    <n v="535"/>
    <n v="372"/>
    <n v="638"/>
    <n v="70069"/>
    <n v="13162"/>
    <n v="154"/>
    <n v="128"/>
    <n v="23"/>
    <n v="33708"/>
    <n v="28004"/>
    <n v="5354"/>
    <n v="35361"/>
    <n v="29899"/>
    <n v="4966"/>
    <n v="11142"/>
    <n v="8910"/>
    <n v="2028"/>
    <n v="458"/>
    <n v="18237"/>
    <n v="48960"/>
    <n v="7.7"/>
    <n v="7.7"/>
    <n v="8"/>
    <n v="8"/>
    <n v="7.5"/>
    <n v="7.8"/>
    <n v="7.9"/>
    <n v="7.8"/>
    <n v="7.7"/>
    <n v="7.7"/>
    <n v="7.7"/>
    <n v="7.7"/>
    <n v="7.7"/>
    <n v="7.9"/>
    <n v="7.3"/>
    <n v="7.8"/>
    <n v="7.7"/>
    <s v="R"/>
    <x v="0"/>
  </r>
  <r>
    <x v="88"/>
    <x v="3"/>
    <x v="2"/>
    <x v="88"/>
    <x v="65"/>
    <s v="Tom Hollander"/>
    <s v="Lindsay Duncan"/>
    <n v="565"/>
    <n v="555"/>
    <n v="171"/>
    <x v="6"/>
    <x v="0"/>
    <x v="0"/>
    <x v="5"/>
    <m/>
    <n v="123"/>
    <n v="38556"/>
    <n v="43170"/>
    <n v="70850"/>
    <n v="45487"/>
    <n v="16542"/>
    <n v="5673"/>
    <n v="2210"/>
    <n v="1084"/>
    <n v="664"/>
    <n v="1182"/>
    <n v="126718"/>
    <n v="58098"/>
    <n v="654"/>
    <n v="325"/>
    <n v="321"/>
    <n v="92940"/>
    <n v="57778"/>
    <n v="34126"/>
    <n v="67477"/>
    <n v="50212"/>
    <n v="16222"/>
    <n v="13973"/>
    <n v="10690"/>
    <n v="3026"/>
    <n v="475"/>
    <n v="20450"/>
    <n v="111670"/>
    <n v="7.8"/>
    <n v="7.9"/>
    <n v="8.1999999999999993"/>
    <n v="8.1"/>
    <n v="8.3000000000000007"/>
    <n v="8"/>
    <n v="8"/>
    <n v="8"/>
    <n v="7.6"/>
    <n v="7.6"/>
    <n v="7.7"/>
    <n v="7.6"/>
    <n v="7.5"/>
    <n v="7.8"/>
    <n v="6.9"/>
    <n v="7.8"/>
    <n v="7.7"/>
    <s v="R"/>
    <x v="2"/>
  </r>
  <r>
    <x v="89"/>
    <x v="2"/>
    <x v="51"/>
    <x v="89"/>
    <x v="66"/>
    <s v="Emmanuelle Riva"/>
    <s v="Jean-Louis Trintignant"/>
    <n v="678"/>
    <n v="432"/>
    <n v="319"/>
    <x v="3"/>
    <x v="3"/>
    <x v="15"/>
    <x v="2"/>
    <n v="94"/>
    <n v="127"/>
    <n v="11093"/>
    <n v="15944"/>
    <n v="22942"/>
    <n v="14187"/>
    <n v="5945"/>
    <n v="2585"/>
    <n v="1188"/>
    <n v="710"/>
    <n v="534"/>
    <n v="995"/>
    <n v="49808"/>
    <n v="16719"/>
    <n v="121"/>
    <n v="95"/>
    <n v="24"/>
    <n v="28593"/>
    <n v="20107"/>
    <n v="8167"/>
    <n v="28691"/>
    <n v="21990"/>
    <n v="6269"/>
    <n v="7425"/>
    <n v="5803"/>
    <n v="1490"/>
    <n v="391"/>
    <n v="7959"/>
    <n v="46138"/>
    <n v="7.8"/>
    <n v="7.9"/>
    <n v="8.6"/>
    <n v="8.6999999999999993"/>
    <n v="8.5"/>
    <n v="8"/>
    <n v="8"/>
    <n v="7.9"/>
    <n v="7.7"/>
    <n v="7.7"/>
    <n v="7.9"/>
    <n v="7.9"/>
    <n v="7.8"/>
    <n v="8.1"/>
    <n v="7.2"/>
    <n v="7.9"/>
    <n v="7.8"/>
    <s v="PG-13"/>
    <x v="3"/>
  </r>
  <r>
    <x v="90"/>
    <x v="4"/>
    <x v="52"/>
    <x v="90"/>
    <x v="67"/>
    <s v="Michael Papajohn"/>
    <s v="James Huang"/>
    <n v="15000"/>
    <n v="241"/>
    <n v="85"/>
    <x v="3"/>
    <x v="4"/>
    <x v="0"/>
    <x v="4"/>
    <n v="76"/>
    <n v="118"/>
    <n v="30873"/>
    <n v="66834"/>
    <n v="130676"/>
    <n v="77067"/>
    <n v="22511"/>
    <n v="6698"/>
    <n v="2538"/>
    <n v="1243"/>
    <n v="790"/>
    <n v="1503"/>
    <n v="235721"/>
    <n v="38888"/>
    <n v="1273"/>
    <n v="1077"/>
    <n v="186"/>
    <n v="139458"/>
    <n v="116782"/>
    <n v="21181"/>
    <n v="101467"/>
    <n v="87631"/>
    <n v="12407"/>
    <n v="17889"/>
    <n v="15053"/>
    <n v="2504"/>
    <n v="584"/>
    <n v="41811"/>
    <n v="160134"/>
    <n v="7.9"/>
    <n v="7.7"/>
    <n v="8.4"/>
    <n v="8.5"/>
    <n v="8.1999999999999993"/>
    <n v="8"/>
    <n v="8"/>
    <n v="7.7"/>
    <n v="7.7"/>
    <n v="7.7"/>
    <n v="7.5"/>
    <n v="7.7"/>
    <n v="7.7"/>
    <n v="7.7"/>
    <n v="7.8"/>
    <n v="8"/>
    <n v="7.8"/>
    <s v="R"/>
    <x v="0"/>
  </r>
  <r>
    <x v="91"/>
    <x v="6"/>
    <x v="53"/>
    <x v="91"/>
    <x v="68"/>
    <s v="Anna Kendrick"/>
    <s v="Bryce Dallas Howard"/>
    <n v="23000"/>
    <n v="10000"/>
    <n v="3000"/>
    <x v="4"/>
    <x v="0"/>
    <x v="0"/>
    <x v="12"/>
    <n v="72"/>
    <n v="100"/>
    <n v="28304"/>
    <n v="47501"/>
    <n v="99524"/>
    <n v="71485"/>
    <n v="24252"/>
    <n v="7545"/>
    <n v="2381"/>
    <n v="1109"/>
    <n v="634"/>
    <n v="1202"/>
    <n v="188925"/>
    <n v="58348"/>
    <n v="506"/>
    <n v="348"/>
    <n v="153"/>
    <n v="132350"/>
    <n v="96269"/>
    <n v="34765"/>
    <n v="94745"/>
    <n v="75394"/>
    <n v="18163"/>
    <n v="12829"/>
    <n v="9912"/>
    <n v="2681"/>
    <n v="555"/>
    <n v="46947"/>
    <n v="147849"/>
    <n v="7.7"/>
    <n v="7.7"/>
    <n v="7.9"/>
    <n v="7.9"/>
    <n v="7.9"/>
    <n v="7.8"/>
    <n v="7.8"/>
    <n v="7.7"/>
    <n v="7.6"/>
    <n v="7.6"/>
    <n v="7.6"/>
    <n v="7.4"/>
    <n v="7.4"/>
    <n v="7.5"/>
    <n v="7"/>
    <n v="7.9"/>
    <n v="7.6"/>
    <s v="R"/>
    <x v="0"/>
  </r>
  <r>
    <x v="92"/>
    <x v="2"/>
    <x v="54"/>
    <x v="92"/>
    <x v="67"/>
    <s v="Anna Kendrick"/>
    <s v="America Ferrera"/>
    <n v="15000"/>
    <n v="10000"/>
    <n v="953"/>
    <x v="4"/>
    <x v="4"/>
    <x v="0"/>
    <x v="4"/>
    <n v="68"/>
    <n v="109"/>
    <n v="20733"/>
    <n v="32267"/>
    <n v="68590"/>
    <n v="46486"/>
    <n v="15489"/>
    <n v="5370"/>
    <n v="2235"/>
    <n v="1186"/>
    <n v="805"/>
    <n v="1521"/>
    <n v="147679"/>
    <n v="17678"/>
    <n v="261"/>
    <n v="235"/>
    <n v="22"/>
    <n v="70095"/>
    <n v="62195"/>
    <n v="7250"/>
    <n v="73097"/>
    <n v="64952"/>
    <n v="7265"/>
    <n v="13479"/>
    <n v="11530"/>
    <n v="1719"/>
    <n v="537"/>
    <n v="32761"/>
    <n v="94643"/>
    <n v="7.6"/>
    <n v="7.6"/>
    <n v="7.9"/>
    <n v="7.9"/>
    <n v="7.8"/>
    <n v="7.8"/>
    <n v="7.8"/>
    <n v="7.7"/>
    <n v="7.5"/>
    <n v="7.5"/>
    <n v="7.5"/>
    <n v="7.4"/>
    <n v="7.4"/>
    <n v="7.5"/>
    <n v="6.5"/>
    <n v="7.7"/>
    <n v="7.6"/>
    <s v="R"/>
    <x v="0"/>
  </r>
  <r>
    <x v="93"/>
    <x v="3"/>
    <x v="55"/>
    <x v="93"/>
    <x v="24"/>
    <s v="Jennifer Garner"/>
    <s v="Denis O'Hare"/>
    <n v="11000"/>
    <n v="3000"/>
    <n v="896"/>
    <x v="2"/>
    <x v="2"/>
    <x v="0"/>
    <x v="2"/>
    <n v="84"/>
    <n v="117"/>
    <n v="37544"/>
    <n v="82276"/>
    <n v="145488"/>
    <n v="66156"/>
    <n v="16777"/>
    <n v="4582"/>
    <n v="1721"/>
    <n v="870"/>
    <n v="654"/>
    <n v="1588"/>
    <n v="231258"/>
    <n v="63266"/>
    <n v="864"/>
    <n v="650"/>
    <n v="205"/>
    <n v="145018"/>
    <n v="110493"/>
    <n v="32974"/>
    <n v="110555"/>
    <n v="88233"/>
    <n v="20687"/>
    <n v="22093"/>
    <n v="16963"/>
    <n v="4743"/>
    <n v="598"/>
    <n v="42222"/>
    <n v="173002"/>
    <n v="7.9"/>
    <n v="8.1"/>
    <n v="8.1999999999999993"/>
    <n v="8.1999999999999993"/>
    <n v="8.1"/>
    <n v="8.1"/>
    <n v="8.1"/>
    <n v="8.1"/>
    <n v="7.8"/>
    <n v="7.8"/>
    <n v="8"/>
    <n v="7.8"/>
    <n v="7.8"/>
    <n v="8"/>
    <n v="7.2"/>
    <n v="8"/>
    <n v="7.9"/>
    <s v="R"/>
    <x v="0"/>
  </r>
  <r>
    <x v="94"/>
    <x v="4"/>
    <x v="56"/>
    <x v="94"/>
    <x v="69"/>
    <s v="Lorelei Linklater"/>
    <s v="Libby Villari"/>
    <n v="230"/>
    <n v="193"/>
    <n v="127"/>
    <x v="3"/>
    <x v="3"/>
    <x v="3"/>
    <x v="2"/>
    <n v="100"/>
    <n v="165"/>
    <n v="49673"/>
    <n v="62055"/>
    <n v="76838"/>
    <n v="52238"/>
    <n v="23789"/>
    <n v="10431"/>
    <n v="4906"/>
    <n v="3071"/>
    <n v="2248"/>
    <n v="5086"/>
    <n v="183807"/>
    <n v="51558"/>
    <n v="1393"/>
    <n v="995"/>
    <n v="381"/>
    <n v="123006"/>
    <n v="92639"/>
    <n v="29076"/>
    <n v="81594"/>
    <n v="65261"/>
    <n v="15118"/>
    <n v="17881"/>
    <n v="13995"/>
    <n v="3567"/>
    <n v="559"/>
    <n v="36433"/>
    <n v="134679"/>
    <n v="8"/>
    <n v="7.7"/>
    <n v="8.1"/>
    <n v="8.1"/>
    <n v="8"/>
    <n v="8.1"/>
    <n v="8.1"/>
    <n v="7.8"/>
    <n v="7.8"/>
    <n v="7.8"/>
    <n v="7.6"/>
    <n v="7.7"/>
    <n v="7.7"/>
    <n v="7.7"/>
    <n v="7.2"/>
    <n v="8"/>
    <n v="7.9"/>
    <s v="R"/>
    <x v="0"/>
  </r>
  <r>
    <x v="95"/>
    <x v="4"/>
    <x v="57"/>
    <x v="95"/>
    <x v="70"/>
    <s v="Melissa Benoist"/>
    <s v="Chris Mulkey"/>
    <n v="24000"/>
    <n v="970"/>
    <n v="535"/>
    <x v="12"/>
    <x v="3"/>
    <x v="17"/>
    <x v="2"/>
    <n v="88"/>
    <n v="107"/>
    <n v="110404"/>
    <n v="161864"/>
    <n v="132656"/>
    <n v="56007"/>
    <n v="16577"/>
    <n v="6031"/>
    <n v="2937"/>
    <n v="1859"/>
    <n v="1263"/>
    <n v="2723"/>
    <n v="308900"/>
    <n v="71066"/>
    <n v="2878"/>
    <n v="2200"/>
    <n v="660"/>
    <n v="205839"/>
    <n v="161853"/>
    <n v="41944"/>
    <n v="123712"/>
    <n v="102839"/>
    <n v="19018"/>
    <n v="23345"/>
    <n v="19072"/>
    <n v="3812"/>
    <n v="590"/>
    <n v="49868"/>
    <n v="213952"/>
    <n v="8.5"/>
    <n v="8.4"/>
    <n v="9"/>
    <n v="9.1"/>
    <n v="8.9"/>
    <n v="8.6"/>
    <n v="8.6999999999999993"/>
    <n v="8.5"/>
    <n v="8.3000000000000007"/>
    <n v="8.3000000000000007"/>
    <n v="8.1999999999999993"/>
    <n v="8.1"/>
    <n v="8.1"/>
    <n v="8.1999999999999993"/>
    <n v="8"/>
    <n v="8.6"/>
    <n v="8.4"/>
    <s v="R"/>
    <x v="0"/>
  </r>
  <r>
    <x v="96"/>
    <x v="3"/>
    <x v="58"/>
    <x v="96"/>
    <x v="71"/>
    <s v="Ariane Labed"/>
    <s v="Athina Rachel Tsangari"/>
    <n v="140"/>
    <n v="63"/>
    <n v="48"/>
    <x v="3"/>
    <x v="3"/>
    <x v="15"/>
    <x v="2"/>
    <n v="94"/>
    <n v="109"/>
    <n v="16953"/>
    <n v="22109"/>
    <n v="31439"/>
    <n v="19251"/>
    <n v="8142"/>
    <n v="3412"/>
    <n v="1649"/>
    <n v="1033"/>
    <n v="826"/>
    <n v="1745"/>
    <n v="67076"/>
    <n v="23823"/>
    <n v="208"/>
    <n v="138"/>
    <n v="66"/>
    <n v="43312"/>
    <n v="30016"/>
    <n v="12857"/>
    <n v="37072"/>
    <n v="28401"/>
    <n v="8189"/>
    <n v="7479"/>
    <n v="5891"/>
    <n v="1470"/>
    <n v="447"/>
    <n v="12382"/>
    <n v="59116"/>
    <n v="7.9"/>
    <n v="7.8"/>
    <n v="8.1"/>
    <n v="8.3000000000000007"/>
    <n v="7.4"/>
    <n v="8.1"/>
    <n v="8.1999999999999993"/>
    <n v="7.9"/>
    <n v="7.8"/>
    <n v="7.8"/>
    <n v="7.6"/>
    <n v="7.3"/>
    <n v="7.4"/>
    <n v="7.2"/>
    <n v="7"/>
    <n v="8"/>
    <n v="7.9"/>
    <s v="R"/>
    <x v="0"/>
  </r>
  <r>
    <x v="97"/>
    <x v="5"/>
    <x v="59"/>
    <x v="97"/>
    <x v="72"/>
    <s v="Rob Walker"/>
    <n v="0"/>
    <n v="131"/>
    <n v="12"/>
    <n v="0"/>
    <x v="1"/>
    <x v="5"/>
    <x v="1"/>
    <x v="5"/>
    <n v="81"/>
    <n v="136"/>
    <n v="155391"/>
    <n v="161810"/>
    <n v="166378"/>
    <n v="99402"/>
    <n v="40734"/>
    <n v="18060"/>
    <n v="8751"/>
    <n v="5970"/>
    <n v="4489"/>
    <n v="15768"/>
    <n v="425971"/>
    <n v="68664"/>
    <n v="4722"/>
    <n v="3919"/>
    <n v="768"/>
    <n v="220467"/>
    <n v="183671"/>
    <n v="34366"/>
    <n v="187138"/>
    <n v="162918"/>
    <n v="21362"/>
    <n v="42942"/>
    <n v="36441"/>
    <n v="5729"/>
    <n v="712"/>
    <n v="85141"/>
    <n v="250769"/>
    <n v="8"/>
    <n v="8.3000000000000007"/>
    <n v="8.5"/>
    <n v="8.5"/>
    <n v="8.6"/>
    <n v="8.1999999999999993"/>
    <n v="8.1999999999999993"/>
    <n v="8.3000000000000007"/>
    <n v="8"/>
    <n v="7.9"/>
    <n v="8.1999999999999993"/>
    <n v="7.9"/>
    <n v="7.8"/>
    <n v="8.1999999999999993"/>
    <n v="7.7"/>
    <n v="8.1999999999999993"/>
    <n v="7.9"/>
    <s v="PG-13"/>
    <x v="0"/>
  </r>
  <r>
    <x v="98"/>
    <x v="1"/>
    <x v="1"/>
    <x v="98"/>
    <x v="73"/>
    <s v="Toby Jones"/>
    <s v="Alfred Enoch"/>
    <n v="10000"/>
    <n v="2000"/>
    <n v="1000"/>
    <x v="4"/>
    <x v="6"/>
    <x v="18"/>
    <x v="5"/>
    <n v="65"/>
    <n v="146"/>
    <n v="68937"/>
    <n v="54947"/>
    <n v="102488"/>
    <n v="80465"/>
    <n v="31205"/>
    <n v="11792"/>
    <n v="4808"/>
    <n v="2454"/>
    <n v="1617"/>
    <n v="4522"/>
    <n v="223868"/>
    <n v="79506"/>
    <n v="1967"/>
    <n v="1310"/>
    <n v="638"/>
    <n v="178871"/>
    <n v="126052"/>
    <n v="51112"/>
    <n v="94328"/>
    <n v="73103"/>
    <n v="20145"/>
    <n v="18077"/>
    <n v="14073"/>
    <n v="3750"/>
    <n v="734"/>
    <n v="56139"/>
    <n v="180885"/>
    <n v="7.5"/>
    <n v="8.1999999999999993"/>
    <n v="8.1"/>
    <n v="7.9"/>
    <n v="8.6"/>
    <n v="7.9"/>
    <n v="7.7"/>
    <n v="8.3000000000000007"/>
    <n v="7.4"/>
    <n v="7.3"/>
    <n v="8.1"/>
    <n v="7.4"/>
    <n v="7.3"/>
    <n v="8"/>
    <n v="6.7"/>
    <n v="7.9"/>
    <n v="7.5"/>
    <s v="PG-13"/>
    <x v="2"/>
  </r>
  <r>
    <x v="99"/>
    <x v="1"/>
    <x v="55"/>
    <x v="99"/>
    <x v="74"/>
    <s v="Tyler Labine"/>
    <s v="Chelan Simmons"/>
    <n v="948"/>
    <n v="779"/>
    <n v="440"/>
    <x v="5"/>
    <x v="0"/>
    <x v="19"/>
    <x v="2"/>
    <n v="65"/>
    <n v="124"/>
    <n v="16572"/>
    <n v="19818"/>
    <n v="44460"/>
    <n v="35863"/>
    <n v="13456"/>
    <n v="4588"/>
    <n v="1684"/>
    <n v="855"/>
    <n v="479"/>
    <n v="848"/>
    <n v="106144"/>
    <n v="15113"/>
    <n v="219"/>
    <n v="198"/>
    <n v="20"/>
    <n v="52889"/>
    <n v="45169"/>
    <n v="7232"/>
    <n v="56379"/>
    <n v="49634"/>
    <n v="6156"/>
    <n v="8861"/>
    <n v="7645"/>
    <n v="1072"/>
    <n v="540"/>
    <n v="26213"/>
    <n v="73918"/>
    <n v="7.5"/>
    <n v="7.7"/>
    <n v="7.7"/>
    <n v="7.7"/>
    <n v="8.1999999999999993"/>
    <n v="7.6"/>
    <n v="7.6"/>
    <n v="7.6"/>
    <n v="7.5"/>
    <n v="7.5"/>
    <n v="7.7"/>
    <n v="7.5"/>
    <n v="7.4"/>
    <n v="7.7"/>
    <n v="7.1"/>
    <n v="7.7"/>
    <n v="7.5"/>
    <s v="R"/>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30000000"/>
    <n v="151101803"/>
    <x v="0"/>
    <x v="0"/>
    <s v="AmiÃ©e Conn"/>
    <x v="0"/>
    <n v="19000"/>
    <m/>
    <n v="8.1999999999999993"/>
    <s v="Comedy"/>
    <s v="Drama"/>
    <s v="Music"/>
    <n v="93"/>
    <x v="0"/>
    <x v="0"/>
    <x v="0"/>
    <x v="0"/>
    <x v="0"/>
    <x v="0"/>
    <x v="0"/>
    <x v="0"/>
    <x v="0"/>
    <x v="0"/>
    <x v="0"/>
    <n v="157693"/>
    <n v="56713"/>
    <n v="2675"/>
    <n v="1784"/>
    <n v="868"/>
    <n v="113008"/>
    <n v="78998"/>
    <n v="32730"/>
    <n v="66058"/>
    <n v="50835"/>
    <n v="14165"/>
    <n v="15765"/>
    <n v="12148"/>
    <n v="3302"/>
    <n v="454"/>
    <n v="33360"/>
    <n v="117987"/>
    <n v="8.1999999999999993"/>
    <n v="8.1"/>
    <n v="8.9"/>
    <n v="9"/>
    <n v="8.6999999999999993"/>
    <n v="8.4"/>
    <n v="8.4"/>
    <n v="8.1999999999999993"/>
    <n v="7.9"/>
    <n v="7.9"/>
    <n v="7.8"/>
    <n v="7.6"/>
    <n v="7.6"/>
    <n v="7.5"/>
    <n v="7.1"/>
    <n v="8.3000000000000007"/>
    <n v="8.1"/>
    <x v="0"/>
    <x v="0"/>
    <x v="0"/>
  </r>
  <r>
    <x v="1"/>
    <x v="0"/>
    <n v="150000000"/>
    <n v="341268248"/>
    <x v="1"/>
    <x v="1"/>
    <s v="Idris Elba"/>
    <x v="1"/>
    <n v="28000"/>
    <n v="27000"/>
    <n v="8.1"/>
    <s v="Animation"/>
    <s v="Adventure"/>
    <s v="Comedy"/>
    <n v="78"/>
    <x v="1"/>
    <x v="1"/>
    <x v="1"/>
    <x v="1"/>
    <x v="1"/>
    <x v="1"/>
    <x v="1"/>
    <x v="1"/>
    <x v="1"/>
    <x v="1"/>
    <x v="1"/>
    <n v="176202"/>
    <n v="52345"/>
    <n v="2362"/>
    <n v="1641"/>
    <n v="706"/>
    <n v="119637"/>
    <n v="87499"/>
    <n v="30813"/>
    <n v="75474"/>
    <n v="61358"/>
    <n v="13034"/>
    <n v="12353"/>
    <n v="9959"/>
    <n v="2151"/>
    <n v="518"/>
    <n v="35975"/>
    <n v="122844"/>
    <n v="8"/>
    <n v="8.3000000000000007"/>
    <n v="8.4"/>
    <n v="8.3000000000000007"/>
    <n v="8.6999999999999993"/>
    <n v="8.1999999999999993"/>
    <n v="8.1"/>
    <n v="8.4"/>
    <n v="7.8"/>
    <n v="7.8"/>
    <n v="8.1"/>
    <n v="7.8"/>
    <n v="7.8"/>
    <n v="8.1"/>
    <n v="7.6"/>
    <n v="8"/>
    <n v="8"/>
    <x v="1"/>
    <x v="0"/>
    <x v="1"/>
  </r>
  <r>
    <x v="2"/>
    <x v="0"/>
    <n v="12000000"/>
    <n v="51738905"/>
    <x v="2"/>
    <x v="2"/>
    <s v="Rooney Mara"/>
    <x v="2"/>
    <n v="96000"/>
    <n v="9800"/>
    <n v="8.1"/>
    <s v="Biography"/>
    <s v="Drama"/>
    <m/>
    <n v="69"/>
    <x v="2"/>
    <x v="2"/>
    <x v="2"/>
    <x v="2"/>
    <x v="2"/>
    <x v="2"/>
    <x v="2"/>
    <x v="2"/>
    <x v="2"/>
    <x v="2"/>
    <x v="2"/>
    <n v="68921"/>
    <n v="24977"/>
    <n v="702"/>
    <n v="477"/>
    <n v="220"/>
    <n v="42962"/>
    <n v="29729"/>
    <n v="12780"/>
    <n v="34297"/>
    <n v="26384"/>
    <n v="7413"/>
    <n v="9054"/>
    <n v="6714"/>
    <n v="2184"/>
    <n v="298"/>
    <n v="13478"/>
    <n v="53931"/>
    <n v="8"/>
    <n v="8.4"/>
    <n v="8.3000000000000007"/>
    <n v="8.1999999999999993"/>
    <n v="8.6999999999999993"/>
    <n v="8.1"/>
    <n v="8"/>
    <n v="8.4"/>
    <n v="8"/>
    <n v="7.9"/>
    <n v="8.1999999999999993"/>
    <n v="8"/>
    <n v="7.9"/>
    <n v="8.4"/>
    <n v="7.1"/>
    <n v="8.1"/>
    <n v="8"/>
    <x v="0"/>
    <x v="1"/>
    <x v="2"/>
  </r>
  <r>
    <x v="3"/>
    <x v="0"/>
    <n v="47000000"/>
    <n v="100546139"/>
    <x v="3"/>
    <x v="3"/>
    <s v="Forest Whitaker"/>
    <x v="3"/>
    <n v="5300"/>
    <m/>
    <n v="8"/>
    <s v="Drama"/>
    <s v="Mystery"/>
    <s v="Sci-Fi"/>
    <n v="81"/>
    <x v="3"/>
    <x v="3"/>
    <x v="3"/>
    <x v="3"/>
    <x v="3"/>
    <x v="3"/>
    <x v="3"/>
    <x v="3"/>
    <x v="3"/>
    <x v="3"/>
    <x v="3"/>
    <n v="237437"/>
    <n v="46272"/>
    <n v="1943"/>
    <n v="1544"/>
    <n v="376"/>
    <n v="126301"/>
    <n v="101741"/>
    <n v="23163"/>
    <n v="111985"/>
    <n v="95005"/>
    <n v="15227"/>
    <n v="24027"/>
    <n v="20118"/>
    <n v="3440"/>
    <n v="537"/>
    <n v="42062"/>
    <n v="163774"/>
    <n v="7.9"/>
    <n v="8"/>
    <n v="8.6"/>
    <n v="8.6"/>
    <n v="8.4"/>
    <n v="8.1999999999999993"/>
    <n v="8.1999999999999993"/>
    <n v="8.1"/>
    <n v="7.8"/>
    <n v="7.8"/>
    <n v="7.8"/>
    <n v="7.6"/>
    <n v="7.6"/>
    <n v="7.7"/>
    <n v="7.3"/>
    <n v="8"/>
    <n v="7.9"/>
    <x v="0"/>
    <x v="0"/>
    <x v="3"/>
  </r>
  <r>
    <x v="4"/>
    <x v="0"/>
    <n v="9000000"/>
    <n v="47695371"/>
    <x v="4"/>
    <x v="4"/>
    <s v="Kyle Chandler"/>
    <x v="4"/>
    <n v="71000"/>
    <n v="3300"/>
    <n v="7.9"/>
    <s v="Drama"/>
    <m/>
    <m/>
    <n v="96"/>
    <x v="4"/>
    <x v="4"/>
    <x v="4"/>
    <x v="4"/>
    <x v="4"/>
    <x v="4"/>
    <x v="1"/>
    <x v="4"/>
    <x v="4"/>
    <x v="4"/>
    <x v="4"/>
    <n v="92452"/>
    <n v="22834"/>
    <n v="855"/>
    <n v="681"/>
    <n v="166"/>
    <n v="55475"/>
    <n v="43467"/>
    <n v="11378"/>
    <n v="40645"/>
    <n v="32983"/>
    <n v="7053"/>
    <n v="11361"/>
    <n v="8862"/>
    <n v="2306"/>
    <n v="402"/>
    <n v="20287"/>
    <n v="65837"/>
    <n v="7.9"/>
    <n v="7.7"/>
    <n v="8.5"/>
    <n v="8.5"/>
    <n v="8.1"/>
    <n v="8"/>
    <n v="8.1"/>
    <n v="7.8"/>
    <n v="7.7"/>
    <n v="7.7"/>
    <n v="7.7"/>
    <n v="7.6"/>
    <n v="7.6"/>
    <n v="7.6"/>
    <n v="7.1"/>
    <n v="7.9"/>
    <n v="7.8"/>
    <x v="2"/>
    <x v="0"/>
    <x v="4"/>
  </r>
  <r>
    <x v="5"/>
    <x v="0"/>
    <n v="12000000"/>
    <n v="27007844"/>
    <x v="5"/>
    <x v="5"/>
    <s v="Ben Foster"/>
    <x v="5"/>
    <n v="12000"/>
    <n v="9000"/>
    <n v="7.7"/>
    <s v="Crime"/>
    <s v="Drama"/>
    <s v="Thriller"/>
    <n v="88"/>
    <x v="5"/>
    <x v="5"/>
    <x v="5"/>
    <x v="5"/>
    <x v="5"/>
    <x v="5"/>
    <x v="4"/>
    <x v="5"/>
    <x v="5"/>
    <x v="5"/>
    <x v="5"/>
    <n v="88398"/>
    <n v="10427"/>
    <n v="564"/>
    <n v="519"/>
    <n v="43"/>
    <n v="41898"/>
    <n v="37112"/>
    <n v="4370"/>
    <n v="40564"/>
    <n v="36251"/>
    <n v="3817"/>
    <n v="10696"/>
    <n v="9091"/>
    <n v="1425"/>
    <n v="403"/>
    <n v="18746"/>
    <n v="57907"/>
    <n v="7.7"/>
    <n v="7.4"/>
    <n v="8.1"/>
    <n v="8.1"/>
    <n v="7.7"/>
    <n v="7.7"/>
    <n v="7.8"/>
    <n v="7.4"/>
    <n v="7.5"/>
    <n v="7.6"/>
    <n v="7.4"/>
    <n v="7.6"/>
    <n v="7.6"/>
    <n v="7.7"/>
    <n v="7.3"/>
    <n v="7.9"/>
    <n v="7.5"/>
    <x v="2"/>
    <x v="0"/>
    <x v="5"/>
  </r>
  <r>
    <x v="6"/>
    <x v="0"/>
    <n v="165000000"/>
    <n v="232641920"/>
    <x v="6"/>
    <x v="6"/>
    <s v="Rachel McAdams"/>
    <x v="5"/>
    <m/>
    <n v="46000"/>
    <n v="7.6"/>
    <s v="Action"/>
    <s v="Adventure"/>
    <s v="Fantasy"/>
    <n v="72"/>
    <x v="6"/>
    <x v="6"/>
    <x v="6"/>
    <x v="6"/>
    <x v="6"/>
    <x v="6"/>
    <x v="5"/>
    <x v="6"/>
    <x v="6"/>
    <x v="6"/>
    <x v="6"/>
    <n v="202386"/>
    <n v="42203"/>
    <n v="2526"/>
    <n v="1970"/>
    <n v="540"/>
    <n v="117060"/>
    <n v="93330"/>
    <n v="22484"/>
    <n v="87961"/>
    <n v="74305"/>
    <n v="12327"/>
    <n v="17122"/>
    <n v="14163"/>
    <n v="2629"/>
    <n v="545"/>
    <n v="36644"/>
    <n v="133095"/>
    <n v="7.5"/>
    <n v="7.8"/>
    <n v="8"/>
    <n v="8"/>
    <n v="8.3000000000000007"/>
    <n v="7.6"/>
    <n v="7.6"/>
    <n v="7.8"/>
    <n v="7.4"/>
    <n v="7.4"/>
    <n v="7.7"/>
    <n v="7.5"/>
    <n v="7.4"/>
    <n v="7.8"/>
    <n v="7.1"/>
    <n v="7.6"/>
    <n v="7.4"/>
    <x v="0"/>
    <x v="0"/>
    <x v="6"/>
  </r>
  <r>
    <x v="7"/>
    <x v="1"/>
    <n v="260000000"/>
    <n v="200807262"/>
    <x v="7"/>
    <x v="7"/>
    <s v="M.C. Gainey"/>
    <x v="6"/>
    <n v="553"/>
    <n v="284"/>
    <n v="7.8"/>
    <s v="Animation"/>
    <s v="Adventure"/>
    <s v="Comedy"/>
    <n v="71"/>
    <x v="7"/>
    <x v="7"/>
    <x v="7"/>
    <x v="7"/>
    <x v="7"/>
    <x v="7"/>
    <x v="6"/>
    <x v="7"/>
    <x v="7"/>
    <x v="7"/>
    <x v="7"/>
    <n v="166088"/>
    <n v="97213"/>
    <n v="1950"/>
    <n v="1048"/>
    <n v="885"/>
    <n v="144744"/>
    <n v="81897"/>
    <n v="61390"/>
    <n v="89588"/>
    <n v="63534"/>
    <n v="24912"/>
    <n v="15318"/>
    <n v="11277"/>
    <n v="3805"/>
    <n v="622"/>
    <n v="47643"/>
    <n v="148024"/>
    <n v="7.6"/>
    <n v="8.1999999999999993"/>
    <n v="7.8"/>
    <n v="7.4"/>
    <n v="8.3000000000000007"/>
    <n v="7.9"/>
    <n v="7.7"/>
    <n v="8.1999999999999993"/>
    <n v="7.6"/>
    <n v="7.5"/>
    <n v="8"/>
    <n v="7.7"/>
    <n v="7.6"/>
    <n v="7.9"/>
    <n v="6.9"/>
    <n v="7.9"/>
    <n v="7.7"/>
    <x v="1"/>
    <x v="0"/>
    <x v="7"/>
  </r>
  <r>
    <x v="8"/>
    <x v="2"/>
    <n v="250000000"/>
    <n v="448130642"/>
    <x v="8"/>
    <x v="8"/>
    <s v="Joseph Gordon-Levitt"/>
    <x v="7"/>
    <n v="23000"/>
    <n v="23000"/>
    <n v="8.4"/>
    <s v="Action"/>
    <s v="Thriller"/>
    <m/>
    <n v="78"/>
    <x v="8"/>
    <x v="8"/>
    <x v="8"/>
    <x v="8"/>
    <x v="8"/>
    <x v="8"/>
    <x v="7"/>
    <x v="8"/>
    <x v="8"/>
    <x v="8"/>
    <x v="8"/>
    <n v="842343"/>
    <n v="143070"/>
    <n v="4726"/>
    <n v="4023"/>
    <n v="672"/>
    <n v="509635"/>
    <n v="425041"/>
    <n v="79826"/>
    <n v="348324"/>
    <n v="299862"/>
    <n v="43434"/>
    <n v="55689"/>
    <n v="46968"/>
    <n v="7741"/>
    <n v="840"/>
    <n v="160533"/>
    <n v="501687"/>
    <n v="8.5"/>
    <n v="8.4"/>
    <n v="8.6"/>
    <n v="8.5"/>
    <n v="8.6"/>
    <n v="8.6999999999999993"/>
    <n v="8.6999999999999993"/>
    <n v="8.6"/>
    <n v="8.3000000000000007"/>
    <n v="8.3000000000000007"/>
    <n v="8.1999999999999993"/>
    <n v="7.9"/>
    <n v="7.9"/>
    <n v="7.9"/>
    <n v="7.8"/>
    <n v="8.4"/>
    <n v="8.4"/>
    <x v="0"/>
    <x v="0"/>
    <x v="8"/>
  </r>
  <r>
    <x v="9"/>
    <x v="0"/>
    <n v="250000000"/>
    <n v="407197282"/>
    <x v="9"/>
    <x v="9"/>
    <s v="Chris Evans"/>
    <x v="8"/>
    <n v="19000"/>
    <n v="11000"/>
    <n v="7.9"/>
    <s v="Action"/>
    <s v="Adventure"/>
    <s v="Sci-Fi"/>
    <n v="75"/>
    <x v="9"/>
    <x v="9"/>
    <x v="9"/>
    <x v="9"/>
    <x v="9"/>
    <x v="9"/>
    <x v="8"/>
    <x v="9"/>
    <x v="9"/>
    <x v="9"/>
    <x v="9"/>
    <n v="264239"/>
    <n v="43818"/>
    <n v="3572"/>
    <n v="2865"/>
    <n v="683"/>
    <n v="148991"/>
    <n v="124124"/>
    <n v="23355"/>
    <n v="105069"/>
    <n v="91345"/>
    <n v="12135"/>
    <n v="19151"/>
    <n v="16351"/>
    <n v="2459"/>
    <n v="593"/>
    <n v="48777"/>
    <n v="153638"/>
    <n v="7.8"/>
    <n v="7.9"/>
    <n v="8.3000000000000007"/>
    <n v="8.3000000000000007"/>
    <n v="8.6"/>
    <n v="8"/>
    <n v="8"/>
    <n v="8"/>
    <n v="7.7"/>
    <n v="7.7"/>
    <n v="7.8"/>
    <n v="7.6"/>
    <n v="7.6"/>
    <n v="7.9"/>
    <n v="7.5"/>
    <n v="8.1"/>
    <n v="7.7"/>
    <x v="0"/>
    <x v="0"/>
    <x v="9"/>
  </r>
  <r>
    <x v="10"/>
    <x v="3"/>
    <n v="225000000"/>
    <n v="258355354"/>
    <x v="10"/>
    <x v="10"/>
    <s v="James Nesbitt"/>
    <x v="9"/>
    <n v="972"/>
    <n v="773"/>
    <n v="7.9"/>
    <s v="Adventure"/>
    <s v="Fantasy"/>
    <m/>
    <n v="66"/>
    <x v="10"/>
    <x v="10"/>
    <x v="10"/>
    <x v="10"/>
    <x v="10"/>
    <x v="10"/>
    <x v="9"/>
    <x v="10"/>
    <x v="10"/>
    <x v="10"/>
    <x v="10"/>
    <n v="343498"/>
    <n v="74772"/>
    <n v="2463"/>
    <n v="1881"/>
    <n v="567"/>
    <n v="215009"/>
    <n v="170290"/>
    <n v="42613"/>
    <n v="144473"/>
    <n v="121518"/>
    <n v="20892"/>
    <n v="27811"/>
    <n v="22820"/>
    <n v="4514"/>
    <n v="716"/>
    <n v="56067"/>
    <n v="234354"/>
    <n v="7.8"/>
    <n v="8.1"/>
    <n v="8.1"/>
    <n v="8"/>
    <n v="8.5"/>
    <n v="8"/>
    <n v="8"/>
    <n v="8.1999999999999993"/>
    <n v="7.7"/>
    <n v="7.7"/>
    <n v="7.9"/>
    <n v="7.7"/>
    <n v="7.6"/>
    <n v="7.9"/>
    <n v="7.5"/>
    <n v="7.8"/>
    <n v="7.8"/>
    <x v="0"/>
    <x v="0"/>
    <x v="10"/>
  </r>
  <r>
    <x v="11"/>
    <x v="2"/>
    <n v="220000000"/>
    <n v="623279547"/>
    <x v="11"/>
    <x v="11"/>
    <s v="Scarlett Johansson"/>
    <x v="10"/>
    <n v="21000"/>
    <n v="19000"/>
    <n v="8.1"/>
    <s v="Action"/>
    <s v="Sci-Fi"/>
    <m/>
    <n v="69"/>
    <x v="11"/>
    <x v="11"/>
    <x v="11"/>
    <x v="11"/>
    <x v="11"/>
    <x v="11"/>
    <x v="10"/>
    <x v="11"/>
    <x v="11"/>
    <x v="11"/>
    <x v="11"/>
    <n v="691783"/>
    <n v="151617"/>
    <n v="4953"/>
    <n v="3767"/>
    <n v="1150"/>
    <n v="432999"/>
    <n v="343012"/>
    <n v="85465"/>
    <n v="295318"/>
    <n v="247617"/>
    <n v="43303"/>
    <n v="54282"/>
    <n v="44183"/>
    <n v="9138"/>
    <n v="842"/>
    <n v="145826"/>
    <n v="423958"/>
    <n v="8"/>
    <n v="8.1999999999999993"/>
    <n v="8.1999999999999993"/>
    <n v="8.1999999999999993"/>
    <n v="8.5"/>
    <n v="8.1"/>
    <n v="8.1"/>
    <n v="8.3000000000000007"/>
    <n v="8"/>
    <n v="8"/>
    <n v="8.1"/>
    <n v="7.9"/>
    <n v="7.9"/>
    <n v="8.1"/>
    <n v="7.4"/>
    <n v="8.3000000000000007"/>
    <n v="7.9"/>
    <x v="0"/>
    <x v="0"/>
    <x v="11"/>
  </r>
  <r>
    <x v="12"/>
    <x v="1"/>
    <n v="200000000"/>
    <n v="414984497"/>
    <x v="12"/>
    <x v="12"/>
    <s v="Don Rickles"/>
    <x v="11"/>
    <n v="1000"/>
    <n v="721"/>
    <n v="8.3000000000000007"/>
    <s v="Animation"/>
    <s v="Adventure"/>
    <s v="Comedy"/>
    <n v="92"/>
    <x v="12"/>
    <x v="12"/>
    <x v="12"/>
    <x v="12"/>
    <x v="12"/>
    <x v="12"/>
    <x v="11"/>
    <x v="12"/>
    <x v="12"/>
    <x v="12"/>
    <x v="12"/>
    <n v="389014"/>
    <n v="98386"/>
    <n v="3202"/>
    <n v="2405"/>
    <n v="776"/>
    <n v="260519"/>
    <n v="199962"/>
    <n v="58366"/>
    <n v="169886"/>
    <n v="140253"/>
    <n v="27658"/>
    <n v="32457"/>
    <n v="26171"/>
    <n v="5806"/>
    <n v="769"/>
    <n v="105490"/>
    <n v="267692"/>
    <n v="8.3000000000000007"/>
    <n v="8.3000000000000007"/>
    <n v="8.1999999999999993"/>
    <n v="8.3000000000000007"/>
    <n v="8"/>
    <n v="8.4"/>
    <n v="8.5"/>
    <n v="8.4"/>
    <n v="8.1999999999999993"/>
    <n v="8.1999999999999993"/>
    <n v="8.3000000000000007"/>
    <n v="8.1"/>
    <n v="8.1"/>
    <n v="8.1"/>
    <n v="8.1"/>
    <n v="8.5"/>
    <n v="8.3000000000000007"/>
    <x v="3"/>
    <x v="0"/>
    <x v="12"/>
  </r>
  <r>
    <x v="13"/>
    <x v="2"/>
    <n v="200000000"/>
    <n v="304360277"/>
    <x v="13"/>
    <x v="13"/>
    <s v="Rory Kinnear"/>
    <x v="12"/>
    <n v="563"/>
    <n v="393"/>
    <n v="7.8"/>
    <s v="Action"/>
    <s v="Adventure"/>
    <s v="Thriller"/>
    <n v="81"/>
    <x v="11"/>
    <x v="13"/>
    <x v="13"/>
    <x v="13"/>
    <x v="13"/>
    <x v="13"/>
    <x v="12"/>
    <x v="13"/>
    <x v="13"/>
    <x v="13"/>
    <x v="13"/>
    <n v="391158"/>
    <n v="65929"/>
    <n v="1726"/>
    <n v="1443"/>
    <n v="264"/>
    <n v="211059"/>
    <n v="175769"/>
    <n v="33140"/>
    <n v="178148"/>
    <n v="153888"/>
    <n v="21704"/>
    <n v="40529"/>
    <n v="34070"/>
    <n v="5793"/>
    <n v="802"/>
    <n v="73825"/>
    <n v="262166"/>
    <n v="7.7"/>
    <n v="7.7"/>
    <n v="8.1999999999999993"/>
    <n v="8.1999999999999993"/>
    <n v="7.9"/>
    <n v="7.9"/>
    <n v="7.9"/>
    <n v="7.8"/>
    <n v="7.6"/>
    <n v="7.6"/>
    <n v="7.6"/>
    <n v="7.7"/>
    <n v="7.7"/>
    <n v="7.9"/>
    <n v="7.4"/>
    <n v="8"/>
    <n v="7.6"/>
    <x v="0"/>
    <x v="2"/>
    <x v="13"/>
  </r>
  <r>
    <x v="14"/>
    <x v="4"/>
    <n v="200000000"/>
    <n v="233914986"/>
    <x v="14"/>
    <x v="14"/>
    <s v="Hugh Jackman"/>
    <x v="13"/>
    <n v="22000"/>
    <n v="20000"/>
    <n v="8"/>
    <s v="Action"/>
    <s v="Adventure"/>
    <s v="Sci-Fi"/>
    <n v="74"/>
    <x v="13"/>
    <x v="14"/>
    <x v="14"/>
    <x v="14"/>
    <x v="14"/>
    <x v="14"/>
    <x v="13"/>
    <x v="14"/>
    <x v="14"/>
    <x v="14"/>
    <x v="14"/>
    <n v="370835"/>
    <n v="71008"/>
    <n v="3038"/>
    <n v="2403"/>
    <n v="614"/>
    <n v="220178"/>
    <n v="179039"/>
    <n v="39094"/>
    <n v="158607"/>
    <n v="135392"/>
    <n v="20927"/>
    <n v="26834"/>
    <n v="22460"/>
    <n v="3884"/>
    <n v="710"/>
    <n v="67889"/>
    <n v="229049"/>
    <n v="8"/>
    <n v="8.1"/>
    <n v="8.4"/>
    <n v="8.4"/>
    <n v="8.6"/>
    <n v="8.1"/>
    <n v="8.1"/>
    <n v="8.1999999999999993"/>
    <n v="7.8"/>
    <n v="7.8"/>
    <n v="8"/>
    <n v="7.7"/>
    <n v="7.7"/>
    <n v="7.9"/>
    <n v="7.4"/>
    <n v="8.1"/>
    <n v="7.9"/>
    <x v="0"/>
    <x v="0"/>
    <x v="14"/>
  </r>
  <r>
    <x v="15"/>
    <x v="3"/>
    <n v="190000000"/>
    <n v="228756232"/>
    <x v="6"/>
    <x v="15"/>
    <s v="Noel Clarke"/>
    <x v="5"/>
    <n v="981"/>
    <n v="928"/>
    <n v="7.8"/>
    <s v="Action"/>
    <s v="Adventure"/>
    <s v="Sci-Fi"/>
    <n v="72"/>
    <x v="13"/>
    <x v="15"/>
    <x v="15"/>
    <x v="15"/>
    <x v="15"/>
    <x v="15"/>
    <x v="14"/>
    <x v="15"/>
    <x v="15"/>
    <x v="15"/>
    <x v="15"/>
    <n v="293195"/>
    <n v="54871"/>
    <n v="1167"/>
    <n v="919"/>
    <n v="235"/>
    <n v="139465"/>
    <n v="112847"/>
    <n v="25177"/>
    <n v="148254"/>
    <n v="127249"/>
    <n v="18897"/>
    <n v="35964"/>
    <n v="29756"/>
    <n v="5593"/>
    <n v="747"/>
    <n v="71968"/>
    <n v="181224"/>
    <n v="7.7"/>
    <n v="8"/>
    <n v="7.8"/>
    <n v="7.8"/>
    <n v="8.1999999999999993"/>
    <n v="7.9"/>
    <n v="7.8"/>
    <n v="8.1"/>
    <n v="7.6"/>
    <n v="7.6"/>
    <n v="7.9"/>
    <n v="7.7"/>
    <n v="7.7"/>
    <n v="8.1"/>
    <n v="7.1"/>
    <n v="7.9"/>
    <n v="7.6"/>
    <x v="0"/>
    <x v="0"/>
    <x v="15"/>
  </r>
  <r>
    <x v="16"/>
    <x v="2"/>
    <n v="180000000"/>
    <n v="303001229"/>
    <x v="10"/>
    <x v="10"/>
    <s v="James Nesbitt"/>
    <x v="9"/>
    <n v="972"/>
    <n v="773"/>
    <n v="7.9"/>
    <s v="Adventure"/>
    <s v="Fantasy"/>
    <m/>
    <m/>
    <x v="14"/>
    <x v="16"/>
    <x v="16"/>
    <x v="16"/>
    <x v="16"/>
    <x v="16"/>
    <x v="15"/>
    <x v="16"/>
    <x v="16"/>
    <x v="16"/>
    <x v="16"/>
    <n v="445566"/>
    <n v="104340"/>
    <n v="2577"/>
    <n v="1966"/>
    <n v="593"/>
    <n v="278388"/>
    <n v="217052"/>
    <n v="58630"/>
    <n v="195765"/>
    <n v="162768"/>
    <n v="30209"/>
    <n v="37575"/>
    <n v="30484"/>
    <n v="6457"/>
    <n v="785"/>
    <n v="78375"/>
    <n v="308010"/>
    <n v="7.8"/>
    <n v="8.1"/>
    <n v="8"/>
    <n v="7.9"/>
    <n v="8.3000000000000007"/>
    <n v="8"/>
    <n v="8"/>
    <n v="8.1999999999999993"/>
    <n v="7.7"/>
    <n v="7.7"/>
    <n v="7.9"/>
    <n v="7.7"/>
    <n v="7.6"/>
    <n v="8"/>
    <n v="7.5"/>
    <n v="7.8"/>
    <n v="7.8"/>
    <x v="0"/>
    <x v="0"/>
    <x v="16"/>
  </r>
  <r>
    <x v="17"/>
    <x v="4"/>
    <n v="178000000"/>
    <n v="100189501"/>
    <x v="15"/>
    <x v="16"/>
    <s v="Noah Taylor"/>
    <x v="14"/>
    <n v="854"/>
    <n v="509"/>
    <n v="7.9"/>
    <s v="Action"/>
    <s v="Adventure"/>
    <s v="Sci-Fi"/>
    <n v="71"/>
    <x v="15"/>
    <x v="17"/>
    <x v="17"/>
    <x v="17"/>
    <x v="17"/>
    <x v="17"/>
    <x v="16"/>
    <x v="17"/>
    <x v="17"/>
    <x v="17"/>
    <x v="17"/>
    <n v="341199"/>
    <n v="45790"/>
    <n v="1893"/>
    <n v="1584"/>
    <n v="292"/>
    <n v="172016"/>
    <n v="148814"/>
    <n v="21495"/>
    <n v="157476"/>
    <n v="138752"/>
    <n v="16463"/>
    <n v="30965"/>
    <n v="26562"/>
    <n v="3820"/>
    <n v="691"/>
    <n v="55486"/>
    <n v="217557"/>
    <n v="7.9"/>
    <n v="7.8"/>
    <n v="8.1999999999999993"/>
    <n v="8.1"/>
    <n v="8.1999999999999993"/>
    <n v="8"/>
    <n v="8"/>
    <n v="7.8"/>
    <n v="7.8"/>
    <n v="7.8"/>
    <n v="7.7"/>
    <n v="7.8"/>
    <n v="7.8"/>
    <n v="7.8"/>
    <n v="7.5"/>
    <n v="8"/>
    <n v="7.8"/>
    <x v="0"/>
    <x v="0"/>
    <x v="17"/>
  </r>
  <r>
    <x v="18"/>
    <x v="5"/>
    <n v="175000000"/>
    <n v="356454367"/>
    <x v="16"/>
    <x v="17"/>
    <s v="Phyllis Smith"/>
    <x v="15"/>
    <n v="767"/>
    <n v="384"/>
    <n v="8.1999999999999993"/>
    <s v="Animation"/>
    <s v="Adventure"/>
    <s v="Comedy"/>
    <n v="94"/>
    <x v="16"/>
    <x v="18"/>
    <x v="18"/>
    <x v="18"/>
    <x v="18"/>
    <x v="18"/>
    <x v="17"/>
    <x v="18"/>
    <x v="18"/>
    <x v="18"/>
    <x v="18"/>
    <n v="244433"/>
    <n v="79081"/>
    <n v="3361"/>
    <n v="2294"/>
    <n v="1040"/>
    <n v="170056"/>
    <n v="121574"/>
    <n v="46685"/>
    <n v="108560"/>
    <n v="86312"/>
    <n v="20516"/>
    <n v="18694"/>
    <n v="14910"/>
    <n v="3416"/>
    <n v="587"/>
    <n v="48297"/>
    <n v="176446"/>
    <n v="8.1999999999999993"/>
    <n v="8.1999999999999993"/>
    <n v="8.4"/>
    <n v="8.4"/>
    <n v="8.3000000000000007"/>
    <n v="8.3000000000000007"/>
    <n v="8.3000000000000007"/>
    <n v="8.3000000000000007"/>
    <n v="8.1"/>
    <n v="8.1"/>
    <n v="8.1"/>
    <n v="7.9"/>
    <n v="7.9"/>
    <n v="7.9"/>
    <n v="7.6"/>
    <n v="8.1999999999999993"/>
    <n v="8.1"/>
    <x v="1"/>
    <x v="0"/>
    <x v="18"/>
  </r>
  <r>
    <x v="19"/>
    <x v="4"/>
    <n v="170000000"/>
    <n v="333130696"/>
    <x v="17"/>
    <x v="18"/>
    <s v="Djimon Hounsou"/>
    <x v="0"/>
    <n v="14000"/>
    <n v="3000"/>
    <n v="8.1"/>
    <s v="Action"/>
    <s v="Adventure"/>
    <s v="Sci-Fi"/>
    <n v="76"/>
    <x v="17"/>
    <x v="19"/>
    <x v="19"/>
    <x v="19"/>
    <x v="19"/>
    <x v="19"/>
    <x v="18"/>
    <x v="19"/>
    <x v="19"/>
    <x v="19"/>
    <x v="19"/>
    <n v="491689"/>
    <n v="101957"/>
    <n v="5154"/>
    <n v="3949"/>
    <n v="1170"/>
    <n v="288707"/>
    <n v="231018"/>
    <n v="54884"/>
    <n v="207895"/>
    <n v="176032"/>
    <n v="28924"/>
    <n v="42006"/>
    <n v="34512"/>
    <n v="6802"/>
    <n v="774"/>
    <n v="97905"/>
    <n v="296439"/>
    <n v="8"/>
    <n v="8.1"/>
    <n v="8.4"/>
    <n v="8.4"/>
    <n v="8.5"/>
    <n v="8.1"/>
    <n v="8.1"/>
    <n v="8.1"/>
    <n v="7.9"/>
    <n v="7.9"/>
    <n v="8"/>
    <n v="7.9"/>
    <n v="7.9"/>
    <n v="8"/>
    <n v="7.6"/>
    <n v="8.3000000000000007"/>
    <n v="7.9"/>
    <x v="0"/>
    <x v="0"/>
    <x v="19"/>
  </r>
  <r>
    <x v="20"/>
    <x v="4"/>
    <n v="170000000"/>
    <n v="259746958"/>
    <x v="18"/>
    <x v="19"/>
    <s v="Hayley Atwell"/>
    <x v="5"/>
    <n v="11000"/>
    <n v="2000"/>
    <n v="7.8"/>
    <s v="Action"/>
    <s v="Adventure"/>
    <s v="Sci-Fi"/>
    <n v="70"/>
    <x v="18"/>
    <x v="20"/>
    <x v="20"/>
    <x v="20"/>
    <x v="20"/>
    <x v="20"/>
    <x v="19"/>
    <x v="20"/>
    <x v="20"/>
    <x v="20"/>
    <x v="20"/>
    <n v="360615"/>
    <n v="66751"/>
    <n v="3765"/>
    <n v="2900"/>
    <n v="844"/>
    <n v="208526"/>
    <n v="170111"/>
    <n v="36456"/>
    <n v="150264"/>
    <n v="129500"/>
    <n v="18637"/>
    <n v="28922"/>
    <n v="24313"/>
    <n v="4103"/>
    <n v="720"/>
    <n v="72120"/>
    <n v="213180"/>
    <n v="7.7"/>
    <n v="7.9"/>
    <n v="8.3000000000000007"/>
    <n v="8.1999999999999993"/>
    <n v="8.5"/>
    <n v="7.8"/>
    <n v="7.8"/>
    <n v="7.9"/>
    <n v="7.6"/>
    <n v="7.6"/>
    <n v="7.7"/>
    <n v="7.7"/>
    <n v="7.6"/>
    <n v="7.8"/>
    <n v="7.5"/>
    <n v="8.1"/>
    <n v="7.5"/>
    <x v="0"/>
    <x v="0"/>
    <x v="20"/>
  </r>
  <r>
    <x v="21"/>
    <x v="4"/>
    <n v="170000000"/>
    <n v="208543795"/>
    <x v="19"/>
    <x v="20"/>
    <s v="Kodi Smit-McPhee"/>
    <x v="14"/>
    <n v="2000"/>
    <n v="884"/>
    <n v="7.6"/>
    <s v="Action"/>
    <s v="Adventure"/>
    <s v="Drama"/>
    <n v="79"/>
    <x v="19"/>
    <x v="21"/>
    <x v="21"/>
    <x v="21"/>
    <x v="21"/>
    <x v="21"/>
    <x v="20"/>
    <x v="21"/>
    <x v="21"/>
    <x v="21"/>
    <x v="21"/>
    <n v="250421"/>
    <n v="32032"/>
    <n v="1720"/>
    <n v="1468"/>
    <n v="236"/>
    <n v="128574"/>
    <n v="111856"/>
    <n v="15469"/>
    <n v="110394"/>
    <n v="98110"/>
    <n v="10765"/>
    <n v="21701"/>
    <n v="18794"/>
    <n v="2510"/>
    <n v="649"/>
    <n v="42877"/>
    <n v="154981"/>
    <n v="7.6"/>
    <n v="7.5"/>
    <n v="8"/>
    <n v="8"/>
    <n v="7.9"/>
    <n v="7.7"/>
    <n v="7.8"/>
    <n v="7.5"/>
    <n v="7.5"/>
    <n v="7.5"/>
    <n v="7.4"/>
    <n v="7.4"/>
    <n v="7.4"/>
    <n v="7.4"/>
    <n v="7.4"/>
    <n v="7.8"/>
    <n v="7.5"/>
    <x v="0"/>
    <x v="0"/>
    <x v="21"/>
  </r>
  <r>
    <x v="22"/>
    <x v="6"/>
    <n v="170000000"/>
    <n v="73820094"/>
    <x v="20"/>
    <x v="21"/>
    <s v="Ray Winstone"/>
    <x v="16"/>
    <n v="16000"/>
    <n v="1000"/>
    <n v="7.5"/>
    <s v="Adventure"/>
    <s v="Drama"/>
    <s v="Family"/>
    <n v="83"/>
    <x v="20"/>
    <x v="22"/>
    <x v="22"/>
    <x v="22"/>
    <x v="22"/>
    <x v="22"/>
    <x v="21"/>
    <x v="22"/>
    <x v="22"/>
    <x v="22"/>
    <x v="22"/>
    <n v="179655"/>
    <n v="47795"/>
    <n v="884"/>
    <n v="616"/>
    <n v="250"/>
    <n v="105814"/>
    <n v="79064"/>
    <n v="25620"/>
    <n v="93126"/>
    <n v="76098"/>
    <n v="15694"/>
    <n v="22136"/>
    <n v="17667"/>
    <n v="4065"/>
    <n v="669"/>
    <n v="39127"/>
    <n v="142850"/>
    <n v="7.5"/>
    <n v="7.6"/>
    <n v="7.8"/>
    <n v="7.8"/>
    <n v="7.6"/>
    <n v="7.7"/>
    <n v="7.7"/>
    <n v="7.7"/>
    <n v="7.4"/>
    <n v="7.4"/>
    <n v="7.4"/>
    <n v="7.5"/>
    <n v="7.5"/>
    <n v="7.6"/>
    <n v="7.4"/>
    <n v="7.7"/>
    <n v="7.5"/>
    <x v="1"/>
    <x v="0"/>
    <x v="22"/>
  </r>
  <r>
    <x v="23"/>
    <x v="4"/>
    <n v="165000000"/>
    <n v="222487711"/>
    <x v="21"/>
    <x v="22"/>
    <s v="Abraham Benrubi"/>
    <x v="17"/>
    <n v="719"/>
    <n v="562"/>
    <n v="7.8"/>
    <s v="Animation"/>
    <s v="Action"/>
    <s v="Adventure"/>
    <n v="74"/>
    <x v="7"/>
    <x v="23"/>
    <x v="23"/>
    <x v="23"/>
    <x v="23"/>
    <x v="23"/>
    <x v="22"/>
    <x v="23"/>
    <x v="23"/>
    <x v="23"/>
    <x v="23"/>
    <n v="187383"/>
    <n v="58731"/>
    <n v="2446"/>
    <n v="1571"/>
    <n v="855"/>
    <n v="128237"/>
    <n v="91744"/>
    <n v="35122"/>
    <n v="84098"/>
    <n v="68040"/>
    <n v="14796"/>
    <n v="13974"/>
    <n v="11304"/>
    <n v="2400"/>
    <n v="525"/>
    <n v="36702"/>
    <n v="131818"/>
    <n v="7.7"/>
    <n v="8.1999999999999993"/>
    <n v="8.1999999999999993"/>
    <n v="8"/>
    <n v="8.6999999999999993"/>
    <n v="7.9"/>
    <n v="7.8"/>
    <n v="8.3000000000000007"/>
    <n v="7.7"/>
    <n v="7.6"/>
    <n v="8"/>
    <n v="7.6"/>
    <n v="7.6"/>
    <n v="7.9"/>
    <n v="7.2"/>
    <n v="7.9"/>
    <n v="7.7"/>
    <x v="1"/>
    <x v="0"/>
    <x v="23"/>
  </r>
  <r>
    <x v="24"/>
    <x v="1"/>
    <n v="165000000"/>
    <n v="217387997"/>
    <x v="22"/>
    <x v="23"/>
    <s v="Craig Ferguson"/>
    <x v="18"/>
    <n v="953"/>
    <n v="759"/>
    <n v="8.1"/>
    <s v="Animation"/>
    <s v="Action"/>
    <s v="Adventure"/>
    <n v="74"/>
    <x v="7"/>
    <x v="24"/>
    <x v="14"/>
    <x v="24"/>
    <x v="24"/>
    <x v="24"/>
    <x v="23"/>
    <x v="24"/>
    <x v="24"/>
    <x v="24"/>
    <x v="24"/>
    <n v="327837"/>
    <n v="105104"/>
    <n v="2783"/>
    <n v="1940"/>
    <n v="824"/>
    <n v="232014"/>
    <n v="167259"/>
    <n v="62711"/>
    <n v="151469"/>
    <n v="120140"/>
    <n v="29483"/>
    <n v="26139"/>
    <n v="20418"/>
    <n v="5320"/>
    <n v="744"/>
    <n v="73637"/>
    <n v="244365"/>
    <n v="8.1"/>
    <n v="8.4"/>
    <n v="8"/>
    <n v="7.9"/>
    <n v="8.3000000000000007"/>
    <n v="8.3000000000000007"/>
    <n v="8.1999999999999993"/>
    <n v="8.5"/>
    <n v="8"/>
    <n v="8"/>
    <n v="8.4"/>
    <n v="7.9"/>
    <n v="7.9"/>
    <n v="8.1999999999999993"/>
    <n v="7.4"/>
    <n v="8.1"/>
    <n v="8.1"/>
    <x v="1"/>
    <x v="0"/>
    <x v="24"/>
  </r>
  <r>
    <x v="25"/>
    <x v="2"/>
    <n v="165000000"/>
    <n v="189412677"/>
    <x v="23"/>
    <x v="24"/>
    <s v="Joe Lo Truglio"/>
    <x v="19"/>
    <n v="931"/>
    <n v="833"/>
    <n v="7.7"/>
    <s v="Animation"/>
    <s v="Adventure"/>
    <s v="Comedy"/>
    <n v="72"/>
    <x v="7"/>
    <x v="25"/>
    <x v="24"/>
    <x v="25"/>
    <x v="25"/>
    <x v="25"/>
    <x v="24"/>
    <x v="25"/>
    <x v="25"/>
    <x v="25"/>
    <x v="25"/>
    <n v="190983"/>
    <n v="50202"/>
    <n v="1663"/>
    <n v="1182"/>
    <n v="467"/>
    <n v="120962"/>
    <n v="90759"/>
    <n v="29003"/>
    <n v="90203"/>
    <n v="74767"/>
    <n v="14148"/>
    <n v="13706"/>
    <n v="11356"/>
    <n v="2112"/>
    <n v="614"/>
    <n v="44962"/>
    <n v="129487"/>
    <n v="7.7"/>
    <n v="7.8"/>
    <n v="7.9"/>
    <n v="7.9"/>
    <n v="8"/>
    <n v="7.9"/>
    <n v="7.9"/>
    <n v="7.9"/>
    <n v="7.6"/>
    <n v="7.6"/>
    <n v="7.7"/>
    <n v="7.4"/>
    <n v="7.4"/>
    <n v="7.5"/>
    <n v="7.2"/>
    <n v="7.9"/>
    <n v="7.6"/>
    <x v="1"/>
    <x v="0"/>
    <x v="25"/>
  </r>
  <r>
    <x v="26"/>
    <x v="4"/>
    <n v="165000000"/>
    <n v="187991439"/>
    <x v="24"/>
    <x v="25"/>
    <s v="Mackenzie Foy"/>
    <x v="20"/>
    <n v="11000"/>
    <n v="6000"/>
    <n v="8.6"/>
    <s v="Adventure"/>
    <s v="Drama"/>
    <s v="Sci-Fi"/>
    <n v="74"/>
    <x v="14"/>
    <x v="26"/>
    <x v="25"/>
    <x v="26"/>
    <x v="26"/>
    <x v="26"/>
    <x v="25"/>
    <x v="26"/>
    <x v="26"/>
    <x v="26"/>
    <x v="26"/>
    <n v="682280"/>
    <n v="128771"/>
    <n v="5735"/>
    <n v="4596"/>
    <n v="1104"/>
    <n v="414718"/>
    <n v="338261"/>
    <n v="72554"/>
    <n v="273267"/>
    <n v="232939"/>
    <n v="36187"/>
    <n v="52157"/>
    <n v="43831"/>
    <n v="7337"/>
    <n v="730"/>
    <n v="99615"/>
    <n v="415283"/>
    <n v="8.6"/>
    <n v="8.4"/>
    <n v="8.9"/>
    <n v="8.9"/>
    <n v="8.8000000000000007"/>
    <n v="8.8000000000000007"/>
    <n v="8.9"/>
    <n v="8.6"/>
    <n v="8.4"/>
    <n v="8.4"/>
    <n v="8.1999999999999993"/>
    <n v="7.9"/>
    <n v="7.9"/>
    <n v="7.7"/>
    <n v="7.9"/>
    <n v="8.4"/>
    <n v="8.5"/>
    <x v="0"/>
    <x v="0"/>
    <x v="26"/>
  </r>
  <r>
    <x v="27"/>
    <x v="1"/>
    <n v="160000000"/>
    <n v="292568851"/>
    <x v="25"/>
    <x v="26"/>
    <s v="Joseph Gordon-Levitt"/>
    <x v="21"/>
    <n v="27000"/>
    <n v="23000"/>
    <n v="8.8000000000000007"/>
    <s v="Action"/>
    <s v="Adventure"/>
    <s v="Sci-Fi"/>
    <n v="74"/>
    <x v="21"/>
    <x v="27"/>
    <x v="26"/>
    <x v="27"/>
    <x v="27"/>
    <x v="27"/>
    <x v="26"/>
    <x v="27"/>
    <x v="27"/>
    <x v="27"/>
    <x v="27"/>
    <n v="1044318"/>
    <n v="239796"/>
    <n v="5678"/>
    <n v="4462"/>
    <n v="1184"/>
    <n v="655187"/>
    <n v="512411"/>
    <n v="136770"/>
    <n v="472680"/>
    <n v="392845"/>
    <n v="73555"/>
    <n v="79634"/>
    <n v="65508"/>
    <n v="12795"/>
    <n v="885"/>
    <n v="212524"/>
    <n v="707266"/>
    <n v="8.8000000000000007"/>
    <n v="8.6999999999999993"/>
    <n v="9.1"/>
    <n v="9.1"/>
    <n v="9"/>
    <n v="9"/>
    <n v="9"/>
    <n v="8.8000000000000007"/>
    <n v="8.6999999999999993"/>
    <n v="8.6999999999999993"/>
    <n v="8.5"/>
    <n v="8.1"/>
    <n v="8.1"/>
    <n v="8"/>
    <n v="8.1999999999999993"/>
    <n v="8.6999999999999993"/>
    <n v="8.8000000000000007"/>
    <x v="0"/>
    <x v="0"/>
    <x v="27"/>
  </r>
  <r>
    <x v="28"/>
    <x v="6"/>
    <n v="160000000"/>
    <n v="146405371"/>
    <x v="14"/>
    <x v="27"/>
    <s v="Oliver Platt"/>
    <x v="13"/>
    <n v="13000"/>
    <n v="1000"/>
    <n v="7.8"/>
    <s v="Action"/>
    <s v="Adventure"/>
    <s v="Sci-Fi"/>
    <n v="65"/>
    <x v="13"/>
    <x v="28"/>
    <x v="27"/>
    <x v="28"/>
    <x v="28"/>
    <x v="28"/>
    <x v="27"/>
    <x v="28"/>
    <x v="28"/>
    <x v="28"/>
    <x v="28"/>
    <n v="382107"/>
    <n v="80444"/>
    <n v="2075"/>
    <n v="1612"/>
    <n v="443"/>
    <n v="223309"/>
    <n v="176821"/>
    <n v="44428"/>
    <n v="185909"/>
    <n v="157332"/>
    <n v="26094"/>
    <n v="30217"/>
    <n v="25051"/>
    <n v="4691"/>
    <n v="780"/>
    <n v="87542"/>
    <n v="257681"/>
    <n v="7.7"/>
    <n v="7.9"/>
    <n v="8"/>
    <n v="7.9"/>
    <n v="8.3000000000000007"/>
    <n v="7.9"/>
    <n v="7.9"/>
    <n v="8"/>
    <n v="7.7"/>
    <n v="7.6"/>
    <n v="7.8"/>
    <n v="7.6"/>
    <n v="7.5"/>
    <n v="7.7"/>
    <n v="7.3"/>
    <n v="7.8"/>
    <n v="7.7"/>
    <x v="0"/>
    <x v="0"/>
    <x v="28"/>
  </r>
  <r>
    <x v="29"/>
    <x v="5"/>
    <n v="150000000"/>
    <n v="153629485"/>
    <x v="8"/>
    <x v="28"/>
    <s v="ZoÃƒÂ« Kravitz"/>
    <x v="7"/>
    <n v="9000"/>
    <n v="943"/>
    <n v="8.1"/>
    <s v="Action"/>
    <s v="Adventure"/>
    <s v="Sci-Fi"/>
    <n v="90"/>
    <x v="22"/>
    <x v="29"/>
    <x v="28"/>
    <x v="29"/>
    <x v="29"/>
    <x v="29"/>
    <x v="28"/>
    <x v="29"/>
    <x v="29"/>
    <x v="29"/>
    <x v="29"/>
    <n v="424435"/>
    <n v="69670"/>
    <n v="3159"/>
    <n v="2682"/>
    <n v="456"/>
    <n v="238202"/>
    <n v="198026"/>
    <n v="37751"/>
    <n v="183637"/>
    <n v="159520"/>
    <n v="21373"/>
    <n v="34848"/>
    <n v="29980"/>
    <n v="4209"/>
    <n v="726"/>
    <n v="73080"/>
    <n v="267084"/>
    <n v="8.1"/>
    <n v="7.9"/>
    <n v="8.5"/>
    <n v="8.6"/>
    <n v="8.4"/>
    <n v="8.3000000000000007"/>
    <n v="8.3000000000000007"/>
    <n v="8.1"/>
    <n v="8"/>
    <n v="8"/>
    <n v="7.8"/>
    <n v="7.5"/>
    <n v="7.5"/>
    <n v="7.2"/>
    <n v="8"/>
    <n v="8.1999999999999993"/>
    <n v="8"/>
    <x v="2"/>
    <x v="1"/>
    <x v="29"/>
  </r>
  <r>
    <x v="30"/>
    <x v="4"/>
    <n v="145000000"/>
    <n v="176997107"/>
    <x v="22"/>
    <x v="29"/>
    <s v="America Ferrera"/>
    <x v="18"/>
    <n v="3000"/>
    <n v="953"/>
    <n v="7.9"/>
    <s v="Animation"/>
    <s v="Action"/>
    <s v="Adventure"/>
    <n v="76"/>
    <x v="7"/>
    <x v="30"/>
    <x v="29"/>
    <x v="30"/>
    <x v="30"/>
    <x v="30"/>
    <x v="29"/>
    <x v="30"/>
    <x v="30"/>
    <x v="30"/>
    <x v="30"/>
    <n v="147074"/>
    <n v="45334"/>
    <n v="1714"/>
    <n v="1158"/>
    <n v="544"/>
    <n v="106062"/>
    <n v="77742"/>
    <n v="27287"/>
    <n v="61623"/>
    <n v="49351"/>
    <n v="11407"/>
    <n v="10008"/>
    <n v="7813"/>
    <n v="2009"/>
    <n v="487"/>
    <n v="27102"/>
    <n v="103921"/>
    <n v="7.8"/>
    <n v="8.1"/>
    <n v="8.1"/>
    <n v="7.9"/>
    <n v="8.4"/>
    <n v="8"/>
    <n v="7.9"/>
    <n v="8.1999999999999993"/>
    <n v="7.6"/>
    <n v="7.5"/>
    <n v="7.9"/>
    <n v="7.6"/>
    <n v="7.5"/>
    <n v="7.9"/>
    <n v="7.2"/>
    <n v="7.8"/>
    <n v="7.7"/>
    <x v="1"/>
    <x v="0"/>
    <x v="30"/>
  </r>
  <r>
    <x v="31"/>
    <x v="5"/>
    <n v="135000000"/>
    <n v="183635922"/>
    <x v="25"/>
    <x v="26"/>
    <s v="Lukas Haas"/>
    <x v="21"/>
    <n v="27000"/>
    <n v="733"/>
    <n v="8"/>
    <s v="Adventure"/>
    <s v="Drama"/>
    <s v="Thriller"/>
    <n v="76"/>
    <x v="23"/>
    <x v="31"/>
    <x v="30"/>
    <x v="31"/>
    <x v="31"/>
    <x v="31"/>
    <x v="30"/>
    <x v="20"/>
    <x v="31"/>
    <x v="31"/>
    <x v="31"/>
    <n v="323938"/>
    <n v="61051"/>
    <n v="2619"/>
    <n v="2141"/>
    <n v="458"/>
    <n v="186003"/>
    <n v="152198"/>
    <n v="31926"/>
    <n v="138923"/>
    <n v="118140"/>
    <n v="18699"/>
    <n v="28582"/>
    <n v="23782"/>
    <n v="4269"/>
    <n v="624"/>
    <n v="51493"/>
    <n v="213741"/>
    <n v="8"/>
    <n v="7.9"/>
    <n v="8.5"/>
    <n v="8.5"/>
    <n v="8.1999999999999993"/>
    <n v="8.1"/>
    <n v="8.1999999999999993"/>
    <n v="7.9"/>
    <n v="7.9"/>
    <n v="7.9"/>
    <n v="7.7"/>
    <n v="7.8"/>
    <n v="7.8"/>
    <n v="7.8"/>
    <n v="7.6"/>
    <n v="8.1"/>
    <n v="7.9"/>
    <x v="2"/>
    <x v="0"/>
    <x v="31"/>
  </r>
  <r>
    <x v="32"/>
    <x v="3"/>
    <n v="130000000"/>
    <n v="424645577"/>
    <x v="14"/>
    <x v="30"/>
    <s v="Sandra Ellis Lafferty"/>
    <x v="13"/>
    <n v="14000"/>
    <n v="523"/>
    <n v="7.6"/>
    <s v="Action"/>
    <s v="Adventure"/>
    <s v="Mystery"/>
    <n v="76"/>
    <x v="24"/>
    <x v="32"/>
    <x v="31"/>
    <x v="32"/>
    <x v="32"/>
    <x v="32"/>
    <x v="31"/>
    <x v="31"/>
    <x v="32"/>
    <x v="32"/>
    <x v="32"/>
    <n v="307237"/>
    <n v="115421"/>
    <n v="3650"/>
    <n v="1956"/>
    <n v="1664"/>
    <n v="218884"/>
    <n v="148652"/>
    <n v="67934"/>
    <n v="140683"/>
    <n v="109976"/>
    <n v="28735"/>
    <n v="27789"/>
    <n v="21545"/>
    <n v="5771"/>
    <n v="693"/>
    <n v="68521"/>
    <n v="221430"/>
    <n v="7.4"/>
    <n v="8.1"/>
    <n v="8"/>
    <n v="7.7"/>
    <n v="8.5"/>
    <n v="7.8"/>
    <n v="7.6"/>
    <n v="8.1999999999999993"/>
    <n v="7.3"/>
    <n v="7.2"/>
    <n v="7.9"/>
    <n v="7.3"/>
    <n v="7.2"/>
    <n v="7.9"/>
    <n v="6.7"/>
    <n v="7.7"/>
    <n v="7.4"/>
    <x v="0"/>
    <x v="0"/>
    <x v="32"/>
  </r>
  <r>
    <x v="33"/>
    <x v="5"/>
    <n v="108000000"/>
    <n v="228430993"/>
    <x v="26"/>
    <x v="31"/>
    <s v="Benedict Wong"/>
    <x v="22"/>
    <n v="801"/>
    <n v="372"/>
    <n v="8"/>
    <s v="Adventure"/>
    <s v="Drama"/>
    <s v="Sci-Fi"/>
    <n v="80"/>
    <x v="25"/>
    <x v="33"/>
    <x v="32"/>
    <x v="33"/>
    <x v="33"/>
    <x v="33"/>
    <x v="32"/>
    <x v="32"/>
    <x v="33"/>
    <x v="33"/>
    <x v="33"/>
    <n v="359265"/>
    <n v="71421"/>
    <n v="3206"/>
    <n v="2543"/>
    <n v="638"/>
    <n v="200653"/>
    <n v="161765"/>
    <n v="36790"/>
    <n v="161073"/>
    <n v="136425"/>
    <n v="22228"/>
    <n v="35406"/>
    <n v="29354"/>
    <n v="5409"/>
    <n v="671"/>
    <n v="61128"/>
    <n v="239125"/>
    <n v="8"/>
    <n v="8.1"/>
    <n v="8.4"/>
    <n v="8.4"/>
    <n v="8.5"/>
    <n v="8.1"/>
    <n v="8.1"/>
    <n v="8.1"/>
    <n v="7.9"/>
    <n v="7.9"/>
    <n v="7.9"/>
    <n v="8"/>
    <n v="7.9"/>
    <n v="8.1999999999999993"/>
    <n v="7.8"/>
    <n v="8.1"/>
    <n v="7.9"/>
    <x v="0"/>
    <x v="0"/>
    <x v="33"/>
  </r>
  <r>
    <x v="34"/>
    <x v="3"/>
    <n v="100000000"/>
    <n v="274084951"/>
    <x v="27"/>
    <x v="32"/>
    <s v="Amy Warren"/>
    <x v="23"/>
    <n v="23"/>
    <n v="13"/>
    <n v="7.8"/>
    <s v="Drama"/>
    <s v="Sci-Fi"/>
    <s v="Thriller"/>
    <n v="96"/>
    <x v="26"/>
    <x v="34"/>
    <x v="33"/>
    <x v="34"/>
    <x v="34"/>
    <x v="34"/>
    <x v="33"/>
    <x v="33"/>
    <x v="34"/>
    <x v="34"/>
    <x v="34"/>
    <n v="427135"/>
    <n v="87618"/>
    <n v="2173"/>
    <n v="1684"/>
    <n v="468"/>
    <n v="233044"/>
    <n v="186837"/>
    <n v="43833"/>
    <n v="203844"/>
    <n v="171281"/>
    <n v="29467"/>
    <n v="44088"/>
    <n v="36531"/>
    <n v="6764"/>
    <n v="771"/>
    <n v="76797"/>
    <n v="292714"/>
    <n v="7.8"/>
    <n v="7.5"/>
    <n v="7.5"/>
    <n v="7.6"/>
    <n v="7.4"/>
    <n v="7.8"/>
    <n v="7.9"/>
    <n v="7.5"/>
    <n v="7.8"/>
    <n v="7.8"/>
    <n v="7.5"/>
    <n v="7.7"/>
    <n v="7.7"/>
    <n v="7.5"/>
    <n v="7.5"/>
    <n v="7.9"/>
    <n v="7.8"/>
    <x v="0"/>
    <x v="2"/>
    <x v="34"/>
  </r>
  <r>
    <x v="35"/>
    <x v="2"/>
    <n v="100000000"/>
    <n v="162804648"/>
    <x v="25"/>
    <x v="33"/>
    <s v="Ato Essandoh"/>
    <x v="21"/>
    <n v="11000"/>
    <n v="265"/>
    <n v="8.4"/>
    <s v="Drama"/>
    <s v="Western"/>
    <m/>
    <n v="81"/>
    <x v="27"/>
    <x v="35"/>
    <x v="34"/>
    <x v="35"/>
    <x v="35"/>
    <x v="35"/>
    <x v="34"/>
    <x v="34"/>
    <x v="35"/>
    <x v="35"/>
    <x v="35"/>
    <n v="695211"/>
    <n v="139226"/>
    <n v="3250"/>
    <n v="2726"/>
    <n v="501"/>
    <n v="410538"/>
    <n v="332690"/>
    <n v="74006"/>
    <n v="301231"/>
    <n v="253253"/>
    <n v="43774"/>
    <n v="57463"/>
    <n v="47535"/>
    <n v="8962"/>
    <n v="816"/>
    <n v="123423"/>
    <n v="448126"/>
    <n v="8.4"/>
    <n v="8.4"/>
    <n v="8.8000000000000007"/>
    <n v="8.9"/>
    <n v="8.5"/>
    <n v="8.6"/>
    <n v="8.6"/>
    <n v="8.5"/>
    <n v="8.3000000000000007"/>
    <n v="8.3000000000000007"/>
    <n v="8.3000000000000007"/>
    <n v="8"/>
    <n v="8"/>
    <n v="8.1"/>
    <n v="7.8"/>
    <n v="8.4"/>
    <n v="8.4"/>
    <x v="2"/>
    <x v="0"/>
    <x v="35"/>
  </r>
  <r>
    <x v="36"/>
    <x v="3"/>
    <n v="100000000"/>
    <n v="116866727"/>
    <x v="25"/>
    <x v="34"/>
    <s v="Jon Favreau"/>
    <x v="21"/>
    <n v="11000"/>
    <n v="4000"/>
    <n v="8.1999999999999993"/>
    <s v="Biography"/>
    <s v="Comedy"/>
    <s v="Crime"/>
    <n v="75"/>
    <x v="28"/>
    <x v="36"/>
    <x v="35"/>
    <x v="36"/>
    <x v="36"/>
    <x v="36"/>
    <x v="35"/>
    <x v="35"/>
    <x v="36"/>
    <x v="36"/>
    <x v="36"/>
    <n v="559564"/>
    <n v="123698"/>
    <n v="3622"/>
    <n v="2842"/>
    <n v="757"/>
    <n v="360841"/>
    <n v="286627"/>
    <n v="70874"/>
    <n v="227096"/>
    <n v="189110"/>
    <n v="34712"/>
    <n v="39996"/>
    <n v="32676"/>
    <n v="6629"/>
    <n v="730"/>
    <n v="89006"/>
    <n v="366829"/>
    <n v="8.1999999999999993"/>
    <n v="7.8"/>
    <n v="8.6"/>
    <n v="8.6999999999999993"/>
    <n v="8"/>
    <n v="8.4"/>
    <n v="8.5"/>
    <n v="7.9"/>
    <n v="8"/>
    <n v="8.1"/>
    <n v="7.7"/>
    <n v="7.6"/>
    <n v="7.6"/>
    <n v="7.5"/>
    <n v="7.8"/>
    <n v="8.1"/>
    <n v="8.1"/>
    <x v="2"/>
    <x v="0"/>
    <x v="36"/>
  </r>
  <r>
    <x v="37"/>
    <x v="6"/>
    <n v="93000000"/>
    <n v="176740650"/>
    <x v="28"/>
    <x v="35"/>
    <s v="Tyler Labine"/>
    <x v="20"/>
    <n v="1000"/>
    <n v="779"/>
    <n v="7.6"/>
    <s v="Action"/>
    <s v="Drama"/>
    <s v="Sci-Fi"/>
    <n v="68"/>
    <x v="7"/>
    <x v="37"/>
    <x v="36"/>
    <x v="37"/>
    <x v="37"/>
    <x v="37"/>
    <x v="36"/>
    <x v="36"/>
    <x v="37"/>
    <x v="37"/>
    <x v="37"/>
    <n v="320581"/>
    <n v="47940"/>
    <n v="1447"/>
    <n v="1234"/>
    <n v="202"/>
    <n v="165596"/>
    <n v="139939"/>
    <n v="24111"/>
    <n v="156688"/>
    <n v="137427"/>
    <n v="17241"/>
    <n v="29985"/>
    <n v="25601"/>
    <n v="3873"/>
    <n v="746"/>
    <n v="68084"/>
    <n v="213736"/>
    <n v="7.6"/>
    <n v="7.5"/>
    <n v="7.8"/>
    <n v="7.8"/>
    <n v="7.9"/>
    <n v="7.6"/>
    <n v="7.6"/>
    <n v="7.6"/>
    <n v="7.5"/>
    <n v="7.5"/>
    <n v="7.5"/>
    <n v="7.4"/>
    <n v="7.4"/>
    <n v="7.5"/>
    <n v="7.1"/>
    <n v="7.6"/>
    <n v="7.5"/>
    <x v="0"/>
    <x v="0"/>
    <x v="37"/>
  </r>
  <r>
    <x v="38"/>
    <x v="6"/>
    <n v="90000000"/>
    <n v="102515793"/>
    <x v="29"/>
    <x v="36"/>
    <s v="Joely Richardson"/>
    <x v="18"/>
    <n v="1000"/>
    <n v="585"/>
    <n v="7.8"/>
    <s v="Crime"/>
    <s v="Drama"/>
    <s v="Mystery"/>
    <n v="71"/>
    <x v="29"/>
    <x v="38"/>
    <x v="37"/>
    <x v="38"/>
    <x v="38"/>
    <x v="38"/>
    <x v="37"/>
    <x v="37"/>
    <x v="38"/>
    <x v="38"/>
    <x v="38"/>
    <n v="240171"/>
    <n v="62813"/>
    <n v="426"/>
    <n v="314"/>
    <n v="105"/>
    <n v="139185"/>
    <n v="104871"/>
    <n v="32900"/>
    <n v="126724"/>
    <n v="103186"/>
    <n v="21796"/>
    <n v="26933"/>
    <n v="21558"/>
    <n v="4922"/>
    <n v="710"/>
    <n v="56794"/>
    <n v="177937"/>
    <n v="7.8"/>
    <n v="7.9"/>
    <n v="8.1"/>
    <n v="8.1"/>
    <n v="8.1999999999999993"/>
    <n v="8"/>
    <n v="8"/>
    <n v="7.9"/>
    <n v="7.7"/>
    <n v="7.7"/>
    <n v="7.8"/>
    <n v="7.7"/>
    <n v="7.7"/>
    <n v="7.9"/>
    <n v="7.4"/>
    <n v="8"/>
    <n v="7.8"/>
    <x v="2"/>
    <x v="0"/>
    <x v="38"/>
  </r>
  <r>
    <x v="39"/>
    <x v="5"/>
    <n v="81200000"/>
    <n v="1339152"/>
    <x v="30"/>
    <x v="37"/>
    <s v="Mackenzie Foy"/>
    <x v="24"/>
    <n v="11000"/>
    <n v="6000"/>
    <n v="7.8"/>
    <s v="Animation"/>
    <s v="Adventure"/>
    <s v="Drama"/>
    <n v="70"/>
    <x v="1"/>
    <x v="39"/>
    <x v="38"/>
    <x v="39"/>
    <x v="39"/>
    <x v="39"/>
    <x v="38"/>
    <x v="38"/>
    <x v="39"/>
    <x v="39"/>
    <x v="39"/>
    <n v="22441"/>
    <n v="9552"/>
    <n v="226"/>
    <n v="128"/>
    <n v="96"/>
    <n v="15959"/>
    <n v="10150"/>
    <n v="5610"/>
    <n v="12174"/>
    <n v="9280"/>
    <n v="2682"/>
    <n v="1899"/>
    <n v="1496"/>
    <n v="355"/>
    <n v="198"/>
    <n v="3678"/>
    <n v="19009"/>
    <n v="7.6"/>
    <n v="8.1"/>
    <n v="8"/>
    <n v="7.8"/>
    <n v="8.1999999999999993"/>
    <n v="7.9"/>
    <n v="7.8"/>
    <n v="8.1999999999999993"/>
    <n v="7.6"/>
    <n v="7.5"/>
    <n v="7.9"/>
    <n v="7.5"/>
    <n v="7.4"/>
    <n v="7.9"/>
    <n v="6.6"/>
    <n v="7.7"/>
    <n v="7.7"/>
    <x v="1"/>
    <x v="3"/>
    <x v="39"/>
  </r>
  <r>
    <x v="40"/>
    <x v="1"/>
    <n v="80000000"/>
    <n v="127968405"/>
    <x v="25"/>
    <x v="38"/>
    <s v="Nellie Sciutto"/>
    <x v="21"/>
    <n v="223"/>
    <n v="163"/>
    <n v="8.1"/>
    <s v="Mystery"/>
    <s v="Thriller"/>
    <m/>
    <n v="63"/>
    <x v="30"/>
    <x v="40"/>
    <x v="39"/>
    <x v="40"/>
    <x v="40"/>
    <x v="40"/>
    <x v="39"/>
    <x v="39"/>
    <x v="40"/>
    <x v="40"/>
    <x v="40"/>
    <n v="570554"/>
    <n v="136360"/>
    <n v="2321"/>
    <n v="1811"/>
    <n v="494"/>
    <n v="364786"/>
    <n v="283316"/>
    <n v="78332"/>
    <n v="263273"/>
    <n v="217923"/>
    <n v="42222"/>
    <n v="43235"/>
    <n v="35277"/>
    <n v="7256"/>
    <n v="840"/>
    <n v="108244"/>
    <n v="419648"/>
    <n v="8.1"/>
    <n v="8.1999999999999993"/>
    <n v="8.6"/>
    <n v="8.6"/>
    <n v="8.8000000000000007"/>
    <n v="8.4"/>
    <n v="8.4"/>
    <n v="8.4"/>
    <n v="7.9"/>
    <n v="7.9"/>
    <n v="8"/>
    <n v="7.5"/>
    <n v="7.4"/>
    <n v="7.6"/>
    <n v="7.6"/>
    <n v="7.8"/>
    <n v="8.1"/>
    <x v="2"/>
    <x v="0"/>
    <x v="40"/>
  </r>
  <r>
    <x v="41"/>
    <x v="1"/>
    <n v="69000000"/>
    <n v="251501645"/>
    <x v="31"/>
    <x v="39"/>
    <s v="Jack McBrayer"/>
    <x v="25"/>
    <n v="2000"/>
    <n v="975"/>
    <n v="7.7"/>
    <s v="Animation"/>
    <s v="Adventure"/>
    <s v="Comedy"/>
    <n v="72"/>
    <x v="7"/>
    <x v="41"/>
    <x v="40"/>
    <x v="41"/>
    <x v="41"/>
    <x v="41"/>
    <x v="40"/>
    <x v="40"/>
    <x v="41"/>
    <x v="41"/>
    <x v="41"/>
    <n v="251408"/>
    <n v="91545"/>
    <n v="2241"/>
    <n v="1523"/>
    <n v="700"/>
    <n v="179397"/>
    <n v="122880"/>
    <n v="54800"/>
    <n v="123041"/>
    <n v="95843"/>
    <n v="25612"/>
    <n v="21471"/>
    <n v="16853"/>
    <n v="4293"/>
    <n v="721"/>
    <n v="57957"/>
    <n v="196751"/>
    <n v="7.6"/>
    <n v="8"/>
    <n v="7.7"/>
    <n v="7.6"/>
    <n v="7.9"/>
    <n v="7.8"/>
    <n v="7.7"/>
    <n v="8.1"/>
    <n v="7.6"/>
    <n v="7.5"/>
    <n v="7.9"/>
    <n v="7.6"/>
    <n v="7.5"/>
    <n v="7.9"/>
    <n v="7"/>
    <n v="7.6"/>
    <n v="7.6"/>
    <x v="1"/>
    <x v="0"/>
    <x v="41"/>
  </r>
  <r>
    <x v="42"/>
    <x v="4"/>
    <n v="68000000"/>
    <n v="85707116"/>
    <x v="32"/>
    <x v="40"/>
    <s v="Jim Parrack"/>
    <x v="20"/>
    <n v="8000"/>
    <n v="697"/>
    <n v="7.6"/>
    <s v="Action"/>
    <s v="Drama"/>
    <s v="War"/>
    <n v="64"/>
    <x v="31"/>
    <x v="42"/>
    <x v="41"/>
    <x v="42"/>
    <x v="42"/>
    <x v="42"/>
    <x v="41"/>
    <x v="41"/>
    <x v="42"/>
    <x v="42"/>
    <x v="42"/>
    <n v="238800"/>
    <n v="30746"/>
    <n v="1234"/>
    <n v="1028"/>
    <n v="196"/>
    <n v="127986"/>
    <n v="110868"/>
    <n v="15886"/>
    <n v="99386"/>
    <n v="88611"/>
    <n v="9444"/>
    <n v="21524"/>
    <n v="18781"/>
    <n v="2392"/>
    <n v="548"/>
    <n v="35750"/>
    <n v="148301"/>
    <n v="7.6"/>
    <n v="7.6"/>
    <n v="8"/>
    <n v="8"/>
    <n v="8.3000000000000007"/>
    <n v="7.7"/>
    <n v="7.7"/>
    <n v="7.7"/>
    <n v="7.4"/>
    <n v="7.4"/>
    <n v="7.4"/>
    <n v="7.4"/>
    <n v="7.4"/>
    <n v="7.4"/>
    <n v="6.8"/>
    <n v="7.6"/>
    <n v="7.5"/>
    <x v="2"/>
    <x v="0"/>
    <x v="42"/>
  </r>
  <r>
    <x v="43"/>
    <x v="4"/>
    <n v="61000000"/>
    <n v="167735396"/>
    <x v="33"/>
    <x v="41"/>
    <s v="Emily Ratajkowski"/>
    <x v="26"/>
    <n v="812"/>
    <n v="625"/>
    <n v="8.1"/>
    <s v="Crime"/>
    <s v="Drama"/>
    <s v="Mystery"/>
    <n v="79"/>
    <x v="32"/>
    <x v="43"/>
    <x v="42"/>
    <x v="43"/>
    <x v="43"/>
    <x v="43"/>
    <x v="42"/>
    <x v="42"/>
    <x v="43"/>
    <x v="43"/>
    <x v="43"/>
    <n v="397571"/>
    <n v="113606"/>
    <n v="2286"/>
    <n v="1598"/>
    <n v="665"/>
    <n v="260425"/>
    <n v="193602"/>
    <n v="64291"/>
    <n v="179552"/>
    <n v="144771"/>
    <n v="32133"/>
    <n v="34696"/>
    <n v="27226"/>
    <n v="6840"/>
    <n v="689"/>
    <n v="70667"/>
    <n v="280587"/>
    <n v="8.1"/>
    <n v="8.1"/>
    <n v="8.5"/>
    <n v="8.6"/>
    <n v="8.4"/>
    <n v="8.3000000000000007"/>
    <n v="8.3000000000000007"/>
    <n v="8.1999999999999993"/>
    <n v="7.9"/>
    <n v="8"/>
    <n v="7.9"/>
    <n v="7.7"/>
    <n v="7.7"/>
    <n v="7.7"/>
    <n v="7.6"/>
    <n v="8.1"/>
    <n v="8.1"/>
    <x v="2"/>
    <x v="0"/>
    <x v="43"/>
  </r>
  <r>
    <x v="44"/>
    <x v="2"/>
    <n v="61000000"/>
    <n v="148775460"/>
    <x v="34"/>
    <x v="42"/>
    <s v="Anne Hathaway"/>
    <x v="27"/>
    <n v="13000"/>
    <n v="11000"/>
    <n v="7.6"/>
    <s v="Drama"/>
    <s v="Musical"/>
    <s v="Romance"/>
    <n v="63"/>
    <x v="29"/>
    <x v="44"/>
    <x v="43"/>
    <x v="44"/>
    <x v="44"/>
    <x v="44"/>
    <x v="5"/>
    <x v="43"/>
    <x v="44"/>
    <x v="44"/>
    <x v="44"/>
    <n v="141014"/>
    <n v="73591"/>
    <n v="972"/>
    <n v="502"/>
    <n v="456"/>
    <n v="112609"/>
    <n v="68687"/>
    <n v="42720"/>
    <n v="69385"/>
    <n v="49760"/>
    <n v="18632"/>
    <n v="18404"/>
    <n v="12811"/>
    <n v="5282"/>
    <n v="623"/>
    <n v="42302"/>
    <n v="112787"/>
    <n v="7.5"/>
    <n v="7.9"/>
    <n v="7.9"/>
    <n v="7.6"/>
    <n v="8.4"/>
    <n v="7.8"/>
    <n v="7.7"/>
    <n v="8"/>
    <n v="7.3"/>
    <n v="7.2"/>
    <n v="7.6"/>
    <n v="7.4"/>
    <n v="7.3"/>
    <n v="7.7"/>
    <n v="6.6"/>
    <n v="7.6"/>
    <n v="7.5"/>
    <x v="0"/>
    <x v="0"/>
    <x v="44"/>
  </r>
  <r>
    <x v="45"/>
    <x v="4"/>
    <n v="60000000"/>
    <n v="257756197"/>
    <x v="35"/>
    <x v="43"/>
    <s v="Alison Brie"/>
    <x v="20"/>
    <n v="8000"/>
    <n v="2000"/>
    <n v="7.8"/>
    <s v="Animation"/>
    <s v="Action"/>
    <s v="Adventure"/>
    <n v="83"/>
    <x v="33"/>
    <x v="45"/>
    <x v="44"/>
    <x v="45"/>
    <x v="45"/>
    <x v="45"/>
    <x v="43"/>
    <x v="44"/>
    <x v="45"/>
    <x v="45"/>
    <x v="45"/>
    <n v="180122"/>
    <n v="37351"/>
    <n v="1887"/>
    <n v="1464"/>
    <n v="414"/>
    <n v="111043"/>
    <n v="89180"/>
    <n v="20677"/>
    <n v="77271"/>
    <n v="65191"/>
    <n v="11020"/>
    <n v="13346"/>
    <n v="11079"/>
    <n v="2032"/>
    <n v="579"/>
    <n v="42963"/>
    <n v="114308"/>
    <n v="7.8"/>
    <n v="7.7"/>
    <n v="8.1999999999999993"/>
    <n v="8.1999999999999993"/>
    <n v="7.9"/>
    <n v="7.9"/>
    <n v="8"/>
    <n v="7.7"/>
    <n v="7.6"/>
    <n v="7.6"/>
    <n v="7.5"/>
    <n v="7.4"/>
    <n v="7.4"/>
    <n v="7.4"/>
    <n v="7.2"/>
    <n v="8"/>
    <n v="7.6"/>
    <x v="1"/>
    <x v="1"/>
    <x v="45"/>
  </r>
  <r>
    <x v="46"/>
    <x v="1"/>
    <n v="60000000"/>
    <n v="31494270"/>
    <x v="36"/>
    <x v="44"/>
    <s v="Ellen Wong"/>
    <x v="14"/>
    <n v="1000"/>
    <n v="719"/>
    <n v="7.5"/>
    <s v="Action"/>
    <s v="Comedy"/>
    <s v="Romance"/>
    <n v="69"/>
    <x v="34"/>
    <x v="46"/>
    <x v="45"/>
    <x v="46"/>
    <x v="46"/>
    <x v="46"/>
    <x v="44"/>
    <x v="45"/>
    <x v="46"/>
    <x v="46"/>
    <x v="46"/>
    <n v="208417"/>
    <n v="45718"/>
    <n v="1022"/>
    <n v="791"/>
    <n v="221"/>
    <n v="129202"/>
    <n v="99363"/>
    <n v="28557"/>
    <n v="102986"/>
    <n v="88456"/>
    <n v="13334"/>
    <n v="14195"/>
    <n v="12157"/>
    <n v="1778"/>
    <n v="677"/>
    <n v="56559"/>
    <n v="150511"/>
    <n v="7.5"/>
    <n v="7.4"/>
    <n v="8.1"/>
    <n v="8.1999999999999993"/>
    <n v="8"/>
    <n v="7.6"/>
    <n v="7.7"/>
    <n v="7.5"/>
    <n v="7.4"/>
    <n v="7.4"/>
    <n v="7.2"/>
    <n v="7.1"/>
    <n v="7.1"/>
    <n v="7"/>
    <n v="6.6"/>
    <n v="7.8"/>
    <n v="7.4"/>
    <x v="0"/>
    <x v="0"/>
    <x v="46"/>
  </r>
  <r>
    <x v="47"/>
    <x v="0"/>
    <n v="58000000"/>
    <n v="363024263"/>
    <x v="37"/>
    <x v="45"/>
    <s v="Stefan Kapicic"/>
    <x v="28"/>
    <n v="805"/>
    <n v="361"/>
    <n v="8"/>
    <s v="Action"/>
    <s v="Adventure"/>
    <s v="Comedy"/>
    <n v="65"/>
    <x v="1"/>
    <x v="47"/>
    <x v="46"/>
    <x v="47"/>
    <x v="47"/>
    <x v="47"/>
    <x v="45"/>
    <x v="46"/>
    <x v="47"/>
    <x v="47"/>
    <x v="47"/>
    <n v="391955"/>
    <n v="79804"/>
    <n v="4598"/>
    <n v="3601"/>
    <n v="969"/>
    <n v="232840"/>
    <n v="186139"/>
    <n v="44316"/>
    <n v="159222"/>
    <n v="135428"/>
    <n v="21521"/>
    <n v="28753"/>
    <n v="24218"/>
    <n v="4009"/>
    <n v="667"/>
    <n v="67933"/>
    <n v="241138"/>
    <n v="8"/>
    <n v="8.1"/>
    <n v="8.4"/>
    <n v="8.4"/>
    <n v="8.6"/>
    <n v="8.1"/>
    <n v="8.1"/>
    <n v="8.1"/>
    <n v="7.9"/>
    <n v="7.9"/>
    <n v="7.9"/>
    <n v="7.8"/>
    <n v="7.8"/>
    <n v="7.9"/>
    <n v="7.3"/>
    <n v="8.1"/>
    <n v="7.9"/>
    <x v="2"/>
    <x v="0"/>
    <x v="47"/>
  </r>
  <r>
    <x v="48"/>
    <x v="3"/>
    <n v="55000000"/>
    <n v="107100855"/>
    <x v="12"/>
    <x v="46"/>
    <s v="Michael Chernus"/>
    <x v="11"/>
    <n v="535"/>
    <n v="186"/>
    <n v="7.8"/>
    <s v="Biography"/>
    <s v="Drama"/>
    <s v="Thriller"/>
    <n v="83"/>
    <x v="31"/>
    <x v="48"/>
    <x v="47"/>
    <x v="48"/>
    <x v="48"/>
    <x v="48"/>
    <x v="46"/>
    <x v="47"/>
    <x v="48"/>
    <x v="48"/>
    <x v="48"/>
    <n v="247889"/>
    <n v="41602"/>
    <n v="995"/>
    <n v="838"/>
    <n v="147"/>
    <n v="131052"/>
    <n v="110723"/>
    <n v="19092"/>
    <n v="114418"/>
    <n v="98191"/>
    <n v="14686"/>
    <n v="24670"/>
    <n v="20178"/>
    <n v="4053"/>
    <n v="633"/>
    <n v="43042"/>
    <n v="165981"/>
    <n v="7.8"/>
    <n v="7.9"/>
    <n v="8.1999999999999993"/>
    <n v="8.1999999999999993"/>
    <n v="8.1"/>
    <n v="8"/>
    <n v="8"/>
    <n v="7.9"/>
    <n v="7.7"/>
    <n v="7.7"/>
    <n v="7.8"/>
    <n v="7.7"/>
    <n v="7.7"/>
    <n v="8"/>
    <n v="7.4"/>
    <n v="7.8"/>
    <n v="7.8"/>
    <x v="0"/>
    <x v="0"/>
    <x v="48"/>
  </r>
  <r>
    <x v="49"/>
    <x v="6"/>
    <n v="50000000"/>
    <n v="75605492"/>
    <x v="38"/>
    <x v="47"/>
    <s v="Brad Pitt"/>
    <x v="29"/>
    <n v="18000"/>
    <n v="11000"/>
    <n v="7.6"/>
    <s v="Biography"/>
    <s v="Drama"/>
    <s v="Sport"/>
    <n v="87"/>
    <x v="35"/>
    <x v="49"/>
    <x v="48"/>
    <x v="49"/>
    <x v="49"/>
    <x v="49"/>
    <x v="47"/>
    <x v="48"/>
    <x v="49"/>
    <x v="49"/>
    <x v="49"/>
    <n v="222663"/>
    <n v="34888"/>
    <n v="389"/>
    <n v="350"/>
    <n v="37"/>
    <n v="113508"/>
    <n v="97523"/>
    <n v="14950"/>
    <n v="112429"/>
    <n v="96552"/>
    <n v="14345"/>
    <n v="21998"/>
    <n v="17897"/>
    <n v="3726"/>
    <n v="645"/>
    <n v="55437"/>
    <n v="146951"/>
    <n v="7.6"/>
    <n v="7.3"/>
    <n v="8"/>
    <n v="8.1"/>
    <n v="7.6"/>
    <n v="7.7"/>
    <n v="7.8"/>
    <n v="7.3"/>
    <n v="7.5"/>
    <n v="7.5"/>
    <n v="7.2"/>
    <n v="7.5"/>
    <n v="7.5"/>
    <n v="7.5"/>
    <n v="7.1"/>
    <n v="7.8"/>
    <n v="7.5"/>
    <x v="0"/>
    <x v="0"/>
    <x v="49"/>
  </r>
  <r>
    <x v="50"/>
    <x v="3"/>
    <n v="46000000"/>
    <n v="60962878"/>
    <x v="34"/>
    <x v="48"/>
    <s v="Dylan Minnette"/>
    <x v="27"/>
    <n v="15000"/>
    <n v="1000"/>
    <n v="8.1"/>
    <s v="Crime"/>
    <s v="Drama"/>
    <s v="Mystery"/>
    <n v="74"/>
    <x v="36"/>
    <x v="50"/>
    <x v="49"/>
    <x v="50"/>
    <x v="50"/>
    <x v="50"/>
    <x v="48"/>
    <x v="49"/>
    <x v="50"/>
    <x v="50"/>
    <x v="50"/>
    <n v="297561"/>
    <n v="59221"/>
    <n v="1332"/>
    <n v="1075"/>
    <n v="248"/>
    <n v="177661"/>
    <n v="144671"/>
    <n v="31288"/>
    <n v="132740"/>
    <n v="111870"/>
    <n v="19074"/>
    <n v="23642"/>
    <n v="19293"/>
    <n v="3934"/>
    <n v="650"/>
    <n v="48353"/>
    <n v="208355"/>
    <n v="8.1"/>
    <n v="8"/>
    <n v="8.6"/>
    <n v="8.6"/>
    <n v="8.6999999999999993"/>
    <n v="8.1999999999999993"/>
    <n v="8.1999999999999993"/>
    <n v="8.1"/>
    <n v="7.9"/>
    <n v="7.9"/>
    <n v="7.9"/>
    <n v="7.7"/>
    <n v="7.7"/>
    <n v="7.8"/>
    <n v="7.6"/>
    <n v="8.1"/>
    <n v="8"/>
    <x v="2"/>
    <x v="0"/>
    <x v="50"/>
  </r>
  <r>
    <x v="51"/>
    <x v="2"/>
    <n v="44500000"/>
    <n v="136019448"/>
    <x v="39"/>
    <x v="49"/>
    <s v="Tate Donovan"/>
    <x v="15"/>
    <n v="660"/>
    <n v="650"/>
    <n v="7.7"/>
    <s v="Action"/>
    <s v="Biography"/>
    <s v="Drama"/>
    <n v="86"/>
    <x v="22"/>
    <x v="51"/>
    <x v="50"/>
    <x v="51"/>
    <x v="51"/>
    <x v="51"/>
    <x v="49"/>
    <x v="50"/>
    <x v="51"/>
    <x v="51"/>
    <x v="51"/>
    <n v="334838"/>
    <n v="67910"/>
    <n v="971"/>
    <n v="795"/>
    <n v="162"/>
    <n v="178794"/>
    <n v="146371"/>
    <n v="30643"/>
    <n v="163795"/>
    <n v="136391"/>
    <n v="24948"/>
    <n v="36215"/>
    <n v="28817"/>
    <n v="6752"/>
    <n v="740"/>
    <n v="70110"/>
    <n v="229137"/>
    <n v="7.7"/>
    <n v="7.9"/>
    <n v="8"/>
    <n v="8"/>
    <n v="7.8"/>
    <n v="7.8"/>
    <n v="7.8"/>
    <n v="7.9"/>
    <n v="7.7"/>
    <n v="7.6"/>
    <n v="7.8"/>
    <n v="7.7"/>
    <n v="7.7"/>
    <n v="8"/>
    <n v="7.2"/>
    <n v="8"/>
    <n v="7.6"/>
    <x v="2"/>
    <x v="0"/>
    <x v="51"/>
  </r>
  <r>
    <x v="52"/>
    <x v="3"/>
    <n v="40000000"/>
    <n v="125069696"/>
    <x v="40"/>
    <x v="50"/>
    <s v="Dan Bilzerian"/>
    <x v="30"/>
    <n v="449"/>
    <n v="127"/>
    <n v="7.5"/>
    <s v="Action"/>
    <s v="Biography"/>
    <s v="Drama"/>
    <m/>
    <x v="17"/>
    <x v="52"/>
    <x v="51"/>
    <x v="52"/>
    <x v="52"/>
    <x v="52"/>
    <x v="50"/>
    <x v="51"/>
    <x v="52"/>
    <x v="52"/>
    <x v="52"/>
    <n v="163657"/>
    <n v="17260"/>
    <n v="602"/>
    <n v="529"/>
    <n v="66"/>
    <n v="79483"/>
    <n v="71556"/>
    <n v="7205"/>
    <n v="71559"/>
    <n v="64441"/>
    <n v="6225"/>
    <n v="16429"/>
    <n v="14140"/>
    <n v="2027"/>
    <n v="518"/>
    <n v="32733"/>
    <n v="95220"/>
    <n v="7.5"/>
    <n v="7.7"/>
    <n v="7.9"/>
    <n v="7.9"/>
    <n v="8.3000000000000007"/>
    <n v="7.7"/>
    <n v="7.7"/>
    <n v="7.8"/>
    <n v="7.3"/>
    <n v="7.3"/>
    <n v="7.6"/>
    <n v="7.5"/>
    <n v="7.4"/>
    <n v="7.8"/>
    <n v="6.8"/>
    <n v="7.8"/>
    <n v="7.3"/>
    <x v="2"/>
    <x v="0"/>
    <x v="52"/>
  </r>
  <r>
    <x v="53"/>
    <x v="1"/>
    <n v="40000000"/>
    <n v="96917897"/>
    <x v="41"/>
    <x v="51"/>
    <s v="Marcella Lentz-Pope"/>
    <x v="14"/>
    <n v="349"/>
    <n v="81"/>
    <n v="7.7"/>
    <s v="Biography"/>
    <s v="Drama"/>
    <m/>
    <n v="95"/>
    <x v="22"/>
    <x v="53"/>
    <x v="52"/>
    <x v="53"/>
    <x v="53"/>
    <x v="53"/>
    <x v="51"/>
    <x v="52"/>
    <x v="53"/>
    <x v="53"/>
    <x v="53"/>
    <n v="351608"/>
    <n v="84711"/>
    <n v="1461"/>
    <n v="1142"/>
    <n v="309"/>
    <n v="225279"/>
    <n v="173908"/>
    <n v="49149"/>
    <n v="168440"/>
    <n v="139525"/>
    <n v="26636"/>
    <n v="28054"/>
    <n v="22588"/>
    <n v="4995"/>
    <n v="780"/>
    <n v="80615"/>
    <n v="265272"/>
    <n v="7.8"/>
    <n v="7.4"/>
    <n v="8.3000000000000007"/>
    <n v="8.4"/>
    <n v="8"/>
    <n v="7.9"/>
    <n v="8"/>
    <n v="7.5"/>
    <n v="7.6"/>
    <n v="7.7"/>
    <n v="7.3"/>
    <n v="7.5"/>
    <n v="7.5"/>
    <n v="7.4"/>
    <n v="7.3"/>
    <n v="8"/>
    <n v="7.6"/>
    <x v="0"/>
    <x v="0"/>
    <x v="53"/>
  </r>
  <r>
    <x v="54"/>
    <x v="5"/>
    <n v="40000000"/>
    <n v="72306065"/>
    <x v="12"/>
    <x v="52"/>
    <s v="Amy Ryan"/>
    <x v="11"/>
    <n v="535"/>
    <n v="423"/>
    <n v="7.6"/>
    <s v="Drama"/>
    <s v="History"/>
    <s v="Thriller"/>
    <n v="81"/>
    <x v="37"/>
    <x v="54"/>
    <x v="53"/>
    <x v="54"/>
    <x v="54"/>
    <x v="54"/>
    <x v="52"/>
    <x v="53"/>
    <x v="54"/>
    <x v="54"/>
    <x v="54"/>
    <n v="152707"/>
    <n v="23978"/>
    <n v="846"/>
    <n v="732"/>
    <n v="104"/>
    <n v="76784"/>
    <n v="64810"/>
    <n v="11177"/>
    <n v="70780"/>
    <n v="61525"/>
    <n v="8196"/>
    <n v="18494"/>
    <n v="15504"/>
    <n v="2667"/>
    <n v="545"/>
    <n v="24273"/>
    <n v="105678"/>
    <n v="7.6"/>
    <n v="7.6"/>
    <n v="7.9"/>
    <n v="7.9"/>
    <n v="7.8"/>
    <n v="7.7"/>
    <n v="7.7"/>
    <n v="7.6"/>
    <n v="7.5"/>
    <n v="7.5"/>
    <n v="7.5"/>
    <n v="7.7"/>
    <n v="7.6"/>
    <n v="7.9"/>
    <n v="7.4"/>
    <n v="7.7"/>
    <n v="7.5"/>
    <x v="0"/>
    <x v="0"/>
    <x v="54"/>
  </r>
  <r>
    <x v="55"/>
    <x v="1"/>
    <n v="38000000"/>
    <n v="171031347"/>
    <x v="26"/>
    <x v="5"/>
    <s v="Bruce Green"/>
    <x v="22"/>
    <n v="12000"/>
    <n v="538"/>
    <n v="7.6"/>
    <s v="Adventure"/>
    <s v="Drama"/>
    <s v="Western"/>
    <n v="80"/>
    <x v="38"/>
    <x v="55"/>
    <x v="54"/>
    <x v="55"/>
    <x v="55"/>
    <x v="55"/>
    <x v="53"/>
    <x v="54"/>
    <x v="55"/>
    <x v="55"/>
    <x v="55"/>
    <n v="197105"/>
    <n v="27125"/>
    <n v="381"/>
    <n v="340"/>
    <n v="35"/>
    <n v="89394"/>
    <n v="76864"/>
    <n v="11720"/>
    <n v="104201"/>
    <n v="91807"/>
    <n v="11163"/>
    <n v="25641"/>
    <n v="21885"/>
    <n v="3369"/>
    <n v="747"/>
    <n v="53749"/>
    <n v="137672"/>
    <n v="7.7"/>
    <n v="7.6"/>
    <n v="7.8"/>
    <n v="7.8"/>
    <n v="7.5"/>
    <n v="7.7"/>
    <n v="7.7"/>
    <n v="7.6"/>
    <n v="7.6"/>
    <n v="7.6"/>
    <n v="7.5"/>
    <n v="7.7"/>
    <n v="7.7"/>
    <n v="7.7"/>
    <n v="7.3"/>
    <n v="7.9"/>
    <n v="7.6"/>
    <x v="0"/>
    <x v="0"/>
    <x v="55"/>
  </r>
  <r>
    <x v="56"/>
    <x v="3"/>
    <n v="38000000"/>
    <n v="26903709"/>
    <x v="11"/>
    <x v="53"/>
    <s v="Alexandra Maria Lara"/>
    <x v="10"/>
    <n v="10000"/>
    <n v="471"/>
    <n v="8.1"/>
    <s v="Action"/>
    <s v="Biography"/>
    <s v="Drama"/>
    <n v="75"/>
    <x v="39"/>
    <x v="56"/>
    <x v="55"/>
    <x v="56"/>
    <x v="56"/>
    <x v="56"/>
    <x v="54"/>
    <x v="55"/>
    <x v="56"/>
    <x v="56"/>
    <x v="56"/>
    <n v="246354"/>
    <n v="35289"/>
    <n v="888"/>
    <n v="769"/>
    <n v="115"/>
    <n v="138327"/>
    <n v="119048"/>
    <n v="17987"/>
    <n v="105712"/>
    <n v="92487"/>
    <n v="11717"/>
    <n v="20105"/>
    <n v="17096"/>
    <n v="2660"/>
    <n v="593"/>
    <n v="30738"/>
    <n v="168519"/>
    <n v="8.1"/>
    <n v="8"/>
    <n v="8.3000000000000007"/>
    <n v="8.3000000000000007"/>
    <n v="8"/>
    <n v="8.3000000000000007"/>
    <n v="8.3000000000000007"/>
    <n v="8.1999999999999993"/>
    <n v="8"/>
    <n v="8"/>
    <n v="7.9"/>
    <n v="7.8"/>
    <n v="7.8"/>
    <n v="7.8"/>
    <n v="7.1"/>
    <n v="7.9"/>
    <n v="8.1"/>
    <x v="2"/>
    <x v="2"/>
    <x v="56"/>
  </r>
  <r>
    <x v="57"/>
    <x v="1"/>
    <n v="37000000"/>
    <n v="92173235"/>
    <x v="42"/>
    <x v="54"/>
    <s v="Owen Burke"/>
    <x v="14"/>
    <n v="4000"/>
    <n v="206"/>
    <n v="7.6"/>
    <s v="Crime"/>
    <s v="Drama"/>
    <s v="Thriller"/>
    <n v="74"/>
    <x v="40"/>
    <x v="57"/>
    <x v="56"/>
    <x v="57"/>
    <x v="57"/>
    <x v="57"/>
    <x v="55"/>
    <x v="56"/>
    <x v="57"/>
    <x v="57"/>
    <x v="57"/>
    <n v="226697"/>
    <n v="31345"/>
    <n v="313"/>
    <n v="271"/>
    <n v="38"/>
    <n v="113373"/>
    <n v="98021"/>
    <n v="14345"/>
    <n v="116868"/>
    <n v="102678"/>
    <n v="12897"/>
    <n v="20721"/>
    <n v="17520"/>
    <n v="2868"/>
    <n v="687"/>
    <n v="56681"/>
    <n v="156963"/>
    <n v="7.6"/>
    <n v="7.4"/>
    <n v="7.8"/>
    <n v="7.8"/>
    <n v="7.2"/>
    <n v="7.7"/>
    <n v="7.7"/>
    <n v="7.4"/>
    <n v="7.5"/>
    <n v="7.5"/>
    <n v="7.3"/>
    <n v="7.4"/>
    <n v="7.4"/>
    <n v="7.5"/>
    <n v="7"/>
    <n v="7.8"/>
    <n v="7.5"/>
    <x v="2"/>
    <x v="0"/>
    <x v="57"/>
  </r>
  <r>
    <x v="58"/>
    <x v="5"/>
    <n v="35000000"/>
    <n v="109712885"/>
    <x v="43"/>
    <x v="55"/>
    <s v="Graham McTavish"/>
    <x v="22"/>
    <n v="597"/>
    <n v="531"/>
    <n v="7.6"/>
    <s v="Drama"/>
    <s v="Sport"/>
    <m/>
    <n v="82"/>
    <x v="35"/>
    <x v="58"/>
    <x v="57"/>
    <x v="58"/>
    <x v="58"/>
    <x v="58"/>
    <x v="56"/>
    <x v="57"/>
    <x v="58"/>
    <x v="58"/>
    <x v="58"/>
    <n v="126214"/>
    <n v="13323"/>
    <n v="888"/>
    <n v="811"/>
    <n v="72"/>
    <n v="61826"/>
    <n v="55428"/>
    <n v="5778"/>
    <n v="56944"/>
    <n v="51344"/>
    <n v="4828"/>
    <n v="10691"/>
    <n v="9142"/>
    <n v="1369"/>
    <n v="474"/>
    <n v="25287"/>
    <n v="75302"/>
    <n v="7.6"/>
    <n v="7.5"/>
    <n v="8.3000000000000007"/>
    <n v="8.3000000000000007"/>
    <n v="8.1"/>
    <n v="7.8"/>
    <n v="7.8"/>
    <n v="7.6"/>
    <n v="7.4"/>
    <n v="7.4"/>
    <n v="7.4"/>
    <n v="7.3"/>
    <n v="7.3"/>
    <n v="7.5"/>
    <n v="7.1"/>
    <n v="7.9"/>
    <n v="7.5"/>
    <x v="0"/>
    <x v="0"/>
    <x v="58"/>
  </r>
  <r>
    <x v="59"/>
    <x v="1"/>
    <n v="30000000"/>
    <n v="48043505"/>
    <x v="44"/>
    <x v="56"/>
    <s v="Michael Rispoli"/>
    <x v="31"/>
    <n v="488"/>
    <n v="385"/>
    <n v="7.7"/>
    <s v="Action"/>
    <s v="Comedy"/>
    <m/>
    <n v="66"/>
    <x v="41"/>
    <x v="59"/>
    <x v="58"/>
    <x v="59"/>
    <x v="59"/>
    <x v="59"/>
    <x v="57"/>
    <x v="58"/>
    <x v="59"/>
    <x v="59"/>
    <x v="59"/>
    <n v="336585"/>
    <n v="57638"/>
    <n v="1314"/>
    <n v="1001"/>
    <n v="305"/>
    <n v="191541"/>
    <n v="155998"/>
    <n v="33796"/>
    <n v="164120"/>
    <n v="143952"/>
    <n v="18328"/>
    <n v="25423"/>
    <n v="22259"/>
    <n v="2756"/>
    <n v="794"/>
    <n v="75909"/>
    <n v="244929"/>
    <n v="7.7"/>
    <n v="7.5"/>
    <n v="7.9"/>
    <n v="7.9"/>
    <n v="7.9"/>
    <n v="7.7"/>
    <n v="7.7"/>
    <n v="7.5"/>
    <n v="7.7"/>
    <n v="7.7"/>
    <n v="7.5"/>
    <n v="7.6"/>
    <n v="7.7"/>
    <n v="7.4"/>
    <n v="7.1"/>
    <n v="7.8"/>
    <n v="7.7"/>
    <x v="2"/>
    <x v="2"/>
    <x v="59"/>
  </r>
  <r>
    <x v="60"/>
    <x v="5"/>
    <n v="30000000"/>
    <n v="46875468"/>
    <x v="45"/>
    <x v="57"/>
    <s v="Daniel Kaluuya"/>
    <x v="32"/>
    <n v="221"/>
    <n v="219"/>
    <n v="7.6"/>
    <s v="Action"/>
    <s v="Crime"/>
    <s v="Drama"/>
    <n v="82"/>
    <x v="17"/>
    <x v="60"/>
    <x v="59"/>
    <x v="60"/>
    <x v="60"/>
    <x v="60"/>
    <x v="58"/>
    <x v="59"/>
    <x v="60"/>
    <x v="60"/>
    <x v="60"/>
    <n v="178321"/>
    <n v="21448"/>
    <n v="730"/>
    <n v="650"/>
    <n v="73"/>
    <n v="86373"/>
    <n v="75660"/>
    <n v="9762"/>
    <n v="84517"/>
    <n v="75208"/>
    <n v="8116"/>
    <n v="17615"/>
    <n v="15277"/>
    <n v="2011"/>
    <n v="526"/>
    <n v="30824"/>
    <n v="118922"/>
    <n v="7.6"/>
    <n v="7.3"/>
    <n v="7.8"/>
    <n v="7.8"/>
    <n v="7.2"/>
    <n v="7.7"/>
    <n v="7.7"/>
    <n v="7.3"/>
    <n v="7.5"/>
    <n v="7.6"/>
    <n v="7.2"/>
    <n v="7.6"/>
    <n v="7.6"/>
    <n v="7.4"/>
    <n v="7.2"/>
    <n v="7.8"/>
    <n v="7.6"/>
    <x v="2"/>
    <x v="0"/>
    <x v="60"/>
  </r>
  <r>
    <x v="61"/>
    <x v="5"/>
    <n v="28000000"/>
    <n v="161029270"/>
    <x v="46"/>
    <x v="58"/>
    <s v="R. Marcos Taylor"/>
    <x v="33"/>
    <n v="427"/>
    <n v="303"/>
    <n v="7.9"/>
    <s v="Biography"/>
    <s v="Drama"/>
    <s v="History"/>
    <n v="72"/>
    <x v="9"/>
    <x v="61"/>
    <x v="60"/>
    <x v="61"/>
    <x v="61"/>
    <x v="61"/>
    <x v="59"/>
    <x v="60"/>
    <x v="61"/>
    <x v="61"/>
    <x v="61"/>
    <n v="96591"/>
    <n v="14262"/>
    <n v="760"/>
    <n v="658"/>
    <n v="95"/>
    <n v="55050"/>
    <n v="47556"/>
    <n v="6918"/>
    <n v="40331"/>
    <n v="35072"/>
    <n v="4713"/>
    <n v="7220"/>
    <n v="5880"/>
    <n v="1214"/>
    <n v="393"/>
    <n v="23736"/>
    <n v="56104"/>
    <n v="7.9"/>
    <n v="8"/>
    <n v="8.3000000000000007"/>
    <n v="8.3000000000000007"/>
    <n v="8.6"/>
    <n v="8"/>
    <n v="8"/>
    <n v="8"/>
    <n v="7.7"/>
    <n v="7.7"/>
    <n v="7.8"/>
    <n v="7.4"/>
    <n v="7.3"/>
    <n v="7.7"/>
    <n v="6.8"/>
    <n v="7.9"/>
    <n v="7.7"/>
    <x v="2"/>
    <x v="0"/>
    <x v="61"/>
  </r>
  <r>
    <x v="62"/>
    <x v="5"/>
    <n v="28000000"/>
    <n v="70235322"/>
    <x v="0"/>
    <x v="8"/>
    <s v="Charlie Talbert"/>
    <x v="2"/>
    <n v="23000"/>
    <n v="767"/>
    <n v="7.8"/>
    <s v="Biography"/>
    <s v="Comedy"/>
    <s v="Drama"/>
    <n v="81"/>
    <x v="19"/>
    <x v="62"/>
    <x v="61"/>
    <x v="62"/>
    <x v="62"/>
    <x v="62"/>
    <x v="60"/>
    <x v="61"/>
    <x v="62"/>
    <x v="62"/>
    <x v="62"/>
    <n v="167875"/>
    <n v="31804"/>
    <n v="982"/>
    <n v="825"/>
    <n v="147"/>
    <n v="93777"/>
    <n v="76925"/>
    <n v="15725"/>
    <n v="77242"/>
    <n v="65202"/>
    <n v="10813"/>
    <n v="16496"/>
    <n v="13532"/>
    <n v="2658"/>
    <n v="501"/>
    <n v="32587"/>
    <n v="115947"/>
    <n v="7.8"/>
    <n v="7.6"/>
    <n v="7.8"/>
    <n v="7.8"/>
    <n v="7.6"/>
    <n v="7.8"/>
    <n v="7.9"/>
    <n v="7.6"/>
    <n v="7.7"/>
    <n v="7.7"/>
    <n v="7.6"/>
    <n v="7.7"/>
    <n v="7.7"/>
    <n v="7.8"/>
    <n v="7.3"/>
    <n v="7.9"/>
    <n v="7.7"/>
    <x v="2"/>
    <x v="0"/>
    <x v="62"/>
  </r>
  <r>
    <x v="63"/>
    <x v="6"/>
    <n v="25000000"/>
    <n v="169705587"/>
    <x v="47"/>
    <x v="59"/>
    <s v="Mike Vogel"/>
    <x v="11"/>
    <n v="3000"/>
    <n v="2000"/>
    <n v="8.1"/>
    <s v="Drama"/>
    <m/>
    <m/>
    <n v="62"/>
    <x v="24"/>
    <x v="63"/>
    <x v="62"/>
    <x v="63"/>
    <x v="63"/>
    <x v="63"/>
    <x v="61"/>
    <x v="62"/>
    <x v="63"/>
    <x v="63"/>
    <x v="63"/>
    <n v="173908"/>
    <n v="115762"/>
    <n v="990"/>
    <n v="507"/>
    <n v="474"/>
    <n v="136852"/>
    <n v="72944"/>
    <n v="62426"/>
    <n v="110695"/>
    <n v="72802"/>
    <n v="36317"/>
    <n v="28383"/>
    <n v="18891"/>
    <n v="9023"/>
    <n v="645"/>
    <n v="59445"/>
    <n v="157474"/>
    <n v="7.9"/>
    <n v="8.4"/>
    <n v="8.3000000000000007"/>
    <n v="8.1"/>
    <n v="8.6"/>
    <n v="8.1999999999999993"/>
    <n v="8"/>
    <n v="8.5"/>
    <n v="7.9"/>
    <n v="7.8"/>
    <n v="8.3000000000000007"/>
    <n v="8"/>
    <n v="7.9"/>
    <n v="8.3000000000000007"/>
    <n v="7"/>
    <n v="8"/>
    <n v="8"/>
    <x v="0"/>
    <x v="0"/>
    <x v="63"/>
  </r>
  <r>
    <x v="64"/>
    <x v="1"/>
    <n v="25000000"/>
    <n v="93571803"/>
    <x v="48"/>
    <x v="60"/>
    <s v="Melissa McMeekin"/>
    <x v="34"/>
    <n v="238"/>
    <n v="141"/>
    <n v="7.8"/>
    <s v="Action"/>
    <s v="Biography"/>
    <s v="Drama"/>
    <n v="79"/>
    <x v="3"/>
    <x v="64"/>
    <x v="63"/>
    <x v="64"/>
    <x v="64"/>
    <x v="64"/>
    <x v="62"/>
    <x v="63"/>
    <x v="64"/>
    <x v="64"/>
    <x v="64"/>
    <n v="220445"/>
    <n v="31021"/>
    <n v="447"/>
    <n v="388"/>
    <n v="57"/>
    <n v="119646"/>
    <n v="103848"/>
    <n v="14740"/>
    <n v="106479"/>
    <n v="93016"/>
    <n v="12203"/>
    <n v="17229"/>
    <n v="14289"/>
    <n v="2681"/>
    <n v="684"/>
    <n v="49851"/>
    <n v="153538"/>
    <n v="7.9"/>
    <n v="7.7"/>
    <n v="8.1"/>
    <n v="8.1"/>
    <n v="8.1999999999999993"/>
    <n v="8"/>
    <n v="8"/>
    <n v="7.8"/>
    <n v="7.8"/>
    <n v="7.8"/>
    <n v="7.7"/>
    <n v="7.7"/>
    <n v="7.7"/>
    <n v="7.7"/>
    <n v="7.3"/>
    <n v="8"/>
    <n v="7.8"/>
    <x v="2"/>
    <x v="0"/>
    <x v="64"/>
  </r>
  <r>
    <x v="65"/>
    <x v="4"/>
    <n v="25000000"/>
    <n v="59073773"/>
    <x v="49"/>
    <x v="61"/>
    <s v="F. Murray Abraham"/>
    <x v="22"/>
    <n v="1000"/>
    <n v="670"/>
    <n v="8.1"/>
    <s v="Adventure"/>
    <s v="Comedy"/>
    <s v="Drama"/>
    <n v="88"/>
    <x v="42"/>
    <x v="65"/>
    <x v="64"/>
    <x v="65"/>
    <x v="65"/>
    <x v="65"/>
    <x v="63"/>
    <x v="64"/>
    <x v="65"/>
    <x v="65"/>
    <x v="65"/>
    <n v="332149"/>
    <n v="96997"/>
    <n v="2083"/>
    <n v="1537"/>
    <n v="530"/>
    <n v="216106"/>
    <n v="158823"/>
    <n v="54913"/>
    <n v="153604"/>
    <n v="123255"/>
    <n v="27996"/>
    <n v="33156"/>
    <n v="26147"/>
    <n v="6375"/>
    <n v="679"/>
    <n v="58814"/>
    <n v="248067"/>
    <n v="8.1"/>
    <n v="8.1999999999999993"/>
    <n v="8.6"/>
    <n v="8.6"/>
    <n v="8.5"/>
    <n v="8.1999999999999993"/>
    <n v="8.1999999999999993"/>
    <n v="8.3000000000000007"/>
    <n v="7.9"/>
    <n v="7.9"/>
    <n v="8"/>
    <n v="7.8"/>
    <n v="7.8"/>
    <n v="7.9"/>
    <n v="7.7"/>
    <n v="8.1"/>
    <n v="8"/>
    <x v="2"/>
    <x v="0"/>
    <x v="65"/>
  </r>
  <r>
    <x v="66"/>
    <x v="6"/>
    <n v="25000000"/>
    <n v="13651662"/>
    <x v="8"/>
    <x v="62"/>
    <s v="Kevin Dunn"/>
    <x v="7"/>
    <n v="798"/>
    <n v="581"/>
    <n v="8.1999999999999993"/>
    <s v="Action"/>
    <s v="Drama"/>
    <s v="Sport"/>
    <n v="71"/>
    <x v="43"/>
    <x v="66"/>
    <x v="65"/>
    <x v="66"/>
    <x v="66"/>
    <x v="66"/>
    <x v="64"/>
    <x v="65"/>
    <x v="66"/>
    <x v="66"/>
    <x v="66"/>
    <n v="270734"/>
    <n v="31075"/>
    <n v="673"/>
    <n v="583"/>
    <n v="84"/>
    <n v="153824"/>
    <n v="136536"/>
    <n v="16000"/>
    <n v="117636"/>
    <n v="105144"/>
    <n v="11019"/>
    <n v="15201"/>
    <n v="12960"/>
    <n v="1990"/>
    <n v="586"/>
    <n v="45342"/>
    <n v="176397"/>
    <n v="8.1999999999999993"/>
    <n v="8.1999999999999993"/>
    <n v="8.5"/>
    <n v="8.5"/>
    <n v="8.6999999999999993"/>
    <n v="8.4"/>
    <n v="8.4"/>
    <n v="8.4"/>
    <n v="8"/>
    <n v="8"/>
    <n v="8"/>
    <n v="7.7"/>
    <n v="7.7"/>
    <n v="7.5"/>
    <n v="7.1"/>
    <n v="8.1999999999999993"/>
    <n v="8.1"/>
    <x v="0"/>
    <x v="0"/>
    <x v="66"/>
  </r>
  <r>
    <x v="67"/>
    <x v="3"/>
    <n v="23000000"/>
    <n v="25556065"/>
    <x v="18"/>
    <x v="63"/>
    <s v="Matt Letscher"/>
    <x v="5"/>
    <n v="128"/>
    <n v="105"/>
    <n v="8"/>
    <s v="Drama"/>
    <s v="Romance"/>
    <s v="Sci-Fi"/>
    <n v="90"/>
    <x v="20"/>
    <x v="67"/>
    <x v="66"/>
    <x v="67"/>
    <x v="67"/>
    <x v="67"/>
    <x v="65"/>
    <x v="66"/>
    <x v="67"/>
    <x v="67"/>
    <x v="67"/>
    <n v="252724"/>
    <n v="72611"/>
    <n v="1193"/>
    <n v="851"/>
    <n v="330"/>
    <n v="167097"/>
    <n v="123183"/>
    <n v="42078"/>
    <n v="119227"/>
    <n v="95815"/>
    <n v="21544"/>
    <n v="21741"/>
    <n v="17515"/>
    <n v="3770"/>
    <n v="612"/>
    <n v="48466"/>
    <n v="188937"/>
    <n v="8"/>
    <n v="7.8"/>
    <n v="8.5"/>
    <n v="8.6"/>
    <n v="8"/>
    <n v="8.1999999999999993"/>
    <n v="8.1999999999999993"/>
    <n v="7.9"/>
    <n v="7.8"/>
    <n v="7.8"/>
    <n v="7.6"/>
    <n v="7.4"/>
    <n v="7.4"/>
    <n v="7"/>
    <n v="7.3"/>
    <n v="8.1"/>
    <n v="7.9"/>
    <x v="2"/>
    <x v="0"/>
    <x v="67"/>
  </r>
  <r>
    <x v="68"/>
    <x v="2"/>
    <n v="21000000"/>
    <n v="132088910"/>
    <x v="14"/>
    <x v="64"/>
    <s v="Bradley Cooper"/>
    <x v="13"/>
    <n v="22000"/>
    <n v="14000"/>
    <n v="7.8"/>
    <s v="Comedy"/>
    <s v="Drama"/>
    <s v="Romance"/>
    <n v="81"/>
    <x v="44"/>
    <x v="68"/>
    <x v="67"/>
    <x v="68"/>
    <x v="68"/>
    <x v="68"/>
    <x v="66"/>
    <x v="67"/>
    <x v="68"/>
    <x v="68"/>
    <x v="68"/>
    <n v="338051"/>
    <n v="131000"/>
    <n v="1548"/>
    <n v="875"/>
    <n v="660"/>
    <n v="236404"/>
    <n v="160001"/>
    <n v="73922"/>
    <n v="170543"/>
    <n v="129880"/>
    <n v="38160"/>
    <n v="32839"/>
    <n v="24722"/>
    <n v="7550"/>
    <n v="733"/>
    <n v="79953"/>
    <n v="259084"/>
    <n v="7.8"/>
    <n v="7.7"/>
    <n v="8.1"/>
    <n v="8.1"/>
    <n v="8.1"/>
    <n v="7.9"/>
    <n v="7.9"/>
    <n v="7.7"/>
    <n v="7.6"/>
    <n v="7.7"/>
    <n v="7.6"/>
    <n v="7.6"/>
    <n v="7.6"/>
    <n v="7.7"/>
    <n v="6.9"/>
    <n v="8"/>
    <n v="7.6"/>
    <x v="2"/>
    <x v="0"/>
    <x v="68"/>
  </r>
  <r>
    <x v="69"/>
    <x v="3"/>
    <n v="20000000"/>
    <n v="56667870"/>
    <x v="50"/>
    <x v="49"/>
    <s v="Taran Killam"/>
    <x v="35"/>
    <n v="660"/>
    <n v="500"/>
    <n v="8.1"/>
    <s v="Biography"/>
    <s v="Drama"/>
    <s v="History"/>
    <n v="96"/>
    <x v="31"/>
    <x v="69"/>
    <x v="68"/>
    <x v="69"/>
    <x v="69"/>
    <x v="69"/>
    <x v="67"/>
    <x v="68"/>
    <x v="69"/>
    <x v="69"/>
    <x v="69"/>
    <n v="313823"/>
    <n v="82012"/>
    <n v="1837"/>
    <n v="1363"/>
    <n v="457"/>
    <n v="200910"/>
    <n v="153669"/>
    <n v="45301"/>
    <n v="138762"/>
    <n v="112943"/>
    <n v="23895"/>
    <n v="29252"/>
    <n v="23072"/>
    <n v="5726"/>
    <n v="664"/>
    <n v="53328"/>
    <n v="224519"/>
    <n v="8.1"/>
    <n v="8.1"/>
    <n v="8.4"/>
    <n v="8.4"/>
    <n v="8.5"/>
    <n v="8.1999999999999993"/>
    <n v="8.1999999999999993"/>
    <n v="8.1999999999999993"/>
    <n v="8"/>
    <n v="7.9"/>
    <n v="8"/>
    <n v="7.8"/>
    <n v="7.8"/>
    <n v="8.1"/>
    <n v="7.7"/>
    <n v="8.3000000000000007"/>
    <n v="8"/>
    <x v="2"/>
    <x v="0"/>
    <x v="69"/>
  </r>
  <r>
    <x v="70"/>
    <x v="5"/>
    <n v="20000000"/>
    <n v="44988180"/>
    <x v="51"/>
    <x v="65"/>
    <s v="Brian d'Arcy James"/>
    <x v="36"/>
    <n v="168"/>
    <n v="77"/>
    <n v="8.1"/>
    <s v="Crime"/>
    <s v="Drama"/>
    <s v="History"/>
    <n v="93"/>
    <x v="0"/>
    <x v="70"/>
    <x v="69"/>
    <x v="70"/>
    <x v="70"/>
    <x v="70"/>
    <x v="68"/>
    <x v="69"/>
    <x v="70"/>
    <x v="70"/>
    <x v="70"/>
    <n v="173290"/>
    <n v="43313"/>
    <n v="1197"/>
    <n v="961"/>
    <n v="223"/>
    <n v="104770"/>
    <n v="81050"/>
    <n v="22603"/>
    <n v="79398"/>
    <n v="64865"/>
    <n v="13310"/>
    <n v="17981"/>
    <n v="14134"/>
    <n v="3485"/>
    <n v="568"/>
    <n v="33235"/>
    <n v="125291"/>
    <n v="8.1"/>
    <n v="8.1"/>
    <n v="8.3000000000000007"/>
    <n v="8.3000000000000007"/>
    <n v="8.4"/>
    <n v="8.1999999999999993"/>
    <n v="8.1999999999999993"/>
    <n v="8.1999999999999993"/>
    <n v="8"/>
    <n v="8"/>
    <n v="8"/>
    <n v="8.1"/>
    <n v="8"/>
    <n v="8.4"/>
    <n v="7.5"/>
    <n v="8.3000000000000007"/>
    <n v="8"/>
    <x v="2"/>
    <x v="0"/>
    <x v="70"/>
  </r>
  <r>
    <x v="71"/>
    <x v="3"/>
    <n v="19000000"/>
    <n v="21483154"/>
    <x v="52"/>
    <x v="66"/>
    <s v="Roger Allam"/>
    <x v="37"/>
    <n v="526"/>
    <n v="326"/>
    <n v="7.6"/>
    <s v="Drama"/>
    <s v="War"/>
    <m/>
    <m/>
    <x v="45"/>
    <x v="71"/>
    <x v="70"/>
    <x v="71"/>
    <x v="71"/>
    <x v="71"/>
    <x v="69"/>
    <x v="70"/>
    <x v="71"/>
    <x v="71"/>
    <x v="71"/>
    <n v="59365"/>
    <n v="29422"/>
    <n v="481"/>
    <n v="206"/>
    <n v="270"/>
    <n v="41094"/>
    <n v="24058"/>
    <n v="16590"/>
    <n v="32014"/>
    <n v="23730"/>
    <n v="7792"/>
    <n v="10218"/>
    <n v="7635"/>
    <n v="2406"/>
    <n v="378"/>
    <n v="10845"/>
    <n v="52519"/>
    <n v="7.4"/>
    <n v="7.9"/>
    <n v="8"/>
    <n v="7.6"/>
    <n v="8.5"/>
    <n v="7.7"/>
    <n v="7.6"/>
    <n v="8"/>
    <n v="7.3"/>
    <n v="7.2"/>
    <n v="7.7"/>
    <n v="7.6"/>
    <n v="7.5"/>
    <n v="8"/>
    <n v="6.6"/>
    <n v="7.6"/>
    <n v="7.5"/>
    <x v="0"/>
    <x v="0"/>
    <x v="71"/>
  </r>
  <r>
    <x v="72"/>
    <x v="4"/>
    <n v="18000000"/>
    <n v="42335698"/>
    <x v="47"/>
    <x v="67"/>
    <s v="Merritt Wever"/>
    <x v="11"/>
    <n v="6000"/>
    <n v="529"/>
    <n v="7.8"/>
    <s v="Comedy"/>
    <s v="Drama"/>
    <m/>
    <n v="88"/>
    <x v="46"/>
    <x v="72"/>
    <x v="71"/>
    <x v="72"/>
    <x v="72"/>
    <x v="72"/>
    <x v="70"/>
    <x v="71"/>
    <x v="72"/>
    <x v="72"/>
    <x v="72"/>
    <n v="292808"/>
    <n v="63310"/>
    <n v="1891"/>
    <n v="1538"/>
    <n v="334"/>
    <n v="178850"/>
    <n v="142244"/>
    <n v="34666"/>
    <n v="129547"/>
    <n v="108049"/>
    <n v="19457"/>
    <n v="26016"/>
    <n v="21166"/>
    <n v="4329"/>
    <n v="656"/>
    <n v="52288"/>
    <n v="203731"/>
    <n v="7.8"/>
    <n v="7.5"/>
    <n v="8.5"/>
    <n v="8.6"/>
    <n v="7.9"/>
    <n v="8"/>
    <n v="8.1"/>
    <n v="7.7"/>
    <n v="7.6"/>
    <n v="7.6"/>
    <n v="7.3"/>
    <n v="7.2"/>
    <n v="7.3"/>
    <n v="7"/>
    <n v="7.1"/>
    <n v="7.9"/>
    <n v="7.7"/>
    <x v="2"/>
    <x v="0"/>
    <x v="72"/>
  </r>
  <r>
    <x v="73"/>
    <x v="1"/>
    <n v="18000000"/>
    <n v="18329466"/>
    <x v="28"/>
    <x v="68"/>
    <s v="Kate Burton"/>
    <x v="20"/>
    <n v="642"/>
    <n v="223"/>
    <n v="7.6"/>
    <s v="Adventure"/>
    <s v="Biography"/>
    <s v="Drama"/>
    <n v="82"/>
    <x v="47"/>
    <x v="73"/>
    <x v="72"/>
    <x v="73"/>
    <x v="73"/>
    <x v="73"/>
    <x v="71"/>
    <x v="72"/>
    <x v="73"/>
    <x v="73"/>
    <x v="73"/>
    <n v="212866"/>
    <n v="44600"/>
    <n v="745"/>
    <n v="567"/>
    <n v="170"/>
    <n v="133336"/>
    <n v="106007"/>
    <n v="26152"/>
    <n v="102120"/>
    <n v="86609"/>
    <n v="14304"/>
    <n v="14895"/>
    <n v="12400"/>
    <n v="2261"/>
    <n v="649"/>
    <n v="38478"/>
    <n v="169745"/>
    <n v="7.6"/>
    <n v="7.6"/>
    <n v="7.9"/>
    <n v="7.9"/>
    <n v="7.9"/>
    <n v="7.7"/>
    <n v="7.8"/>
    <n v="7.7"/>
    <n v="7.5"/>
    <n v="7.5"/>
    <n v="7.5"/>
    <n v="7.3"/>
    <n v="7.3"/>
    <n v="7.5"/>
    <n v="7"/>
    <n v="7.7"/>
    <n v="7.6"/>
    <x v="2"/>
    <x v="0"/>
    <x v="73"/>
  </r>
  <r>
    <x v="74"/>
    <x v="6"/>
    <n v="17000000"/>
    <n v="56816662"/>
    <x v="53"/>
    <x v="69"/>
    <s v="Nina Arianda"/>
    <x v="38"/>
    <n v="204"/>
    <n v="183"/>
    <n v="7.7"/>
    <s v="Comedy"/>
    <s v="Fantasy"/>
    <s v="Romance"/>
    <n v="81"/>
    <x v="7"/>
    <x v="74"/>
    <x v="73"/>
    <x v="74"/>
    <x v="74"/>
    <x v="74"/>
    <x v="72"/>
    <x v="73"/>
    <x v="74"/>
    <x v="74"/>
    <x v="74"/>
    <n v="195745"/>
    <n v="81470"/>
    <n v="542"/>
    <n v="333"/>
    <n v="204"/>
    <n v="133114"/>
    <n v="85896"/>
    <n v="45730"/>
    <n v="111940"/>
    <n v="83675"/>
    <n v="26488"/>
    <n v="23907"/>
    <n v="18272"/>
    <n v="5211"/>
    <n v="642"/>
    <n v="46033"/>
    <n v="172245"/>
    <n v="7.7"/>
    <n v="7.6"/>
    <n v="8"/>
    <n v="8.1"/>
    <n v="7.7"/>
    <n v="7.8"/>
    <n v="7.9"/>
    <n v="7.7"/>
    <n v="7.5"/>
    <n v="7.5"/>
    <n v="7.5"/>
    <n v="7.6"/>
    <n v="7.6"/>
    <n v="7.8"/>
    <n v="7.1"/>
    <n v="7.8"/>
    <n v="7.6"/>
    <x v="0"/>
    <x v="4"/>
    <x v="74"/>
  </r>
  <r>
    <x v="75"/>
    <x v="2"/>
    <n v="16000000"/>
    <n v="45507053"/>
    <x v="54"/>
    <x v="70"/>
    <s v="Bob Balaban"/>
    <x v="22"/>
    <n v="13000"/>
    <n v="559"/>
    <n v="7.8"/>
    <s v="Adventure"/>
    <s v="Comedy"/>
    <s v="Drama"/>
    <n v="84"/>
    <x v="47"/>
    <x v="75"/>
    <x v="74"/>
    <x v="75"/>
    <x v="75"/>
    <x v="75"/>
    <x v="73"/>
    <x v="74"/>
    <x v="75"/>
    <x v="75"/>
    <x v="75"/>
    <n v="164811"/>
    <n v="53362"/>
    <n v="699"/>
    <n v="503"/>
    <n v="189"/>
    <n v="101334"/>
    <n v="71073"/>
    <n v="29082"/>
    <n v="89676"/>
    <n v="70995"/>
    <n v="17363"/>
    <n v="19062"/>
    <n v="14894"/>
    <n v="3822"/>
    <n v="637"/>
    <n v="48041"/>
    <n v="125272"/>
    <n v="7.8"/>
    <n v="7.9"/>
    <n v="8.3000000000000007"/>
    <n v="8.3000000000000007"/>
    <n v="8.1999999999999993"/>
    <n v="8"/>
    <n v="8"/>
    <n v="8"/>
    <n v="7.6"/>
    <n v="7.6"/>
    <n v="7.7"/>
    <n v="7.5"/>
    <n v="7.5"/>
    <n v="7.6"/>
    <n v="7.2"/>
    <n v="8"/>
    <n v="7.7"/>
    <x v="0"/>
    <x v="0"/>
    <x v="75"/>
  </r>
  <r>
    <x v="76"/>
    <x v="1"/>
    <n v="15000000"/>
    <n v="138795342"/>
    <x v="55"/>
    <x v="71"/>
    <s v="Derek Jacobi"/>
    <x v="0"/>
    <n v="1000"/>
    <n v="520"/>
    <n v="8"/>
    <s v="Biography"/>
    <s v="Drama"/>
    <m/>
    <n v="88"/>
    <x v="2"/>
    <x v="76"/>
    <x v="75"/>
    <x v="76"/>
    <x v="76"/>
    <x v="76"/>
    <x v="74"/>
    <x v="75"/>
    <x v="76"/>
    <x v="76"/>
    <x v="76"/>
    <n v="339153"/>
    <n v="108830"/>
    <n v="1150"/>
    <n v="827"/>
    <n v="311"/>
    <n v="212048"/>
    <n v="152316"/>
    <n v="57515"/>
    <n v="175900"/>
    <n v="137753"/>
    <n v="35664"/>
    <n v="41655"/>
    <n v="31784"/>
    <n v="9171"/>
    <n v="758"/>
    <n v="72154"/>
    <n v="272059"/>
    <n v="8"/>
    <n v="8.3000000000000007"/>
    <n v="8.1999999999999993"/>
    <n v="8.1999999999999993"/>
    <n v="8.1999999999999993"/>
    <n v="8.1"/>
    <n v="8.1"/>
    <n v="8.3000000000000007"/>
    <n v="7.9"/>
    <n v="7.9"/>
    <n v="8.1999999999999993"/>
    <n v="8.1"/>
    <n v="8"/>
    <n v="8.5"/>
    <n v="7.7"/>
    <n v="8.1999999999999993"/>
    <n v="8"/>
    <x v="2"/>
    <x v="2"/>
    <x v="76"/>
  </r>
  <r>
    <x v="77"/>
    <x v="6"/>
    <n v="15000000"/>
    <n v="44667095"/>
    <x v="56"/>
    <x v="72"/>
    <s v="Beth Grant"/>
    <x v="39"/>
    <n v="897"/>
    <n v="628"/>
    <n v="7.9"/>
    <s v="Comedy"/>
    <s v="Drama"/>
    <s v="Romance"/>
    <n v="89"/>
    <x v="33"/>
    <x v="77"/>
    <x v="76"/>
    <x v="77"/>
    <x v="77"/>
    <x v="77"/>
    <x v="75"/>
    <x v="76"/>
    <x v="77"/>
    <x v="77"/>
    <x v="77"/>
    <n v="133682"/>
    <n v="40741"/>
    <n v="363"/>
    <n v="269"/>
    <n v="92"/>
    <n v="78061"/>
    <n v="56575"/>
    <n v="20653"/>
    <n v="72326"/>
    <n v="56949"/>
    <n v="14301"/>
    <n v="19149"/>
    <n v="15042"/>
    <n v="3773"/>
    <n v="630"/>
    <n v="32063"/>
    <n v="109571"/>
    <n v="7.9"/>
    <n v="8.1"/>
    <n v="8"/>
    <n v="8"/>
    <n v="8.3000000000000007"/>
    <n v="8.1"/>
    <n v="8.1"/>
    <n v="8.1999999999999993"/>
    <n v="7.8"/>
    <n v="7.8"/>
    <n v="8"/>
    <n v="7.8"/>
    <n v="7.8"/>
    <n v="8.1"/>
    <n v="7.1"/>
    <n v="8"/>
    <n v="7.9"/>
    <x v="0"/>
    <x v="3"/>
    <x v="77"/>
  </r>
  <r>
    <x v="78"/>
    <x v="4"/>
    <n v="15000000"/>
    <n v="35887263"/>
    <x v="57"/>
    <x v="73"/>
    <s v="Simon McBurney"/>
    <x v="22"/>
    <n v="876"/>
    <n v="149"/>
    <n v="7.7"/>
    <s v="Biography"/>
    <s v="Drama"/>
    <s v="Romance"/>
    <n v="72"/>
    <x v="39"/>
    <x v="78"/>
    <x v="77"/>
    <x v="78"/>
    <x v="78"/>
    <x v="78"/>
    <x v="76"/>
    <x v="77"/>
    <x v="78"/>
    <x v="78"/>
    <x v="78"/>
    <n v="174408"/>
    <n v="67669"/>
    <n v="1668"/>
    <n v="945"/>
    <n v="698"/>
    <n v="128871"/>
    <n v="86550"/>
    <n v="40915"/>
    <n v="79860"/>
    <n v="61623"/>
    <n v="17002"/>
    <n v="17231"/>
    <n v="13186"/>
    <n v="3737"/>
    <n v="547"/>
    <n v="27641"/>
    <n v="140414"/>
    <n v="7.6"/>
    <n v="8"/>
    <n v="8.1"/>
    <n v="7.9"/>
    <n v="8.5"/>
    <n v="7.8"/>
    <n v="7.8"/>
    <n v="8.1"/>
    <n v="7.5"/>
    <n v="7.5"/>
    <n v="7.7"/>
    <n v="7.6"/>
    <n v="7.6"/>
    <n v="7.8"/>
    <n v="6.9"/>
    <n v="7.5"/>
    <n v="7.6"/>
    <x v="0"/>
    <x v="2"/>
    <x v="78"/>
  </r>
  <r>
    <x v="79"/>
    <x v="6"/>
    <n v="15000000"/>
    <n v="35054909"/>
    <x v="0"/>
    <x v="74"/>
    <s v="Russ Tamblyn"/>
    <x v="2"/>
    <n v="745"/>
    <n v="228"/>
    <n v="7.8"/>
    <s v="Crime"/>
    <s v="Drama"/>
    <m/>
    <n v="78"/>
    <x v="33"/>
    <x v="79"/>
    <x v="78"/>
    <x v="79"/>
    <x v="79"/>
    <x v="79"/>
    <x v="77"/>
    <x v="78"/>
    <x v="79"/>
    <x v="79"/>
    <x v="79"/>
    <n v="336319"/>
    <n v="64201"/>
    <n v="862"/>
    <n v="711"/>
    <n v="143"/>
    <n v="183472"/>
    <n v="149002"/>
    <n v="32549"/>
    <n v="176080"/>
    <n v="148869"/>
    <n v="24691"/>
    <n v="27894"/>
    <n v="23441"/>
    <n v="3905"/>
    <n v="737"/>
    <n v="70338"/>
    <n v="247150"/>
    <n v="7.9"/>
    <n v="7.6"/>
    <n v="8.5"/>
    <n v="8.5"/>
    <n v="7.9"/>
    <n v="7.9"/>
    <n v="8"/>
    <n v="7.6"/>
    <n v="7.7"/>
    <n v="7.8"/>
    <n v="7.5"/>
    <n v="7.4"/>
    <n v="7.4"/>
    <n v="7.4"/>
    <n v="7.6"/>
    <n v="8"/>
    <n v="7.8"/>
    <x v="2"/>
    <x v="0"/>
    <x v="79"/>
  </r>
  <r>
    <x v="80"/>
    <x v="4"/>
    <n v="15000000"/>
    <n v="25440971"/>
    <x v="58"/>
    <x v="75"/>
    <s v="Corey Johnson"/>
    <x v="40"/>
    <n v="145"/>
    <n v="123"/>
    <n v="7.7"/>
    <s v="Drama"/>
    <s v="Mystery"/>
    <s v="Sci-Fi"/>
    <n v="78"/>
    <x v="1"/>
    <x v="80"/>
    <x v="79"/>
    <x v="80"/>
    <x v="80"/>
    <x v="80"/>
    <x v="78"/>
    <x v="79"/>
    <x v="80"/>
    <x v="80"/>
    <x v="80"/>
    <n v="237599"/>
    <n v="41160"/>
    <n v="1154"/>
    <n v="899"/>
    <n v="242"/>
    <n v="126754"/>
    <n v="103143"/>
    <n v="22173"/>
    <n v="113021"/>
    <n v="97929"/>
    <n v="13354"/>
    <n v="23940"/>
    <n v="20773"/>
    <n v="2697"/>
    <n v="611"/>
    <n v="42556"/>
    <n v="164526"/>
    <n v="7.8"/>
    <n v="7.5"/>
    <n v="8"/>
    <n v="8.1"/>
    <n v="7.8"/>
    <n v="7.9"/>
    <n v="7.9"/>
    <n v="7.6"/>
    <n v="7.6"/>
    <n v="7.6"/>
    <n v="7.4"/>
    <n v="7.6"/>
    <n v="7.6"/>
    <n v="7.4"/>
    <n v="7.5"/>
    <n v="7.9"/>
    <n v="7.7"/>
    <x v="2"/>
    <x v="2"/>
    <x v="80"/>
  </r>
  <r>
    <x v="81"/>
    <x v="4"/>
    <n v="14000000"/>
    <n v="91121452"/>
    <x v="6"/>
    <x v="76"/>
    <s v="Allen Leech"/>
    <x v="5"/>
    <n v="393"/>
    <n v="305"/>
    <n v="8.1"/>
    <s v="Biography"/>
    <s v="Drama"/>
    <s v="Thriller"/>
    <n v="73"/>
    <x v="48"/>
    <x v="81"/>
    <x v="80"/>
    <x v="81"/>
    <x v="81"/>
    <x v="81"/>
    <x v="79"/>
    <x v="80"/>
    <x v="81"/>
    <x v="57"/>
    <x v="81"/>
    <n v="328283"/>
    <n v="92724"/>
    <n v="2703"/>
    <n v="1895"/>
    <n v="783"/>
    <n v="218870"/>
    <n v="163084"/>
    <n v="53533"/>
    <n v="141013"/>
    <n v="113989"/>
    <n v="24842"/>
    <n v="31492"/>
    <n v="24954"/>
    <n v="5984"/>
    <n v="637"/>
    <n v="48944"/>
    <n v="238440"/>
    <n v="8"/>
    <n v="8.3000000000000007"/>
    <n v="8.5"/>
    <n v="8.3000000000000007"/>
    <n v="8.8000000000000007"/>
    <n v="8.1999999999999993"/>
    <n v="8.1"/>
    <n v="8.4"/>
    <n v="7.8"/>
    <n v="7.8"/>
    <n v="8.1"/>
    <n v="8"/>
    <n v="7.9"/>
    <n v="8.3000000000000007"/>
    <n v="7.3"/>
    <n v="8"/>
    <n v="8"/>
    <x v="0"/>
    <x v="2"/>
    <x v="81"/>
  </r>
  <r>
    <x v="82"/>
    <x v="1"/>
    <n v="14000000"/>
    <n v="1752214"/>
    <x v="59"/>
    <x v="77"/>
    <s v="Aidan Quinn"/>
    <x v="15"/>
    <n v="872"/>
    <n v="767"/>
    <n v="7.7"/>
    <s v="Comedy"/>
    <s v="Drama"/>
    <s v="Romance"/>
    <m/>
    <x v="7"/>
    <x v="82"/>
    <x v="81"/>
    <x v="82"/>
    <x v="82"/>
    <x v="82"/>
    <x v="80"/>
    <x v="81"/>
    <x v="82"/>
    <x v="81"/>
    <x v="82"/>
    <n v="33714"/>
    <n v="22540"/>
    <n v="320"/>
    <n v="108"/>
    <n v="207"/>
    <n v="32475"/>
    <n v="16916"/>
    <n v="15217"/>
    <n v="18576"/>
    <n v="12982"/>
    <n v="5338"/>
    <n v="3399"/>
    <n v="2616"/>
    <n v="721"/>
    <n v="275"/>
    <n v="7362"/>
    <n v="36050"/>
    <n v="7.6"/>
    <n v="7.9"/>
    <n v="8"/>
    <n v="7.6"/>
    <n v="8.3000000000000007"/>
    <n v="7.9"/>
    <n v="7.8"/>
    <n v="8"/>
    <n v="7.5"/>
    <n v="7.5"/>
    <n v="7.7"/>
    <n v="7.4"/>
    <n v="7.3"/>
    <n v="7.6"/>
    <n v="6.4"/>
    <n v="7.5"/>
    <n v="7.7"/>
    <x v="1"/>
    <x v="0"/>
    <x v="82"/>
  </r>
  <r>
    <x v="83"/>
    <x v="1"/>
    <n v="13000000"/>
    <n v="106952327"/>
    <x v="60"/>
    <x v="78"/>
    <s v="Mark Margolis"/>
    <x v="27"/>
    <n v="15000"/>
    <n v="1000"/>
    <n v="8"/>
    <s v="Drama"/>
    <s v="Thriller"/>
    <m/>
    <n v="79"/>
    <x v="1"/>
    <x v="83"/>
    <x v="82"/>
    <x v="83"/>
    <x v="83"/>
    <x v="83"/>
    <x v="81"/>
    <x v="82"/>
    <x v="83"/>
    <x v="82"/>
    <x v="83"/>
    <n v="356707"/>
    <n v="143077"/>
    <n v="1112"/>
    <n v="583"/>
    <n v="516"/>
    <n v="244970"/>
    <n v="159567"/>
    <n v="82856"/>
    <n v="204465"/>
    <n v="156163"/>
    <n v="45352"/>
    <n v="35111"/>
    <n v="27022"/>
    <n v="7459"/>
    <n v="802"/>
    <n v="86552"/>
    <n v="306578"/>
    <n v="8"/>
    <n v="8"/>
    <n v="8.5"/>
    <n v="8.6"/>
    <n v="8.4"/>
    <n v="8.1"/>
    <n v="8.1"/>
    <n v="8.1"/>
    <n v="7.9"/>
    <n v="7.9"/>
    <n v="8"/>
    <n v="7.5"/>
    <n v="7.5"/>
    <n v="7.4"/>
    <n v="7.6"/>
    <n v="8"/>
    <n v="8"/>
    <x v="2"/>
    <x v="0"/>
    <x v="83"/>
  </r>
  <r>
    <x v="84"/>
    <x v="2"/>
    <n v="13000000"/>
    <n v="17738570"/>
    <x v="61"/>
    <x v="79"/>
    <s v="Kate Walsh"/>
    <x v="41"/>
    <n v="3000"/>
    <n v="850"/>
    <n v="8"/>
    <s v="Drama"/>
    <s v="Romance"/>
    <m/>
    <n v="67"/>
    <x v="5"/>
    <x v="84"/>
    <x v="83"/>
    <x v="84"/>
    <x v="84"/>
    <x v="84"/>
    <x v="82"/>
    <x v="83"/>
    <x v="84"/>
    <x v="83"/>
    <x v="84"/>
    <n v="202178"/>
    <n v="108832"/>
    <n v="1980"/>
    <n v="807"/>
    <n v="1147"/>
    <n v="187119"/>
    <n v="112011"/>
    <n v="73101"/>
    <n v="89339"/>
    <n v="65550"/>
    <n v="22467"/>
    <n v="15562"/>
    <n v="11607"/>
    <n v="3660"/>
    <n v="572"/>
    <n v="48654"/>
    <n v="173536"/>
    <n v="8"/>
    <n v="8.1"/>
    <n v="8.4"/>
    <n v="8.3000000000000007"/>
    <n v="8.5"/>
    <n v="8.1"/>
    <n v="8.1"/>
    <n v="8.1999999999999993"/>
    <n v="7.8"/>
    <n v="7.8"/>
    <n v="7.8"/>
    <n v="7.7"/>
    <n v="7.7"/>
    <n v="7.7"/>
    <n v="7"/>
    <n v="8.1"/>
    <n v="7.9"/>
    <x v="0"/>
    <x v="0"/>
    <x v="84"/>
  </r>
  <r>
    <x v="85"/>
    <x v="4"/>
    <n v="12000000"/>
    <n v="124868837"/>
    <x v="62"/>
    <x v="80"/>
    <s v="Nat Wolff"/>
    <x v="41"/>
    <n v="1000"/>
    <n v="733"/>
    <n v="7.8"/>
    <s v="Drama"/>
    <s v="Romance"/>
    <m/>
    <n v="69"/>
    <x v="20"/>
    <x v="85"/>
    <x v="84"/>
    <x v="85"/>
    <x v="85"/>
    <x v="85"/>
    <x v="83"/>
    <x v="84"/>
    <x v="85"/>
    <x v="84"/>
    <x v="85"/>
    <n v="128951"/>
    <n v="83384"/>
    <n v="2833"/>
    <n v="897"/>
    <n v="1910"/>
    <n v="127407"/>
    <n v="71749"/>
    <n v="54368"/>
    <n v="55300"/>
    <n v="38826"/>
    <n v="15674"/>
    <n v="10189"/>
    <n v="7180"/>
    <n v="2836"/>
    <n v="426"/>
    <n v="26518"/>
    <n v="110065"/>
    <n v="7.7"/>
    <n v="7.9"/>
    <n v="8.1"/>
    <n v="7.5"/>
    <n v="8.5"/>
    <n v="7.8"/>
    <n v="7.8"/>
    <n v="8"/>
    <n v="7.6"/>
    <n v="7.6"/>
    <n v="7.8"/>
    <n v="7.6"/>
    <n v="7.5"/>
    <n v="7.7"/>
    <n v="6.8"/>
    <n v="7.6"/>
    <n v="7.7"/>
    <x v="0"/>
    <x v="0"/>
    <x v="85"/>
  </r>
  <r>
    <x v="86"/>
    <x v="3"/>
    <n v="12000000"/>
    <n v="37707719"/>
    <x v="63"/>
    <x v="81"/>
    <s v="Peter Hermann"/>
    <x v="15"/>
    <n v="482"/>
    <n v="322"/>
    <n v="7.6"/>
    <s v="Biography"/>
    <s v="Drama"/>
    <m/>
    <n v="77"/>
    <x v="49"/>
    <x v="86"/>
    <x v="85"/>
    <x v="86"/>
    <x v="86"/>
    <x v="86"/>
    <x v="84"/>
    <x v="85"/>
    <x v="86"/>
    <x v="85"/>
    <x v="86"/>
    <n v="49275"/>
    <n v="20366"/>
    <n v="151"/>
    <n v="102"/>
    <n v="44"/>
    <n v="25522"/>
    <n v="16846"/>
    <n v="8377"/>
    <n v="29308"/>
    <n v="21323"/>
    <n v="7568"/>
    <n v="11825"/>
    <n v="8544"/>
    <n v="3079"/>
    <n v="436"/>
    <n v="12916"/>
    <n v="42480"/>
    <n v="7.6"/>
    <n v="7.7"/>
    <n v="7.8"/>
    <n v="7.7"/>
    <n v="8"/>
    <n v="7.6"/>
    <n v="7.6"/>
    <n v="7.7"/>
    <n v="7.6"/>
    <n v="7.5"/>
    <n v="7.7"/>
    <n v="7.8"/>
    <n v="7.7"/>
    <n v="7.9"/>
    <n v="7.1"/>
    <n v="7.7"/>
    <n v="7.6"/>
    <x v="0"/>
    <x v="2"/>
    <x v="86"/>
  </r>
  <r>
    <x v="87"/>
    <x v="3"/>
    <n v="12000000"/>
    <n v="17613460"/>
    <x v="64"/>
    <x v="82"/>
    <s v="Will Forte"/>
    <x v="15"/>
    <n v="844"/>
    <n v="622"/>
    <n v="7.7"/>
    <s v="Adventure"/>
    <s v="Comedy"/>
    <s v="Drama"/>
    <n v="86"/>
    <x v="6"/>
    <x v="87"/>
    <x v="86"/>
    <x v="87"/>
    <x v="87"/>
    <x v="87"/>
    <x v="85"/>
    <x v="86"/>
    <x v="87"/>
    <x v="86"/>
    <x v="87"/>
    <n v="70069"/>
    <n v="13162"/>
    <n v="154"/>
    <n v="128"/>
    <n v="23"/>
    <n v="33708"/>
    <n v="28004"/>
    <n v="5354"/>
    <n v="35361"/>
    <n v="29899"/>
    <n v="4966"/>
    <n v="11142"/>
    <n v="8910"/>
    <n v="2028"/>
    <n v="458"/>
    <n v="18237"/>
    <n v="48960"/>
    <n v="7.7"/>
    <n v="7.7"/>
    <n v="8"/>
    <n v="8"/>
    <n v="7.5"/>
    <n v="7.8"/>
    <n v="7.9"/>
    <n v="7.8"/>
    <n v="7.7"/>
    <n v="7.7"/>
    <n v="7.7"/>
    <n v="7.7"/>
    <n v="7.7"/>
    <n v="7.9"/>
    <n v="7.3"/>
    <n v="7.8"/>
    <n v="7.7"/>
    <x v="2"/>
    <x v="0"/>
    <x v="87"/>
  </r>
  <r>
    <x v="88"/>
    <x v="3"/>
    <n v="12000000"/>
    <n v="15294553"/>
    <x v="65"/>
    <x v="83"/>
    <s v="Lindsay Duncan"/>
    <x v="42"/>
    <n v="555"/>
    <n v="171"/>
    <n v="7.8"/>
    <s v="Comedy"/>
    <s v="Drama"/>
    <s v="Fantasy"/>
    <m/>
    <x v="39"/>
    <x v="88"/>
    <x v="87"/>
    <x v="88"/>
    <x v="88"/>
    <x v="88"/>
    <x v="86"/>
    <x v="87"/>
    <x v="88"/>
    <x v="87"/>
    <x v="88"/>
    <n v="126718"/>
    <n v="58098"/>
    <n v="654"/>
    <n v="325"/>
    <n v="321"/>
    <n v="92940"/>
    <n v="57778"/>
    <n v="34126"/>
    <n v="67477"/>
    <n v="50212"/>
    <n v="16222"/>
    <n v="13973"/>
    <n v="10690"/>
    <n v="3026"/>
    <n v="475"/>
    <n v="20450"/>
    <n v="111670"/>
    <n v="7.8"/>
    <n v="7.9"/>
    <n v="8.1999999999999993"/>
    <n v="8.1"/>
    <n v="8.3000000000000007"/>
    <n v="8"/>
    <n v="8"/>
    <n v="8"/>
    <n v="7.6"/>
    <n v="7.6"/>
    <n v="7.7"/>
    <n v="7.6"/>
    <n v="7.5"/>
    <n v="7.8"/>
    <n v="6.9"/>
    <n v="7.8"/>
    <n v="7.7"/>
    <x v="2"/>
    <x v="2"/>
    <x v="88"/>
  </r>
  <r>
    <x v="89"/>
    <x v="2"/>
    <n v="8900000"/>
    <n v="225377"/>
    <x v="66"/>
    <x v="84"/>
    <s v="Jean-Louis Trintignant"/>
    <x v="43"/>
    <n v="432"/>
    <n v="319"/>
    <n v="7.9"/>
    <s v="Drama"/>
    <s v="Romance"/>
    <m/>
    <n v="94"/>
    <x v="50"/>
    <x v="89"/>
    <x v="88"/>
    <x v="89"/>
    <x v="89"/>
    <x v="89"/>
    <x v="87"/>
    <x v="88"/>
    <x v="89"/>
    <x v="88"/>
    <x v="89"/>
    <n v="49808"/>
    <n v="16719"/>
    <n v="121"/>
    <n v="95"/>
    <n v="24"/>
    <n v="28593"/>
    <n v="20107"/>
    <n v="8167"/>
    <n v="28691"/>
    <n v="21990"/>
    <n v="6269"/>
    <n v="7425"/>
    <n v="5803"/>
    <n v="1490"/>
    <n v="391"/>
    <n v="7959"/>
    <n v="46138"/>
    <n v="7.8"/>
    <n v="7.9"/>
    <n v="8.6"/>
    <n v="8.6999999999999993"/>
    <n v="8.5"/>
    <n v="8"/>
    <n v="8"/>
    <n v="7.9"/>
    <n v="7.7"/>
    <n v="7.7"/>
    <n v="7.9"/>
    <n v="7.9"/>
    <n v="7.8"/>
    <n v="8.1"/>
    <n v="7.2"/>
    <n v="7.9"/>
    <n v="7.8"/>
    <x v="0"/>
    <x v="3"/>
    <x v="89"/>
  </r>
  <r>
    <x v="90"/>
    <x v="4"/>
    <n v="8500000"/>
    <n v="32279955"/>
    <x v="67"/>
    <x v="85"/>
    <s v="James Huang"/>
    <x v="11"/>
    <n v="241"/>
    <n v="85"/>
    <n v="7.9"/>
    <s v="Crime"/>
    <s v="Drama"/>
    <s v="Thriller"/>
    <n v="76"/>
    <x v="2"/>
    <x v="90"/>
    <x v="89"/>
    <x v="90"/>
    <x v="90"/>
    <x v="90"/>
    <x v="88"/>
    <x v="89"/>
    <x v="90"/>
    <x v="89"/>
    <x v="90"/>
    <n v="235721"/>
    <n v="38888"/>
    <n v="1273"/>
    <n v="1077"/>
    <n v="186"/>
    <n v="139458"/>
    <n v="116782"/>
    <n v="21181"/>
    <n v="101467"/>
    <n v="87631"/>
    <n v="12407"/>
    <n v="17889"/>
    <n v="15053"/>
    <n v="2504"/>
    <n v="584"/>
    <n v="41811"/>
    <n v="160134"/>
    <n v="7.9"/>
    <n v="7.7"/>
    <n v="8.4"/>
    <n v="8.5"/>
    <n v="8.1999999999999993"/>
    <n v="8"/>
    <n v="8"/>
    <n v="7.7"/>
    <n v="7.7"/>
    <n v="7.7"/>
    <n v="7.5"/>
    <n v="7.7"/>
    <n v="7.7"/>
    <n v="7.7"/>
    <n v="7.8"/>
    <n v="8"/>
    <n v="7.8"/>
    <x v="2"/>
    <x v="0"/>
    <x v="90"/>
  </r>
  <r>
    <x v="91"/>
    <x v="6"/>
    <n v="8000000"/>
    <n v="34963967"/>
    <x v="68"/>
    <x v="86"/>
    <s v="Bryce Dallas Howard"/>
    <x v="34"/>
    <n v="10000"/>
    <n v="3000"/>
    <n v="7.7"/>
    <s v="Comedy"/>
    <s v="Drama"/>
    <s v="Romance"/>
    <n v="72"/>
    <x v="33"/>
    <x v="91"/>
    <x v="90"/>
    <x v="91"/>
    <x v="91"/>
    <x v="91"/>
    <x v="89"/>
    <x v="90"/>
    <x v="91"/>
    <x v="90"/>
    <x v="91"/>
    <n v="188925"/>
    <n v="58348"/>
    <n v="506"/>
    <n v="348"/>
    <n v="153"/>
    <n v="132350"/>
    <n v="96269"/>
    <n v="34765"/>
    <n v="94745"/>
    <n v="75394"/>
    <n v="18163"/>
    <n v="12829"/>
    <n v="9912"/>
    <n v="2681"/>
    <n v="555"/>
    <n v="46947"/>
    <n v="147849"/>
    <n v="7.7"/>
    <n v="7.7"/>
    <n v="7.9"/>
    <n v="7.9"/>
    <n v="7.9"/>
    <n v="7.8"/>
    <n v="7.8"/>
    <n v="7.7"/>
    <n v="7.6"/>
    <n v="7.6"/>
    <n v="7.6"/>
    <n v="7.4"/>
    <n v="7.4"/>
    <n v="7.5"/>
    <n v="7"/>
    <n v="7.9"/>
    <n v="7.6"/>
    <x v="2"/>
    <x v="0"/>
    <x v="91"/>
  </r>
  <r>
    <x v="92"/>
    <x v="2"/>
    <n v="7000000"/>
    <n v="40983001"/>
    <x v="67"/>
    <x v="86"/>
    <s v="America Ferrera"/>
    <x v="11"/>
    <n v="10000"/>
    <n v="953"/>
    <n v="7.7"/>
    <s v="Crime"/>
    <s v="Drama"/>
    <s v="Thriller"/>
    <n v="68"/>
    <x v="51"/>
    <x v="92"/>
    <x v="91"/>
    <x v="92"/>
    <x v="92"/>
    <x v="92"/>
    <x v="90"/>
    <x v="91"/>
    <x v="92"/>
    <x v="7"/>
    <x v="92"/>
    <n v="147679"/>
    <n v="17678"/>
    <n v="261"/>
    <n v="235"/>
    <n v="22"/>
    <n v="70095"/>
    <n v="62195"/>
    <n v="7250"/>
    <n v="73097"/>
    <n v="64952"/>
    <n v="7265"/>
    <n v="13479"/>
    <n v="11530"/>
    <n v="1719"/>
    <n v="537"/>
    <n v="32761"/>
    <n v="94643"/>
    <n v="7.6"/>
    <n v="7.6"/>
    <n v="7.9"/>
    <n v="7.9"/>
    <n v="7.8"/>
    <n v="7.8"/>
    <n v="7.8"/>
    <n v="7.7"/>
    <n v="7.5"/>
    <n v="7.5"/>
    <n v="7.5"/>
    <n v="7.4"/>
    <n v="7.4"/>
    <n v="7.5"/>
    <n v="6.5"/>
    <n v="7.7"/>
    <n v="7.6"/>
    <x v="2"/>
    <x v="0"/>
    <x v="92"/>
  </r>
  <r>
    <x v="93"/>
    <x v="3"/>
    <n v="5000000"/>
    <n v="27296514"/>
    <x v="24"/>
    <x v="87"/>
    <s v="Denis O'Hare"/>
    <x v="20"/>
    <n v="3000"/>
    <n v="896"/>
    <n v="8"/>
    <s v="Biography"/>
    <s v="Drama"/>
    <m/>
    <n v="84"/>
    <x v="41"/>
    <x v="93"/>
    <x v="92"/>
    <x v="93"/>
    <x v="93"/>
    <x v="93"/>
    <x v="91"/>
    <x v="92"/>
    <x v="93"/>
    <x v="91"/>
    <x v="93"/>
    <n v="231258"/>
    <n v="63266"/>
    <n v="864"/>
    <n v="650"/>
    <n v="205"/>
    <n v="145018"/>
    <n v="110493"/>
    <n v="32974"/>
    <n v="110555"/>
    <n v="88233"/>
    <n v="20687"/>
    <n v="22093"/>
    <n v="16963"/>
    <n v="4743"/>
    <n v="598"/>
    <n v="42222"/>
    <n v="173002"/>
    <n v="7.9"/>
    <n v="8.1"/>
    <n v="8.1999999999999993"/>
    <n v="8.1999999999999993"/>
    <n v="8.1"/>
    <n v="8.1"/>
    <n v="8.1"/>
    <n v="8.1"/>
    <n v="7.8"/>
    <n v="7.8"/>
    <n v="8"/>
    <n v="7.8"/>
    <n v="7.8"/>
    <n v="8"/>
    <n v="7.2"/>
    <n v="8"/>
    <n v="7.9"/>
    <x v="2"/>
    <x v="0"/>
    <x v="93"/>
  </r>
  <r>
    <x v="94"/>
    <x v="4"/>
    <n v="4000000"/>
    <n v="25359200"/>
    <x v="69"/>
    <x v="88"/>
    <s v="Libby Villari"/>
    <x v="44"/>
    <n v="193"/>
    <n v="127"/>
    <n v="7.9"/>
    <s v="Drama"/>
    <m/>
    <m/>
    <n v="100"/>
    <x v="27"/>
    <x v="94"/>
    <x v="93"/>
    <x v="94"/>
    <x v="94"/>
    <x v="94"/>
    <x v="92"/>
    <x v="93"/>
    <x v="94"/>
    <x v="92"/>
    <x v="94"/>
    <n v="183807"/>
    <n v="51558"/>
    <n v="1393"/>
    <n v="995"/>
    <n v="381"/>
    <n v="123006"/>
    <n v="92639"/>
    <n v="29076"/>
    <n v="81594"/>
    <n v="65261"/>
    <n v="15118"/>
    <n v="17881"/>
    <n v="13995"/>
    <n v="3567"/>
    <n v="559"/>
    <n v="36433"/>
    <n v="134679"/>
    <n v="8"/>
    <n v="7.7"/>
    <n v="8.1"/>
    <n v="8.1"/>
    <n v="8"/>
    <n v="8.1"/>
    <n v="8.1"/>
    <n v="7.8"/>
    <n v="7.8"/>
    <n v="7.8"/>
    <n v="7.6"/>
    <n v="7.7"/>
    <n v="7.7"/>
    <n v="7.7"/>
    <n v="7.2"/>
    <n v="8"/>
    <n v="7.9"/>
    <x v="2"/>
    <x v="0"/>
    <x v="94"/>
  </r>
  <r>
    <x v="95"/>
    <x v="4"/>
    <n v="3300000"/>
    <n v="13092000"/>
    <x v="70"/>
    <x v="89"/>
    <s v="Chris Mulkey"/>
    <x v="45"/>
    <n v="970"/>
    <n v="535"/>
    <n v="8.5"/>
    <s v="Drama"/>
    <s v="Music"/>
    <m/>
    <n v="88"/>
    <x v="52"/>
    <x v="95"/>
    <x v="94"/>
    <x v="95"/>
    <x v="95"/>
    <x v="95"/>
    <x v="93"/>
    <x v="94"/>
    <x v="95"/>
    <x v="93"/>
    <x v="95"/>
    <n v="308900"/>
    <n v="71066"/>
    <n v="2878"/>
    <n v="2200"/>
    <n v="660"/>
    <n v="205839"/>
    <n v="161853"/>
    <n v="41944"/>
    <n v="123712"/>
    <n v="102839"/>
    <n v="19018"/>
    <n v="23345"/>
    <n v="19072"/>
    <n v="3812"/>
    <n v="590"/>
    <n v="49868"/>
    <n v="213952"/>
    <n v="8.5"/>
    <n v="8.4"/>
    <n v="9"/>
    <n v="9.1"/>
    <n v="8.9"/>
    <n v="8.6"/>
    <n v="8.6999999999999993"/>
    <n v="8.5"/>
    <n v="8.3000000000000007"/>
    <n v="8.3000000000000007"/>
    <n v="8.1999999999999993"/>
    <n v="8.1"/>
    <n v="8.1"/>
    <n v="8.1999999999999993"/>
    <n v="8"/>
    <n v="8.6"/>
    <n v="8.4"/>
    <x v="2"/>
    <x v="0"/>
    <x v="95"/>
  </r>
  <r>
    <x v="96"/>
    <x v="3"/>
    <n v="3000000"/>
    <n v="8114507"/>
    <x v="71"/>
    <x v="90"/>
    <s v="Athina Rachel Tsangari"/>
    <x v="46"/>
    <n v="63"/>
    <n v="48"/>
    <n v="7.9"/>
    <s v="Drama"/>
    <s v="Romance"/>
    <m/>
    <n v="94"/>
    <x v="51"/>
    <x v="96"/>
    <x v="95"/>
    <x v="96"/>
    <x v="96"/>
    <x v="96"/>
    <x v="94"/>
    <x v="95"/>
    <x v="96"/>
    <x v="94"/>
    <x v="96"/>
    <n v="67076"/>
    <n v="23823"/>
    <n v="208"/>
    <n v="138"/>
    <n v="66"/>
    <n v="43312"/>
    <n v="30016"/>
    <n v="12857"/>
    <n v="37072"/>
    <n v="28401"/>
    <n v="8189"/>
    <n v="7479"/>
    <n v="5891"/>
    <n v="1470"/>
    <n v="447"/>
    <n v="12382"/>
    <n v="59116"/>
    <n v="7.9"/>
    <n v="7.8"/>
    <n v="8.1"/>
    <n v="8.3000000000000007"/>
    <n v="7.4"/>
    <n v="8.1"/>
    <n v="8.1999999999999993"/>
    <n v="7.9"/>
    <n v="7.8"/>
    <n v="7.8"/>
    <n v="7.6"/>
    <n v="7.3"/>
    <n v="7.4"/>
    <n v="7.2"/>
    <n v="7"/>
    <n v="8"/>
    <n v="7.9"/>
    <x v="2"/>
    <x v="0"/>
    <x v="96"/>
  </r>
  <r>
    <x v="97"/>
    <x v="5"/>
    <n v="245000000"/>
    <n v="936662225"/>
    <x v="72"/>
    <x v="91"/>
    <n v="0"/>
    <x v="47"/>
    <n v="12"/>
    <n v="0"/>
    <n v="8.1"/>
    <s v="Action"/>
    <s v="Adventure"/>
    <s v="Fantasy"/>
    <n v="81"/>
    <x v="18"/>
    <x v="97"/>
    <x v="96"/>
    <x v="97"/>
    <x v="97"/>
    <x v="97"/>
    <x v="95"/>
    <x v="96"/>
    <x v="97"/>
    <x v="95"/>
    <x v="97"/>
    <n v="425971"/>
    <n v="68664"/>
    <n v="4722"/>
    <n v="3919"/>
    <n v="768"/>
    <n v="220467"/>
    <n v="183671"/>
    <n v="34366"/>
    <n v="187138"/>
    <n v="162918"/>
    <n v="21362"/>
    <n v="42942"/>
    <n v="36441"/>
    <n v="5729"/>
    <n v="712"/>
    <n v="85141"/>
    <n v="250769"/>
    <n v="8"/>
    <n v="8.3000000000000007"/>
    <n v="8.5"/>
    <n v="8.5"/>
    <n v="8.6"/>
    <n v="8.1999999999999993"/>
    <n v="8.1999999999999993"/>
    <n v="8.3000000000000007"/>
    <n v="8"/>
    <n v="7.9"/>
    <n v="8.1999999999999993"/>
    <n v="7.9"/>
    <n v="7.8"/>
    <n v="8.1999999999999993"/>
    <n v="7.7"/>
    <n v="8.1999999999999993"/>
    <n v="7.9"/>
    <x v="0"/>
    <x v="0"/>
    <x v="97"/>
  </r>
  <r>
    <x v="98"/>
    <x v="1"/>
    <n v="150000000"/>
    <n v="296347721"/>
    <x v="73"/>
    <x v="92"/>
    <s v="Alfred Enoch"/>
    <x v="14"/>
    <n v="2000"/>
    <n v="1000"/>
    <n v="7.7"/>
    <s v="Adventure"/>
    <s v="Family"/>
    <s v="Fantasy"/>
    <n v="65"/>
    <x v="24"/>
    <x v="98"/>
    <x v="97"/>
    <x v="98"/>
    <x v="98"/>
    <x v="98"/>
    <x v="96"/>
    <x v="97"/>
    <x v="98"/>
    <x v="96"/>
    <x v="98"/>
    <n v="223868"/>
    <n v="79506"/>
    <n v="1967"/>
    <n v="1310"/>
    <n v="638"/>
    <n v="178871"/>
    <n v="126052"/>
    <n v="51112"/>
    <n v="94328"/>
    <n v="73103"/>
    <n v="20145"/>
    <n v="18077"/>
    <n v="14073"/>
    <n v="3750"/>
    <n v="734"/>
    <n v="56139"/>
    <n v="180885"/>
    <n v="7.5"/>
    <n v="8.1999999999999993"/>
    <n v="8.1"/>
    <n v="7.9"/>
    <n v="8.6"/>
    <n v="7.9"/>
    <n v="7.7"/>
    <n v="8.3000000000000007"/>
    <n v="7.4"/>
    <n v="7.3"/>
    <n v="8.1"/>
    <n v="7.4"/>
    <n v="7.3"/>
    <n v="8"/>
    <n v="6.7"/>
    <n v="7.9"/>
    <n v="7.5"/>
    <x v="0"/>
    <x v="2"/>
    <x v="98"/>
  </r>
  <r>
    <x v="99"/>
    <x v="1"/>
    <n v="5000000"/>
    <n v="223838"/>
    <x v="74"/>
    <x v="93"/>
    <s v="Chelan Simmons"/>
    <x v="48"/>
    <n v="779"/>
    <n v="440"/>
    <n v="7.6"/>
    <s v="Comedy"/>
    <s v="Horror"/>
    <m/>
    <n v="65"/>
    <x v="7"/>
    <x v="99"/>
    <x v="98"/>
    <x v="99"/>
    <x v="99"/>
    <x v="99"/>
    <x v="97"/>
    <x v="98"/>
    <x v="99"/>
    <x v="97"/>
    <x v="99"/>
    <n v="106144"/>
    <n v="15113"/>
    <n v="219"/>
    <n v="198"/>
    <n v="20"/>
    <n v="52889"/>
    <n v="45169"/>
    <n v="7232"/>
    <n v="56379"/>
    <n v="49634"/>
    <n v="6156"/>
    <n v="8861"/>
    <n v="7645"/>
    <n v="1072"/>
    <n v="540"/>
    <n v="26213"/>
    <n v="73918"/>
    <n v="7.5"/>
    <n v="7.7"/>
    <n v="7.7"/>
    <n v="7.7"/>
    <n v="8.1999999999999993"/>
    <n v="7.6"/>
    <n v="7.6"/>
    <n v="7.6"/>
    <n v="7.5"/>
    <n v="7.5"/>
    <n v="7.7"/>
    <n v="7.5"/>
    <n v="7.4"/>
    <n v="7.7"/>
    <n v="7.1"/>
    <n v="7.7"/>
    <n v="7.5"/>
    <x v="2"/>
    <x v="5"/>
    <x v="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314AE9-305C-48B4-9E3E-5D8A897FCCD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O12" firstHeaderRow="1" firstDataRow="2" firstDataCol="1"/>
  <pivotFields count="62">
    <pivotField showAll="0"/>
    <pivotField axis="axisRow" showAll="0">
      <items count="8">
        <item x="1"/>
        <item x="6"/>
        <item x="2"/>
        <item x="3"/>
        <item x="4"/>
        <item x="5"/>
        <item x="0"/>
        <item t="default"/>
      </items>
    </pivotField>
    <pivotField showAll="0"/>
    <pivotField showAll="0"/>
    <pivotField showAll="0">
      <items count="76">
        <item x="10"/>
        <item x="13"/>
        <item x="46"/>
        <item x="3"/>
        <item x="16"/>
        <item x="41"/>
        <item x="36"/>
        <item x="56"/>
        <item x="6"/>
        <item x="49"/>
        <item x="51"/>
        <item x="7"/>
        <item x="32"/>
        <item x="17"/>
        <item x="54"/>
        <item x="4"/>
        <item x="20"/>
        <item x="11"/>
        <item x="5"/>
        <item x="48"/>
        <item x="39"/>
        <item x="55"/>
        <item x="21"/>
        <item x="2"/>
        <item x="64"/>
        <item x="72"/>
        <item x="57"/>
        <item x="45"/>
        <item x="58"/>
        <item x="44"/>
        <item x="69"/>
        <item x="52"/>
        <item x="47"/>
        <item x="19"/>
        <item x="22"/>
        <item x="1"/>
        <item x="34"/>
        <item x="66"/>
        <item x="70"/>
        <item x="23"/>
        <item x="67"/>
        <item x="28"/>
        <item x="30"/>
        <item x="14"/>
        <item x="42"/>
        <item x="40"/>
        <item x="68"/>
        <item x="74"/>
        <item x="53"/>
        <item x="25"/>
        <item x="61"/>
        <item x="59"/>
        <item x="26"/>
        <item x="24"/>
        <item x="35"/>
        <item x="60"/>
        <item x="33"/>
        <item x="27"/>
        <item x="38"/>
        <item x="50"/>
        <item x="9"/>
        <item x="29"/>
        <item x="73"/>
        <item x="0"/>
        <item x="37"/>
        <item x="18"/>
        <item x="71"/>
        <item x="62"/>
        <item x="31"/>
        <item x="63"/>
        <item x="43"/>
        <item x="15"/>
        <item x="12"/>
        <item x="8"/>
        <item x="65"/>
        <item t="default"/>
      </items>
    </pivotField>
    <pivotField showAll="0"/>
    <pivotField showAll="0"/>
    <pivotField showAll="0"/>
    <pivotField showAll="0"/>
    <pivotField showAll="0"/>
    <pivotField axis="axisCol" dataField="1" showAll="0">
      <items count="14">
        <item x="9"/>
        <item x="5"/>
        <item x="4"/>
        <item x="6"/>
        <item x="3"/>
        <item x="2"/>
        <item x="1"/>
        <item x="0"/>
        <item x="8"/>
        <item x="7"/>
        <item x="12"/>
        <item x="10"/>
        <item x="11"/>
        <item t="default"/>
      </items>
    </pivotField>
    <pivotField showAll="0">
      <items count="9">
        <item x="5"/>
        <item x="6"/>
        <item x="1"/>
        <item x="2"/>
        <item x="0"/>
        <item x="4"/>
        <item x="3"/>
        <item x="7"/>
        <item t="default"/>
      </items>
    </pivotField>
    <pivotField showAll="0">
      <items count="21">
        <item x="7"/>
        <item x="1"/>
        <item x="11"/>
        <item x="9"/>
        <item x="14"/>
        <item x="0"/>
        <item x="18"/>
        <item x="5"/>
        <item x="12"/>
        <item x="19"/>
        <item x="17"/>
        <item x="10"/>
        <item x="2"/>
        <item x="15"/>
        <item x="6"/>
        <item x="13"/>
        <item x="4"/>
        <item x="16"/>
        <item x="8"/>
        <item x="3"/>
        <item t="default"/>
      </items>
    </pivotField>
    <pivotField showAll="0">
      <items count="17">
        <item x="8"/>
        <item x="1"/>
        <item x="10"/>
        <item x="6"/>
        <item x="7"/>
        <item x="5"/>
        <item x="15"/>
        <item x="0"/>
        <item x="9"/>
        <item x="12"/>
        <item x="3"/>
        <item x="13"/>
        <item x="4"/>
        <item x="11"/>
        <item x="14"/>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
    <i>
      <x/>
    </i>
    <i>
      <x v="1"/>
    </i>
    <i>
      <x v="2"/>
    </i>
    <i>
      <x v="3"/>
    </i>
    <i>
      <x v="4"/>
    </i>
    <i>
      <x v="5"/>
    </i>
    <i>
      <x v="6"/>
    </i>
    <i t="grand">
      <x/>
    </i>
  </rowItems>
  <colFields count="1">
    <field x="10"/>
  </colFields>
  <colItems count="14">
    <i>
      <x/>
    </i>
    <i>
      <x v="1"/>
    </i>
    <i>
      <x v="2"/>
    </i>
    <i>
      <x v="3"/>
    </i>
    <i>
      <x v="4"/>
    </i>
    <i>
      <x v="5"/>
    </i>
    <i>
      <x v="6"/>
    </i>
    <i>
      <x v="7"/>
    </i>
    <i>
      <x v="8"/>
    </i>
    <i>
      <x v="9"/>
    </i>
    <i>
      <x v="10"/>
    </i>
    <i>
      <x v="11"/>
    </i>
    <i>
      <x v="12"/>
    </i>
    <i t="grand">
      <x/>
    </i>
  </colItems>
  <dataFields count="1">
    <dataField name="Count of IMDb_rating" fld="10" subtotal="count" baseField="0" baseItem="0"/>
  </dataFields>
  <formats count="10">
    <format dxfId="244">
      <pivotArea type="all" dataOnly="0" outline="0" fieldPosition="0"/>
    </format>
    <format dxfId="243">
      <pivotArea outline="0" collapsedLevelsAreSubtotals="1" fieldPosition="0"/>
    </format>
    <format dxfId="242">
      <pivotArea type="origin" dataOnly="0" labelOnly="1" outline="0" fieldPosition="0"/>
    </format>
    <format dxfId="241">
      <pivotArea field="10" type="button" dataOnly="0" labelOnly="1" outline="0" axis="axisCol" fieldPosition="0"/>
    </format>
    <format dxfId="240">
      <pivotArea type="topRight" dataOnly="0" labelOnly="1" outline="0" fieldPosition="0"/>
    </format>
    <format dxfId="239">
      <pivotArea field="1" type="button" dataOnly="0" labelOnly="1" outline="0" axis="axisRow" fieldPosition="0"/>
    </format>
    <format dxfId="238">
      <pivotArea dataOnly="0" labelOnly="1" fieldPosition="0">
        <references count="1">
          <reference field="1" count="0"/>
        </references>
      </pivotArea>
    </format>
    <format dxfId="237">
      <pivotArea dataOnly="0" labelOnly="1" grandRow="1" outline="0" fieldPosition="0"/>
    </format>
    <format dxfId="236">
      <pivotArea dataOnly="0" labelOnly="1" fieldPosition="0">
        <references count="1">
          <reference field="10" count="0"/>
        </references>
      </pivotArea>
    </format>
    <format dxfId="235">
      <pivotArea dataOnly="0" labelOnly="1" grandCol="1" outline="0" fieldPosition="0"/>
    </format>
  </formats>
  <chartFormats count="13">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10" count="1" selected="0">
            <x v="9"/>
          </reference>
        </references>
      </pivotArea>
    </chartFormat>
    <chartFormat chart="0" format="10" series="1">
      <pivotArea type="data" outline="0" fieldPosition="0">
        <references count="2">
          <reference field="4294967294" count="1" selected="0">
            <x v="0"/>
          </reference>
          <reference field="10" count="1" selected="0">
            <x v="10"/>
          </reference>
        </references>
      </pivotArea>
    </chartFormat>
    <chartFormat chart="0" format="11" series="1">
      <pivotArea type="data" outline="0" fieldPosition="0">
        <references count="2">
          <reference field="4294967294" count="1" selected="0">
            <x v="0"/>
          </reference>
          <reference field="10" count="1" selected="0">
            <x v="11"/>
          </reference>
        </references>
      </pivotArea>
    </chartFormat>
    <chartFormat chart="0" format="12" series="1">
      <pivotArea type="data" outline="0" fieldPosition="0">
        <references count="2">
          <reference field="4294967294" count="1" selected="0">
            <x v="0"/>
          </reference>
          <reference field="1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86BC82-60B6-47D5-8C7F-7383EF6DE12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63">
    <pivotField showAll="0"/>
    <pivotField axis="axisRow" showAll="0">
      <items count="8">
        <item x="1"/>
        <item x="6"/>
        <item x="2"/>
        <item x="3"/>
        <item x="4"/>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1"/>
        <item x="5"/>
        <item x="3"/>
        <item x="4"/>
        <item x="2"/>
        <item x="0"/>
        <item t="default"/>
      </items>
    </pivotField>
    <pivotField showAll="0"/>
  </pivotFields>
  <rowFields count="1">
    <field x="1"/>
  </rowFields>
  <rowItems count="8">
    <i>
      <x/>
    </i>
    <i>
      <x v="1"/>
    </i>
    <i>
      <x v="2"/>
    </i>
    <i>
      <x v="3"/>
    </i>
    <i>
      <x v="4"/>
    </i>
    <i>
      <x v="5"/>
    </i>
    <i>
      <x v="6"/>
    </i>
    <i t="grand">
      <x/>
    </i>
  </rowItems>
  <colItems count="1">
    <i/>
  </colItems>
  <dataFields count="1">
    <dataField name="Average of MetaCritic" fld="14" subtotal="average" baseField="1" baseItem="0"/>
  </dataFields>
  <formats count="2">
    <format dxfId="234">
      <pivotArea collapsedLevelsAreSubtotals="1" fieldPosition="0">
        <references count="1">
          <reference field="1" count="0"/>
        </references>
      </pivotArea>
    </format>
    <format dxfId="233">
      <pivotArea collapsedLevelsAreSubtotals="1" fieldPosition="0">
        <references count="1">
          <reference field="1" count="3">
            <x v="4"/>
            <x v="5"/>
            <x v="6"/>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101346-45CC-43F7-8F55-5D8FCB5E247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rowPageCount="1" colPageCount="1"/>
  <pivotFields count="62">
    <pivotField dataField="1" showAll="0"/>
    <pivotField axis="axisPage" multipleItemSelectionAllowed="1" showAll="0">
      <items count="8">
        <item x="1"/>
        <item x="6"/>
        <item x="2"/>
        <item x="3"/>
        <item x="4"/>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1"/>
        <item x="5"/>
        <item x="3"/>
        <item x="4"/>
        <item x="2"/>
        <item x="0"/>
        <item t="default"/>
      </items>
    </pivotField>
  </pivotFields>
  <rowFields count="1">
    <field x="61"/>
  </rowFields>
  <rowItems count="7">
    <i>
      <x/>
    </i>
    <i>
      <x v="1"/>
    </i>
    <i>
      <x v="2"/>
    </i>
    <i>
      <x v="3"/>
    </i>
    <i>
      <x v="4"/>
    </i>
    <i>
      <x v="5"/>
    </i>
    <i t="grand">
      <x/>
    </i>
  </rowItems>
  <colItems count="1">
    <i/>
  </colItems>
  <pageFields count="1">
    <pageField fld="1" hier="-1"/>
  </pageFields>
  <dataFields count="1">
    <dataField name="Count of Title" fld="0"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3">
      <pivotArea type="data" outline="0" fieldPosition="0">
        <references count="2">
          <reference field="4294967294" count="1" selected="0">
            <x v="0"/>
          </reference>
          <reference field="61" count="1" selected="0">
            <x v="0"/>
          </reference>
        </references>
      </pivotArea>
    </chartFormat>
    <chartFormat chart="0" format="14">
      <pivotArea type="data" outline="0" fieldPosition="0">
        <references count="2">
          <reference field="4294967294" count="1" selected="0">
            <x v="0"/>
          </reference>
          <reference field="61" count="1" selected="0">
            <x v="1"/>
          </reference>
        </references>
      </pivotArea>
    </chartFormat>
    <chartFormat chart="0" format="15">
      <pivotArea type="data" outline="0" fieldPosition="0">
        <references count="2">
          <reference field="4294967294" count="1" selected="0">
            <x v="0"/>
          </reference>
          <reference field="61" count="1" selected="0">
            <x v="2"/>
          </reference>
        </references>
      </pivotArea>
    </chartFormat>
    <chartFormat chart="0" format="16">
      <pivotArea type="data" outline="0" fieldPosition="0">
        <references count="2">
          <reference field="4294967294" count="1" selected="0">
            <x v="0"/>
          </reference>
          <reference field="61" count="1" selected="0">
            <x v="3"/>
          </reference>
        </references>
      </pivotArea>
    </chartFormat>
    <chartFormat chart="0" format="17">
      <pivotArea type="data" outline="0" fieldPosition="0">
        <references count="2">
          <reference field="4294967294" count="1" selected="0">
            <x v="0"/>
          </reference>
          <reference field="61" count="1" selected="0">
            <x v="4"/>
          </reference>
        </references>
      </pivotArea>
    </chartFormat>
    <chartFormat chart="0" format="18">
      <pivotArea type="data" outline="0" fieldPosition="0">
        <references count="2">
          <reference field="4294967294" count="1" selected="0">
            <x v="0"/>
          </reference>
          <reference field="6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02EFBB-F81B-490F-A4C4-1694E111EE80}"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4" firstHeaderRow="0" firstDataRow="1" firstDataCol="1"/>
  <pivotFields count="63">
    <pivotField axis="axisRow" showAll="0" sortType="descending">
      <items count="101">
        <item x="69"/>
        <item x="73"/>
        <item x="91"/>
        <item x="88"/>
        <item x="89"/>
        <item x="51"/>
        <item x="3"/>
        <item x="96"/>
        <item x="23"/>
        <item x="72"/>
        <item x="83"/>
        <item x="94"/>
        <item x="54"/>
        <item x="9"/>
        <item x="20"/>
        <item x="48"/>
        <item x="58"/>
        <item x="93"/>
        <item x="21"/>
        <item x="47"/>
        <item x="41"/>
        <item x="35"/>
        <item x="6"/>
        <item x="79"/>
        <item x="17"/>
        <item x="92"/>
        <item x="80"/>
        <item x="82"/>
        <item x="42"/>
        <item x="43"/>
        <item x="34"/>
        <item x="19"/>
        <item x="98"/>
        <item x="5"/>
        <item x="67"/>
        <item x="24"/>
        <item x="30"/>
        <item x="22"/>
        <item x="27"/>
        <item x="18"/>
        <item x="26"/>
        <item x="59"/>
        <item x="0"/>
        <item x="44"/>
        <item x="2"/>
        <item x="52"/>
        <item x="29"/>
        <item x="4"/>
        <item x="74"/>
        <item x="49"/>
        <item x="75"/>
        <item x="87"/>
        <item x="90"/>
        <item x="86"/>
        <item x="50"/>
        <item x="37"/>
        <item x="56"/>
        <item x="46"/>
        <item x="40"/>
        <item x="60"/>
        <item x="68"/>
        <item x="13"/>
        <item x="70"/>
        <item x="15"/>
        <item x="97"/>
        <item x="61"/>
        <item x="7"/>
        <item x="77"/>
        <item x="11"/>
        <item x="62"/>
        <item x="71"/>
        <item x="8"/>
        <item x="85"/>
        <item x="64"/>
        <item x="38"/>
        <item x="65"/>
        <item x="63"/>
        <item x="16"/>
        <item x="10"/>
        <item x="32"/>
        <item x="81"/>
        <item x="76"/>
        <item x="45"/>
        <item x="39"/>
        <item x="33"/>
        <item x="84"/>
        <item x="31"/>
        <item x="53"/>
        <item x="78"/>
        <item x="57"/>
        <item x="36"/>
        <item x="12"/>
        <item x="55"/>
        <item x="99"/>
        <item x="66"/>
        <item x="95"/>
        <item x="25"/>
        <item x="14"/>
        <item x="28"/>
        <item x="1"/>
        <item t="default"/>
      </items>
      <autoSortScope>
        <pivotArea dataOnly="0" outline="0" fieldPosition="0">
          <references count="1">
            <reference field="4294967294" count="1" selected="0">
              <x v="3"/>
            </reference>
          </references>
        </pivotArea>
      </autoSortScope>
    </pivotField>
    <pivotField dataField="1" multipleItemSelectionAllowed="1" showAll="0">
      <items count="8">
        <item h="1" x="1"/>
        <item x="6"/>
        <item x="2"/>
        <item x="3"/>
        <item x="4"/>
        <item x="5"/>
        <item x="0"/>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1">
        <item x="22"/>
        <item x="39"/>
        <item x="17"/>
        <item x="7"/>
        <item x="46"/>
        <item x="28"/>
        <item x="82"/>
        <item x="66"/>
        <item x="56"/>
        <item x="89"/>
        <item x="99"/>
        <item x="73"/>
        <item x="71"/>
        <item x="67"/>
        <item x="88"/>
        <item x="29"/>
        <item x="84"/>
        <item x="96"/>
        <item x="87"/>
        <item x="95"/>
        <item x="80"/>
        <item x="38"/>
        <item x="50"/>
        <item x="5"/>
        <item x="36"/>
        <item x="60"/>
        <item x="42"/>
        <item x="59"/>
        <item x="79"/>
        <item x="78"/>
        <item x="94"/>
        <item x="93"/>
        <item x="26"/>
        <item x="90"/>
        <item x="72"/>
        <item x="25"/>
        <item x="70"/>
        <item x="49"/>
        <item x="86"/>
        <item x="91"/>
        <item x="75"/>
        <item x="77"/>
        <item x="30"/>
        <item x="54"/>
        <item x="10"/>
        <item x="14"/>
        <item x="92"/>
        <item x="65"/>
        <item x="69"/>
        <item x="21"/>
        <item x="4"/>
        <item x="15"/>
        <item x="2"/>
        <item x="74"/>
        <item x="62"/>
        <item x="40"/>
        <item x="31"/>
        <item x="48"/>
        <item x="24"/>
        <item x="3"/>
        <item x="57"/>
        <item x="53"/>
        <item x="23"/>
        <item x="35"/>
        <item x="6"/>
        <item x="64"/>
        <item x="58"/>
        <item x="81"/>
        <item x="37"/>
        <item x="52"/>
        <item x="44"/>
        <item x="20"/>
        <item x="51"/>
        <item x="83"/>
        <item x="13"/>
        <item x="43"/>
        <item x="68"/>
        <item x="85"/>
        <item x="33"/>
        <item x="0"/>
        <item x="16"/>
        <item x="76"/>
        <item x="27"/>
        <item x="61"/>
        <item x="55"/>
        <item x="63"/>
        <item x="98"/>
        <item x="9"/>
        <item x="19"/>
        <item x="34"/>
        <item x="18"/>
        <item x="41"/>
        <item x="1"/>
        <item x="45"/>
        <item x="8"/>
        <item x="12"/>
        <item x="32"/>
        <item x="47"/>
        <item x="11"/>
        <item x="97"/>
        <item t="default"/>
      </items>
    </pivotField>
  </pivotFields>
  <rowFields count="1">
    <field x="0"/>
  </rowFields>
  <rowItems count="101">
    <i>
      <x v="64"/>
    </i>
    <i>
      <x v="68"/>
    </i>
    <i>
      <x v="19"/>
    </i>
    <i>
      <x v="79"/>
    </i>
    <i>
      <x v="91"/>
    </i>
    <i>
      <x v="71"/>
    </i>
    <i>
      <x v="82"/>
    </i>
    <i>
      <x v="99"/>
    </i>
    <i>
      <x v="20"/>
    </i>
    <i>
      <x v="39"/>
    </i>
    <i>
      <x v="30"/>
    </i>
    <i>
      <x v="31"/>
    </i>
    <i>
      <x v="13"/>
    </i>
    <i>
      <x v="32"/>
    </i>
    <i>
      <x v="76"/>
    </i>
    <i>
      <x v="92"/>
    </i>
    <i>
      <x v="65"/>
    </i>
    <i>
      <x v="38"/>
    </i>
    <i>
      <x v="81"/>
    </i>
    <i>
      <x v="77"/>
    </i>
    <i>
      <x v="42"/>
    </i>
    <i>
      <x v="84"/>
    </i>
    <i>
      <x v="72"/>
    </i>
    <i>
      <x v="60"/>
    </i>
    <i>
      <x v="29"/>
    </i>
    <i>
      <x v="61"/>
    </i>
    <i>
      <x v="10"/>
    </i>
    <i>
      <x v="5"/>
    </i>
    <i>
      <x v="14"/>
    </i>
    <i>
      <x v="43"/>
    </i>
    <i>
      <x v="45"/>
    </i>
    <i>
      <x v="55"/>
    </i>
    <i>
      <x v="80"/>
    </i>
    <i>
      <x v="16"/>
    </i>
    <i>
      <x v="73"/>
    </i>
    <i>
      <x v="22"/>
    </i>
    <i>
      <x v="21"/>
    </i>
    <i>
      <x v="8"/>
    </i>
    <i>
      <x v="87"/>
    </i>
    <i>
      <x v="89"/>
    </i>
    <i>
      <x v="6"/>
    </i>
    <i>
      <x v="35"/>
    </i>
    <i>
      <x v="15"/>
    </i>
    <i>
      <x v="86"/>
    </i>
    <i>
      <x v="58"/>
    </i>
    <i>
      <x v="69"/>
    </i>
    <i>
      <x v="48"/>
    </i>
    <i>
      <x v="44"/>
    </i>
    <i>
      <x v="63"/>
    </i>
    <i>
      <x v="47"/>
    </i>
    <i>
      <x v="18"/>
    </i>
    <i>
      <x/>
    </i>
    <i>
      <x v="75"/>
    </i>
    <i>
      <x v="25"/>
    </i>
    <i>
      <x v="97"/>
    </i>
    <i>
      <x v="78"/>
    </i>
    <i>
      <x v="12"/>
    </i>
    <i>
      <x v="36"/>
    </i>
    <i>
      <x v="67"/>
    </i>
    <i>
      <x v="50"/>
    </i>
    <i>
      <x v="2"/>
    </i>
    <i>
      <x v="53"/>
    </i>
    <i>
      <x v="49"/>
    </i>
    <i>
      <x v="62"/>
    </i>
    <i>
      <x v="96"/>
    </i>
    <i>
      <x v="9"/>
    </i>
    <i>
      <x v="52"/>
    </i>
    <i>
      <x v="40"/>
    </i>
    <i>
      <x v="17"/>
    </i>
    <i>
      <x v="11"/>
    </i>
    <i>
      <x v="88"/>
    </i>
    <i>
      <x v="23"/>
    </i>
    <i>
      <x v="41"/>
    </i>
    <i>
      <x v="28"/>
    </i>
    <i>
      <x v="59"/>
    </i>
    <i>
      <x v="90"/>
    </i>
    <i>
      <x v="33"/>
    </i>
    <i>
      <x v="54"/>
    </i>
    <i>
      <x v="74"/>
    </i>
    <i>
      <x v="26"/>
    </i>
    <i>
      <x v="95"/>
    </i>
    <i>
      <x v="51"/>
    </i>
    <i>
      <x v="7"/>
    </i>
    <i>
      <x v="85"/>
    </i>
    <i>
      <x v="46"/>
    </i>
    <i>
      <x v="3"/>
    </i>
    <i>
      <x v="34"/>
    </i>
    <i>
      <x v="70"/>
    </i>
    <i>
      <x v="1"/>
    </i>
    <i>
      <x v="93"/>
    </i>
    <i>
      <x v="4"/>
    </i>
    <i>
      <x v="56"/>
    </i>
    <i>
      <x v="94"/>
    </i>
    <i>
      <x v="27"/>
    </i>
    <i>
      <x v="98"/>
    </i>
    <i>
      <x v="57"/>
    </i>
    <i>
      <x v="66"/>
    </i>
    <i>
      <x v="24"/>
    </i>
    <i>
      <x v="83"/>
    </i>
    <i>
      <x v="37"/>
    </i>
    <i t="grand">
      <x/>
    </i>
  </rowItems>
  <colFields count="1">
    <field x="-2"/>
  </colFields>
  <colItems count="4">
    <i>
      <x/>
    </i>
    <i i="1">
      <x v="1"/>
    </i>
    <i i="2">
      <x v="2"/>
    </i>
    <i i="3">
      <x v="3"/>
    </i>
  </colItems>
  <dataFields count="4">
    <dataField name="Sum of Gross" fld="3" baseField="0" baseItem="0"/>
    <dataField name="Sum of budget" fld="2" baseField="0" baseItem="0"/>
    <dataField name="Sum of title_year" fld="1" baseField="0" baseItem="0"/>
    <dataField name="Sum of Gross-Profit" fld="62" baseField="0" baseItem="0"/>
  </dataFields>
  <formats count="3">
    <format dxfId="232">
      <pivotArea collapsedLevelsAreSubtotals="1" fieldPosition="0">
        <references count="1">
          <reference field="0" count="0"/>
        </references>
      </pivotArea>
    </format>
    <format dxfId="23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30">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1DA7AE-DA47-4FEC-9968-91B67665D62C}"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K11" firstHeaderRow="0" firstDataRow="1" firstDataCol="1"/>
  <pivotFields count="63">
    <pivotField showAll="0"/>
    <pivotField axis="axisRow" showAll="0">
      <items count="8">
        <item x="1"/>
        <item x="6"/>
        <item x="2"/>
        <item x="3"/>
        <item x="4"/>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items count="101">
        <item x="39"/>
        <item x="82"/>
        <item x="5"/>
        <item x="2"/>
        <item x="86"/>
        <item x="87"/>
        <item x="71"/>
        <item x="99"/>
        <item x="54"/>
        <item x="89"/>
        <item x="58"/>
        <item x="64"/>
        <item x="88"/>
        <item x="91"/>
        <item x="25"/>
        <item x="78"/>
        <item x="30"/>
        <item x="1"/>
        <item x="70"/>
        <item x="62"/>
        <item x="23"/>
        <item x="90"/>
        <item x="48"/>
        <item x="92"/>
        <item x="56"/>
        <item x="57"/>
        <item x="93"/>
        <item x="49"/>
        <item x="7"/>
        <item x="17"/>
        <item x="55"/>
        <item x="60"/>
        <item x="96"/>
        <item x="41"/>
        <item x="4"/>
        <item x="50"/>
        <item x="73"/>
        <item x="52"/>
        <item x="80"/>
        <item x="61"/>
        <item x="81"/>
        <item x="75"/>
        <item x="66"/>
        <item x="6"/>
        <item x="21"/>
        <item x="95"/>
        <item x="37"/>
        <item x="74"/>
        <item x="33"/>
        <item x="45"/>
        <item x="63"/>
        <item x="22"/>
        <item x="84"/>
        <item x="24"/>
        <item x="28"/>
        <item x="42"/>
        <item x="14"/>
        <item x="38"/>
        <item x="18"/>
        <item x="77"/>
        <item x="15"/>
        <item x="76"/>
        <item x="65"/>
        <item x="85"/>
        <item x="68"/>
        <item x="98"/>
        <item x="31"/>
        <item x="40"/>
        <item x="3"/>
        <item x="69"/>
        <item x="67"/>
        <item x="10"/>
        <item x="44"/>
        <item x="94"/>
        <item x="20"/>
        <item x="13"/>
        <item x="43"/>
        <item x="59"/>
        <item x="46"/>
        <item x="53"/>
        <item x="12"/>
        <item x="0"/>
        <item x="16"/>
        <item x="51"/>
        <item x="32"/>
        <item x="19"/>
        <item x="9"/>
        <item x="35"/>
        <item x="47"/>
        <item x="79"/>
        <item x="83"/>
        <item x="36"/>
        <item x="29"/>
        <item x="26"/>
        <item x="72"/>
        <item x="8"/>
        <item x="34"/>
        <item x="27"/>
        <item x="11"/>
        <item x="9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
    <i>
      <x/>
    </i>
    <i>
      <x v="1"/>
    </i>
    <i>
      <x v="2"/>
    </i>
    <i>
      <x v="3"/>
    </i>
    <i>
      <x v="4"/>
    </i>
    <i>
      <x v="5"/>
    </i>
    <i>
      <x v="6"/>
    </i>
    <i t="grand">
      <x/>
    </i>
  </rowItems>
  <colFields count="1">
    <field x="-2"/>
  </colFields>
  <colItems count="10">
    <i>
      <x/>
    </i>
    <i i="1">
      <x v="1"/>
    </i>
    <i i="2">
      <x v="2"/>
    </i>
    <i i="3">
      <x v="3"/>
    </i>
    <i i="4">
      <x v="4"/>
    </i>
    <i i="5">
      <x v="5"/>
    </i>
    <i i="6">
      <x v="6"/>
    </i>
    <i i="7">
      <x v="7"/>
    </i>
    <i i="8">
      <x v="8"/>
    </i>
    <i i="9">
      <x v="9"/>
    </i>
  </colItems>
  <dataFields count="10">
    <dataField name="Sum of CVotes10" fld="16" baseField="0" baseItem="0"/>
    <dataField name="Sum of CVotes09" fld="17" baseField="0" baseItem="0"/>
    <dataField name="Sum of CVotes08" fld="18" baseField="0" baseItem="0"/>
    <dataField name="Sum of CVotes07" fld="19" baseField="0" baseItem="0"/>
    <dataField name="Sum of CVotes06" fld="20" baseField="0" baseItem="0"/>
    <dataField name="Sum of CVotes05" fld="21" baseField="0" baseItem="0"/>
    <dataField name="Sum of CVotes04" fld="22" baseField="0" baseItem="0"/>
    <dataField name="Sum of CVotes03" fld="23" baseField="0" baseItem="0"/>
    <dataField name="Sum of CVotes02" fld="24" baseField="0" baseItem="0"/>
    <dataField name="Sum of CVotes01" fld="25" baseField="0" baseItem="0"/>
  </dataFields>
  <chartFormats count="10">
    <chartFormat chart="0" format="0" series="1">
      <pivotArea type="data" outline="0" fieldPosition="0">
        <references count="1">
          <reference field="4294967294" count="1" selected="0">
            <x v="9"/>
          </reference>
        </references>
      </pivotArea>
    </chartFormat>
    <chartFormat chart="0" format="1" series="1">
      <pivotArea type="data" outline="0" fieldPosition="0">
        <references count="1">
          <reference field="4294967294" count="1" selected="0">
            <x v="8"/>
          </reference>
        </references>
      </pivotArea>
    </chartFormat>
    <chartFormat chart="0" format="2" series="1">
      <pivotArea type="data" outline="0" fieldPosition="0">
        <references count="1">
          <reference field="4294967294" count="1" selected="0">
            <x v="7"/>
          </reference>
        </references>
      </pivotArea>
    </chartFormat>
    <chartFormat chart="0" format="3" series="1">
      <pivotArea type="data" outline="0" fieldPosition="0">
        <references count="1">
          <reference field="4294967294" count="1" selected="0">
            <x v="6"/>
          </reference>
        </references>
      </pivotArea>
    </chartFormat>
    <chartFormat chart="0" format="4" series="1">
      <pivotArea type="data" outline="0" fieldPosition="0">
        <references count="1">
          <reference field="4294967294" count="1" selected="0">
            <x v="5"/>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3"/>
          </reference>
        </references>
      </pivotArea>
    </chartFormat>
    <chartFormat chart="0" format="7" series="1">
      <pivotArea type="data" outline="0" fieldPosition="0">
        <references count="1">
          <reference field="4294967294" count="1" selected="0">
            <x v="2"/>
          </reference>
        </references>
      </pivotArea>
    </chartFormat>
    <chartFormat chart="0" format="8" series="1">
      <pivotArea type="data" outline="0" fieldPosition="0">
        <references count="1">
          <reference field="4294967294" count="1" selected="0">
            <x v="1"/>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186817-BB4B-45C0-AFA8-FF847413788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63">
    <pivotField showAll="0"/>
    <pivotField showAll="0">
      <items count="8">
        <item x="1"/>
        <item x="6"/>
        <item x="2"/>
        <item x="3"/>
        <item x="4"/>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3"/>
        <item x="1"/>
        <item x="0"/>
        <item x="2"/>
        <item t="default"/>
      </items>
    </pivotField>
    <pivotField showAll="0">
      <items count="7">
        <item x="1"/>
        <item x="5"/>
        <item x="3"/>
        <item x="4"/>
        <item x="2"/>
        <item x="0"/>
        <item t="default"/>
      </items>
    </pivotField>
    <pivotField showAll="0"/>
  </pivotFields>
  <rowFields count="1">
    <field x="60"/>
  </rowFields>
  <rowItems count="5">
    <i>
      <x/>
    </i>
    <i>
      <x v="1"/>
    </i>
    <i>
      <x v="2"/>
    </i>
    <i>
      <x v="3"/>
    </i>
    <i t="grand">
      <x/>
    </i>
  </rowItems>
  <colItems count="1">
    <i/>
  </colItems>
  <dataFields count="1">
    <dataField name="Count of content_rating" fld="60" subtotal="count"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DDD2E1-429C-4644-AFB0-5566F398CC8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63">
    <pivotField showAll="0">
      <items count="101">
        <item x="69"/>
        <item x="73"/>
        <item x="91"/>
        <item x="88"/>
        <item x="89"/>
        <item x="51"/>
        <item x="3"/>
        <item x="96"/>
        <item x="23"/>
        <item x="72"/>
        <item x="83"/>
        <item x="94"/>
        <item x="54"/>
        <item x="9"/>
        <item x="20"/>
        <item x="48"/>
        <item x="58"/>
        <item x="93"/>
        <item x="21"/>
        <item x="47"/>
        <item x="41"/>
        <item x="35"/>
        <item x="6"/>
        <item x="79"/>
        <item x="17"/>
        <item x="92"/>
        <item x="80"/>
        <item x="82"/>
        <item x="42"/>
        <item x="43"/>
        <item x="34"/>
        <item x="19"/>
        <item x="98"/>
        <item x="5"/>
        <item x="67"/>
        <item x="24"/>
        <item x="30"/>
        <item x="22"/>
        <item x="27"/>
        <item x="18"/>
        <item x="26"/>
        <item x="59"/>
        <item x="0"/>
        <item x="44"/>
        <item x="2"/>
        <item x="52"/>
        <item x="29"/>
        <item x="4"/>
        <item x="74"/>
        <item x="49"/>
        <item x="75"/>
        <item x="87"/>
        <item x="90"/>
        <item x="86"/>
        <item x="50"/>
        <item x="37"/>
        <item x="56"/>
        <item x="46"/>
        <item x="40"/>
        <item x="60"/>
        <item x="68"/>
        <item x="13"/>
        <item x="70"/>
        <item x="15"/>
        <item x="97"/>
        <item x="61"/>
        <item x="7"/>
        <item x="77"/>
        <item x="11"/>
        <item x="62"/>
        <item x="71"/>
        <item x="8"/>
        <item x="85"/>
        <item x="64"/>
        <item x="38"/>
        <item x="65"/>
        <item x="63"/>
        <item x="16"/>
        <item x="10"/>
        <item x="32"/>
        <item x="81"/>
        <item x="76"/>
        <item x="45"/>
        <item x="39"/>
        <item x="33"/>
        <item x="84"/>
        <item x="31"/>
        <item x="53"/>
        <item x="78"/>
        <item x="57"/>
        <item x="36"/>
        <item x="12"/>
        <item x="55"/>
        <item x="99"/>
        <item x="66"/>
        <item x="95"/>
        <item x="25"/>
        <item x="14"/>
        <item x="28"/>
        <item x="1"/>
        <item t="default"/>
      </items>
    </pivotField>
    <pivotField axis="axisRow" showAll="0">
      <items count="8">
        <item x="1"/>
        <item x="6"/>
        <item x="2"/>
        <item x="3"/>
        <item x="4"/>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4">
        <item x="26"/>
        <item x="47"/>
        <item x="16"/>
        <item x="49"/>
        <item x="42"/>
        <item x="33"/>
        <item x="5"/>
        <item x="12"/>
        <item x="52"/>
        <item x="1"/>
        <item x="51"/>
        <item x="38"/>
        <item x="34"/>
        <item x="15"/>
        <item x="48"/>
        <item x="6"/>
        <item x="3"/>
        <item x="41"/>
        <item x="2"/>
        <item x="46"/>
        <item x="22"/>
        <item x="17"/>
        <item x="44"/>
        <item x="39"/>
        <item x="7"/>
        <item x="40"/>
        <item x="20"/>
        <item x="50"/>
        <item x="0"/>
        <item x="19"/>
        <item x="45"/>
        <item x="13"/>
        <item x="35"/>
        <item x="31"/>
        <item x="18"/>
        <item x="4"/>
        <item x="30"/>
        <item x="43"/>
        <item x="37"/>
        <item x="11"/>
        <item x="25"/>
        <item x="24"/>
        <item x="9"/>
        <item x="21"/>
        <item x="32"/>
        <item x="36"/>
        <item x="23"/>
        <item x="29"/>
        <item x="10"/>
        <item x="8"/>
        <item x="27"/>
        <item x="14"/>
        <item x="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1"/>
        <item x="5"/>
        <item x="3"/>
        <item x="4"/>
        <item x="2"/>
        <item x="0"/>
        <item t="default"/>
      </items>
    </pivotField>
    <pivotField showAll="0"/>
  </pivotFields>
  <rowFields count="1">
    <field x="1"/>
  </rowFields>
  <rowItems count="8">
    <i>
      <x/>
    </i>
    <i>
      <x v="1"/>
    </i>
    <i>
      <x v="2"/>
    </i>
    <i>
      <x v="3"/>
    </i>
    <i>
      <x v="4"/>
    </i>
    <i>
      <x v="5"/>
    </i>
    <i>
      <x v="6"/>
    </i>
    <i t="grand">
      <x/>
    </i>
  </rowItems>
  <colItems count="1">
    <i/>
  </colItems>
  <dataFields count="1">
    <dataField name="Average of Runtime" fld="15" subtotal="average" baseField="0" baseItem="0"/>
  </dataFields>
  <formats count="2">
    <format dxfId="229">
      <pivotArea field="1" grandCol="1" collapsedLevelsAreSubtotals="1" axis="axisRow" fieldPosition="0">
        <references count="1">
          <reference field="1" count="1">
            <x v="0"/>
          </reference>
        </references>
      </pivotArea>
    </format>
    <format dxfId="228">
      <pivotArea collapsedLevelsAreSubtotals="1" fieldPosition="0">
        <references count="1">
          <reference field="1"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B57F0B-56F6-489C-854A-751DC7F44D28}" name="PivotTable9"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21" firstHeaderRow="1" firstDataRow="2" firstDataCol="1"/>
  <pivotFields count="63">
    <pivotField showAll="0"/>
    <pivotField axis="axisCol" showAll="0">
      <items count="8">
        <item x="1"/>
        <item x="6"/>
        <item x="2"/>
        <item x="3"/>
        <item x="4"/>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1"/>
        <item x="5"/>
        <item x="3"/>
        <item x="4"/>
        <item x="2"/>
        <item x="0"/>
        <item t="default"/>
      </items>
    </pivotField>
    <pivotField showAll="0"/>
  </pivotFields>
  <rowFields count="1">
    <field x="-2"/>
  </rowFields>
  <rowItems count="17">
    <i>
      <x/>
    </i>
    <i i="1">
      <x v="1"/>
    </i>
    <i i="2">
      <x v="2"/>
    </i>
    <i i="3">
      <x v="3"/>
    </i>
    <i i="4">
      <x v="4"/>
    </i>
    <i i="5">
      <x v="5"/>
    </i>
    <i i="6">
      <x v="6"/>
    </i>
    <i i="7">
      <x v="7"/>
    </i>
    <i i="8">
      <x v="8"/>
    </i>
    <i i="9">
      <x v="9"/>
    </i>
    <i i="10">
      <x v="10"/>
    </i>
    <i i="11">
      <x v="11"/>
    </i>
    <i i="12">
      <x v="12"/>
    </i>
    <i i="13">
      <x v="13"/>
    </i>
    <i i="14">
      <x v="14"/>
    </i>
    <i i="15">
      <x v="15"/>
    </i>
    <i i="16">
      <x v="16"/>
    </i>
  </rowItems>
  <colFields count="1">
    <field x="1"/>
  </colFields>
  <colItems count="8">
    <i>
      <x/>
    </i>
    <i>
      <x v="1"/>
    </i>
    <i>
      <x v="2"/>
    </i>
    <i>
      <x v="3"/>
    </i>
    <i>
      <x v="4"/>
    </i>
    <i>
      <x v="5"/>
    </i>
    <i>
      <x v="6"/>
    </i>
    <i t="grand">
      <x/>
    </i>
  </colItems>
  <dataFields count="17">
    <dataField name="Average of CVotesUS" fld="41" subtotal="average" baseField="1" baseItem="2"/>
    <dataField name="Average of CVotesnUS" fld="42" subtotal="average" baseField="1" baseItem="2"/>
    <dataField name="Average of CVotesMale" fld="26" subtotal="average" baseField="1" baseItem="2" numFmtId="1"/>
    <dataField name="Average of CVotesFemale" fld="27" subtotal="average" baseField="1" baseItem="2" numFmtId="1"/>
    <dataField name="Average of CVotesU18" fld="28" subtotal="average" baseField="1" baseItem="0"/>
    <dataField name="Average of CVotesU18M" fld="29" subtotal="average" baseField="1" baseItem="0"/>
    <dataField name="Average of CVotesU18F" fld="30" subtotal="average" baseField="1" baseItem="0"/>
    <dataField name="Average of CVotes1829" fld="31" subtotal="average" baseField="1" baseItem="0"/>
    <dataField name="Average of CVotes1829M" fld="32" subtotal="average" baseField="1" baseItem="0"/>
    <dataField name="Average of CVotes1000" fld="40" subtotal="average" baseField="1" baseItem="0"/>
    <dataField name="Average of CVotes45AF" fld="39" subtotal="average" baseField="1" baseItem="0"/>
    <dataField name="Average of CVotes45AM" fld="38" subtotal="average" baseField="1" baseItem="0"/>
    <dataField name="Average of CVotes45A" fld="37" subtotal="average" baseField="1" baseItem="0"/>
    <dataField name="Average of CVotes3044F" fld="36" subtotal="average" baseField="1" baseItem="0"/>
    <dataField name="Average of CVotes3044M" fld="35" subtotal="average" baseField="1" baseItem="0"/>
    <dataField name="Average of CVotes3044" fld="34" subtotal="average" baseField="1" baseItem="0"/>
    <dataField name="Average of CVotes1829F" fld="33" subtotal="average" baseField="1" baseItem="0"/>
  </dataFields>
  <formats count="23">
    <format dxfId="210">
      <pivotArea collapsedLevelsAreSubtotals="1" fieldPosition="0">
        <references count="2">
          <reference field="4294967294" count="1" selected="0">
            <x v="0"/>
          </reference>
          <reference field="1" count="0"/>
        </references>
      </pivotArea>
    </format>
    <format dxfId="209">
      <pivotArea collapsedLevelsAreSubtotals="1" fieldPosition="0">
        <references count="2">
          <reference field="4294967294" count="1" selected="0">
            <x v="1"/>
          </reference>
          <reference field="1" count="0"/>
        </references>
      </pivotArea>
    </format>
    <format dxfId="208">
      <pivotArea field="1" grandCol="1" outline="0" collapsedLevelsAreSubtotals="1" axis="axisCol" fieldPosition="0">
        <references count="1">
          <reference field="4294967294" count="2" selected="0">
            <x v="0"/>
            <x v="1"/>
          </reference>
        </references>
      </pivotArea>
    </format>
    <format dxfId="207">
      <pivotArea outline="0" collapsedLevelsAreSubtotals="1" fieldPosition="0">
        <references count="1">
          <reference field="4294967294" count="1" selected="0">
            <x v="2"/>
          </reference>
        </references>
      </pivotArea>
    </format>
    <format dxfId="206">
      <pivotArea outline="0" collapsedLevelsAreSubtotals="1" fieldPosition="0">
        <references count="1">
          <reference field="4294967294" count="1" selected="0">
            <x v="3"/>
          </reference>
        </references>
      </pivotArea>
    </format>
    <format dxfId="205">
      <pivotArea collapsedLevelsAreSubtotals="1" fieldPosition="0">
        <references count="2">
          <reference field="4294967294" count="13">
            <x v="4"/>
            <x v="5"/>
            <x v="6"/>
            <x v="7"/>
            <x v="8"/>
            <x v="9"/>
            <x v="10"/>
            <x v="11"/>
            <x v="12"/>
            <x v="13"/>
            <x v="14"/>
            <x v="15"/>
            <x v="16"/>
          </reference>
          <reference field="1" count="1" selected="0">
            <x v="0"/>
          </reference>
        </references>
      </pivotArea>
    </format>
    <format dxfId="204">
      <pivotArea collapsedLevelsAreSubtotals="1" fieldPosition="0">
        <references count="2">
          <reference field="4294967294" count="13">
            <x v="4"/>
            <x v="5"/>
            <x v="6"/>
            <x v="7"/>
            <x v="8"/>
            <x v="9"/>
            <x v="10"/>
            <x v="11"/>
            <x v="12"/>
            <x v="13"/>
            <x v="14"/>
            <x v="15"/>
            <x v="16"/>
          </reference>
          <reference field="1" count="1" selected="0">
            <x v="1"/>
          </reference>
        </references>
      </pivotArea>
    </format>
    <format dxfId="203">
      <pivotArea collapsedLevelsAreSubtotals="1" fieldPosition="0">
        <references count="2">
          <reference field="4294967294" count="13">
            <x v="4"/>
            <x v="5"/>
            <x v="6"/>
            <x v="7"/>
            <x v="8"/>
            <x v="9"/>
            <x v="10"/>
            <x v="11"/>
            <x v="12"/>
            <x v="13"/>
            <x v="14"/>
            <x v="15"/>
            <x v="16"/>
          </reference>
          <reference field="1" count="5" selected="0">
            <x v="2"/>
            <x v="3"/>
            <x v="4"/>
            <x v="5"/>
            <x v="6"/>
          </reference>
        </references>
      </pivotArea>
    </format>
    <format dxfId="202">
      <pivotArea field="1" grandCol="1" collapsedLevelsAreSubtotals="1" axis="axisCol" fieldPosition="0">
        <references count="1">
          <reference field="4294967294" count="13">
            <x v="4"/>
            <x v="5"/>
            <x v="6"/>
            <x v="7"/>
            <x v="8"/>
            <x v="9"/>
            <x v="10"/>
            <x v="11"/>
            <x v="12"/>
            <x v="13"/>
            <x v="14"/>
            <x v="15"/>
            <x v="16"/>
          </reference>
        </references>
      </pivotArea>
    </format>
    <format dxfId="201">
      <pivotArea dataOnly="0" labelOnly="1" fieldPosition="0">
        <references count="1">
          <reference field="1" count="0"/>
        </references>
      </pivotArea>
    </format>
    <format dxfId="200">
      <pivotArea dataOnly="0" labelOnly="1" grandCol="1" outline="0" fieldPosition="0"/>
    </format>
    <format dxfId="199">
      <pivotArea dataOnly="0" labelOnly="1" fieldPosition="0">
        <references count="1">
          <reference field="1" count="0"/>
        </references>
      </pivotArea>
    </format>
    <format dxfId="198">
      <pivotArea dataOnly="0" labelOnly="1" grandCol="1" outline="0" fieldPosition="0"/>
    </format>
    <format dxfId="197">
      <pivotArea outline="0" collapsedLevelsAreSubtotals="1" fieldPosition="0"/>
    </format>
    <format dxfId="196">
      <pivotArea outline="0" collapsedLevelsAreSubtotals="1" fieldPosition="0"/>
    </format>
    <format dxfId="195">
      <pivotArea outline="0" collapsedLevelsAreSubtotals="1" fieldPosition="0"/>
    </format>
    <format dxfId="194">
      <pivotArea outline="0" collapsedLevelsAreSubtotals="1" fieldPosition="0"/>
    </format>
    <format dxfId="193">
      <pivotArea outline="0" collapsedLevelsAreSubtotals="1" fieldPosition="0"/>
    </format>
    <format dxfId="192">
      <pivotArea dataOnly="0" labelOnly="1" outline="0" fieldPosition="0">
        <references count="1">
          <reference field="4294967294" count="17">
            <x v="0"/>
            <x v="1"/>
            <x v="2"/>
            <x v="3"/>
            <x v="4"/>
            <x v="5"/>
            <x v="6"/>
            <x v="7"/>
            <x v="8"/>
            <x v="9"/>
            <x v="10"/>
            <x v="11"/>
            <x v="12"/>
            <x v="13"/>
            <x v="14"/>
            <x v="15"/>
            <x v="16"/>
          </reference>
        </references>
      </pivotArea>
    </format>
    <format dxfId="191">
      <pivotArea outline="0" collapsedLevelsAreSubtotals="1" fieldPosition="0"/>
    </format>
    <format dxfId="190">
      <pivotArea dataOnly="0" labelOnly="1" outline="0" fieldPosition="0">
        <references count="1">
          <reference field="4294967294" count="17">
            <x v="0"/>
            <x v="1"/>
            <x v="2"/>
            <x v="3"/>
            <x v="4"/>
            <x v="5"/>
            <x v="6"/>
            <x v="7"/>
            <x v="8"/>
            <x v="9"/>
            <x v="10"/>
            <x v="11"/>
            <x v="12"/>
            <x v="13"/>
            <x v="14"/>
            <x v="15"/>
            <x v="16"/>
          </reference>
        </references>
      </pivotArea>
    </format>
    <format dxfId="189">
      <pivotArea outline="0" collapsedLevelsAreSubtotals="1" fieldPosition="0"/>
    </format>
    <format dxfId="188">
      <pivotArea dataOnly="0" labelOnly="1" outline="0" fieldPosition="0">
        <references count="1">
          <reference field="4294967294" count="17">
            <x v="0"/>
            <x v="1"/>
            <x v="2"/>
            <x v="3"/>
            <x v="4"/>
            <x v="5"/>
            <x v="6"/>
            <x v="7"/>
            <x v="8"/>
            <x v="9"/>
            <x v="10"/>
            <x v="11"/>
            <x v="12"/>
            <x v="13"/>
            <x v="14"/>
            <x v="15"/>
            <x v="16"/>
          </reference>
        </references>
      </pivotArea>
    </format>
  </formats>
  <conditionalFormats count="17">
    <conditionalFormat type="all" priority="17">
      <pivotAreas count="1">
        <pivotArea type="data" collapsedLevelsAreSubtotals="1" fieldPosition="0">
          <references count="1">
            <reference field="4294967294" count="1">
              <x v="16"/>
            </reference>
          </references>
        </pivotArea>
      </pivotAreas>
    </conditionalFormat>
    <conditionalFormat type="all" priority="16">
      <pivotAreas count="1">
        <pivotArea type="data" collapsedLevelsAreSubtotals="1" fieldPosition="0">
          <references count="1">
            <reference field="4294967294" count="1">
              <x v="15"/>
            </reference>
          </references>
        </pivotArea>
      </pivotAreas>
    </conditionalFormat>
    <conditionalFormat type="all" priority="15">
      <pivotAreas count="1">
        <pivotArea type="data" collapsedLevelsAreSubtotals="1" fieldPosition="0">
          <references count="1">
            <reference field="4294967294" count="1">
              <x v="14"/>
            </reference>
          </references>
        </pivotArea>
      </pivotAreas>
    </conditionalFormat>
    <conditionalFormat type="all" priority="14">
      <pivotAreas count="1">
        <pivotArea type="data" collapsedLevelsAreSubtotals="1" fieldPosition="0">
          <references count="1">
            <reference field="4294967294" count="1">
              <x v="13"/>
            </reference>
          </references>
        </pivotArea>
      </pivotAreas>
    </conditionalFormat>
    <conditionalFormat type="all" priority="13">
      <pivotAreas count="1">
        <pivotArea type="data" collapsedLevelsAreSubtotals="1" fieldPosition="0">
          <references count="1">
            <reference field="4294967294" count="1">
              <x v="12"/>
            </reference>
          </references>
        </pivotArea>
      </pivotAreas>
    </conditionalFormat>
    <conditionalFormat type="all" priority="12">
      <pivotAreas count="1">
        <pivotArea type="data" collapsedLevelsAreSubtotals="1" fieldPosition="0">
          <references count="1">
            <reference field="4294967294" count="1">
              <x v="11"/>
            </reference>
          </references>
        </pivotArea>
      </pivotAreas>
    </conditionalFormat>
    <conditionalFormat type="all" priority="11">
      <pivotAreas count="1">
        <pivotArea type="data" collapsedLevelsAreSubtotals="1" fieldPosition="0">
          <references count="1">
            <reference field="4294967294" count="1">
              <x v="10"/>
            </reference>
          </references>
        </pivotArea>
      </pivotAreas>
    </conditionalFormat>
    <conditionalFormat type="all" priority="10">
      <pivotAreas count="1">
        <pivotArea type="data" collapsedLevelsAreSubtotals="1" fieldPosition="0">
          <references count="1">
            <reference field="4294967294" count="1">
              <x v="9"/>
            </reference>
          </references>
        </pivotArea>
      </pivotAreas>
    </conditionalFormat>
    <conditionalFormat type="all" priority="9">
      <pivotAreas count="1">
        <pivotArea type="data" collapsedLevelsAreSubtotals="1" fieldPosition="0">
          <references count="1">
            <reference field="4294967294" count="1">
              <x v="8"/>
            </reference>
          </references>
        </pivotArea>
      </pivotAreas>
    </conditionalFormat>
    <conditionalFormat type="all" priority="8">
      <pivotAreas count="1">
        <pivotArea type="data" collapsedLevelsAreSubtotals="1" fieldPosition="0">
          <references count="1">
            <reference field="4294967294" count="1">
              <x v="7"/>
            </reference>
          </references>
        </pivotArea>
      </pivotAreas>
    </conditionalFormat>
    <conditionalFormat type="all" priority="7">
      <pivotAreas count="1">
        <pivotArea type="data" collapsedLevelsAreSubtotals="1" fieldPosition="0">
          <references count="1">
            <reference field="4294967294" count="1">
              <x v="6"/>
            </reference>
          </references>
        </pivotArea>
      </pivotAreas>
    </conditionalFormat>
    <conditionalFormat type="all" priority="6">
      <pivotAreas count="1">
        <pivotArea type="data" collapsedLevelsAreSubtotals="1" fieldPosition="0">
          <references count="1">
            <reference field="4294967294" count="1">
              <x v="5"/>
            </reference>
          </references>
        </pivotArea>
      </pivotAreas>
    </conditionalFormat>
    <conditionalFormat type="all" priority="5">
      <pivotAreas count="1">
        <pivotArea type="data" collapsedLevelsAreSubtotals="1" fieldPosition="0">
          <references count="1">
            <reference field="4294967294" count="1">
              <x v="4"/>
            </reference>
          </references>
        </pivotArea>
      </pivotAreas>
    </conditionalFormat>
    <conditionalFormat type="all" priority="4">
      <pivotAreas count="1">
        <pivotArea type="data" collapsedLevelsAreSubtotals="1" fieldPosition="0">
          <references count="1">
            <reference field="4294967294" count="1">
              <x v="3"/>
            </reference>
          </references>
        </pivotArea>
      </pivotAreas>
    </conditionalFormat>
    <conditionalFormat type="all" priority="3">
      <pivotAreas count="1">
        <pivotArea type="data" collapsedLevelsAreSubtotals="1" fieldPosition="0">
          <references count="1">
            <reference field="4294967294" count="1">
              <x v="2"/>
            </reference>
          </references>
        </pivotArea>
      </pivotAreas>
    </conditionalFormat>
    <conditionalFormat type="all" priority="2">
      <pivotAreas count="1">
        <pivotArea type="data" collapsedLevelsAreSubtotals="1" fieldPosition="0">
          <references count="1">
            <reference field="4294967294" count="1">
              <x v="1"/>
            </reference>
          </references>
        </pivotArea>
      </pivotAreas>
    </conditionalFormat>
    <conditionalFormat type="all" priority="1">
      <pivotAreas count="1">
        <pivotArea type="data" collapsedLevelsAreSubtotals="1" fieldPosition="0">
          <references count="1">
            <reference field="4294967294" count="1">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206142-318E-484E-8181-86F09FAB0D69}" name="PivotTable10"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21" firstHeaderRow="1" firstDataRow="2" firstDataCol="1"/>
  <pivotFields count="63">
    <pivotField showAll="0"/>
    <pivotField axis="axisCol" showAll="0">
      <items count="8">
        <item x="1"/>
        <item x="6"/>
        <item x="2"/>
        <item x="3"/>
        <item x="4"/>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items count="7">
        <item h="1" x="1"/>
        <item h="1" x="5"/>
        <item h="1" x="3"/>
        <item h="1" x="4"/>
        <item h="1" x="2"/>
        <item x="0"/>
        <item t="default"/>
      </items>
    </pivotField>
    <pivotField showAll="0"/>
  </pivotFields>
  <rowFields count="1">
    <field x="-2"/>
  </rowFields>
  <rowItems count="17">
    <i>
      <x/>
    </i>
    <i i="1">
      <x v="1"/>
    </i>
    <i i="2">
      <x v="2"/>
    </i>
    <i i="3">
      <x v="3"/>
    </i>
    <i i="4">
      <x v="4"/>
    </i>
    <i i="5">
      <x v="5"/>
    </i>
    <i i="6">
      <x v="6"/>
    </i>
    <i i="7">
      <x v="7"/>
    </i>
    <i i="8">
      <x v="8"/>
    </i>
    <i i="9">
      <x v="9"/>
    </i>
    <i i="10">
      <x v="10"/>
    </i>
    <i i="11">
      <x v="11"/>
    </i>
    <i i="12">
      <x v="12"/>
    </i>
    <i i="13">
      <x v="13"/>
    </i>
    <i i="14">
      <x v="14"/>
    </i>
    <i i="15">
      <x v="15"/>
    </i>
    <i i="16">
      <x v="16"/>
    </i>
  </rowItems>
  <colFields count="1">
    <field x="1"/>
  </colFields>
  <colItems count="8">
    <i>
      <x/>
    </i>
    <i>
      <x v="1"/>
    </i>
    <i>
      <x v="2"/>
    </i>
    <i>
      <x v="3"/>
    </i>
    <i>
      <x v="4"/>
    </i>
    <i>
      <x v="5"/>
    </i>
    <i>
      <x v="6"/>
    </i>
    <i t="grand">
      <x/>
    </i>
  </colItems>
  <dataFields count="17">
    <dataField name="Average of VotesM" fld="43" subtotal="average" baseField="1" baseItem="5"/>
    <dataField name="Average of VotesF" fld="44" subtotal="average" baseField="1" baseItem="5"/>
    <dataField name="Average of VotesU18" fld="45" subtotal="average" baseField="1" baseItem="5"/>
    <dataField name="Average of VotesU18M" fld="46" subtotal="average" baseField="1" baseItem="5"/>
    <dataField name="Average of VotesU18F" fld="47" subtotal="average" baseField="1" baseItem="5"/>
    <dataField name="Average of Votes1829" fld="48" subtotal="average" baseField="1" baseItem="5"/>
    <dataField name="Average of Votes1829M" fld="49" subtotal="average" baseField="1" baseItem="5"/>
    <dataField name="Average of Votes1829F" fld="50" subtotal="average" baseField="1" baseItem="5"/>
    <dataField name="Average of Votes3044" fld="51" subtotal="average" baseField="1" baseItem="5"/>
    <dataField name="Average of Votes3044M" fld="52" subtotal="average" baseField="1" baseItem="5"/>
    <dataField name="Average of Votes3044F" fld="53" subtotal="average" baseField="1" baseItem="5"/>
    <dataField name="Average of Votes45A" fld="54" subtotal="average" baseField="1" baseItem="5"/>
    <dataField name="Average of Votes45AM" fld="55" subtotal="average" baseField="1" baseItem="5"/>
    <dataField name="Average of Votes45AF" fld="56" subtotal="average" baseField="1" baseItem="5"/>
    <dataField name="Average of Votes1000" fld="57" subtotal="average" baseField="1" baseItem="5"/>
    <dataField name="Average of VotesUS" fld="58" subtotal="average" baseField="1" baseItem="5"/>
    <dataField name="Average of VotesnUS" fld="59" subtotal="average" baseField="1" baseItem="5"/>
  </dataFields>
  <formats count="23">
    <format dxfId="170">
      <pivotArea dataOnly="0" labelOnly="1" outline="0" fieldPosition="0">
        <references count="1">
          <reference field="4294967294" count="17">
            <x v="0"/>
            <x v="1"/>
            <x v="2"/>
            <x v="3"/>
            <x v="4"/>
            <x v="5"/>
            <x v="6"/>
            <x v="7"/>
            <x v="8"/>
            <x v="9"/>
            <x v="10"/>
            <x v="11"/>
            <x v="12"/>
            <x v="13"/>
            <x v="14"/>
            <x v="15"/>
            <x v="16"/>
          </reference>
        </references>
      </pivotArea>
    </format>
    <format dxfId="169">
      <pivotArea type="all" dataOnly="0" outline="0" fieldPosition="0"/>
    </format>
    <format dxfId="168">
      <pivotArea outline="0" collapsedLevelsAreSubtotals="1" fieldPosition="0"/>
    </format>
    <format dxfId="167">
      <pivotArea type="origin" dataOnly="0" labelOnly="1" outline="0" fieldPosition="0"/>
    </format>
    <format dxfId="166">
      <pivotArea field="1" type="button" dataOnly="0" labelOnly="1" outline="0" axis="axisCol" fieldPosition="0"/>
    </format>
    <format dxfId="165">
      <pivotArea type="topRight" dataOnly="0" labelOnly="1" outline="0" fieldPosition="0"/>
    </format>
    <format dxfId="164">
      <pivotArea field="-2" type="button" dataOnly="0" labelOnly="1" outline="0" axis="axisRow" fieldPosition="0"/>
    </format>
    <format dxfId="163">
      <pivotArea dataOnly="0" labelOnly="1" outline="0" fieldPosition="0">
        <references count="1">
          <reference field="4294967294" count="17">
            <x v="0"/>
            <x v="1"/>
            <x v="2"/>
            <x v="3"/>
            <x v="4"/>
            <x v="5"/>
            <x v="6"/>
            <x v="7"/>
            <x v="8"/>
            <x v="9"/>
            <x v="10"/>
            <x v="11"/>
            <x v="12"/>
            <x v="13"/>
            <x v="14"/>
            <x v="15"/>
            <x v="16"/>
          </reference>
        </references>
      </pivotArea>
    </format>
    <format dxfId="162">
      <pivotArea dataOnly="0" labelOnly="1" fieldPosition="0">
        <references count="1">
          <reference field="1" count="0"/>
        </references>
      </pivotArea>
    </format>
    <format dxfId="161">
      <pivotArea dataOnly="0" labelOnly="1" grandCol="1" outline="0" fieldPosition="0"/>
    </format>
    <format dxfId="160">
      <pivotArea outline="0" collapsedLevelsAreSubtotals="1" fieldPosition="0"/>
    </format>
    <format dxfId="159">
      <pivotArea outline="0" collapsedLevelsAreSubtotals="1" fieldPosition="0"/>
    </format>
    <format dxfId="158">
      <pivotArea outline="0" collapsedLevelsAreSubtotals="1" fieldPosition="0"/>
    </format>
    <format dxfId="157">
      <pivotArea outline="0" collapsedLevelsAreSubtotals="1" fieldPosition="0"/>
    </format>
    <format dxfId="156">
      <pivotArea outline="0" collapsedLevelsAreSubtotals="1" fieldPosition="0"/>
    </format>
    <format dxfId="155">
      <pivotArea outline="0" collapsedLevelsAreSubtotals="1" fieldPosition="0"/>
    </format>
    <format dxfId="154">
      <pivotArea dataOnly="0" labelOnly="1" fieldPosition="0">
        <references count="1">
          <reference field="1" count="0"/>
        </references>
      </pivotArea>
    </format>
    <format dxfId="153">
      <pivotArea dataOnly="0" labelOnly="1" grandCol="1" outline="0" fieldPosition="0"/>
    </format>
    <format dxfId="152">
      <pivotArea dataOnly="0" labelOnly="1" fieldPosition="0">
        <references count="1">
          <reference field="1" count="0"/>
        </references>
      </pivotArea>
    </format>
    <format dxfId="151">
      <pivotArea dataOnly="0" labelOnly="1" grandCol="1" outline="0" fieldPosition="0"/>
    </format>
    <format dxfId="150">
      <pivotArea outline="0" collapsedLevelsAreSubtotals="1" fieldPosition="0"/>
    </format>
    <format dxfId="149">
      <pivotArea outline="0" collapsedLevelsAreSubtotals="1" fieldPosition="0"/>
    </format>
    <format dxfId="148">
      <pivotArea dataOnly="0" labelOnly="1" outline="0" fieldPosition="0">
        <references count="1">
          <reference field="4294967294" count="17">
            <x v="0"/>
            <x v="1"/>
            <x v="2"/>
            <x v="3"/>
            <x v="4"/>
            <x v="5"/>
            <x v="6"/>
            <x v="7"/>
            <x v="8"/>
            <x v="9"/>
            <x v="10"/>
            <x v="11"/>
            <x v="12"/>
            <x v="13"/>
            <x v="14"/>
            <x v="15"/>
            <x v="16"/>
          </reference>
        </references>
      </pivotArea>
    </format>
  </formats>
  <conditionalFormats count="17">
    <conditionalFormat type="all" priority="17">
      <pivotAreas count="1">
        <pivotArea type="data" collapsedLevelsAreSubtotals="1" fieldPosition="0">
          <references count="1">
            <reference field="4294967294" count="1">
              <x v="16"/>
            </reference>
          </references>
        </pivotArea>
      </pivotAreas>
    </conditionalFormat>
    <conditionalFormat type="all" priority="16">
      <pivotAreas count="1">
        <pivotArea type="data" collapsedLevelsAreSubtotals="1" fieldPosition="0">
          <references count="1">
            <reference field="4294967294" count="1">
              <x v="15"/>
            </reference>
          </references>
        </pivotArea>
      </pivotAreas>
    </conditionalFormat>
    <conditionalFormat type="all" priority="15">
      <pivotAreas count="1">
        <pivotArea type="data" collapsedLevelsAreSubtotals="1" fieldPosition="0">
          <references count="1">
            <reference field="4294967294" count="1">
              <x v="14"/>
            </reference>
          </references>
        </pivotArea>
      </pivotAreas>
    </conditionalFormat>
    <conditionalFormat type="all" priority="14">
      <pivotAreas count="1">
        <pivotArea type="data" collapsedLevelsAreSubtotals="1" fieldPosition="0">
          <references count="1">
            <reference field="4294967294" count="1">
              <x v="13"/>
            </reference>
          </references>
        </pivotArea>
      </pivotAreas>
    </conditionalFormat>
    <conditionalFormat type="all" priority="13">
      <pivotAreas count="1">
        <pivotArea type="data" collapsedLevelsAreSubtotals="1" fieldPosition="0">
          <references count="1">
            <reference field="4294967294" count="1">
              <x v="12"/>
            </reference>
          </references>
        </pivotArea>
      </pivotAreas>
    </conditionalFormat>
    <conditionalFormat type="all" priority="12">
      <pivotAreas count="1">
        <pivotArea type="data" collapsedLevelsAreSubtotals="1" fieldPosition="0">
          <references count="1">
            <reference field="4294967294" count="1">
              <x v="11"/>
            </reference>
          </references>
        </pivotArea>
      </pivotAreas>
    </conditionalFormat>
    <conditionalFormat type="all" priority="11">
      <pivotAreas count="1">
        <pivotArea type="data" collapsedLevelsAreSubtotals="1" fieldPosition="0">
          <references count="1">
            <reference field="4294967294" count="1">
              <x v="10"/>
            </reference>
          </references>
        </pivotArea>
      </pivotAreas>
    </conditionalFormat>
    <conditionalFormat type="all" priority="10">
      <pivotAreas count="1">
        <pivotArea type="data" collapsedLevelsAreSubtotals="1" fieldPosition="0">
          <references count="1">
            <reference field="4294967294" count="1">
              <x v="9"/>
            </reference>
          </references>
        </pivotArea>
      </pivotAreas>
    </conditionalFormat>
    <conditionalFormat type="all" priority="9">
      <pivotAreas count="1">
        <pivotArea type="data" collapsedLevelsAreSubtotals="1" fieldPosition="0">
          <references count="1">
            <reference field="4294967294" count="1">
              <x v="8"/>
            </reference>
          </references>
        </pivotArea>
      </pivotAreas>
    </conditionalFormat>
    <conditionalFormat type="all" priority="8">
      <pivotAreas count="1">
        <pivotArea type="data" collapsedLevelsAreSubtotals="1" fieldPosition="0">
          <references count="1">
            <reference field="4294967294" count="1">
              <x v="7"/>
            </reference>
          </references>
        </pivotArea>
      </pivotAreas>
    </conditionalFormat>
    <conditionalFormat type="all" priority="7">
      <pivotAreas count="1">
        <pivotArea type="data" collapsedLevelsAreSubtotals="1" fieldPosition="0">
          <references count="1">
            <reference field="4294967294" count="1">
              <x v="6"/>
            </reference>
          </references>
        </pivotArea>
      </pivotAreas>
    </conditionalFormat>
    <conditionalFormat type="all" priority="6">
      <pivotAreas count="1">
        <pivotArea type="data" collapsedLevelsAreSubtotals="1" fieldPosition="0">
          <references count="1">
            <reference field="4294967294" count="1">
              <x v="5"/>
            </reference>
          </references>
        </pivotArea>
      </pivotAreas>
    </conditionalFormat>
    <conditionalFormat type="all" priority="5">
      <pivotAreas count="1">
        <pivotArea type="data" collapsedLevelsAreSubtotals="1" fieldPosition="0">
          <references count="1">
            <reference field="4294967294" count="1">
              <x v="4"/>
            </reference>
          </references>
        </pivotArea>
      </pivotAreas>
    </conditionalFormat>
    <conditionalFormat type="all" priority="4">
      <pivotAreas count="1">
        <pivotArea type="data" collapsedLevelsAreSubtotals="1" fieldPosition="0">
          <references count="1">
            <reference field="4294967294" count="1">
              <x v="3"/>
            </reference>
          </references>
        </pivotArea>
      </pivotAreas>
    </conditionalFormat>
    <conditionalFormat type="all" priority="3">
      <pivotAreas count="1">
        <pivotArea type="data" collapsedLevelsAreSubtotals="1" fieldPosition="0">
          <references count="1">
            <reference field="4294967294" count="1">
              <x v="2"/>
            </reference>
          </references>
        </pivotArea>
      </pivotAreas>
    </conditionalFormat>
    <conditionalFormat type="all" priority="2">
      <pivotAreas count="1">
        <pivotArea type="data" collapsedLevelsAreSubtotals="1" fieldPosition="0">
          <references count="1">
            <reference field="4294967294" count="1">
              <x v="1"/>
            </reference>
          </references>
        </pivotArea>
      </pivotAreas>
    </conditionalFormat>
    <conditionalFormat type="all" priority="1">
      <pivotAreas count="1">
        <pivotArea type="data" collapsedLevelsAreSubtotals="1" fieldPosition="0">
          <references count="1">
            <reference field="4294967294" count="1">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_year" xr10:uid="{4317B9AB-9A2D-43F5-B907-107E2AC7BEC9}" sourceName="title_year">
  <pivotTables>
    <pivotTable tabId="6" name="PivotTable3"/>
  </pivotTables>
  <data>
    <tabular pivotCacheId="141847158">
      <items count="7">
        <i x="1" s="1"/>
        <i x="6" s="1"/>
        <i x="2" s="1"/>
        <i x="3" s="1"/>
        <i x="4" s="1"/>
        <i x="5"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_year1" xr10:uid="{659E726D-2B0B-4DE6-8E33-31C0DD3BC0BB}" sourceName="title_year">
  <pivotTables>
    <pivotTable tabId="9" name="PivotTable6"/>
  </pivotTables>
  <data>
    <tabular pivotCacheId="141847158">
      <items count="7">
        <i x="1" s="1"/>
        <i x="6" s="1"/>
        <i x="2" s="1"/>
        <i x="3" s="1"/>
        <i x="4"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_year2" xr10:uid="{D531D960-46A1-403D-AC1A-702CC8E0F207}" sourceName="title_year">
  <pivotTables>
    <pivotTable tabId="18" name="PivotTable18"/>
  </pivotTables>
  <data>
    <tabular pivotCacheId="580188674">
      <items count="7">
        <i x="1" s="1"/>
        <i x="6" s="1"/>
        <i x="2" s="1"/>
        <i x="3" s="1"/>
        <i x="4" s="1"/>
        <i x="5"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6DDE5EB-580B-4B52-AC25-2A7D3696582A}" sourceName="Country">
  <pivotTables>
    <pivotTable tabId="20" name="PivotTable1"/>
  </pivotTables>
  <data>
    <tabular pivotCacheId="580188674">
      <items count="6">
        <i x="1" s="1"/>
        <i x="5" s="1"/>
        <i x="3" s="1"/>
        <i x="4"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_year3" xr10:uid="{24062675-8093-492B-AA1D-593E577800FA}" sourceName="title_year">
  <pivotTables>
    <pivotTable tabId="22" name="PivotTable2"/>
  </pivotTables>
  <data>
    <tabular pivotCacheId="580188674">
      <items count="7">
        <i x="1" s="1"/>
        <i x="6" s="1"/>
        <i x="2" s="1"/>
        <i x="3" s="1"/>
        <i x="4" s="1"/>
        <i x="5"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C451532C-5776-49E0-8958-BECAA88A5BD6}" sourceName="Country">
  <pivotTables>
    <pivotTable tabId="22" name="PivotTable2"/>
  </pivotTables>
  <data>
    <tabular pivotCacheId="580188674">
      <items count="6">
        <i x="1" s="1"/>
        <i x="5" s="1"/>
        <i x="3" s="1"/>
        <i x="4"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1896E46C-290B-49CB-930C-0872C985E953}" sourceName="Country">
  <pivotTables>
    <pivotTable tabId="23" name="PivotTable3"/>
  </pivotTables>
  <data>
    <tabular pivotCacheId="580188674">
      <items count="6">
        <i x="1" s="1"/>
        <i x="5" s="1"/>
        <i x="3" s="1"/>
        <i x="4" s="1"/>
        <i x="2"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3" xr10:uid="{27E94A31-D521-4B6E-B382-CD6ED2A25397}" sourceName="Country">
  <pivotTables>
    <pivotTable tabId="24" name="PivotTable9"/>
  </pivotTables>
  <data>
    <tabular pivotCacheId="580188674">
      <items count="6">
        <i x="1" s="1"/>
        <i x="5" s="1"/>
        <i x="3" s="1"/>
        <i x="4" s="1"/>
        <i x="2"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4" xr10:uid="{5C7CCD36-E9C1-4F97-8D25-07F8149BB65F}" sourceName="Country">
  <pivotTables>
    <pivotTable tabId="25" name="PivotTable10"/>
  </pivotTables>
  <data>
    <tabular pivotCacheId="580188674">
      <items count="6">
        <i x="1"/>
        <i x="5"/>
        <i x="3"/>
        <i x="4"/>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tle_year" xr10:uid="{D1B82EAC-9834-41C5-A7A1-F06F82405D85}" cache="Slicer_title_year" caption="title_year" rowHeight="75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FA01DD0-5095-40BE-8C75-47822106683C}" cache="Slicer_Country" caption="Country" rowHeight="360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tle_year 1" xr10:uid="{ADF01D0D-C225-4221-A63F-213EE8D7E1E9}" cache="Slicer_title_year1" caption="title_year" columnCount="7" rowHeight="249238"/>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tle_year 2" xr10:uid="{00B261A6-22B0-4EC1-B364-79F8FB6A1215}" cache="Slicer_title_year2" caption="title_year" columnCount="7" rowHeight="249238"/>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tle_year 3" xr10:uid="{27BE5699-658B-42FB-A877-9D00B1B9FBA3}" cache="Slicer_title_year3" caption="title_year" rowHeight="324000"/>
  <slicer name="Country 1" xr10:uid="{C351B044-C5C7-4EBD-A8F3-9BB7FFD6B7EF}" cache="Slicer_Country1" caption="Country" rowHeight="3600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7F118F64-5B54-429B-A2F5-4F1C8DBBF46E}" cache="Slicer_Country2" caption="Country" rowHeight="3600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C9C3F102-EC81-4856-BD61-CA06EBC4064A}" cache="Slicer_Country3" caption="Country" rowHeight="4680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4" xr10:uid="{BF04B324-9EF6-43C8-82CA-0FCB088B4BAA}" cache="Slicer_Country4" caption="Country" rowHeight="46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1.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12.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13.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CD372-CE8D-4F6F-B2A1-684A3A407989}">
  <sheetPr codeName="Sheet2"/>
  <dimension ref="A1:D62"/>
  <sheetViews>
    <sheetView tabSelected="1" workbookViewId="0">
      <selection activeCell="D2" sqref="D2"/>
    </sheetView>
  </sheetViews>
  <sheetFormatPr defaultColWidth="0" defaultRowHeight="14.25" x14ac:dyDescent="0.45"/>
  <cols>
    <col min="1" max="1" width="28.6640625" style="8" customWidth="1"/>
    <col min="2" max="2" width="82" style="8" customWidth="1"/>
    <col min="3" max="3" width="12.19921875" style="8" customWidth="1"/>
    <col min="4" max="4" width="19.19921875" style="9" customWidth="1"/>
    <col min="5" max="16384" width="9.06640625" hidden="1"/>
  </cols>
  <sheetData>
    <row r="1" spans="1:4" ht="14.65" thickBot="1" x14ac:dyDescent="0.5">
      <c r="A1" s="3" t="s">
        <v>426</v>
      </c>
      <c r="B1" s="3" t="s">
        <v>427</v>
      </c>
      <c r="C1" s="1"/>
      <c r="D1" s="15" t="s">
        <v>547</v>
      </c>
    </row>
    <row r="2" spans="1:4" ht="28.5" customHeight="1" thickBot="1" x14ac:dyDescent="0.5">
      <c r="A2" s="11" t="s">
        <v>0</v>
      </c>
      <c r="B2" s="12" t="s">
        <v>428</v>
      </c>
      <c r="C2" s="10"/>
      <c r="D2" s="2" t="s">
        <v>395</v>
      </c>
    </row>
    <row r="3" spans="1:4" x14ac:dyDescent="0.45">
      <c r="A3" s="4" t="s">
        <v>429</v>
      </c>
      <c r="B3" s="5" t="s">
        <v>430</v>
      </c>
      <c r="C3" s="10"/>
      <c r="D3" s="13">
        <f>VLOOKUP($D$2,Sheet1!$A$2:$C$101,3,0)</f>
        <v>8500000</v>
      </c>
    </row>
    <row r="4" spans="1:4" x14ac:dyDescent="0.45">
      <c r="A4" s="4" t="s">
        <v>431</v>
      </c>
      <c r="B4" s="5" t="s">
        <v>432</v>
      </c>
      <c r="C4" s="10"/>
      <c r="D4" s="13">
        <f>VLOOKUP($D$2,Sheet1!$A$2:$D$101,4,0)</f>
        <v>32279955</v>
      </c>
    </row>
    <row r="5" spans="1:4" x14ac:dyDescent="0.45">
      <c r="A5" s="4" t="s">
        <v>433</v>
      </c>
      <c r="B5" s="5" t="s">
        <v>434</v>
      </c>
      <c r="C5" s="10"/>
      <c r="D5" s="13" t="str">
        <f>VLOOKUP($D$2,Sheet1!$A$2:$G$101,5,0)</f>
        <v>Jake Gyllenhaal</v>
      </c>
    </row>
    <row r="6" spans="1:4" x14ac:dyDescent="0.45">
      <c r="A6" s="4" t="s">
        <v>435</v>
      </c>
      <c r="B6" s="5" t="s">
        <v>436</v>
      </c>
      <c r="C6" s="10"/>
      <c r="D6" s="13" t="str">
        <f>VLOOKUP($D$2,Sheet1!$A$2:$G$101,6,0)</f>
        <v>Michael Papajohn</v>
      </c>
    </row>
    <row r="7" spans="1:4" x14ac:dyDescent="0.45">
      <c r="A7" s="4" t="s">
        <v>437</v>
      </c>
      <c r="B7" s="5" t="s">
        <v>438</v>
      </c>
      <c r="C7" s="10"/>
      <c r="D7" s="13" t="str">
        <f>VLOOKUP($D$2,Sheet1!$A$2:$G$101,7,0)</f>
        <v>James Huang</v>
      </c>
    </row>
    <row r="8" spans="1:4" x14ac:dyDescent="0.45">
      <c r="A8" s="4" t="s">
        <v>439</v>
      </c>
      <c r="B8" s="5" t="s">
        <v>440</v>
      </c>
      <c r="C8" s="10"/>
      <c r="D8" s="13">
        <f>VLOOKUP($D$2,Sheet1!$A$2:$J$101,8,0)</f>
        <v>15000</v>
      </c>
    </row>
    <row r="9" spans="1:4" x14ac:dyDescent="0.45">
      <c r="A9" s="4" t="s">
        <v>441</v>
      </c>
      <c r="B9" s="5" t="s">
        <v>442</v>
      </c>
      <c r="C9" s="10"/>
      <c r="D9" s="13">
        <f>VLOOKUP($D$2,Sheet1!$A$2:$J$101,9,0)</f>
        <v>241</v>
      </c>
    </row>
    <row r="10" spans="1:4" x14ac:dyDescent="0.45">
      <c r="A10" s="4" t="s">
        <v>9</v>
      </c>
      <c r="B10" s="5" t="s">
        <v>443</v>
      </c>
      <c r="C10" s="10"/>
      <c r="D10" s="13">
        <f>VLOOKUP($D$2,Sheet1!$A$2:$J$101,10,0)</f>
        <v>85</v>
      </c>
    </row>
    <row r="11" spans="1:4" x14ac:dyDescent="0.45">
      <c r="A11" s="4" t="s">
        <v>10</v>
      </c>
      <c r="B11" s="5" t="s">
        <v>444</v>
      </c>
      <c r="C11" s="10"/>
      <c r="D11" s="13">
        <f>VLOOKUP($D$2,Sheet1!$A$2:$K$101,11,0)</f>
        <v>7.9</v>
      </c>
    </row>
    <row r="12" spans="1:4" x14ac:dyDescent="0.45">
      <c r="A12" s="4" t="s">
        <v>445</v>
      </c>
      <c r="B12" s="5" t="s">
        <v>446</v>
      </c>
      <c r="C12" s="10"/>
      <c r="D12" s="13" t="str">
        <f>VLOOKUP($D$2,Sheet1!$A$2:$N$101,12,0)</f>
        <v>Crime</v>
      </c>
    </row>
    <row r="13" spans="1:4" x14ac:dyDescent="0.45">
      <c r="A13" s="4" t="s">
        <v>447</v>
      </c>
      <c r="B13" s="5" t="s">
        <v>448</v>
      </c>
      <c r="C13" s="10"/>
      <c r="D13" s="13" t="str">
        <f>VLOOKUP($D$2,Sheet1!$A$2:$N$101,13,0)</f>
        <v>Drama</v>
      </c>
    </row>
    <row r="14" spans="1:4" x14ac:dyDescent="0.45">
      <c r="A14" s="4" t="s">
        <v>449</v>
      </c>
      <c r="B14" s="5" t="s">
        <v>450</v>
      </c>
      <c r="C14" s="10"/>
      <c r="D14" s="13" t="str">
        <f>VLOOKUP($D$2,Sheet1!$A$2:$N$101,14,0)</f>
        <v>Thriller</v>
      </c>
    </row>
    <row r="15" spans="1:4" x14ac:dyDescent="0.45">
      <c r="A15" s="4" t="s">
        <v>451</v>
      </c>
      <c r="B15" s="5" t="s">
        <v>452</v>
      </c>
      <c r="C15" s="10"/>
      <c r="D15" s="13">
        <f>VLOOKUP($D$2,Sheet1!$A$2:$O$101,15,0)</f>
        <v>76</v>
      </c>
    </row>
    <row r="16" spans="1:4" x14ac:dyDescent="0.45">
      <c r="A16" s="4" t="s">
        <v>453</v>
      </c>
      <c r="B16" s="5" t="s">
        <v>454</v>
      </c>
      <c r="C16" s="10"/>
      <c r="D16" s="13">
        <f>VLOOKUP($D$2,Sheet1!$A$2:$P$101,16,0)</f>
        <v>118</v>
      </c>
    </row>
    <row r="17" spans="1:4" x14ac:dyDescent="0.45">
      <c r="A17" s="4" t="s">
        <v>455</v>
      </c>
      <c r="B17" s="5" t="s">
        <v>456</v>
      </c>
      <c r="C17" s="10"/>
      <c r="D17" s="13">
        <f>VLOOKUP($D$2,Sheet1!$A$2:$Z$101,17,0)</f>
        <v>30873</v>
      </c>
    </row>
    <row r="18" spans="1:4" x14ac:dyDescent="0.45">
      <c r="A18" s="4" t="s">
        <v>457</v>
      </c>
      <c r="B18" s="5" t="s">
        <v>458</v>
      </c>
      <c r="C18" s="10"/>
      <c r="D18" s="13">
        <f>VLOOKUP($D$2,Sheet1!$A$2:$Z$101,18,0)</f>
        <v>66834</v>
      </c>
    </row>
    <row r="19" spans="1:4" x14ac:dyDescent="0.45">
      <c r="A19" s="4" t="s">
        <v>459</v>
      </c>
      <c r="B19" s="5" t="s">
        <v>460</v>
      </c>
      <c r="C19" s="10"/>
      <c r="D19" s="13">
        <f>VLOOKUP($D$2,Sheet1!$A$2:$Z$101,19,0)</f>
        <v>130676</v>
      </c>
    </row>
    <row r="20" spans="1:4" x14ac:dyDescent="0.45">
      <c r="A20" s="4" t="s">
        <v>461</v>
      </c>
      <c r="B20" s="5" t="s">
        <v>462</v>
      </c>
      <c r="C20" s="10"/>
      <c r="D20" s="13">
        <f>VLOOKUP($D$2,Sheet1!$A$2:$Z$101,20,0)</f>
        <v>77067</v>
      </c>
    </row>
    <row r="21" spans="1:4" x14ac:dyDescent="0.45">
      <c r="A21" s="4" t="s">
        <v>463</v>
      </c>
      <c r="B21" s="5" t="s">
        <v>464</v>
      </c>
      <c r="C21" s="10"/>
      <c r="D21" s="13">
        <f>VLOOKUP($D$2,Sheet1!$A$2:$Z$101,21,0)</f>
        <v>22511</v>
      </c>
    </row>
    <row r="22" spans="1:4" x14ac:dyDescent="0.45">
      <c r="A22" s="4" t="s">
        <v>465</v>
      </c>
      <c r="B22" s="5" t="s">
        <v>466</v>
      </c>
      <c r="C22" s="10"/>
      <c r="D22" s="13">
        <f>VLOOKUP($D$2,Sheet1!$A$2:$Z$101,22,0)</f>
        <v>6698</v>
      </c>
    </row>
    <row r="23" spans="1:4" x14ac:dyDescent="0.45">
      <c r="A23" s="4" t="s">
        <v>467</v>
      </c>
      <c r="B23" s="5" t="s">
        <v>468</v>
      </c>
      <c r="C23" s="10"/>
      <c r="D23" s="13">
        <f>VLOOKUP($D$2,Sheet1!$A$2:$Z$101,23,0)</f>
        <v>2538</v>
      </c>
    </row>
    <row r="24" spans="1:4" x14ac:dyDescent="0.45">
      <c r="A24" s="4" t="s">
        <v>469</v>
      </c>
      <c r="B24" s="5" t="s">
        <v>470</v>
      </c>
      <c r="C24" s="10"/>
      <c r="D24" s="13">
        <f>VLOOKUP($D$2,Sheet1!$A$2:$Z$101,24,0)</f>
        <v>1243</v>
      </c>
    </row>
    <row r="25" spans="1:4" x14ac:dyDescent="0.45">
      <c r="A25" s="4" t="s">
        <v>471</v>
      </c>
      <c r="B25" s="5" t="s">
        <v>472</v>
      </c>
      <c r="C25" s="10"/>
      <c r="D25" s="13">
        <f>VLOOKUP($D$2,Sheet1!$A$2:$Z$101,25,0)</f>
        <v>790</v>
      </c>
    </row>
    <row r="26" spans="1:4" x14ac:dyDescent="0.45">
      <c r="A26" s="4" t="s">
        <v>473</v>
      </c>
      <c r="B26" s="5" t="s">
        <v>474</v>
      </c>
      <c r="C26" s="10"/>
      <c r="D26" s="13">
        <f>VLOOKUP($D$2,Sheet1!$A$2:$Z$101,26,0)</f>
        <v>1503</v>
      </c>
    </row>
    <row r="27" spans="1:4" x14ac:dyDescent="0.45">
      <c r="A27" s="4" t="s">
        <v>475</v>
      </c>
      <c r="B27" s="5" t="s">
        <v>476</v>
      </c>
      <c r="C27" s="10"/>
      <c r="D27" s="13">
        <f>VLOOKUP($D$2,Sheet1!$A$2:$AB$101,27,0)</f>
        <v>235721</v>
      </c>
    </row>
    <row r="28" spans="1:4" x14ac:dyDescent="0.45">
      <c r="A28" s="4" t="s">
        <v>477</v>
      </c>
      <c r="B28" s="5" t="s">
        <v>478</v>
      </c>
      <c r="C28" s="10"/>
      <c r="D28" s="13">
        <f>VLOOKUP($D$2,Sheet1!$A$2:$AB$101,28,0)</f>
        <v>38888</v>
      </c>
    </row>
    <row r="29" spans="1:4" x14ac:dyDescent="0.45">
      <c r="A29" s="4" t="s">
        <v>479</v>
      </c>
      <c r="B29" s="5" t="s">
        <v>480</v>
      </c>
      <c r="C29" s="10"/>
      <c r="D29" s="13">
        <f>VLOOKUP($D$2,Sheet1!$A$2:$BJ$101,29,0)</f>
        <v>1273</v>
      </c>
    </row>
    <row r="30" spans="1:4" x14ac:dyDescent="0.45">
      <c r="A30" s="4" t="s">
        <v>481</v>
      </c>
      <c r="B30" s="5" t="s">
        <v>546</v>
      </c>
      <c r="C30" s="10"/>
      <c r="D30" s="13">
        <f>VLOOKUP($D$2,Sheet1!$A$2:$BJ$101,30,0)</f>
        <v>1077</v>
      </c>
    </row>
    <row r="31" spans="1:4" x14ac:dyDescent="0.45">
      <c r="A31" s="4" t="s">
        <v>482</v>
      </c>
      <c r="B31" s="5" t="s">
        <v>483</v>
      </c>
      <c r="C31" s="10"/>
      <c r="D31" s="13">
        <f>VLOOKUP($D$2,Sheet1!$A$2:$BJ$101,31,0)</f>
        <v>186</v>
      </c>
    </row>
    <row r="32" spans="1:4" x14ac:dyDescent="0.45">
      <c r="A32" s="4" t="s">
        <v>484</v>
      </c>
      <c r="B32" s="5" t="s">
        <v>485</v>
      </c>
      <c r="C32" s="10"/>
      <c r="D32" s="13">
        <f>VLOOKUP($D$2,Sheet1!$A$2:$BJ$101,32,0)</f>
        <v>139458</v>
      </c>
    </row>
    <row r="33" spans="1:4" x14ac:dyDescent="0.45">
      <c r="A33" s="4" t="s">
        <v>486</v>
      </c>
      <c r="B33" s="5" t="s">
        <v>487</v>
      </c>
      <c r="C33" s="10"/>
      <c r="D33" s="13">
        <f>VLOOKUP($D$2,Sheet1!$A$2:$BJ$101,33,0)</f>
        <v>116782</v>
      </c>
    </row>
    <row r="34" spans="1:4" x14ac:dyDescent="0.45">
      <c r="A34" s="4" t="s">
        <v>488</v>
      </c>
      <c r="B34" s="5" t="s">
        <v>489</v>
      </c>
      <c r="C34" s="10"/>
      <c r="D34" s="13">
        <f>VLOOKUP($D$2,Sheet1!$A$2:$BJ$101,34,0)</f>
        <v>21181</v>
      </c>
    </row>
    <row r="35" spans="1:4" x14ac:dyDescent="0.45">
      <c r="A35" s="4" t="s">
        <v>490</v>
      </c>
      <c r="B35" s="5" t="s">
        <v>491</v>
      </c>
      <c r="C35" s="10"/>
      <c r="D35" s="13">
        <f>VLOOKUP($D$2,Sheet1!$A$2:$BJ$101,35,0)</f>
        <v>101467</v>
      </c>
    </row>
    <row r="36" spans="1:4" x14ac:dyDescent="0.45">
      <c r="A36" s="4" t="s">
        <v>492</v>
      </c>
      <c r="B36" s="5" t="s">
        <v>493</v>
      </c>
      <c r="C36" s="10"/>
      <c r="D36" s="13">
        <f>VLOOKUP($D$2,Sheet1!$A$2:$BJ$101,36,0)</f>
        <v>87631</v>
      </c>
    </row>
    <row r="37" spans="1:4" x14ac:dyDescent="0.45">
      <c r="A37" s="4" t="s">
        <v>494</v>
      </c>
      <c r="B37" s="5" t="s">
        <v>495</v>
      </c>
      <c r="C37" s="10"/>
      <c r="D37" s="13">
        <f>VLOOKUP($D$2,Sheet1!$A$2:$BJ$101,37,0)</f>
        <v>12407</v>
      </c>
    </row>
    <row r="38" spans="1:4" x14ac:dyDescent="0.45">
      <c r="A38" s="4" t="s">
        <v>496</v>
      </c>
      <c r="B38" s="5" t="s">
        <v>497</v>
      </c>
      <c r="C38" s="10"/>
      <c r="D38" s="13">
        <f>VLOOKUP($D$2,Sheet1!$A$2:$BJ$101,38,0)</f>
        <v>17889</v>
      </c>
    </row>
    <row r="39" spans="1:4" x14ac:dyDescent="0.45">
      <c r="A39" s="4" t="s">
        <v>498</v>
      </c>
      <c r="B39" s="5" t="s">
        <v>499</v>
      </c>
      <c r="C39" s="10"/>
      <c r="D39" s="13">
        <f>VLOOKUP($D$2,Sheet1!$A$2:$BJ$101,39,0)</f>
        <v>15053</v>
      </c>
    </row>
    <row r="40" spans="1:4" x14ac:dyDescent="0.45">
      <c r="A40" s="4" t="s">
        <v>500</v>
      </c>
      <c r="B40" s="5" t="s">
        <v>501</v>
      </c>
      <c r="C40" s="10"/>
      <c r="D40" s="13">
        <f>VLOOKUP($D$2,Sheet1!$A$2:$BJ$101,40,0)</f>
        <v>2504</v>
      </c>
    </row>
    <row r="41" spans="1:4" x14ac:dyDescent="0.45">
      <c r="A41" s="4" t="s">
        <v>502</v>
      </c>
      <c r="B41" s="5" t="s">
        <v>503</v>
      </c>
      <c r="C41" s="10"/>
      <c r="D41" s="13">
        <f>VLOOKUP($D$2,Sheet1!$A$2:$BJ$101,41,0)</f>
        <v>584</v>
      </c>
    </row>
    <row r="42" spans="1:4" x14ac:dyDescent="0.45">
      <c r="A42" s="4" t="s">
        <v>504</v>
      </c>
      <c r="B42" s="5" t="s">
        <v>505</v>
      </c>
      <c r="C42" s="10"/>
      <c r="D42" s="13">
        <f>VLOOKUP($D$2,Sheet1!$A$2:$BJ$101,42,0)</f>
        <v>41811</v>
      </c>
    </row>
    <row r="43" spans="1:4" x14ac:dyDescent="0.45">
      <c r="A43" s="4" t="s">
        <v>506</v>
      </c>
      <c r="B43" s="5" t="s">
        <v>507</v>
      </c>
      <c r="C43" s="10"/>
      <c r="D43" s="13">
        <f>VLOOKUP($D$2,Sheet1!$A$2:$BJ$101,43,0)</f>
        <v>160134</v>
      </c>
    </row>
    <row r="44" spans="1:4" x14ac:dyDescent="0.45">
      <c r="A44" s="4" t="s">
        <v>508</v>
      </c>
      <c r="B44" s="5" t="s">
        <v>509</v>
      </c>
      <c r="C44" s="10"/>
      <c r="D44" s="13">
        <f>VLOOKUP($D$2,Sheet1!$A$2:$BJ$101,44,0)</f>
        <v>7.9</v>
      </c>
    </row>
    <row r="45" spans="1:4" x14ac:dyDescent="0.45">
      <c r="A45" s="4" t="s">
        <v>510</v>
      </c>
      <c r="B45" s="5" t="s">
        <v>511</v>
      </c>
      <c r="C45" s="10"/>
      <c r="D45" s="13">
        <f>VLOOKUP($D$2,Sheet1!$A$2:$BJ$101,45,0)</f>
        <v>7.7</v>
      </c>
    </row>
    <row r="46" spans="1:4" x14ac:dyDescent="0.45">
      <c r="A46" s="4" t="s">
        <v>512</v>
      </c>
      <c r="B46" s="5" t="s">
        <v>513</v>
      </c>
      <c r="C46" s="10"/>
      <c r="D46" s="13">
        <f>VLOOKUP($D$2,Sheet1!$A$2:$BJ$101,46,0)</f>
        <v>8.4</v>
      </c>
    </row>
    <row r="47" spans="1:4" x14ac:dyDescent="0.45">
      <c r="A47" s="4" t="s">
        <v>514</v>
      </c>
      <c r="B47" s="5" t="s">
        <v>515</v>
      </c>
      <c r="C47" s="10"/>
      <c r="D47" s="13">
        <f>VLOOKUP($D$2,Sheet1!$A$2:$BJ$101,47,0)</f>
        <v>8.5</v>
      </c>
    </row>
    <row r="48" spans="1:4" x14ac:dyDescent="0.45">
      <c r="A48" s="4" t="s">
        <v>516</v>
      </c>
      <c r="B48" s="5" t="s">
        <v>517</v>
      </c>
      <c r="C48" s="10"/>
      <c r="D48" s="13">
        <f>VLOOKUP($D$2,Sheet1!$A$2:$BJ$101,48,0)</f>
        <v>8.1999999999999993</v>
      </c>
    </row>
    <row r="49" spans="1:4" x14ac:dyDescent="0.45">
      <c r="A49" s="4" t="s">
        <v>518</v>
      </c>
      <c r="B49" s="5" t="s">
        <v>519</v>
      </c>
      <c r="C49" s="10"/>
      <c r="D49" s="13">
        <f>VLOOKUP($D$2,Sheet1!$A$2:$BJ$101,49,0)</f>
        <v>8</v>
      </c>
    </row>
    <row r="50" spans="1:4" x14ac:dyDescent="0.45">
      <c r="A50" s="4" t="s">
        <v>520</v>
      </c>
      <c r="B50" s="5" t="s">
        <v>521</v>
      </c>
      <c r="C50" s="10"/>
      <c r="D50" s="13">
        <f>VLOOKUP($D$2,Sheet1!$A$2:$BJ$101,50,0)</f>
        <v>8</v>
      </c>
    </row>
    <row r="51" spans="1:4" x14ac:dyDescent="0.45">
      <c r="A51" s="4" t="s">
        <v>522</v>
      </c>
      <c r="B51" s="5" t="s">
        <v>523</v>
      </c>
      <c r="C51" s="10"/>
      <c r="D51" s="13">
        <f>VLOOKUP($D$2,Sheet1!$A$2:$BJ$101,51,0)</f>
        <v>7.7</v>
      </c>
    </row>
    <row r="52" spans="1:4" x14ac:dyDescent="0.45">
      <c r="A52" s="4" t="s">
        <v>524</v>
      </c>
      <c r="B52" s="5" t="s">
        <v>525</v>
      </c>
      <c r="C52" s="10"/>
      <c r="D52" s="13">
        <f>VLOOKUP($D$2,Sheet1!$A$2:$BJ$101,52,0)</f>
        <v>7.7</v>
      </c>
    </row>
    <row r="53" spans="1:4" x14ac:dyDescent="0.45">
      <c r="A53" s="4" t="s">
        <v>526</v>
      </c>
      <c r="B53" s="5" t="s">
        <v>527</v>
      </c>
      <c r="C53" s="10"/>
      <c r="D53" s="13">
        <f>VLOOKUP($D$2,Sheet1!$A$2:$BJ$101,53,0)</f>
        <v>7.7</v>
      </c>
    </row>
    <row r="54" spans="1:4" x14ac:dyDescent="0.45">
      <c r="A54" s="4" t="s">
        <v>528</v>
      </c>
      <c r="B54" s="5" t="s">
        <v>529</v>
      </c>
      <c r="C54" s="10"/>
      <c r="D54" s="13">
        <f>VLOOKUP($D$2,Sheet1!$A$2:$BJ$101,54,0)</f>
        <v>7.5</v>
      </c>
    </row>
    <row r="55" spans="1:4" x14ac:dyDescent="0.45">
      <c r="A55" s="4" t="s">
        <v>530</v>
      </c>
      <c r="B55" s="5" t="s">
        <v>531</v>
      </c>
      <c r="C55" s="10"/>
      <c r="D55" s="13">
        <f>VLOOKUP($D$2,Sheet1!$A$2:$BJ$101,55,0)</f>
        <v>7.7</v>
      </c>
    </row>
    <row r="56" spans="1:4" x14ac:dyDescent="0.45">
      <c r="A56" s="4" t="s">
        <v>532</v>
      </c>
      <c r="B56" s="5" t="s">
        <v>533</v>
      </c>
      <c r="C56" s="10"/>
      <c r="D56" s="13">
        <f>VLOOKUP($D$2,Sheet1!$A$2:$BJ$101,56,0)</f>
        <v>7.7</v>
      </c>
    </row>
    <row r="57" spans="1:4" x14ac:dyDescent="0.45">
      <c r="A57" s="4" t="s">
        <v>534</v>
      </c>
      <c r="B57" s="5" t="s">
        <v>535</v>
      </c>
      <c r="C57" s="10"/>
      <c r="D57" s="13">
        <f>VLOOKUP($D$2,Sheet1!$A$2:$BJ$101,57,0)</f>
        <v>7.7</v>
      </c>
    </row>
    <row r="58" spans="1:4" x14ac:dyDescent="0.45">
      <c r="A58" s="4" t="s">
        <v>536</v>
      </c>
      <c r="B58" s="5" t="s">
        <v>537</v>
      </c>
      <c r="C58" s="10"/>
      <c r="D58" s="13">
        <f>VLOOKUP($D$2,Sheet1!$A$2:$BJ$101,58,0)</f>
        <v>7.8</v>
      </c>
    </row>
    <row r="59" spans="1:4" x14ac:dyDescent="0.45">
      <c r="A59" s="4" t="s">
        <v>538</v>
      </c>
      <c r="B59" s="5" t="s">
        <v>539</v>
      </c>
      <c r="C59" s="10"/>
      <c r="D59" s="13">
        <f>VLOOKUP($D$2,Sheet1!$A$2:$BJ$101,59,0)</f>
        <v>8</v>
      </c>
    </row>
    <row r="60" spans="1:4" x14ac:dyDescent="0.45">
      <c r="A60" s="4" t="s">
        <v>540</v>
      </c>
      <c r="B60" s="5" t="s">
        <v>541</v>
      </c>
      <c r="C60" s="10"/>
      <c r="D60" s="13">
        <f>VLOOKUP($D$2,Sheet1!$A$2:$BJ$101,60,0)</f>
        <v>7.8</v>
      </c>
    </row>
    <row r="61" spans="1:4" x14ac:dyDescent="0.45">
      <c r="A61" s="4" t="s">
        <v>542</v>
      </c>
      <c r="B61" s="5" t="s">
        <v>543</v>
      </c>
      <c r="C61" s="10"/>
      <c r="D61" s="13" t="str">
        <f>VLOOKUP($D$2,Sheet1!$A$2:$BJ$101,61,0)</f>
        <v>R</v>
      </c>
    </row>
    <row r="62" spans="1:4" ht="14.65" thickBot="1" x14ac:dyDescent="0.5">
      <c r="A62" s="6" t="s">
        <v>544</v>
      </c>
      <c r="B62" s="7" t="s">
        <v>545</v>
      </c>
      <c r="C62" s="10"/>
      <c r="D62" s="14" t="str">
        <f>VLOOKUP($D$2,Sheet1!$A$2:$BJ$101,62,0)</f>
        <v>USA</v>
      </c>
    </row>
  </sheetData>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promptTitle="Enter the name of the movie :" prompt="( provided as Title )" xr:uid="{2A2CA811-355C-4E87-8D01-2540D054162E}">
          <x14:formula1>
            <xm:f>Sheet1!A2:A101</xm:f>
          </x14:formula1>
          <xm:sqref>D2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4B68E-CE90-48B4-A2FB-4E198ACFAAAD}">
  <dimension ref="A3:K36"/>
  <sheetViews>
    <sheetView workbookViewId="0">
      <selection activeCell="L31" sqref="L31"/>
    </sheetView>
  </sheetViews>
  <sheetFormatPr defaultRowHeight="14.25" x14ac:dyDescent="0.45"/>
  <cols>
    <col min="1" max="1" width="11.9296875" bestFit="1" customWidth="1"/>
    <col min="2" max="11" width="14.3984375" bestFit="1" customWidth="1"/>
    <col min="12" max="100" width="14.73046875" bestFit="1" customWidth="1"/>
    <col min="101" max="101" width="9.86328125" bestFit="1" customWidth="1"/>
  </cols>
  <sheetData>
    <row r="3" spans="1:11" x14ac:dyDescent="0.45">
      <c r="A3" s="16" t="s">
        <v>548</v>
      </c>
      <c r="B3" t="s">
        <v>569</v>
      </c>
      <c r="C3" t="s">
        <v>570</v>
      </c>
      <c r="D3" t="s">
        <v>571</v>
      </c>
      <c r="E3" t="s">
        <v>572</v>
      </c>
      <c r="F3" t="s">
        <v>573</v>
      </c>
      <c r="G3" t="s">
        <v>574</v>
      </c>
      <c r="H3" t="s">
        <v>575</v>
      </c>
      <c r="I3" t="s">
        <v>576</v>
      </c>
      <c r="J3" t="s">
        <v>577</v>
      </c>
      <c r="K3" t="s">
        <v>578</v>
      </c>
    </row>
    <row r="4" spans="1:11" x14ac:dyDescent="0.45">
      <c r="A4" s="17">
        <v>2010</v>
      </c>
      <c r="B4" s="105">
        <v>1621806</v>
      </c>
      <c r="C4" s="105">
        <v>1864991</v>
      </c>
      <c r="D4" s="105">
        <v>2470465</v>
      </c>
      <c r="E4" s="105">
        <v>1523842</v>
      </c>
      <c r="F4" s="105">
        <v>547218</v>
      </c>
      <c r="G4" s="105">
        <v>197841</v>
      </c>
      <c r="H4" s="105">
        <v>84071</v>
      </c>
      <c r="I4" s="105">
        <v>47100</v>
      </c>
      <c r="J4" s="105">
        <v>32688</v>
      </c>
      <c r="K4" s="105">
        <v>76538</v>
      </c>
    </row>
    <row r="5" spans="1:11" x14ac:dyDescent="0.45">
      <c r="A5" s="17">
        <v>2011</v>
      </c>
      <c r="B5" s="105">
        <v>502057</v>
      </c>
      <c r="C5" s="105">
        <v>740182</v>
      </c>
      <c r="D5" s="105">
        <v>1277379</v>
      </c>
      <c r="E5" s="105">
        <v>839787</v>
      </c>
      <c r="F5" s="105">
        <v>302188</v>
      </c>
      <c r="G5" s="105">
        <v>108137</v>
      </c>
      <c r="H5" s="105">
        <v>44916</v>
      </c>
      <c r="I5" s="105">
        <v>24356</v>
      </c>
      <c r="J5" s="105">
        <v>16631</v>
      </c>
      <c r="K5" s="105">
        <v>35684</v>
      </c>
    </row>
    <row r="6" spans="1:11" x14ac:dyDescent="0.45">
      <c r="A6" s="17">
        <v>2012</v>
      </c>
      <c r="B6" s="105">
        <v>1439940</v>
      </c>
      <c r="C6" s="105">
        <v>1635204</v>
      </c>
      <c r="D6" s="105">
        <v>2003165</v>
      </c>
      <c r="E6" s="105">
        <v>1188648</v>
      </c>
      <c r="F6" s="105">
        <v>449482</v>
      </c>
      <c r="G6" s="105">
        <v>171065</v>
      </c>
      <c r="H6" s="105">
        <v>74154</v>
      </c>
      <c r="I6" s="105">
        <v>42483</v>
      </c>
      <c r="J6" s="105">
        <v>29146</v>
      </c>
      <c r="K6" s="105">
        <v>73484</v>
      </c>
    </row>
    <row r="7" spans="1:11" x14ac:dyDescent="0.45">
      <c r="A7" s="17">
        <v>2013</v>
      </c>
      <c r="B7" s="105">
        <v>943777</v>
      </c>
      <c r="C7" s="105">
        <v>1354004</v>
      </c>
      <c r="D7" s="105">
        <v>1968218</v>
      </c>
      <c r="E7" s="105">
        <v>1174119</v>
      </c>
      <c r="F7" s="105">
        <v>425654</v>
      </c>
      <c r="G7" s="105">
        <v>156757</v>
      </c>
      <c r="H7" s="105">
        <v>67061</v>
      </c>
      <c r="I7" s="105">
        <v>39090</v>
      </c>
      <c r="J7" s="105">
        <v>27068</v>
      </c>
      <c r="K7" s="105">
        <v>60943</v>
      </c>
    </row>
    <row r="8" spans="1:11" x14ac:dyDescent="0.45">
      <c r="A8" s="17">
        <v>2014</v>
      </c>
      <c r="B8" s="105">
        <v>1630239</v>
      </c>
      <c r="C8" s="105">
        <v>2090279</v>
      </c>
      <c r="D8" s="105">
        <v>2766661</v>
      </c>
      <c r="E8" s="105">
        <v>1654898</v>
      </c>
      <c r="F8" s="105">
        <v>586467</v>
      </c>
      <c r="G8" s="105">
        <v>210877</v>
      </c>
      <c r="H8" s="105">
        <v>89908</v>
      </c>
      <c r="I8" s="105">
        <v>51027</v>
      </c>
      <c r="J8" s="105">
        <v>35314</v>
      </c>
      <c r="K8" s="105">
        <v>80764</v>
      </c>
    </row>
    <row r="9" spans="1:11" x14ac:dyDescent="0.45">
      <c r="A9" s="17">
        <v>2015</v>
      </c>
      <c r="B9" s="105">
        <v>681720</v>
      </c>
      <c r="C9" s="105">
        <v>953066</v>
      </c>
      <c r="D9" s="105">
        <v>1290645</v>
      </c>
      <c r="E9" s="105">
        <v>775152</v>
      </c>
      <c r="F9" s="105">
        <v>276253</v>
      </c>
      <c r="G9" s="105">
        <v>101473</v>
      </c>
      <c r="H9" s="105">
        <v>42986</v>
      </c>
      <c r="I9" s="105">
        <v>25858</v>
      </c>
      <c r="J9" s="105">
        <v>17846</v>
      </c>
      <c r="K9" s="105">
        <v>46311</v>
      </c>
    </row>
    <row r="10" spans="1:11" x14ac:dyDescent="0.45">
      <c r="A10" s="17">
        <v>2016</v>
      </c>
      <c r="B10" s="105">
        <v>501677</v>
      </c>
      <c r="C10" s="105">
        <v>602691</v>
      </c>
      <c r="D10" s="105">
        <v>799690</v>
      </c>
      <c r="E10" s="105">
        <v>515082</v>
      </c>
      <c r="F10" s="105">
        <v>196883</v>
      </c>
      <c r="G10" s="105">
        <v>71025</v>
      </c>
      <c r="H10" s="105">
        <v>29915</v>
      </c>
      <c r="I10" s="105">
        <v>17793</v>
      </c>
      <c r="J10" s="105">
        <v>12464</v>
      </c>
      <c r="K10" s="105">
        <v>34711</v>
      </c>
    </row>
    <row r="11" spans="1:11" x14ac:dyDescent="0.45">
      <c r="A11" s="17" t="s">
        <v>549</v>
      </c>
      <c r="B11" s="105">
        <v>7321216</v>
      </c>
      <c r="C11" s="105">
        <v>9240417</v>
      </c>
      <c r="D11" s="105">
        <v>12576223</v>
      </c>
      <c r="E11" s="105">
        <v>7671528</v>
      </c>
      <c r="F11" s="105">
        <v>2784145</v>
      </c>
      <c r="G11" s="105">
        <v>1017175</v>
      </c>
      <c r="H11" s="105">
        <v>433011</v>
      </c>
      <c r="I11" s="105">
        <v>247707</v>
      </c>
      <c r="J11" s="105">
        <v>171157</v>
      </c>
      <c r="K11" s="105">
        <v>408435</v>
      </c>
    </row>
    <row r="35" spans="2:10" x14ac:dyDescent="0.45">
      <c r="B35" s="90" t="s">
        <v>624</v>
      </c>
      <c r="C35" s="91"/>
      <c r="D35" s="91"/>
      <c r="E35" s="91"/>
      <c r="F35" s="91"/>
      <c r="G35" s="91"/>
      <c r="H35" s="91"/>
      <c r="I35" s="91"/>
      <c r="J35" s="91"/>
    </row>
    <row r="36" spans="2:10" x14ac:dyDescent="0.45">
      <c r="B36" s="91"/>
      <c r="C36" s="91"/>
      <c r="D36" s="91"/>
      <c r="E36" s="91"/>
      <c r="F36" s="91"/>
      <c r="G36" s="91"/>
      <c r="H36" s="91"/>
      <c r="I36" s="91"/>
      <c r="J36" s="91"/>
    </row>
  </sheetData>
  <mergeCells count="1">
    <mergeCell ref="B35:J36"/>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9CB96-5C5D-457E-9336-19991A80D7C5}">
  <dimension ref="A3:N21"/>
  <sheetViews>
    <sheetView workbookViewId="0">
      <selection activeCell="Q5" sqref="Q5"/>
    </sheetView>
  </sheetViews>
  <sheetFormatPr defaultRowHeight="14.25" x14ac:dyDescent="0.45"/>
  <cols>
    <col min="1" max="1" width="11.9296875" bestFit="1" customWidth="1"/>
    <col min="2" max="2" width="19.3984375" bestFit="1" customWidth="1"/>
    <col min="14" max="14" width="9.3984375" customWidth="1"/>
  </cols>
  <sheetData>
    <row r="3" spans="1:2" x14ac:dyDescent="0.45">
      <c r="A3" s="16" t="s">
        <v>548</v>
      </c>
      <c r="B3" t="s">
        <v>580</v>
      </c>
    </row>
    <row r="4" spans="1:2" x14ac:dyDescent="0.45">
      <c r="A4" s="17" t="s">
        <v>129</v>
      </c>
      <c r="B4" s="105">
        <v>1</v>
      </c>
    </row>
    <row r="5" spans="1:2" x14ac:dyDescent="0.45">
      <c r="A5" s="17" t="s">
        <v>77</v>
      </c>
      <c r="B5" s="105">
        <v>12</v>
      </c>
    </row>
    <row r="6" spans="1:2" x14ac:dyDescent="0.45">
      <c r="A6" s="17" t="s">
        <v>69</v>
      </c>
      <c r="B6" s="105">
        <v>45</v>
      </c>
    </row>
    <row r="7" spans="1:2" x14ac:dyDescent="0.45">
      <c r="A7" s="17" t="s">
        <v>94</v>
      </c>
      <c r="B7" s="105">
        <v>42</v>
      </c>
    </row>
    <row r="8" spans="1:2" x14ac:dyDescent="0.45">
      <c r="A8" s="17" t="s">
        <v>549</v>
      </c>
      <c r="B8" s="105">
        <v>100</v>
      </c>
    </row>
    <row r="20" spans="4:14" x14ac:dyDescent="0.45">
      <c r="D20" s="90" t="s">
        <v>625</v>
      </c>
      <c r="E20" s="91"/>
      <c r="F20" s="91"/>
      <c r="G20" s="91"/>
      <c r="H20" s="91"/>
      <c r="I20" s="91"/>
      <c r="J20" s="91"/>
      <c r="K20" s="91"/>
      <c r="L20" s="91"/>
      <c r="M20" s="91"/>
      <c r="N20" s="91"/>
    </row>
    <row r="21" spans="4:14" x14ac:dyDescent="0.45">
      <c r="D21" s="91"/>
      <c r="E21" s="91"/>
      <c r="F21" s="91"/>
      <c r="G21" s="91"/>
      <c r="H21" s="91"/>
      <c r="I21" s="91"/>
      <c r="J21" s="91"/>
      <c r="K21" s="91"/>
      <c r="L21" s="91"/>
      <c r="M21" s="91"/>
      <c r="N21" s="91"/>
    </row>
  </sheetData>
  <mergeCells count="1">
    <mergeCell ref="D20:N2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707F1-82AC-4375-910E-5A91D2737757}">
  <dimension ref="A3:V27"/>
  <sheetViews>
    <sheetView topLeftCell="A8" workbookViewId="0">
      <selection activeCell="V36" sqref="V36"/>
    </sheetView>
  </sheetViews>
  <sheetFormatPr defaultRowHeight="14.25" x14ac:dyDescent="0.45"/>
  <cols>
    <col min="1" max="1" width="11.9296875" bestFit="1" customWidth="1"/>
    <col min="2" max="2" width="16.19921875" bestFit="1" customWidth="1"/>
    <col min="3" max="3" width="6.73046875" bestFit="1" customWidth="1"/>
    <col min="4" max="4" width="11.73046875" bestFit="1" customWidth="1"/>
    <col min="5" max="5" width="4.73046875" customWidth="1"/>
    <col min="6" max="7" width="11.73046875" bestFit="1" customWidth="1"/>
    <col min="8" max="8" width="12.265625" bestFit="1" customWidth="1"/>
    <col min="9" max="21" width="3.73046875" bestFit="1" customWidth="1"/>
    <col min="22" max="22" width="4.1328125" customWidth="1"/>
    <col min="23" max="54" width="3.73046875" bestFit="1" customWidth="1"/>
    <col min="55" max="55" width="9.86328125" bestFit="1" customWidth="1"/>
  </cols>
  <sheetData>
    <row r="3" spans="1:2" x14ac:dyDescent="0.45">
      <c r="A3" s="16" t="s">
        <v>548</v>
      </c>
      <c r="B3" t="s">
        <v>582</v>
      </c>
    </row>
    <row r="4" spans="1:2" x14ac:dyDescent="0.45">
      <c r="A4" s="17">
        <v>2010</v>
      </c>
      <c r="B4" s="48">
        <v>120.83333333333333</v>
      </c>
    </row>
    <row r="5" spans="1:2" x14ac:dyDescent="0.45">
      <c r="A5" s="17">
        <v>2011</v>
      </c>
      <c r="B5" s="48">
        <v>125.72727272727273</v>
      </c>
    </row>
    <row r="6" spans="1:2" x14ac:dyDescent="0.45">
      <c r="A6" s="17">
        <v>2012</v>
      </c>
      <c r="B6" s="48">
        <v>133.84615384615384</v>
      </c>
    </row>
    <row r="7" spans="1:2" x14ac:dyDescent="0.45">
      <c r="A7" s="17">
        <v>2013</v>
      </c>
      <c r="B7" s="48">
        <v>129.05882352941177</v>
      </c>
    </row>
    <row r="8" spans="1:2" x14ac:dyDescent="0.45">
      <c r="A8" s="17">
        <v>2014</v>
      </c>
      <c r="B8" s="48">
        <v>125.55</v>
      </c>
    </row>
    <row r="9" spans="1:2" x14ac:dyDescent="0.45">
      <c r="A9" s="17">
        <v>2015</v>
      </c>
      <c r="B9" s="48">
        <v>130</v>
      </c>
    </row>
    <row r="10" spans="1:2" x14ac:dyDescent="0.45">
      <c r="A10" s="17">
        <v>2016</v>
      </c>
      <c r="B10" s="48">
        <v>119.88888888888889</v>
      </c>
    </row>
    <row r="11" spans="1:2" x14ac:dyDescent="0.45">
      <c r="A11" s="17" t="s">
        <v>549</v>
      </c>
      <c r="B11">
        <v>126.42</v>
      </c>
    </row>
    <row r="16" spans="1:2" ht="13.5" customHeight="1" x14ac:dyDescent="0.45"/>
    <row r="17" spans="6:22" ht="14.25" customHeight="1" x14ac:dyDescent="0.45"/>
    <row r="19" spans="6:22" x14ac:dyDescent="0.45">
      <c r="F19" s="97" t="s">
        <v>632</v>
      </c>
      <c r="G19" s="98"/>
      <c r="H19" s="98"/>
      <c r="I19" s="98"/>
      <c r="J19" s="98"/>
      <c r="K19" s="98"/>
      <c r="L19" s="98"/>
      <c r="M19" s="98"/>
      <c r="N19" s="98"/>
      <c r="O19" s="98"/>
      <c r="P19" s="98"/>
      <c r="Q19" s="98"/>
      <c r="R19" s="98"/>
      <c r="S19" s="98"/>
      <c r="T19" s="98"/>
      <c r="U19" s="98"/>
      <c r="V19" s="98"/>
    </row>
    <row r="20" spans="6:22" ht="18.75" customHeight="1" x14ac:dyDescent="0.45">
      <c r="F20" s="98"/>
      <c r="G20" s="98"/>
      <c r="H20" s="98"/>
      <c r="I20" s="98"/>
      <c r="J20" s="98"/>
      <c r="K20" s="98"/>
      <c r="L20" s="98"/>
      <c r="M20" s="98"/>
      <c r="N20" s="98"/>
      <c r="O20" s="98"/>
      <c r="P20" s="98"/>
      <c r="Q20" s="98"/>
      <c r="R20" s="98"/>
      <c r="S20" s="98"/>
      <c r="T20" s="98"/>
      <c r="U20" s="98"/>
      <c r="V20" s="98"/>
    </row>
    <row r="26" spans="6:22" x14ac:dyDescent="0.45">
      <c r="F26" s="95" t="s">
        <v>583</v>
      </c>
      <c r="G26" s="96"/>
      <c r="H26" s="96"/>
      <c r="I26" s="96"/>
      <c r="J26" s="96"/>
      <c r="K26" s="96"/>
      <c r="L26" s="96"/>
      <c r="M26" s="96"/>
      <c r="N26" s="96"/>
      <c r="O26" s="96"/>
      <c r="P26" s="96"/>
      <c r="Q26" s="96"/>
      <c r="R26" s="96"/>
    </row>
    <row r="27" spans="6:22" x14ac:dyDescent="0.45">
      <c r="F27" s="96"/>
      <c r="G27" s="96"/>
      <c r="H27" s="96"/>
      <c r="I27" s="96"/>
      <c r="J27" s="96"/>
      <c r="K27" s="96"/>
      <c r="L27" s="96"/>
      <c r="M27" s="96"/>
      <c r="N27" s="96"/>
      <c r="O27" s="96"/>
      <c r="P27" s="96"/>
      <c r="Q27" s="96"/>
      <c r="R27" s="96"/>
    </row>
  </sheetData>
  <mergeCells count="2">
    <mergeCell ref="F26:R27"/>
    <mergeCell ref="F19:V20"/>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87536-AA2A-4C2B-9617-D58146E49CD5}">
  <dimension ref="A1:I23"/>
  <sheetViews>
    <sheetView workbookViewId="0">
      <selection sqref="A1:I2"/>
    </sheetView>
  </sheetViews>
  <sheetFormatPr defaultRowHeight="14.25" x14ac:dyDescent="0.45"/>
  <cols>
    <col min="1" max="1" width="21.265625" bestFit="1" customWidth="1"/>
    <col min="2" max="2" width="14.73046875" bestFit="1" customWidth="1"/>
    <col min="3" max="3" width="9.73046875" bestFit="1" customWidth="1"/>
    <col min="4" max="4" width="10.3984375" bestFit="1" customWidth="1"/>
    <col min="5" max="8" width="9.73046875" bestFit="1" customWidth="1"/>
    <col min="9" max="9" width="9.86328125" bestFit="1" customWidth="1"/>
    <col min="10" max="119" width="21.265625" bestFit="1" customWidth="1"/>
    <col min="120" max="120" width="21.86328125" bestFit="1" customWidth="1"/>
    <col min="121" max="121" width="22.86328125" bestFit="1" customWidth="1"/>
    <col min="122" max="122" width="23.46484375" bestFit="1" customWidth="1"/>
    <col min="123" max="123" width="25.59765625" bestFit="1" customWidth="1"/>
    <col min="124" max="124" width="22.796875" bestFit="1" customWidth="1"/>
    <col min="125" max="125" width="24.19921875" bestFit="1" customWidth="1"/>
    <col min="126" max="126" width="23.73046875" bestFit="1" customWidth="1"/>
    <col min="127" max="127" width="23.59765625" bestFit="1" customWidth="1"/>
    <col min="128" max="128" width="25.06640625" bestFit="1" customWidth="1"/>
    <col min="129" max="130" width="23.59765625" bestFit="1" customWidth="1"/>
    <col min="131" max="131" width="24.06640625" bestFit="1" customWidth="1"/>
    <col min="132" max="132" width="22.6640625" bestFit="1" customWidth="1"/>
    <col min="133" max="133" width="24.53125" bestFit="1" customWidth="1"/>
    <col min="134" max="134" width="25.06640625" bestFit="1" customWidth="1"/>
    <col min="135" max="135" width="23.59765625" bestFit="1" customWidth="1"/>
    <col min="136" max="136" width="24.53125" bestFit="1" customWidth="1"/>
  </cols>
  <sheetData>
    <row r="1" spans="1:9" x14ac:dyDescent="0.45">
      <c r="A1" s="99" t="s">
        <v>603</v>
      </c>
      <c r="B1" s="100"/>
      <c r="C1" s="100"/>
      <c r="D1" s="100"/>
      <c r="E1" s="100"/>
      <c r="F1" s="100"/>
      <c r="G1" s="100"/>
      <c r="H1" s="100"/>
      <c r="I1" s="100"/>
    </row>
    <row r="2" spans="1:9" x14ac:dyDescent="0.45">
      <c r="A2" s="100"/>
      <c r="B2" s="100"/>
      <c r="C2" s="100"/>
      <c r="D2" s="100"/>
      <c r="E2" s="100"/>
      <c r="F2" s="100"/>
      <c r="G2" s="100"/>
      <c r="H2" s="100"/>
      <c r="I2" s="100"/>
    </row>
    <row r="3" spans="1:9" x14ac:dyDescent="0.45">
      <c r="B3" s="16" t="s">
        <v>556</v>
      </c>
    </row>
    <row r="4" spans="1:9" x14ac:dyDescent="0.45">
      <c r="A4" s="16" t="s">
        <v>602</v>
      </c>
      <c r="B4" s="51">
        <v>2010</v>
      </c>
      <c r="C4" s="51">
        <v>2011</v>
      </c>
      <c r="D4" s="51">
        <v>2012</v>
      </c>
      <c r="E4" s="51">
        <v>2013</v>
      </c>
      <c r="F4" s="51">
        <v>2014</v>
      </c>
      <c r="G4" s="51">
        <v>2015</v>
      </c>
      <c r="H4" s="51">
        <v>2016</v>
      </c>
      <c r="I4" s="51" t="s">
        <v>549</v>
      </c>
    </row>
    <row r="5" spans="1:9" x14ac:dyDescent="0.45">
      <c r="A5" s="52" t="s">
        <v>585</v>
      </c>
      <c r="B5" s="109">
        <v>70319.833333333328</v>
      </c>
      <c r="C5" s="109">
        <v>55195.63636363636</v>
      </c>
      <c r="D5" s="109">
        <v>73594.153846153844</v>
      </c>
      <c r="E5" s="109">
        <v>43298.294117647056</v>
      </c>
      <c r="F5" s="109">
        <v>51697.45</v>
      </c>
      <c r="G5" s="109">
        <v>41063.25</v>
      </c>
      <c r="H5" s="109">
        <v>35251.333333333336</v>
      </c>
      <c r="I5" s="109">
        <v>54096.74</v>
      </c>
    </row>
    <row r="6" spans="1:9" x14ac:dyDescent="0.45">
      <c r="A6" s="52" t="s">
        <v>586</v>
      </c>
      <c r="B6" s="109">
        <v>229548.11111111112</v>
      </c>
      <c r="C6" s="109">
        <v>177258.27272727274</v>
      </c>
      <c r="D6" s="109">
        <v>239540.84615384616</v>
      </c>
      <c r="E6" s="109">
        <v>166813.4705882353</v>
      </c>
      <c r="F6" s="109">
        <v>195971.6</v>
      </c>
      <c r="G6" s="109">
        <v>146951.5</v>
      </c>
      <c r="H6" s="109">
        <v>123350.11111111111</v>
      </c>
      <c r="I6" s="109">
        <v>188245.68</v>
      </c>
    </row>
    <row r="7" spans="1:9" x14ac:dyDescent="0.45">
      <c r="A7" s="52" t="s">
        <v>587</v>
      </c>
      <c r="B7" s="109">
        <v>309029.33333333331</v>
      </c>
      <c r="C7" s="109">
        <v>240408.18181818182</v>
      </c>
      <c r="D7" s="109">
        <v>356571</v>
      </c>
      <c r="E7" s="109">
        <v>238611.64705882352</v>
      </c>
      <c r="F7" s="109">
        <v>293530.75</v>
      </c>
      <c r="G7" s="109">
        <v>224623.41666666666</v>
      </c>
      <c r="H7" s="109">
        <v>186631.44444444444</v>
      </c>
      <c r="I7" s="109">
        <v>271446.18</v>
      </c>
    </row>
    <row r="8" spans="1:9" x14ac:dyDescent="0.45">
      <c r="A8" s="52" t="s">
        <v>588</v>
      </c>
      <c r="B8" s="109">
        <v>81090.444444444438</v>
      </c>
      <c r="C8" s="109">
        <v>60497.909090909088</v>
      </c>
      <c r="D8" s="109">
        <v>86421.230769230766</v>
      </c>
      <c r="E8" s="109">
        <v>57206.588235294119</v>
      </c>
      <c r="F8" s="109">
        <v>66941.649999999994</v>
      </c>
      <c r="G8" s="109">
        <v>42297.25</v>
      </c>
      <c r="H8" s="109">
        <v>42154.777777777781</v>
      </c>
      <c r="I8" s="109">
        <v>64468.86</v>
      </c>
    </row>
    <row r="9" spans="1:9" x14ac:dyDescent="0.45">
      <c r="A9" s="52" t="s">
        <v>593</v>
      </c>
      <c r="B9" s="109">
        <v>1590.3333333333333</v>
      </c>
      <c r="C9" s="109">
        <v>832.4545454545455</v>
      </c>
      <c r="D9" s="109">
        <v>1957.4615384615386</v>
      </c>
      <c r="E9" s="109">
        <v>1319.6470588235295</v>
      </c>
      <c r="F9" s="109">
        <v>2437.4</v>
      </c>
      <c r="G9" s="109">
        <v>1891.3333333333333</v>
      </c>
      <c r="H9" s="109">
        <v>2199.6666666666665</v>
      </c>
      <c r="I9" s="109">
        <v>1769.05</v>
      </c>
    </row>
    <row r="10" spans="1:9" x14ac:dyDescent="0.45">
      <c r="A10" s="52" t="s">
        <v>592</v>
      </c>
      <c r="B10" s="109">
        <v>1150.8333333333333</v>
      </c>
      <c r="C10" s="109">
        <v>625.18181818181813</v>
      </c>
      <c r="D10" s="109">
        <v>1455.3076923076924</v>
      </c>
      <c r="E10" s="109">
        <v>956.23529411764707</v>
      </c>
      <c r="F10" s="109">
        <v>1785.1</v>
      </c>
      <c r="G10" s="109">
        <v>1528.6666666666667</v>
      </c>
      <c r="H10" s="109">
        <v>1675.7777777777778</v>
      </c>
      <c r="I10" s="109">
        <v>1318.95</v>
      </c>
    </row>
    <row r="11" spans="1:9" x14ac:dyDescent="0.45">
      <c r="A11" s="52" t="s">
        <v>589</v>
      </c>
      <c r="B11" s="109">
        <v>427.22222222222223</v>
      </c>
      <c r="C11" s="109">
        <v>198.81818181818181</v>
      </c>
      <c r="D11" s="109">
        <v>485.15384615384613</v>
      </c>
      <c r="E11" s="109">
        <v>351.94117647058823</v>
      </c>
      <c r="F11" s="109">
        <v>632.9</v>
      </c>
      <c r="G11" s="109">
        <v>347.5</v>
      </c>
      <c r="H11" s="109">
        <v>507.88888888888891</v>
      </c>
      <c r="I11" s="109">
        <v>435.66</v>
      </c>
    </row>
    <row r="12" spans="1:9" x14ac:dyDescent="0.45">
      <c r="A12" s="52" t="s">
        <v>590</v>
      </c>
      <c r="B12" s="109">
        <v>197759.5</v>
      </c>
      <c r="C12" s="109">
        <v>142280.45454545456</v>
      </c>
      <c r="D12" s="109">
        <v>221425.30769230769</v>
      </c>
      <c r="E12" s="109">
        <v>143727.4705882353</v>
      </c>
      <c r="F12" s="109">
        <v>181581.65</v>
      </c>
      <c r="G12" s="109">
        <v>125826.66666666667</v>
      </c>
      <c r="H12" s="109">
        <v>110908</v>
      </c>
      <c r="I12" s="109">
        <v>165863.76999999999</v>
      </c>
    </row>
    <row r="13" spans="1:9" x14ac:dyDescent="0.45">
      <c r="A13" s="52" t="s">
        <v>591</v>
      </c>
      <c r="B13" s="109">
        <v>148986.33333333334</v>
      </c>
      <c r="C13" s="109">
        <v>108676.36363636363</v>
      </c>
      <c r="D13" s="109">
        <v>171136</v>
      </c>
      <c r="E13" s="109">
        <v>111488.11764705883</v>
      </c>
      <c r="F13" s="109">
        <v>141955.1</v>
      </c>
      <c r="G13" s="109">
        <v>102401.08333333333</v>
      </c>
      <c r="H13" s="109">
        <v>86904.333333333328</v>
      </c>
      <c r="I13" s="109">
        <v>128473.14</v>
      </c>
    </row>
    <row r="14" spans="1:9" x14ac:dyDescent="0.45">
      <c r="A14" s="52" t="s">
        <v>601</v>
      </c>
      <c r="B14" s="109">
        <v>706</v>
      </c>
      <c r="C14" s="109">
        <v>667.72727272727275</v>
      </c>
      <c r="D14" s="109">
        <v>687.07692307692309</v>
      </c>
      <c r="E14" s="109">
        <v>595.23529411764707</v>
      </c>
      <c r="F14" s="109">
        <v>619.54999999999995</v>
      </c>
      <c r="G14" s="109">
        <v>543.75</v>
      </c>
      <c r="H14" s="109">
        <v>490.77777777777777</v>
      </c>
      <c r="I14" s="109">
        <v>624.37</v>
      </c>
    </row>
    <row r="15" spans="1:9" x14ac:dyDescent="0.45">
      <c r="A15" s="52" t="s">
        <v>600</v>
      </c>
      <c r="B15" s="109">
        <v>4564.2222222222226</v>
      </c>
      <c r="C15" s="109">
        <v>4350.909090909091</v>
      </c>
      <c r="D15" s="109">
        <v>5421.3846153846152</v>
      </c>
      <c r="E15" s="109">
        <v>4011.3529411764707</v>
      </c>
      <c r="F15" s="109">
        <v>3998.5</v>
      </c>
      <c r="G15" s="109">
        <v>3065.9166666666665</v>
      </c>
      <c r="H15" s="109">
        <v>2656.1111111111113</v>
      </c>
      <c r="I15" s="109">
        <v>4093.53</v>
      </c>
    </row>
    <row r="16" spans="1:9" x14ac:dyDescent="0.45">
      <c r="A16" s="52" t="s">
        <v>599</v>
      </c>
      <c r="B16" s="109">
        <v>21207.888888888891</v>
      </c>
      <c r="C16" s="109">
        <v>18753.81818181818</v>
      </c>
      <c r="D16" s="109">
        <v>24983.076923076922</v>
      </c>
      <c r="E16" s="109">
        <v>18426.764705882353</v>
      </c>
      <c r="F16" s="109">
        <v>20410.05</v>
      </c>
      <c r="G16" s="109">
        <v>17452.666666666668</v>
      </c>
      <c r="H16" s="109">
        <v>13513.777777777777</v>
      </c>
      <c r="I16" s="109">
        <v>19653.259999999998</v>
      </c>
    </row>
    <row r="17" spans="1:9" x14ac:dyDescent="0.45">
      <c r="A17" s="52" t="s">
        <v>598</v>
      </c>
      <c r="B17" s="109">
        <v>26195.277777777777</v>
      </c>
      <c r="C17" s="109">
        <v>23512</v>
      </c>
      <c r="D17" s="109">
        <v>30940.76923076923</v>
      </c>
      <c r="E17" s="109">
        <v>22836.294117647059</v>
      </c>
      <c r="F17" s="109">
        <v>24863.599999999999</v>
      </c>
      <c r="G17" s="109">
        <v>20905.666666666668</v>
      </c>
      <c r="H17" s="109">
        <v>16475.777777777777</v>
      </c>
      <c r="I17" s="109">
        <v>24170.16</v>
      </c>
    </row>
    <row r="18" spans="1:9" x14ac:dyDescent="0.45">
      <c r="A18" s="52" t="s">
        <v>597</v>
      </c>
      <c r="B18" s="109">
        <v>24720.111111111109</v>
      </c>
      <c r="C18" s="109">
        <v>20559</v>
      </c>
      <c r="D18" s="109">
        <v>25513.538461538461</v>
      </c>
      <c r="E18" s="109">
        <v>17368.705882352941</v>
      </c>
      <c r="F18" s="109">
        <v>18778.55</v>
      </c>
      <c r="G18" s="109">
        <v>13069.666666666666</v>
      </c>
      <c r="H18" s="109">
        <v>11854.666666666666</v>
      </c>
      <c r="I18" s="109">
        <v>19371.54</v>
      </c>
    </row>
    <row r="19" spans="1:9" x14ac:dyDescent="0.45">
      <c r="A19" s="52" t="s">
        <v>596</v>
      </c>
      <c r="B19" s="109">
        <v>122567.55555555556</v>
      </c>
      <c r="C19" s="109">
        <v>101220.72727272728</v>
      </c>
      <c r="D19" s="109">
        <v>133205.61538461538</v>
      </c>
      <c r="E19" s="109">
        <v>90392.882352941175</v>
      </c>
      <c r="F19" s="109">
        <v>106304.55</v>
      </c>
      <c r="G19" s="109">
        <v>85484.25</v>
      </c>
      <c r="H19" s="109">
        <v>67099.333333333328</v>
      </c>
      <c r="I19" s="109">
        <v>103437.92</v>
      </c>
    </row>
    <row r="20" spans="1:9" x14ac:dyDescent="0.45">
      <c r="A20" s="52" t="s">
        <v>595</v>
      </c>
      <c r="B20" s="109">
        <v>149155.5</v>
      </c>
      <c r="C20" s="109">
        <v>123481.63636363637</v>
      </c>
      <c r="D20" s="109">
        <v>161039.61538461538</v>
      </c>
      <c r="E20" s="109">
        <v>109326.76470588235</v>
      </c>
      <c r="F20" s="109">
        <v>126947.55</v>
      </c>
      <c r="G20" s="109">
        <v>100059.75</v>
      </c>
      <c r="H20" s="109">
        <v>80141.666666666672</v>
      </c>
      <c r="I20" s="109">
        <v>124561.1</v>
      </c>
    </row>
    <row r="21" spans="1:9" x14ac:dyDescent="0.45">
      <c r="A21" s="52" t="s">
        <v>594</v>
      </c>
      <c r="B21" s="109">
        <v>46931.111111111109</v>
      </c>
      <c r="C21" s="109">
        <v>32193.81818181818</v>
      </c>
      <c r="D21" s="109">
        <v>48073.461538461539</v>
      </c>
      <c r="E21" s="109">
        <v>30803.529411764706</v>
      </c>
      <c r="F21" s="109">
        <v>37799.199999999997</v>
      </c>
      <c r="G21" s="109">
        <v>22090.916666666668</v>
      </c>
      <c r="H21" s="109">
        <v>22821</v>
      </c>
      <c r="I21" s="109">
        <v>35739.71</v>
      </c>
    </row>
    <row r="23" spans="1:9" x14ac:dyDescent="0.45">
      <c r="A23" s="101" t="s">
        <v>621</v>
      </c>
      <c r="B23" s="101"/>
      <c r="C23" s="101"/>
      <c r="D23" s="101"/>
      <c r="E23" s="101"/>
      <c r="F23" s="101"/>
      <c r="G23" s="101"/>
      <c r="H23" s="101"/>
      <c r="I23" s="101"/>
    </row>
  </sheetData>
  <mergeCells count="2">
    <mergeCell ref="A1:I2"/>
    <mergeCell ref="A23:I23"/>
  </mergeCells>
  <conditionalFormatting pivot="1" sqref="B21:I21">
    <cfRule type="top10" dxfId="227" priority="17" rank="1"/>
  </conditionalFormatting>
  <conditionalFormatting pivot="1" sqref="B20:I20">
    <cfRule type="top10" dxfId="226" priority="16" rank="1"/>
  </conditionalFormatting>
  <conditionalFormatting pivot="1" sqref="B19:I19">
    <cfRule type="top10" dxfId="225" priority="15" rank="1"/>
  </conditionalFormatting>
  <conditionalFormatting pivot="1" sqref="B18:I18">
    <cfRule type="top10" dxfId="224" priority="14" rank="1"/>
  </conditionalFormatting>
  <conditionalFormatting pivot="1" sqref="B17:I17">
    <cfRule type="top10" dxfId="223" priority="13" rank="1"/>
  </conditionalFormatting>
  <conditionalFormatting pivot="1" sqref="B16:I16">
    <cfRule type="top10" dxfId="222" priority="12" rank="1"/>
  </conditionalFormatting>
  <conditionalFormatting pivot="1" sqref="B15:I15">
    <cfRule type="top10" dxfId="221" priority="11" rank="1"/>
  </conditionalFormatting>
  <conditionalFormatting pivot="1" sqref="B14:I14">
    <cfRule type="top10" dxfId="220" priority="10" rank="1"/>
  </conditionalFormatting>
  <conditionalFormatting pivot="1" sqref="B13:I13">
    <cfRule type="top10" dxfId="219" priority="9" rank="1"/>
  </conditionalFormatting>
  <conditionalFormatting pivot="1" sqref="B12:I12">
    <cfRule type="top10" dxfId="218" priority="8" rank="1"/>
  </conditionalFormatting>
  <conditionalFormatting pivot="1" sqref="B11:I11">
    <cfRule type="top10" dxfId="217" priority="7" rank="1"/>
  </conditionalFormatting>
  <conditionalFormatting pivot="1" sqref="B10:I10">
    <cfRule type="top10" dxfId="216" priority="6" rank="1"/>
  </conditionalFormatting>
  <conditionalFormatting pivot="1" sqref="B9:I9">
    <cfRule type="top10" dxfId="215" priority="5" rank="1"/>
  </conditionalFormatting>
  <conditionalFormatting pivot="1" sqref="B8:I8">
    <cfRule type="top10" dxfId="214" priority="4" rank="1"/>
  </conditionalFormatting>
  <conditionalFormatting pivot="1" sqref="B7:I7">
    <cfRule type="top10" dxfId="213" priority="3" rank="1"/>
  </conditionalFormatting>
  <conditionalFormatting pivot="1" sqref="B6:I6">
    <cfRule type="top10" dxfId="212" priority="2" rank="1"/>
  </conditionalFormatting>
  <conditionalFormatting pivot="1" sqref="B5:I5">
    <cfRule type="top10" dxfId="211" priority="1" rank="1"/>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605F1-86ED-48D3-9C36-3FAEBCC5DE82}">
  <dimension ref="A1:I23"/>
  <sheetViews>
    <sheetView workbookViewId="0">
      <selection activeCell="M24" sqref="M24"/>
    </sheetView>
  </sheetViews>
  <sheetFormatPr defaultRowHeight="14.25" x14ac:dyDescent="0.45"/>
  <cols>
    <col min="1" max="1" width="19.46484375" bestFit="1" customWidth="1"/>
    <col min="2" max="2" width="14.73046875" bestFit="1" customWidth="1"/>
    <col min="3" max="8" width="6.265625" bestFit="1" customWidth="1"/>
    <col min="9" max="9" width="9.86328125" bestFit="1" customWidth="1"/>
    <col min="10" max="119" width="16.59765625" bestFit="1" customWidth="1"/>
    <col min="120" max="120" width="16.9296875" bestFit="1" customWidth="1"/>
    <col min="121" max="121" width="16.3984375" bestFit="1" customWidth="1"/>
    <col min="122" max="122" width="18.73046875" bestFit="1" customWidth="1"/>
    <col min="123" max="123" width="20.1328125" bestFit="1" customWidth="1"/>
    <col min="124" max="124" width="19.6640625" bestFit="1" customWidth="1"/>
    <col min="125" max="125" width="19.53125" bestFit="1" customWidth="1"/>
    <col min="126" max="126" width="21" bestFit="1" customWidth="1"/>
    <col min="127" max="127" width="20.46484375" bestFit="1" customWidth="1"/>
    <col min="128" max="128" width="19.53125" bestFit="1" customWidth="1"/>
    <col min="129" max="129" width="21" bestFit="1" customWidth="1"/>
    <col min="130" max="130" width="20.46484375" bestFit="1" customWidth="1"/>
    <col min="131" max="131" width="18.59765625" bestFit="1" customWidth="1"/>
    <col min="132" max="132" width="20" bestFit="1" customWidth="1"/>
    <col min="133" max="134" width="19.53125" bestFit="1" customWidth="1"/>
    <col min="135" max="135" width="17.796875" bestFit="1" customWidth="1"/>
    <col min="136" max="136" width="18.796875" bestFit="1" customWidth="1"/>
  </cols>
  <sheetData>
    <row r="1" spans="1:9" x14ac:dyDescent="0.45">
      <c r="A1" s="99" t="s">
        <v>604</v>
      </c>
      <c r="B1" s="102"/>
      <c r="C1" s="102"/>
      <c r="D1" s="102"/>
      <c r="E1" s="102"/>
      <c r="F1" s="102"/>
      <c r="G1" s="102"/>
      <c r="H1" s="102"/>
      <c r="I1" s="102"/>
    </row>
    <row r="2" spans="1:9" x14ac:dyDescent="0.45">
      <c r="A2" s="103"/>
      <c r="B2" s="103"/>
      <c r="C2" s="103"/>
      <c r="D2" s="103"/>
      <c r="E2" s="103"/>
      <c r="F2" s="103"/>
      <c r="G2" s="103"/>
      <c r="H2" s="103"/>
      <c r="I2" s="103"/>
    </row>
    <row r="3" spans="1:9" x14ac:dyDescent="0.45">
      <c r="A3" s="53"/>
      <c r="B3" s="54" t="s">
        <v>556</v>
      </c>
      <c r="C3" s="53"/>
      <c r="D3" s="53"/>
      <c r="E3" s="53"/>
      <c r="F3" s="53"/>
      <c r="G3" s="53"/>
      <c r="H3" s="53"/>
      <c r="I3" s="53"/>
    </row>
    <row r="4" spans="1:9" x14ac:dyDescent="0.45">
      <c r="A4" s="54" t="s">
        <v>602</v>
      </c>
      <c r="B4" s="55">
        <v>2010</v>
      </c>
      <c r="C4" s="55">
        <v>2011</v>
      </c>
      <c r="D4" s="55">
        <v>2012</v>
      </c>
      <c r="E4" s="55">
        <v>2013</v>
      </c>
      <c r="F4" s="55">
        <v>2014</v>
      </c>
      <c r="G4" s="55">
        <v>2015</v>
      </c>
      <c r="H4" s="55">
        <v>2016</v>
      </c>
      <c r="I4" s="55" t="s">
        <v>549</v>
      </c>
    </row>
    <row r="5" spans="1:9" x14ac:dyDescent="0.45">
      <c r="A5" s="52" t="s">
        <v>605</v>
      </c>
      <c r="B5" s="56">
        <v>7.871428571428571</v>
      </c>
      <c r="C5" s="56">
        <v>7.7666666666666675</v>
      </c>
      <c r="D5" s="56">
        <v>7.8909090909090907</v>
      </c>
      <c r="E5" s="56">
        <v>7.8076923076923075</v>
      </c>
      <c r="F5" s="56">
        <v>7.9374999999999991</v>
      </c>
      <c r="G5" s="56">
        <v>7.88</v>
      </c>
      <c r="H5" s="56">
        <v>7.875</v>
      </c>
      <c r="I5" s="56">
        <v>7.8666666666666663</v>
      </c>
    </row>
    <row r="6" spans="1:9" x14ac:dyDescent="0.45">
      <c r="A6" s="52" t="s">
        <v>606</v>
      </c>
      <c r="B6" s="56">
        <v>7.9142857142857137</v>
      </c>
      <c r="C6" s="56">
        <v>7.7888888888888879</v>
      </c>
      <c r="D6" s="56">
        <v>8</v>
      </c>
      <c r="E6" s="56">
        <v>7.9230769230769234</v>
      </c>
      <c r="F6" s="56">
        <v>7.9499999999999993</v>
      </c>
      <c r="G6" s="56">
        <v>7.8599999999999994</v>
      </c>
      <c r="H6" s="56">
        <v>7.9124999999999996</v>
      </c>
      <c r="I6" s="56">
        <v>7.9135802469135816</v>
      </c>
    </row>
    <row r="7" spans="1:9" x14ac:dyDescent="0.45">
      <c r="A7" s="52" t="s">
        <v>607</v>
      </c>
      <c r="B7" s="56">
        <v>8.1357142857142861</v>
      </c>
      <c r="C7" s="56">
        <v>8.1000000000000014</v>
      </c>
      <c r="D7" s="56">
        <v>8.1909090909090896</v>
      </c>
      <c r="E7" s="56">
        <v>8.1846153846153857</v>
      </c>
      <c r="F7" s="56">
        <v>8.3562499999999993</v>
      </c>
      <c r="G7" s="56">
        <v>8.2199999999999989</v>
      </c>
      <c r="H7" s="56">
        <v>8.4</v>
      </c>
      <c r="I7" s="56">
        <v>8.2271604938271565</v>
      </c>
    </row>
    <row r="8" spans="1:9" x14ac:dyDescent="0.45">
      <c r="A8" s="52" t="s">
        <v>608</v>
      </c>
      <c r="B8" s="56">
        <v>8.0928571428571434</v>
      </c>
      <c r="C8" s="56">
        <v>8.0777777777777775</v>
      </c>
      <c r="D8" s="56">
        <v>8.1454545454545446</v>
      </c>
      <c r="E8" s="56">
        <v>8.1538461538461533</v>
      </c>
      <c r="F8" s="56">
        <v>8.3062499999999986</v>
      </c>
      <c r="G8" s="56">
        <v>8.2199999999999989</v>
      </c>
      <c r="H8" s="56">
        <v>8.4</v>
      </c>
      <c r="I8" s="56">
        <v>8.1962962962962926</v>
      </c>
    </row>
    <row r="9" spans="1:9" x14ac:dyDescent="0.45">
      <c r="A9" s="52" t="s">
        <v>609</v>
      </c>
      <c r="B9" s="56">
        <v>8.1285714285714299</v>
      </c>
      <c r="C9" s="56">
        <v>8.0777777777777775</v>
      </c>
      <c r="D9" s="56">
        <v>8.245454545454546</v>
      </c>
      <c r="E9" s="56">
        <v>8.1769230769230763</v>
      </c>
      <c r="F9" s="56">
        <v>8.3937500000000007</v>
      </c>
      <c r="G9" s="56">
        <v>8.129999999999999</v>
      </c>
      <c r="H9" s="56">
        <v>8.3875000000000011</v>
      </c>
      <c r="I9" s="56">
        <v>8.2246913580246925</v>
      </c>
    </row>
    <row r="10" spans="1:9" x14ac:dyDescent="0.45">
      <c r="A10" s="52" t="s">
        <v>610</v>
      </c>
      <c r="B10" s="56">
        <v>8.0285714285714285</v>
      </c>
      <c r="C10" s="56">
        <v>7.9111111111111114</v>
      </c>
      <c r="D10" s="56">
        <v>8.0636363636363626</v>
      </c>
      <c r="E10" s="56">
        <v>8.0076923076923077</v>
      </c>
      <c r="F10" s="56">
        <v>8.0687499999999996</v>
      </c>
      <c r="G10" s="56">
        <v>7.99</v>
      </c>
      <c r="H10" s="56">
        <v>8.0250000000000004</v>
      </c>
      <c r="I10" s="56">
        <v>8.0197530864197564</v>
      </c>
    </row>
    <row r="11" spans="1:9" x14ac:dyDescent="0.45">
      <c r="A11" s="52" t="s">
        <v>611</v>
      </c>
      <c r="B11" s="56">
        <v>8.0214285714285705</v>
      </c>
      <c r="C11" s="56">
        <v>7.9111111111111097</v>
      </c>
      <c r="D11" s="56">
        <v>8.0545454545454547</v>
      </c>
      <c r="E11" s="56">
        <v>8.0000000000000018</v>
      </c>
      <c r="F11" s="56">
        <v>8.0812499999999989</v>
      </c>
      <c r="G11" s="56">
        <v>8.0100000000000016</v>
      </c>
      <c r="H11" s="56">
        <v>8.0374999999999996</v>
      </c>
      <c r="I11" s="56">
        <v>8.0222222222222257</v>
      </c>
    </row>
    <row r="12" spans="1:9" x14ac:dyDescent="0.45">
      <c r="A12" s="52" t="s">
        <v>612</v>
      </c>
      <c r="B12" s="56">
        <v>8</v>
      </c>
      <c r="C12" s="56">
        <v>7.8555555555555543</v>
      </c>
      <c r="D12" s="56">
        <v>8.0909090909090917</v>
      </c>
      <c r="E12" s="56">
        <v>8.0076923076923077</v>
      </c>
      <c r="F12" s="56">
        <v>8.03125</v>
      </c>
      <c r="G12" s="56">
        <v>7.8900000000000006</v>
      </c>
      <c r="H12" s="56">
        <v>7.9749999999999996</v>
      </c>
      <c r="I12" s="56">
        <v>7.9876543209876525</v>
      </c>
    </row>
    <row r="13" spans="1:9" x14ac:dyDescent="0.45">
      <c r="A13" s="52" t="s">
        <v>613</v>
      </c>
      <c r="B13" s="56">
        <v>7.7714285714285714</v>
      </c>
      <c r="C13" s="56">
        <v>7.666666666666667</v>
      </c>
      <c r="D13" s="56">
        <v>7.7636363636363628</v>
      </c>
      <c r="E13" s="56">
        <v>7.6846153846153848</v>
      </c>
      <c r="F13" s="56">
        <v>7.78125</v>
      </c>
      <c r="G13" s="56">
        <v>7.7700000000000005</v>
      </c>
      <c r="H13" s="56">
        <v>7.7125000000000004</v>
      </c>
      <c r="I13" s="56">
        <v>7.7407407407407405</v>
      </c>
    </row>
    <row r="14" spans="1:9" x14ac:dyDescent="0.45">
      <c r="A14" s="52" t="s">
        <v>614</v>
      </c>
      <c r="B14" s="56">
        <v>7.7642857142857142</v>
      </c>
      <c r="C14" s="56">
        <v>7.6555555555555559</v>
      </c>
      <c r="D14" s="56">
        <v>7.754545454545454</v>
      </c>
      <c r="E14" s="56">
        <v>7.6692307692307695</v>
      </c>
      <c r="F14" s="56">
        <v>7.7750000000000004</v>
      </c>
      <c r="G14" s="56">
        <v>7.7700000000000005</v>
      </c>
      <c r="H14" s="56">
        <v>7.7249999999999996</v>
      </c>
      <c r="I14" s="56">
        <v>7.7345679012345681</v>
      </c>
    </row>
    <row r="15" spans="1:9" x14ac:dyDescent="0.45">
      <c r="A15" s="52" t="s">
        <v>615</v>
      </c>
      <c r="B15" s="56">
        <v>7.8071428571428569</v>
      </c>
      <c r="C15" s="56">
        <v>7.6777777777777789</v>
      </c>
      <c r="D15" s="56">
        <v>7.8363636363636351</v>
      </c>
      <c r="E15" s="56">
        <v>7.7923076923076922</v>
      </c>
      <c r="F15" s="56">
        <v>7.7875000000000005</v>
      </c>
      <c r="G15" s="56">
        <v>7.7399999999999993</v>
      </c>
      <c r="H15" s="56">
        <v>7.7749999999999995</v>
      </c>
      <c r="I15" s="56">
        <v>7.7790123456790097</v>
      </c>
    </row>
    <row r="16" spans="1:9" x14ac:dyDescent="0.45">
      <c r="A16" s="52" t="s">
        <v>616</v>
      </c>
      <c r="B16" s="56">
        <v>7.6071428571428585</v>
      </c>
      <c r="C16" s="56">
        <v>7.5777777777777784</v>
      </c>
      <c r="D16" s="56">
        <v>7.6545454545454552</v>
      </c>
      <c r="E16" s="56">
        <v>7.6000000000000005</v>
      </c>
      <c r="F16" s="56">
        <v>7.6750000000000007</v>
      </c>
      <c r="G16" s="56">
        <v>7.7399999999999993</v>
      </c>
      <c r="H16" s="56">
        <v>7.6375000000000002</v>
      </c>
      <c r="I16" s="56">
        <v>7.6419753086419755</v>
      </c>
    </row>
    <row r="17" spans="1:9" x14ac:dyDescent="0.45">
      <c r="A17" s="52" t="s">
        <v>617</v>
      </c>
      <c r="B17" s="56">
        <v>7.5785714285714292</v>
      </c>
      <c r="C17" s="56">
        <v>7.5555555555555554</v>
      </c>
      <c r="D17" s="56">
        <v>7.6363636363636367</v>
      </c>
      <c r="E17" s="56">
        <v>7.5769230769230784</v>
      </c>
      <c r="F17" s="56">
        <v>7.6625000000000005</v>
      </c>
      <c r="G17" s="56">
        <v>7.6899999999999995</v>
      </c>
      <c r="H17" s="56">
        <v>7.625</v>
      </c>
      <c r="I17" s="56">
        <v>7.6185185185185178</v>
      </c>
    </row>
    <row r="18" spans="1:9" x14ac:dyDescent="0.45">
      <c r="A18" s="52" t="s">
        <v>619</v>
      </c>
      <c r="B18" s="56">
        <v>7.6785714285714288</v>
      </c>
      <c r="C18" s="56">
        <v>7.6555555555555559</v>
      </c>
      <c r="D18" s="56">
        <v>7.8</v>
      </c>
      <c r="E18" s="56">
        <v>7.7846153846153845</v>
      </c>
      <c r="F18" s="56">
        <v>7.731250000000002</v>
      </c>
      <c r="G18" s="56">
        <v>7.8800000000000008</v>
      </c>
      <c r="H18" s="56">
        <v>7.7749999999999995</v>
      </c>
      <c r="I18" s="56">
        <v>7.7543209876543182</v>
      </c>
    </row>
    <row r="19" spans="1:9" x14ac:dyDescent="0.45">
      <c r="A19" s="52" t="s">
        <v>618</v>
      </c>
      <c r="B19" s="56">
        <v>7.2642857142857133</v>
      </c>
      <c r="C19" s="56">
        <v>7.2222222222222223</v>
      </c>
      <c r="D19" s="56">
        <v>7.1909090909090914</v>
      </c>
      <c r="E19" s="56">
        <v>7.2307692307692308</v>
      </c>
      <c r="F19" s="56">
        <v>7.4187499999999993</v>
      </c>
      <c r="G19" s="56">
        <v>7.4</v>
      </c>
      <c r="H19" s="56">
        <v>7.2874999999999996</v>
      </c>
      <c r="I19" s="56">
        <v>7.2938271604938265</v>
      </c>
    </row>
    <row r="20" spans="1:9" x14ac:dyDescent="0.45">
      <c r="A20" s="52" t="s">
        <v>581</v>
      </c>
      <c r="B20" s="56">
        <v>7.9500000000000011</v>
      </c>
      <c r="C20" s="56">
        <v>7.8888888888888893</v>
      </c>
      <c r="D20" s="56">
        <v>8.0181818181818176</v>
      </c>
      <c r="E20" s="56">
        <v>7.9230769230769216</v>
      </c>
      <c r="F20" s="56">
        <v>8.0187499999999989</v>
      </c>
      <c r="G20" s="56">
        <v>8.01</v>
      </c>
      <c r="H20" s="56">
        <v>7.9875000000000007</v>
      </c>
      <c r="I20" s="56">
        <v>7.9728395061728419</v>
      </c>
    </row>
    <row r="21" spans="1:9" x14ac:dyDescent="0.45">
      <c r="A21" s="52" t="s">
        <v>584</v>
      </c>
      <c r="B21" s="56">
        <v>7.8428571428571425</v>
      </c>
      <c r="C21" s="56">
        <v>7.7222222222222223</v>
      </c>
      <c r="D21" s="56">
        <v>7.8181818181818192</v>
      </c>
      <c r="E21" s="56">
        <v>7.7615384615384624</v>
      </c>
      <c r="F21" s="56">
        <v>7.8500000000000005</v>
      </c>
      <c r="G21" s="56">
        <v>7.7799999999999994</v>
      </c>
      <c r="H21" s="56">
        <v>7.7874999999999996</v>
      </c>
      <c r="I21" s="56">
        <v>7.8012345679012345</v>
      </c>
    </row>
    <row r="23" spans="1:9" x14ac:dyDescent="0.45">
      <c r="A23" s="101" t="s">
        <v>620</v>
      </c>
      <c r="B23" s="104"/>
      <c r="C23" s="104"/>
      <c r="D23" s="104"/>
      <c r="E23" s="104"/>
      <c r="F23" s="104"/>
      <c r="G23" s="104"/>
      <c r="H23" s="104"/>
      <c r="I23" s="104"/>
    </row>
  </sheetData>
  <mergeCells count="2">
    <mergeCell ref="A1:I2"/>
    <mergeCell ref="A23:I23"/>
  </mergeCells>
  <conditionalFormatting pivot="1" sqref="B21:I21">
    <cfRule type="top10" dxfId="187" priority="17" rank="1"/>
  </conditionalFormatting>
  <conditionalFormatting pivot="1" sqref="B20:I20">
    <cfRule type="top10" dxfId="186" priority="16" rank="1"/>
  </conditionalFormatting>
  <conditionalFormatting pivot="1" sqref="B19:I19">
    <cfRule type="top10" dxfId="185" priority="15" rank="1"/>
  </conditionalFormatting>
  <conditionalFormatting pivot="1" sqref="B18:I18">
    <cfRule type="top10" dxfId="184" priority="14" rank="1"/>
  </conditionalFormatting>
  <conditionalFormatting pivot="1" sqref="B17:I17">
    <cfRule type="top10" dxfId="183" priority="13" rank="1"/>
  </conditionalFormatting>
  <conditionalFormatting pivot="1" sqref="B16:I16">
    <cfRule type="top10" dxfId="182" priority="12" rank="1"/>
  </conditionalFormatting>
  <conditionalFormatting pivot="1" sqref="B15:I15">
    <cfRule type="top10" dxfId="181" priority="11" rank="1"/>
  </conditionalFormatting>
  <conditionalFormatting pivot="1" sqref="B14:I14">
    <cfRule type="top10" dxfId="180" priority="10" rank="1"/>
  </conditionalFormatting>
  <conditionalFormatting pivot="1" sqref="B13:I13">
    <cfRule type="top10" dxfId="179" priority="9" rank="1"/>
  </conditionalFormatting>
  <conditionalFormatting pivot="1" sqref="B12:I12">
    <cfRule type="top10" dxfId="178" priority="8" rank="1"/>
  </conditionalFormatting>
  <conditionalFormatting pivot="1" sqref="B11:I11">
    <cfRule type="top10" dxfId="177" priority="7" rank="1"/>
  </conditionalFormatting>
  <conditionalFormatting pivot="1" sqref="B10:I10">
    <cfRule type="top10" dxfId="176" priority="6" rank="1"/>
  </conditionalFormatting>
  <conditionalFormatting pivot="1" sqref="B9:I9">
    <cfRule type="top10" dxfId="175" priority="5" rank="1"/>
  </conditionalFormatting>
  <conditionalFormatting pivot="1" sqref="B8:I8">
    <cfRule type="top10" dxfId="174" priority="4" rank="1"/>
  </conditionalFormatting>
  <conditionalFormatting pivot="1" sqref="B7:I7">
    <cfRule type="top10" dxfId="173" priority="3" rank="1"/>
  </conditionalFormatting>
  <conditionalFormatting pivot="1" sqref="B6:I6">
    <cfRule type="top10" dxfId="172" priority="2" rank="1"/>
  </conditionalFormatting>
  <conditionalFormatting pivot="1" sqref="B5:I5">
    <cfRule type="top10" dxfId="171" priority="1" rank="1"/>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EA35D-213C-44DC-B2D1-2D32F9CF98B8}">
  <sheetPr codeName="Sheet1"/>
  <dimension ref="A1:BK101"/>
  <sheetViews>
    <sheetView topLeftCell="A72" workbookViewId="0">
      <selection sqref="A1:A101"/>
    </sheetView>
  </sheetViews>
  <sheetFormatPr defaultRowHeight="14.25" x14ac:dyDescent="0.45"/>
  <cols>
    <col min="1" max="1" width="38.59765625" bestFit="1" customWidth="1"/>
    <col min="2" max="2" width="7.86328125" bestFit="1" customWidth="1"/>
    <col min="3" max="4" width="9.73046875" bestFit="1" customWidth="1"/>
    <col min="5" max="5" width="21" bestFit="1" customWidth="1"/>
    <col min="6" max="6" width="19" bestFit="1" customWidth="1"/>
    <col min="7" max="7" width="18.3984375" bestFit="1" customWidth="1"/>
    <col min="8" max="10" width="19.1328125" bestFit="1" customWidth="1"/>
    <col min="11" max="11" width="10.06640625" bestFit="1" customWidth="1"/>
    <col min="12" max="12" width="8.73046875" bestFit="1" customWidth="1"/>
    <col min="13" max="14" width="8.59765625" bestFit="1" customWidth="1"/>
    <col min="15" max="15" width="8.86328125" bestFit="1" customWidth="1"/>
    <col min="16" max="16" width="7.33203125" bestFit="1" customWidth="1"/>
    <col min="17" max="26" width="8.33203125" bestFit="1" customWidth="1"/>
    <col min="27" max="27" width="10.06640625" bestFit="1" customWidth="1"/>
    <col min="28" max="28" width="12.06640625" bestFit="1" customWidth="1"/>
    <col min="29" max="29" width="9.53125" bestFit="1" customWidth="1"/>
    <col min="30" max="30" width="10.9296875" bestFit="1" customWidth="1"/>
    <col min="31" max="31" width="10.46484375" bestFit="1" customWidth="1"/>
    <col min="32" max="32" width="10.33203125" bestFit="1" customWidth="1"/>
    <col min="33" max="33" width="11.73046875" bestFit="1" customWidth="1"/>
    <col min="34" max="34" width="11.265625" bestFit="1" customWidth="1"/>
    <col min="35" max="35" width="10.33203125" bestFit="1" customWidth="1"/>
    <col min="36" max="36" width="11.73046875" bestFit="1" customWidth="1"/>
    <col min="37" max="37" width="11.265625" bestFit="1" customWidth="1"/>
    <col min="38" max="38" width="9.33203125" bestFit="1" customWidth="1"/>
    <col min="39" max="39" width="10.73046875" bestFit="1" customWidth="1"/>
    <col min="40" max="40" width="10.265625" bestFit="1" customWidth="1"/>
    <col min="41" max="41" width="10.33203125" bestFit="1" customWidth="1"/>
    <col min="42" max="42" width="8.53125" bestFit="1" customWidth="1"/>
    <col min="43" max="43" width="9.53125" bestFit="1" customWidth="1"/>
    <col min="44" max="44" width="6.53125" bestFit="1" customWidth="1"/>
    <col min="45" max="45" width="6.06640625" bestFit="1" customWidth="1"/>
    <col min="46" max="46" width="8.33203125" bestFit="1" customWidth="1"/>
    <col min="47" max="47" width="9.73046875" bestFit="1" customWidth="1"/>
    <col min="48" max="48" width="9.265625" bestFit="1" customWidth="1"/>
    <col min="49" max="49" width="9.1328125" bestFit="1" customWidth="1"/>
    <col min="50" max="50" width="10.53125" bestFit="1" customWidth="1"/>
    <col min="51" max="51" width="10.06640625" bestFit="1" customWidth="1"/>
    <col min="52" max="52" width="9.1328125" bestFit="1" customWidth="1"/>
    <col min="53" max="53" width="10.53125" bestFit="1" customWidth="1"/>
    <col min="54" max="54" width="10.06640625" bestFit="1" customWidth="1"/>
    <col min="55" max="55" width="8.1328125" bestFit="1" customWidth="1"/>
    <col min="56" max="56" width="9.53125" bestFit="1" customWidth="1"/>
    <col min="58" max="58" width="9.1328125" bestFit="1" customWidth="1"/>
    <col min="59" max="59" width="7.33203125" bestFit="1" customWidth="1"/>
    <col min="60" max="60" width="8.33203125" bestFit="1" customWidth="1"/>
    <col min="61" max="61" width="12.06640625" bestFit="1" customWidth="1"/>
    <col min="62" max="62" width="7.59765625" bestFit="1" customWidth="1"/>
    <col min="63" max="63" width="9.73046875" bestFit="1" customWidth="1"/>
  </cols>
  <sheetData>
    <row r="1" spans="1:63"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550</v>
      </c>
    </row>
    <row r="2" spans="1:63" x14ac:dyDescent="0.45">
      <c r="A2" t="s">
        <v>62</v>
      </c>
      <c r="B2">
        <v>2016</v>
      </c>
      <c r="C2">
        <v>30000000</v>
      </c>
      <c r="D2">
        <v>151101803</v>
      </c>
      <c r="E2" t="s">
        <v>63</v>
      </c>
      <c r="F2" t="s">
        <v>64</v>
      </c>
      <c r="G2" t="s">
        <v>65</v>
      </c>
      <c r="H2">
        <v>14000</v>
      </c>
      <c r="I2">
        <v>19000</v>
      </c>
      <c r="K2">
        <v>8.1999999999999993</v>
      </c>
      <c r="L2" t="s">
        <v>66</v>
      </c>
      <c r="M2" t="s">
        <v>67</v>
      </c>
      <c r="N2" t="s">
        <v>68</v>
      </c>
      <c r="O2">
        <v>93</v>
      </c>
      <c r="P2">
        <v>128</v>
      </c>
      <c r="Q2">
        <v>74245</v>
      </c>
      <c r="R2">
        <v>71191</v>
      </c>
      <c r="S2">
        <v>64640</v>
      </c>
      <c r="T2">
        <v>38831</v>
      </c>
      <c r="U2">
        <v>17377</v>
      </c>
      <c r="V2">
        <v>8044</v>
      </c>
      <c r="W2">
        <v>3998</v>
      </c>
      <c r="X2">
        <v>2839</v>
      </c>
      <c r="Y2">
        <v>2407</v>
      </c>
      <c r="Z2">
        <v>6802</v>
      </c>
      <c r="AA2">
        <v>157693</v>
      </c>
      <c r="AB2">
        <v>56713</v>
      </c>
      <c r="AC2">
        <v>2675</v>
      </c>
      <c r="AD2">
        <v>1784</v>
      </c>
      <c r="AE2">
        <v>868</v>
      </c>
      <c r="AF2">
        <v>113008</v>
      </c>
      <c r="AG2">
        <v>78998</v>
      </c>
      <c r="AH2">
        <v>32730</v>
      </c>
      <c r="AI2">
        <v>66058</v>
      </c>
      <c r="AJ2">
        <v>50835</v>
      </c>
      <c r="AK2">
        <v>14165</v>
      </c>
      <c r="AL2">
        <v>15765</v>
      </c>
      <c r="AM2">
        <v>12148</v>
      </c>
      <c r="AN2">
        <v>3302</v>
      </c>
      <c r="AO2">
        <v>454</v>
      </c>
      <c r="AP2">
        <v>33360</v>
      </c>
      <c r="AQ2">
        <v>117987</v>
      </c>
      <c r="AR2">
        <v>8.1999999999999993</v>
      </c>
      <c r="AS2">
        <v>8.1</v>
      </c>
      <c r="AT2">
        <v>8.9</v>
      </c>
      <c r="AU2">
        <v>9</v>
      </c>
      <c r="AV2">
        <v>8.6999999999999993</v>
      </c>
      <c r="AW2">
        <v>8.4</v>
      </c>
      <c r="AX2">
        <v>8.4</v>
      </c>
      <c r="AY2">
        <v>8.1999999999999993</v>
      </c>
      <c r="AZ2">
        <v>7.9</v>
      </c>
      <c r="BA2">
        <v>7.9</v>
      </c>
      <c r="BB2">
        <v>7.8</v>
      </c>
      <c r="BC2">
        <v>7.6</v>
      </c>
      <c r="BD2">
        <v>7.6</v>
      </c>
      <c r="BE2">
        <v>7.5</v>
      </c>
      <c r="BF2">
        <v>7.1</v>
      </c>
      <c r="BG2">
        <v>8.3000000000000007</v>
      </c>
      <c r="BH2">
        <v>8.1</v>
      </c>
      <c r="BI2" t="s">
        <v>69</v>
      </c>
      <c r="BJ2" t="s">
        <v>70</v>
      </c>
      <c r="BK2">
        <f>D2-C2</f>
        <v>121101803</v>
      </c>
    </row>
    <row r="3" spans="1:63" x14ac:dyDescent="0.45">
      <c r="A3" t="s">
        <v>71</v>
      </c>
      <c r="B3">
        <v>2016</v>
      </c>
      <c r="C3">
        <v>150000000</v>
      </c>
      <c r="D3">
        <v>341268248</v>
      </c>
      <c r="E3" t="s">
        <v>72</v>
      </c>
      <c r="F3" t="s">
        <v>73</v>
      </c>
      <c r="G3" t="s">
        <v>74</v>
      </c>
      <c r="H3">
        <v>2800</v>
      </c>
      <c r="I3">
        <v>28000</v>
      </c>
      <c r="J3">
        <v>27000</v>
      </c>
      <c r="K3">
        <v>8.1</v>
      </c>
      <c r="L3" t="s">
        <v>75</v>
      </c>
      <c r="M3" t="s">
        <v>76</v>
      </c>
      <c r="N3" t="s">
        <v>66</v>
      </c>
      <c r="O3">
        <v>78</v>
      </c>
      <c r="P3">
        <v>108</v>
      </c>
      <c r="Q3">
        <v>53626</v>
      </c>
      <c r="R3">
        <v>70912</v>
      </c>
      <c r="S3">
        <v>102352</v>
      </c>
      <c r="T3">
        <v>57261</v>
      </c>
      <c r="U3">
        <v>16719</v>
      </c>
      <c r="V3">
        <v>4539</v>
      </c>
      <c r="W3">
        <v>1467</v>
      </c>
      <c r="X3">
        <v>733</v>
      </c>
      <c r="Y3">
        <v>496</v>
      </c>
      <c r="Z3">
        <v>1386</v>
      </c>
      <c r="AA3">
        <v>176202</v>
      </c>
      <c r="AB3">
        <v>52345</v>
      </c>
      <c r="AC3">
        <v>2362</v>
      </c>
      <c r="AD3">
        <v>1641</v>
      </c>
      <c r="AE3">
        <v>706</v>
      </c>
      <c r="AF3">
        <v>119637</v>
      </c>
      <c r="AG3">
        <v>87499</v>
      </c>
      <c r="AH3">
        <v>30813</v>
      </c>
      <c r="AI3">
        <v>75474</v>
      </c>
      <c r="AJ3">
        <v>61358</v>
      </c>
      <c r="AK3">
        <v>13034</v>
      </c>
      <c r="AL3">
        <v>12353</v>
      </c>
      <c r="AM3">
        <v>9959</v>
      </c>
      <c r="AN3">
        <v>2151</v>
      </c>
      <c r="AO3">
        <v>518</v>
      </c>
      <c r="AP3">
        <v>35975</v>
      </c>
      <c r="AQ3">
        <v>122844</v>
      </c>
      <c r="AR3">
        <v>8</v>
      </c>
      <c r="AS3">
        <v>8.3000000000000007</v>
      </c>
      <c r="AT3">
        <v>8.4</v>
      </c>
      <c r="AU3">
        <v>8.3000000000000007</v>
      </c>
      <c r="AV3">
        <v>8.6999999999999993</v>
      </c>
      <c r="AW3">
        <v>8.1999999999999993</v>
      </c>
      <c r="AX3">
        <v>8.1</v>
      </c>
      <c r="AY3">
        <v>8.4</v>
      </c>
      <c r="AZ3">
        <v>7.8</v>
      </c>
      <c r="BA3">
        <v>7.8</v>
      </c>
      <c r="BB3">
        <v>8.1</v>
      </c>
      <c r="BC3">
        <v>7.8</v>
      </c>
      <c r="BD3">
        <v>7.8</v>
      </c>
      <c r="BE3">
        <v>8.1</v>
      </c>
      <c r="BF3">
        <v>7.6</v>
      </c>
      <c r="BG3">
        <v>8</v>
      </c>
      <c r="BH3">
        <v>8</v>
      </c>
      <c r="BI3" t="s">
        <v>77</v>
      </c>
      <c r="BJ3" t="s">
        <v>70</v>
      </c>
      <c r="BK3">
        <f t="shared" ref="BK3:BK66" si="0">D3-C3</f>
        <v>191268248</v>
      </c>
    </row>
    <row r="4" spans="1:63" x14ac:dyDescent="0.45">
      <c r="A4" t="s">
        <v>78</v>
      </c>
      <c r="B4">
        <v>2016</v>
      </c>
      <c r="C4">
        <v>12000000</v>
      </c>
      <c r="D4">
        <v>51738905</v>
      </c>
      <c r="E4" t="s">
        <v>79</v>
      </c>
      <c r="F4" t="s">
        <v>80</v>
      </c>
      <c r="G4" t="s">
        <v>81</v>
      </c>
      <c r="H4">
        <v>33000</v>
      </c>
      <c r="I4">
        <v>96000</v>
      </c>
      <c r="J4">
        <v>9800</v>
      </c>
      <c r="K4">
        <v>8.1</v>
      </c>
      <c r="L4" t="s">
        <v>82</v>
      </c>
      <c r="M4" t="s">
        <v>67</v>
      </c>
      <c r="O4">
        <v>69</v>
      </c>
      <c r="P4">
        <v>118</v>
      </c>
      <c r="Q4">
        <v>23325</v>
      </c>
      <c r="R4">
        <v>29830</v>
      </c>
      <c r="S4">
        <v>40564</v>
      </c>
      <c r="T4">
        <v>20296</v>
      </c>
      <c r="U4">
        <v>5842</v>
      </c>
      <c r="V4">
        <v>1669</v>
      </c>
      <c r="W4">
        <v>558</v>
      </c>
      <c r="X4">
        <v>309</v>
      </c>
      <c r="Y4">
        <v>182</v>
      </c>
      <c r="Z4">
        <v>493</v>
      </c>
      <c r="AA4">
        <v>68921</v>
      </c>
      <c r="AB4">
        <v>24977</v>
      </c>
      <c r="AC4">
        <v>702</v>
      </c>
      <c r="AD4">
        <v>477</v>
      </c>
      <c r="AE4">
        <v>220</v>
      </c>
      <c r="AF4">
        <v>42962</v>
      </c>
      <c r="AG4">
        <v>29729</v>
      </c>
      <c r="AH4">
        <v>12780</v>
      </c>
      <c r="AI4">
        <v>34297</v>
      </c>
      <c r="AJ4">
        <v>26384</v>
      </c>
      <c r="AK4">
        <v>7413</v>
      </c>
      <c r="AL4">
        <v>9054</v>
      </c>
      <c r="AM4">
        <v>6714</v>
      </c>
      <c r="AN4">
        <v>2184</v>
      </c>
      <c r="AO4">
        <v>298</v>
      </c>
      <c r="AP4">
        <v>13478</v>
      </c>
      <c r="AQ4">
        <v>53931</v>
      </c>
      <c r="AR4">
        <v>8</v>
      </c>
      <c r="AS4">
        <v>8.4</v>
      </c>
      <c r="AT4">
        <v>8.3000000000000007</v>
      </c>
      <c r="AU4">
        <v>8.1999999999999993</v>
      </c>
      <c r="AV4">
        <v>8.6999999999999993</v>
      </c>
      <c r="AW4">
        <v>8.1</v>
      </c>
      <c r="AX4">
        <v>8</v>
      </c>
      <c r="AY4">
        <v>8.4</v>
      </c>
      <c r="AZ4">
        <v>8</v>
      </c>
      <c r="BA4">
        <v>7.9</v>
      </c>
      <c r="BB4">
        <v>8.1999999999999993</v>
      </c>
      <c r="BC4">
        <v>8</v>
      </c>
      <c r="BD4">
        <v>7.9</v>
      </c>
      <c r="BE4">
        <v>8.4</v>
      </c>
      <c r="BF4">
        <v>7.1</v>
      </c>
      <c r="BG4">
        <v>8.1</v>
      </c>
      <c r="BH4">
        <v>8</v>
      </c>
      <c r="BI4" t="s">
        <v>69</v>
      </c>
      <c r="BJ4" t="s">
        <v>83</v>
      </c>
      <c r="BK4">
        <f t="shared" si="0"/>
        <v>39738905</v>
      </c>
    </row>
    <row r="5" spans="1:63" x14ac:dyDescent="0.45">
      <c r="A5" t="s">
        <v>84</v>
      </c>
      <c r="B5">
        <v>2016</v>
      </c>
      <c r="C5">
        <v>47000000</v>
      </c>
      <c r="D5">
        <v>100546139</v>
      </c>
      <c r="E5" t="s">
        <v>85</v>
      </c>
      <c r="F5" t="s">
        <v>86</v>
      </c>
      <c r="G5" t="s">
        <v>87</v>
      </c>
      <c r="H5">
        <v>35000</v>
      </c>
      <c r="I5">
        <v>5300</v>
      </c>
      <c r="K5">
        <v>8</v>
      </c>
      <c r="L5" t="s">
        <v>67</v>
      </c>
      <c r="M5" t="s">
        <v>88</v>
      </c>
      <c r="N5" t="s">
        <v>89</v>
      </c>
      <c r="O5">
        <v>81</v>
      </c>
      <c r="P5">
        <v>116</v>
      </c>
      <c r="Q5">
        <v>55533</v>
      </c>
      <c r="R5">
        <v>87850</v>
      </c>
      <c r="S5">
        <v>109536</v>
      </c>
      <c r="T5">
        <v>65440</v>
      </c>
      <c r="U5">
        <v>26913</v>
      </c>
      <c r="V5">
        <v>10556</v>
      </c>
      <c r="W5">
        <v>5057</v>
      </c>
      <c r="X5">
        <v>3083</v>
      </c>
      <c r="Y5">
        <v>2194</v>
      </c>
      <c r="Z5">
        <v>4734</v>
      </c>
      <c r="AA5">
        <v>237437</v>
      </c>
      <c r="AB5">
        <v>46272</v>
      </c>
      <c r="AC5">
        <v>1943</v>
      </c>
      <c r="AD5">
        <v>1544</v>
      </c>
      <c r="AE5">
        <v>376</v>
      </c>
      <c r="AF5">
        <v>126301</v>
      </c>
      <c r="AG5">
        <v>101741</v>
      </c>
      <c r="AH5">
        <v>23163</v>
      </c>
      <c r="AI5">
        <v>111985</v>
      </c>
      <c r="AJ5">
        <v>95005</v>
      </c>
      <c r="AK5">
        <v>15227</v>
      </c>
      <c r="AL5">
        <v>24027</v>
      </c>
      <c r="AM5">
        <v>20118</v>
      </c>
      <c r="AN5">
        <v>3440</v>
      </c>
      <c r="AO5">
        <v>537</v>
      </c>
      <c r="AP5">
        <v>42062</v>
      </c>
      <c r="AQ5">
        <v>163774</v>
      </c>
      <c r="AR5">
        <v>7.9</v>
      </c>
      <c r="AS5">
        <v>8</v>
      </c>
      <c r="AT5">
        <v>8.6</v>
      </c>
      <c r="AU5">
        <v>8.6</v>
      </c>
      <c r="AV5">
        <v>8.4</v>
      </c>
      <c r="AW5">
        <v>8.1999999999999993</v>
      </c>
      <c r="AX5">
        <v>8.1999999999999993</v>
      </c>
      <c r="AY5">
        <v>8.1</v>
      </c>
      <c r="AZ5">
        <v>7.8</v>
      </c>
      <c r="BA5">
        <v>7.8</v>
      </c>
      <c r="BB5">
        <v>7.8</v>
      </c>
      <c r="BC5">
        <v>7.6</v>
      </c>
      <c r="BD5">
        <v>7.6</v>
      </c>
      <c r="BE5">
        <v>7.7</v>
      </c>
      <c r="BF5">
        <v>7.3</v>
      </c>
      <c r="BG5">
        <v>8</v>
      </c>
      <c r="BH5">
        <v>7.9</v>
      </c>
      <c r="BI5" t="s">
        <v>69</v>
      </c>
      <c r="BJ5" t="s">
        <v>70</v>
      </c>
      <c r="BK5">
        <f t="shared" si="0"/>
        <v>53546139</v>
      </c>
    </row>
    <row r="6" spans="1:63" x14ac:dyDescent="0.45">
      <c r="A6" t="s">
        <v>90</v>
      </c>
      <c r="B6">
        <v>2016</v>
      </c>
      <c r="C6">
        <v>9000000</v>
      </c>
      <c r="D6">
        <v>47695371</v>
      </c>
      <c r="E6" t="s">
        <v>91</v>
      </c>
      <c r="F6" t="s">
        <v>92</v>
      </c>
      <c r="G6" t="s">
        <v>93</v>
      </c>
      <c r="H6">
        <v>518</v>
      </c>
      <c r="I6">
        <v>71000</v>
      </c>
      <c r="J6">
        <v>3300</v>
      </c>
      <c r="K6">
        <v>7.9</v>
      </c>
      <c r="L6" t="s">
        <v>67</v>
      </c>
      <c r="O6">
        <v>96</v>
      </c>
      <c r="P6">
        <v>137</v>
      </c>
      <c r="Q6">
        <v>18191</v>
      </c>
      <c r="R6">
        <v>33532</v>
      </c>
      <c r="S6">
        <v>46596</v>
      </c>
      <c r="T6">
        <v>29626</v>
      </c>
      <c r="U6">
        <v>11879</v>
      </c>
      <c r="V6">
        <v>4539</v>
      </c>
      <c r="W6">
        <v>1976</v>
      </c>
      <c r="X6">
        <v>1233</v>
      </c>
      <c r="Y6">
        <v>888</v>
      </c>
      <c r="Z6">
        <v>1834</v>
      </c>
      <c r="AA6">
        <v>92452</v>
      </c>
      <c r="AB6">
        <v>22834</v>
      </c>
      <c r="AC6">
        <v>855</v>
      </c>
      <c r="AD6">
        <v>681</v>
      </c>
      <c r="AE6">
        <v>166</v>
      </c>
      <c r="AF6">
        <v>55475</v>
      </c>
      <c r="AG6">
        <v>43467</v>
      </c>
      <c r="AH6">
        <v>11378</v>
      </c>
      <c r="AI6">
        <v>40645</v>
      </c>
      <c r="AJ6">
        <v>32983</v>
      </c>
      <c r="AK6">
        <v>7053</v>
      </c>
      <c r="AL6">
        <v>11361</v>
      </c>
      <c r="AM6">
        <v>8862</v>
      </c>
      <c r="AN6">
        <v>2306</v>
      </c>
      <c r="AO6">
        <v>402</v>
      </c>
      <c r="AP6">
        <v>20287</v>
      </c>
      <c r="AQ6">
        <v>65837</v>
      </c>
      <c r="AR6">
        <v>7.9</v>
      </c>
      <c r="AS6">
        <v>7.7</v>
      </c>
      <c r="AT6">
        <v>8.5</v>
      </c>
      <c r="AU6">
        <v>8.5</v>
      </c>
      <c r="AV6">
        <v>8.1</v>
      </c>
      <c r="AW6">
        <v>8</v>
      </c>
      <c r="AX6">
        <v>8.1</v>
      </c>
      <c r="AY6">
        <v>7.8</v>
      </c>
      <c r="AZ6">
        <v>7.7</v>
      </c>
      <c r="BA6">
        <v>7.7</v>
      </c>
      <c r="BB6">
        <v>7.7</v>
      </c>
      <c r="BC6">
        <v>7.6</v>
      </c>
      <c r="BD6">
        <v>7.6</v>
      </c>
      <c r="BE6">
        <v>7.6</v>
      </c>
      <c r="BF6">
        <v>7.1</v>
      </c>
      <c r="BG6">
        <v>7.9</v>
      </c>
      <c r="BH6">
        <v>7.8</v>
      </c>
      <c r="BI6" t="s">
        <v>94</v>
      </c>
      <c r="BJ6" t="s">
        <v>70</v>
      </c>
      <c r="BK6">
        <f t="shared" si="0"/>
        <v>38695371</v>
      </c>
    </row>
    <row r="7" spans="1:63" x14ac:dyDescent="0.45">
      <c r="A7" t="s">
        <v>95</v>
      </c>
      <c r="B7">
        <v>2016</v>
      </c>
      <c r="C7">
        <v>12000000</v>
      </c>
      <c r="D7">
        <v>27007844</v>
      </c>
      <c r="E7" t="s">
        <v>96</v>
      </c>
      <c r="F7" t="s">
        <v>97</v>
      </c>
      <c r="G7" t="s">
        <v>98</v>
      </c>
      <c r="H7">
        <v>19000</v>
      </c>
      <c r="I7">
        <v>12000</v>
      </c>
      <c r="J7">
        <v>9000</v>
      </c>
      <c r="K7">
        <v>7.7</v>
      </c>
      <c r="L7" t="s">
        <v>99</v>
      </c>
      <c r="M7" t="s">
        <v>67</v>
      </c>
      <c r="N7" t="s">
        <v>100</v>
      </c>
      <c r="O7">
        <v>88</v>
      </c>
      <c r="P7">
        <v>102</v>
      </c>
      <c r="Q7">
        <v>8445</v>
      </c>
      <c r="R7">
        <v>19789</v>
      </c>
      <c r="S7">
        <v>45260</v>
      </c>
      <c r="T7">
        <v>35212</v>
      </c>
      <c r="U7">
        <v>11130</v>
      </c>
      <c r="V7">
        <v>3102</v>
      </c>
      <c r="W7">
        <v>932</v>
      </c>
      <c r="X7">
        <v>475</v>
      </c>
      <c r="Y7">
        <v>233</v>
      </c>
      <c r="Z7">
        <v>471</v>
      </c>
      <c r="AA7">
        <v>88398</v>
      </c>
      <c r="AB7">
        <v>10427</v>
      </c>
      <c r="AC7">
        <v>564</v>
      </c>
      <c r="AD7">
        <v>519</v>
      </c>
      <c r="AE7">
        <v>43</v>
      </c>
      <c r="AF7">
        <v>41898</v>
      </c>
      <c r="AG7">
        <v>37112</v>
      </c>
      <c r="AH7">
        <v>4370</v>
      </c>
      <c r="AI7">
        <v>40564</v>
      </c>
      <c r="AJ7">
        <v>36251</v>
      </c>
      <c r="AK7">
        <v>3817</v>
      </c>
      <c r="AL7">
        <v>10696</v>
      </c>
      <c r="AM7">
        <v>9091</v>
      </c>
      <c r="AN7">
        <v>1425</v>
      </c>
      <c r="AO7">
        <v>403</v>
      </c>
      <c r="AP7">
        <v>18746</v>
      </c>
      <c r="AQ7">
        <v>57907</v>
      </c>
      <c r="AR7">
        <v>7.7</v>
      </c>
      <c r="AS7">
        <v>7.4</v>
      </c>
      <c r="AT7">
        <v>8.1</v>
      </c>
      <c r="AU7">
        <v>8.1</v>
      </c>
      <c r="AV7">
        <v>7.7</v>
      </c>
      <c r="AW7">
        <v>7.7</v>
      </c>
      <c r="AX7">
        <v>7.8</v>
      </c>
      <c r="AY7">
        <v>7.4</v>
      </c>
      <c r="AZ7">
        <v>7.5</v>
      </c>
      <c r="BA7">
        <v>7.6</v>
      </c>
      <c r="BB7">
        <v>7.4</v>
      </c>
      <c r="BC7">
        <v>7.6</v>
      </c>
      <c r="BD7">
        <v>7.6</v>
      </c>
      <c r="BE7">
        <v>7.7</v>
      </c>
      <c r="BF7">
        <v>7.3</v>
      </c>
      <c r="BG7">
        <v>7.9</v>
      </c>
      <c r="BH7">
        <v>7.5</v>
      </c>
      <c r="BI7" t="s">
        <v>94</v>
      </c>
      <c r="BJ7" t="s">
        <v>70</v>
      </c>
      <c r="BK7">
        <f t="shared" si="0"/>
        <v>15007844</v>
      </c>
    </row>
    <row r="8" spans="1:63" x14ac:dyDescent="0.45">
      <c r="A8" t="s">
        <v>101</v>
      </c>
      <c r="B8">
        <v>2016</v>
      </c>
      <c r="C8">
        <v>165000000</v>
      </c>
      <c r="D8">
        <v>232641920</v>
      </c>
      <c r="E8" t="s">
        <v>102</v>
      </c>
      <c r="F8" t="s">
        <v>103</v>
      </c>
      <c r="G8" t="s">
        <v>104</v>
      </c>
      <c r="H8">
        <v>19000</v>
      </c>
      <c r="J8">
        <v>46000</v>
      </c>
      <c r="K8">
        <v>7.6</v>
      </c>
      <c r="L8" t="s">
        <v>105</v>
      </c>
      <c r="M8" t="s">
        <v>76</v>
      </c>
      <c r="N8" t="s">
        <v>106</v>
      </c>
      <c r="O8">
        <v>72</v>
      </c>
      <c r="P8">
        <v>115</v>
      </c>
      <c r="Q8">
        <v>38952</v>
      </c>
      <c r="R8">
        <v>51465</v>
      </c>
      <c r="S8">
        <v>102744</v>
      </c>
      <c r="T8">
        <v>83322</v>
      </c>
      <c r="U8">
        <v>32430</v>
      </c>
      <c r="V8">
        <v>10744</v>
      </c>
      <c r="W8">
        <v>3786</v>
      </c>
      <c r="X8">
        <v>1854</v>
      </c>
      <c r="Y8">
        <v>1038</v>
      </c>
      <c r="Z8">
        <v>2667</v>
      </c>
      <c r="AA8">
        <v>202386</v>
      </c>
      <c r="AB8">
        <v>42203</v>
      </c>
      <c r="AC8">
        <v>2526</v>
      </c>
      <c r="AD8">
        <v>1970</v>
      </c>
      <c r="AE8">
        <v>540</v>
      </c>
      <c r="AF8">
        <v>117060</v>
      </c>
      <c r="AG8">
        <v>93330</v>
      </c>
      <c r="AH8">
        <v>22484</v>
      </c>
      <c r="AI8">
        <v>87961</v>
      </c>
      <c r="AJ8">
        <v>74305</v>
      </c>
      <c r="AK8">
        <v>12327</v>
      </c>
      <c r="AL8">
        <v>17122</v>
      </c>
      <c r="AM8">
        <v>14163</v>
      </c>
      <c r="AN8">
        <v>2629</v>
      </c>
      <c r="AO8">
        <v>545</v>
      </c>
      <c r="AP8">
        <v>36644</v>
      </c>
      <c r="AQ8">
        <v>133095</v>
      </c>
      <c r="AR8">
        <v>7.5</v>
      </c>
      <c r="AS8">
        <v>7.8</v>
      </c>
      <c r="AT8">
        <v>8</v>
      </c>
      <c r="AU8">
        <v>8</v>
      </c>
      <c r="AV8">
        <v>8.3000000000000007</v>
      </c>
      <c r="AW8">
        <v>7.6</v>
      </c>
      <c r="AX8">
        <v>7.6</v>
      </c>
      <c r="AY8">
        <v>7.8</v>
      </c>
      <c r="AZ8">
        <v>7.4</v>
      </c>
      <c r="BA8">
        <v>7.4</v>
      </c>
      <c r="BB8">
        <v>7.7</v>
      </c>
      <c r="BC8">
        <v>7.5</v>
      </c>
      <c r="BD8">
        <v>7.4</v>
      </c>
      <c r="BE8">
        <v>7.8</v>
      </c>
      <c r="BF8">
        <v>7.1</v>
      </c>
      <c r="BG8">
        <v>7.6</v>
      </c>
      <c r="BH8">
        <v>7.4</v>
      </c>
      <c r="BI8" t="s">
        <v>69</v>
      </c>
      <c r="BJ8" t="s">
        <v>70</v>
      </c>
      <c r="BK8">
        <f t="shared" si="0"/>
        <v>67641920</v>
      </c>
    </row>
    <row r="9" spans="1:63" x14ac:dyDescent="0.45">
      <c r="A9" t="s">
        <v>107</v>
      </c>
      <c r="B9">
        <v>2010</v>
      </c>
      <c r="C9">
        <v>260000000</v>
      </c>
      <c r="D9">
        <v>200807262</v>
      </c>
      <c r="E9" t="s">
        <v>108</v>
      </c>
      <c r="F9" t="s">
        <v>109</v>
      </c>
      <c r="G9" t="s">
        <v>110</v>
      </c>
      <c r="H9">
        <v>799</v>
      </c>
      <c r="I9">
        <v>553</v>
      </c>
      <c r="J9">
        <v>284</v>
      </c>
      <c r="K9">
        <v>7.8</v>
      </c>
      <c r="L9" t="s">
        <v>75</v>
      </c>
      <c r="M9" t="s">
        <v>76</v>
      </c>
      <c r="N9" t="s">
        <v>66</v>
      </c>
      <c r="O9">
        <v>71</v>
      </c>
      <c r="P9">
        <v>124</v>
      </c>
      <c r="Q9">
        <v>56575</v>
      </c>
      <c r="R9">
        <v>54688</v>
      </c>
      <c r="S9">
        <v>97207</v>
      </c>
      <c r="T9">
        <v>70947</v>
      </c>
      <c r="U9">
        <v>26805</v>
      </c>
      <c r="V9">
        <v>8530</v>
      </c>
      <c r="W9">
        <v>3043</v>
      </c>
      <c r="X9">
        <v>1396</v>
      </c>
      <c r="Y9">
        <v>805</v>
      </c>
      <c r="Z9">
        <v>1606</v>
      </c>
      <c r="AA9">
        <v>166088</v>
      </c>
      <c r="AB9">
        <v>97213</v>
      </c>
      <c r="AC9">
        <v>1950</v>
      </c>
      <c r="AD9">
        <v>1048</v>
      </c>
      <c r="AE9">
        <v>885</v>
      </c>
      <c r="AF9">
        <v>144744</v>
      </c>
      <c r="AG9">
        <v>81897</v>
      </c>
      <c r="AH9">
        <v>61390</v>
      </c>
      <c r="AI9">
        <v>89588</v>
      </c>
      <c r="AJ9">
        <v>63534</v>
      </c>
      <c r="AK9">
        <v>24912</v>
      </c>
      <c r="AL9">
        <v>15318</v>
      </c>
      <c r="AM9">
        <v>11277</v>
      </c>
      <c r="AN9">
        <v>3805</v>
      </c>
      <c r="AO9">
        <v>622</v>
      </c>
      <c r="AP9">
        <v>47643</v>
      </c>
      <c r="AQ9">
        <v>148024</v>
      </c>
      <c r="AR9">
        <v>7.6</v>
      </c>
      <c r="AS9">
        <v>8.1999999999999993</v>
      </c>
      <c r="AT9">
        <v>7.8</v>
      </c>
      <c r="AU9">
        <v>7.4</v>
      </c>
      <c r="AV9">
        <v>8.3000000000000007</v>
      </c>
      <c r="AW9">
        <v>7.9</v>
      </c>
      <c r="AX9">
        <v>7.7</v>
      </c>
      <c r="AY9">
        <v>8.1999999999999993</v>
      </c>
      <c r="AZ9">
        <v>7.6</v>
      </c>
      <c r="BA9">
        <v>7.5</v>
      </c>
      <c r="BB9">
        <v>8</v>
      </c>
      <c r="BC9">
        <v>7.7</v>
      </c>
      <c r="BD9">
        <v>7.6</v>
      </c>
      <c r="BE9">
        <v>7.9</v>
      </c>
      <c r="BF9">
        <v>6.9</v>
      </c>
      <c r="BG9">
        <v>7.9</v>
      </c>
      <c r="BH9">
        <v>7.7</v>
      </c>
      <c r="BI9" t="s">
        <v>77</v>
      </c>
      <c r="BJ9" t="s">
        <v>70</v>
      </c>
      <c r="BK9">
        <f t="shared" si="0"/>
        <v>-59192738</v>
      </c>
    </row>
    <row r="10" spans="1:63" x14ac:dyDescent="0.45">
      <c r="A10" t="s">
        <v>111</v>
      </c>
      <c r="B10">
        <v>2012</v>
      </c>
      <c r="C10">
        <v>250000000</v>
      </c>
      <c r="D10">
        <v>448130642</v>
      </c>
      <c r="E10" t="s">
        <v>112</v>
      </c>
      <c r="F10" t="s">
        <v>113</v>
      </c>
      <c r="G10" t="s">
        <v>114</v>
      </c>
      <c r="H10">
        <v>27000</v>
      </c>
      <c r="I10">
        <v>23000</v>
      </c>
      <c r="J10">
        <v>23000</v>
      </c>
      <c r="K10">
        <v>8.4</v>
      </c>
      <c r="L10" t="s">
        <v>105</v>
      </c>
      <c r="M10" t="s">
        <v>100</v>
      </c>
      <c r="O10">
        <v>78</v>
      </c>
      <c r="P10">
        <v>164</v>
      </c>
      <c r="Q10">
        <v>380589</v>
      </c>
      <c r="R10">
        <v>341965</v>
      </c>
      <c r="S10">
        <v>281426</v>
      </c>
      <c r="T10">
        <v>134959</v>
      </c>
      <c r="U10">
        <v>50406</v>
      </c>
      <c r="V10">
        <v>20106</v>
      </c>
      <c r="W10">
        <v>9589</v>
      </c>
      <c r="X10">
        <v>5713</v>
      </c>
      <c r="Y10">
        <v>4073</v>
      </c>
      <c r="Z10">
        <v>11988</v>
      </c>
      <c r="AA10">
        <v>842343</v>
      </c>
      <c r="AB10">
        <v>143070</v>
      </c>
      <c r="AC10">
        <v>4726</v>
      </c>
      <c r="AD10">
        <v>4023</v>
      </c>
      <c r="AE10">
        <v>672</v>
      </c>
      <c r="AF10">
        <v>509635</v>
      </c>
      <c r="AG10">
        <v>425041</v>
      </c>
      <c r="AH10">
        <v>79826</v>
      </c>
      <c r="AI10">
        <v>348324</v>
      </c>
      <c r="AJ10">
        <v>299862</v>
      </c>
      <c r="AK10">
        <v>43434</v>
      </c>
      <c r="AL10">
        <v>55689</v>
      </c>
      <c r="AM10">
        <v>46968</v>
      </c>
      <c r="AN10">
        <v>7741</v>
      </c>
      <c r="AO10">
        <v>840</v>
      </c>
      <c r="AP10">
        <v>160533</v>
      </c>
      <c r="AQ10">
        <v>501687</v>
      </c>
      <c r="AR10">
        <v>8.5</v>
      </c>
      <c r="AS10">
        <v>8.4</v>
      </c>
      <c r="AT10">
        <v>8.6</v>
      </c>
      <c r="AU10">
        <v>8.5</v>
      </c>
      <c r="AV10">
        <v>8.6</v>
      </c>
      <c r="AW10">
        <v>8.6999999999999993</v>
      </c>
      <c r="AX10">
        <v>8.6999999999999993</v>
      </c>
      <c r="AY10">
        <v>8.6</v>
      </c>
      <c r="AZ10">
        <v>8.3000000000000007</v>
      </c>
      <c r="BA10">
        <v>8.3000000000000007</v>
      </c>
      <c r="BB10">
        <v>8.1999999999999993</v>
      </c>
      <c r="BC10">
        <v>7.9</v>
      </c>
      <c r="BD10">
        <v>7.9</v>
      </c>
      <c r="BE10">
        <v>7.9</v>
      </c>
      <c r="BF10">
        <v>7.8</v>
      </c>
      <c r="BG10">
        <v>8.4</v>
      </c>
      <c r="BH10">
        <v>8.4</v>
      </c>
      <c r="BI10" t="s">
        <v>69</v>
      </c>
      <c r="BJ10" t="s">
        <v>70</v>
      </c>
      <c r="BK10">
        <f t="shared" si="0"/>
        <v>198130642</v>
      </c>
    </row>
    <row r="11" spans="1:63" x14ac:dyDescent="0.45">
      <c r="A11" t="s">
        <v>115</v>
      </c>
      <c r="B11">
        <v>2016</v>
      </c>
      <c r="C11">
        <v>250000000</v>
      </c>
      <c r="D11">
        <v>407197282</v>
      </c>
      <c r="E11" t="s">
        <v>116</v>
      </c>
      <c r="F11" t="s">
        <v>117</v>
      </c>
      <c r="G11" t="s">
        <v>118</v>
      </c>
      <c r="H11">
        <v>21000</v>
      </c>
      <c r="I11">
        <v>19000</v>
      </c>
      <c r="J11">
        <v>11000</v>
      </c>
      <c r="K11">
        <v>7.9</v>
      </c>
      <c r="L11" t="s">
        <v>105</v>
      </c>
      <c r="M11" t="s">
        <v>76</v>
      </c>
      <c r="N11" t="s">
        <v>89</v>
      </c>
      <c r="O11">
        <v>75</v>
      </c>
      <c r="P11">
        <v>147</v>
      </c>
      <c r="Q11">
        <v>81893</v>
      </c>
      <c r="R11">
        <v>90156</v>
      </c>
      <c r="S11">
        <v>117188</v>
      </c>
      <c r="T11">
        <v>79377</v>
      </c>
      <c r="U11">
        <v>32782</v>
      </c>
      <c r="V11">
        <v>12322</v>
      </c>
      <c r="W11">
        <v>5095</v>
      </c>
      <c r="X11">
        <v>2994</v>
      </c>
      <c r="Y11">
        <v>1989</v>
      </c>
      <c r="Z11">
        <v>7786</v>
      </c>
      <c r="AA11">
        <v>264239</v>
      </c>
      <c r="AB11">
        <v>43818</v>
      </c>
      <c r="AC11">
        <v>3572</v>
      </c>
      <c r="AD11">
        <v>2865</v>
      </c>
      <c r="AE11">
        <v>683</v>
      </c>
      <c r="AF11">
        <v>148991</v>
      </c>
      <c r="AG11">
        <v>124124</v>
      </c>
      <c r="AH11">
        <v>23355</v>
      </c>
      <c r="AI11">
        <v>105069</v>
      </c>
      <c r="AJ11">
        <v>91345</v>
      </c>
      <c r="AK11">
        <v>12135</v>
      </c>
      <c r="AL11">
        <v>19151</v>
      </c>
      <c r="AM11">
        <v>16351</v>
      </c>
      <c r="AN11">
        <v>2459</v>
      </c>
      <c r="AO11">
        <v>593</v>
      </c>
      <c r="AP11">
        <v>48777</v>
      </c>
      <c r="AQ11">
        <v>153638</v>
      </c>
      <c r="AR11">
        <v>7.8</v>
      </c>
      <c r="AS11">
        <v>7.9</v>
      </c>
      <c r="AT11">
        <v>8.3000000000000007</v>
      </c>
      <c r="AU11">
        <v>8.3000000000000007</v>
      </c>
      <c r="AV11">
        <v>8.6</v>
      </c>
      <c r="AW11">
        <v>8</v>
      </c>
      <c r="AX11">
        <v>8</v>
      </c>
      <c r="AY11">
        <v>8</v>
      </c>
      <c r="AZ11">
        <v>7.7</v>
      </c>
      <c r="BA11">
        <v>7.7</v>
      </c>
      <c r="BB11">
        <v>7.8</v>
      </c>
      <c r="BC11">
        <v>7.6</v>
      </c>
      <c r="BD11">
        <v>7.6</v>
      </c>
      <c r="BE11">
        <v>7.9</v>
      </c>
      <c r="BF11">
        <v>7.5</v>
      </c>
      <c r="BG11">
        <v>8.1</v>
      </c>
      <c r="BH11">
        <v>7.7</v>
      </c>
      <c r="BI11" t="s">
        <v>69</v>
      </c>
      <c r="BJ11" t="s">
        <v>70</v>
      </c>
      <c r="BK11">
        <f t="shared" si="0"/>
        <v>157197282</v>
      </c>
    </row>
    <row r="12" spans="1:63" x14ac:dyDescent="0.45">
      <c r="A12" t="s">
        <v>119</v>
      </c>
      <c r="B12">
        <v>2013</v>
      </c>
      <c r="C12">
        <v>225000000</v>
      </c>
      <c r="D12">
        <v>258355354</v>
      </c>
      <c r="E12" t="s">
        <v>120</v>
      </c>
      <c r="F12" t="s">
        <v>121</v>
      </c>
      <c r="G12" t="s">
        <v>122</v>
      </c>
      <c r="H12">
        <v>5000</v>
      </c>
      <c r="I12">
        <v>972</v>
      </c>
      <c r="J12">
        <v>773</v>
      </c>
      <c r="K12">
        <v>7.9</v>
      </c>
      <c r="L12" t="s">
        <v>76</v>
      </c>
      <c r="M12" t="s">
        <v>106</v>
      </c>
      <c r="O12">
        <v>66</v>
      </c>
      <c r="P12">
        <v>161</v>
      </c>
      <c r="Q12">
        <v>97766</v>
      </c>
      <c r="R12">
        <v>101709</v>
      </c>
      <c r="S12">
        <v>153173</v>
      </c>
      <c r="T12">
        <v>95756</v>
      </c>
      <c r="U12">
        <v>39268</v>
      </c>
      <c r="V12">
        <v>15248</v>
      </c>
      <c r="W12">
        <v>6452</v>
      </c>
      <c r="X12">
        <v>3519</v>
      </c>
      <c r="Y12">
        <v>2251</v>
      </c>
      <c r="Z12">
        <v>4955</v>
      </c>
      <c r="AA12">
        <v>343498</v>
      </c>
      <c r="AB12">
        <v>74772</v>
      </c>
      <c r="AC12">
        <v>2463</v>
      </c>
      <c r="AD12">
        <v>1881</v>
      </c>
      <c r="AE12">
        <v>567</v>
      </c>
      <c r="AF12">
        <v>215009</v>
      </c>
      <c r="AG12">
        <v>170290</v>
      </c>
      <c r="AH12">
        <v>42613</v>
      </c>
      <c r="AI12">
        <v>144473</v>
      </c>
      <c r="AJ12">
        <v>121518</v>
      </c>
      <c r="AK12">
        <v>20892</v>
      </c>
      <c r="AL12">
        <v>27811</v>
      </c>
      <c r="AM12">
        <v>22820</v>
      </c>
      <c r="AN12">
        <v>4514</v>
      </c>
      <c r="AO12">
        <v>716</v>
      </c>
      <c r="AP12">
        <v>56067</v>
      </c>
      <c r="AQ12">
        <v>234354</v>
      </c>
      <c r="AR12">
        <v>7.8</v>
      </c>
      <c r="AS12">
        <v>8.1</v>
      </c>
      <c r="AT12">
        <v>8.1</v>
      </c>
      <c r="AU12">
        <v>8</v>
      </c>
      <c r="AV12">
        <v>8.5</v>
      </c>
      <c r="AW12">
        <v>8</v>
      </c>
      <c r="AX12">
        <v>8</v>
      </c>
      <c r="AY12">
        <v>8.1999999999999993</v>
      </c>
      <c r="AZ12">
        <v>7.7</v>
      </c>
      <c r="BA12">
        <v>7.7</v>
      </c>
      <c r="BB12">
        <v>7.9</v>
      </c>
      <c r="BC12">
        <v>7.7</v>
      </c>
      <c r="BD12">
        <v>7.6</v>
      </c>
      <c r="BE12">
        <v>7.9</v>
      </c>
      <c r="BF12">
        <v>7.5</v>
      </c>
      <c r="BG12">
        <v>7.8</v>
      </c>
      <c r="BH12">
        <v>7.8</v>
      </c>
      <c r="BI12" t="s">
        <v>69</v>
      </c>
      <c r="BJ12" t="s">
        <v>70</v>
      </c>
      <c r="BK12">
        <f t="shared" si="0"/>
        <v>33355354</v>
      </c>
    </row>
    <row r="13" spans="1:63" x14ac:dyDescent="0.45">
      <c r="A13" t="s">
        <v>123</v>
      </c>
      <c r="B13">
        <v>2012</v>
      </c>
      <c r="C13">
        <v>220000000</v>
      </c>
      <c r="D13">
        <v>623279547</v>
      </c>
      <c r="E13" t="s">
        <v>124</v>
      </c>
      <c r="F13" t="s">
        <v>116</v>
      </c>
      <c r="G13" t="s">
        <v>117</v>
      </c>
      <c r="H13">
        <v>26000</v>
      </c>
      <c r="I13">
        <v>21000</v>
      </c>
      <c r="J13">
        <v>19000</v>
      </c>
      <c r="K13">
        <v>8.1</v>
      </c>
      <c r="L13" t="s">
        <v>105</v>
      </c>
      <c r="M13" t="s">
        <v>89</v>
      </c>
      <c r="O13">
        <v>69</v>
      </c>
      <c r="P13">
        <v>143</v>
      </c>
      <c r="Q13">
        <v>260257</v>
      </c>
      <c r="R13">
        <v>234203</v>
      </c>
      <c r="S13">
        <v>264290</v>
      </c>
      <c r="T13">
        <v>162604</v>
      </c>
      <c r="U13">
        <v>67579</v>
      </c>
      <c r="V13">
        <v>27957</v>
      </c>
      <c r="W13">
        <v>12176</v>
      </c>
      <c r="X13">
        <v>7201</v>
      </c>
      <c r="Y13">
        <v>4996</v>
      </c>
      <c r="Z13">
        <v>15528</v>
      </c>
      <c r="AA13">
        <v>691783</v>
      </c>
      <c r="AB13">
        <v>151617</v>
      </c>
      <c r="AC13">
        <v>4953</v>
      </c>
      <c r="AD13">
        <v>3767</v>
      </c>
      <c r="AE13">
        <v>1150</v>
      </c>
      <c r="AF13">
        <v>432999</v>
      </c>
      <c r="AG13">
        <v>343012</v>
      </c>
      <c r="AH13">
        <v>85465</v>
      </c>
      <c r="AI13">
        <v>295318</v>
      </c>
      <c r="AJ13">
        <v>247617</v>
      </c>
      <c r="AK13">
        <v>43303</v>
      </c>
      <c r="AL13">
        <v>54282</v>
      </c>
      <c r="AM13">
        <v>44183</v>
      </c>
      <c r="AN13">
        <v>9138</v>
      </c>
      <c r="AO13">
        <v>842</v>
      </c>
      <c r="AP13">
        <v>145826</v>
      </c>
      <c r="AQ13">
        <v>423958</v>
      </c>
      <c r="AR13">
        <v>8</v>
      </c>
      <c r="AS13">
        <v>8.1999999999999993</v>
      </c>
      <c r="AT13">
        <v>8.1999999999999993</v>
      </c>
      <c r="AU13">
        <v>8.1999999999999993</v>
      </c>
      <c r="AV13">
        <v>8.5</v>
      </c>
      <c r="AW13">
        <v>8.1</v>
      </c>
      <c r="AX13">
        <v>8.1</v>
      </c>
      <c r="AY13">
        <v>8.3000000000000007</v>
      </c>
      <c r="AZ13">
        <v>8</v>
      </c>
      <c r="BA13">
        <v>8</v>
      </c>
      <c r="BB13">
        <v>8.1</v>
      </c>
      <c r="BC13">
        <v>7.9</v>
      </c>
      <c r="BD13">
        <v>7.9</v>
      </c>
      <c r="BE13">
        <v>8.1</v>
      </c>
      <c r="BF13">
        <v>7.4</v>
      </c>
      <c r="BG13">
        <v>8.3000000000000007</v>
      </c>
      <c r="BH13">
        <v>7.9</v>
      </c>
      <c r="BI13" t="s">
        <v>69</v>
      </c>
      <c r="BJ13" t="s">
        <v>70</v>
      </c>
      <c r="BK13">
        <f t="shared" si="0"/>
        <v>403279547</v>
      </c>
    </row>
    <row r="14" spans="1:63" x14ac:dyDescent="0.45">
      <c r="A14" t="s">
        <v>125</v>
      </c>
      <c r="B14">
        <v>2010</v>
      </c>
      <c r="C14">
        <v>200000000</v>
      </c>
      <c r="D14">
        <v>414984497</v>
      </c>
      <c r="E14" t="s">
        <v>126</v>
      </c>
      <c r="F14" t="s">
        <v>127</v>
      </c>
      <c r="G14" t="s">
        <v>128</v>
      </c>
      <c r="H14">
        <v>15000</v>
      </c>
      <c r="I14">
        <v>1000</v>
      </c>
      <c r="J14">
        <v>721</v>
      </c>
      <c r="K14">
        <v>8.3000000000000007</v>
      </c>
      <c r="L14" t="s">
        <v>75</v>
      </c>
      <c r="M14" t="s">
        <v>76</v>
      </c>
      <c r="N14" t="s">
        <v>66</v>
      </c>
      <c r="O14">
        <v>92</v>
      </c>
      <c r="P14">
        <v>103</v>
      </c>
      <c r="Q14">
        <v>139773</v>
      </c>
      <c r="R14">
        <v>149992</v>
      </c>
      <c r="S14">
        <v>158704</v>
      </c>
      <c r="T14">
        <v>88289</v>
      </c>
      <c r="U14">
        <v>31291</v>
      </c>
      <c r="V14">
        <v>11850</v>
      </c>
      <c r="W14">
        <v>4859</v>
      </c>
      <c r="X14">
        <v>2932</v>
      </c>
      <c r="Y14">
        <v>2119</v>
      </c>
      <c r="Z14">
        <v>6586</v>
      </c>
      <c r="AA14">
        <v>389014</v>
      </c>
      <c r="AB14">
        <v>98386</v>
      </c>
      <c r="AC14">
        <v>3202</v>
      </c>
      <c r="AD14">
        <v>2405</v>
      </c>
      <c r="AE14">
        <v>776</v>
      </c>
      <c r="AF14">
        <v>260519</v>
      </c>
      <c r="AG14">
        <v>199962</v>
      </c>
      <c r="AH14">
        <v>58366</v>
      </c>
      <c r="AI14">
        <v>169886</v>
      </c>
      <c r="AJ14">
        <v>140253</v>
      </c>
      <c r="AK14">
        <v>27658</v>
      </c>
      <c r="AL14">
        <v>32457</v>
      </c>
      <c r="AM14">
        <v>26171</v>
      </c>
      <c r="AN14">
        <v>5806</v>
      </c>
      <c r="AO14">
        <v>769</v>
      </c>
      <c r="AP14">
        <v>105490</v>
      </c>
      <c r="AQ14">
        <v>267692</v>
      </c>
      <c r="AR14">
        <v>8.3000000000000007</v>
      </c>
      <c r="AS14">
        <v>8.3000000000000007</v>
      </c>
      <c r="AT14">
        <v>8.1999999999999993</v>
      </c>
      <c r="AU14">
        <v>8.3000000000000007</v>
      </c>
      <c r="AV14">
        <v>8</v>
      </c>
      <c r="AW14">
        <v>8.4</v>
      </c>
      <c r="AX14">
        <v>8.5</v>
      </c>
      <c r="AY14">
        <v>8.4</v>
      </c>
      <c r="AZ14">
        <v>8.1999999999999993</v>
      </c>
      <c r="BA14">
        <v>8.1999999999999993</v>
      </c>
      <c r="BB14">
        <v>8.3000000000000007</v>
      </c>
      <c r="BC14">
        <v>8.1</v>
      </c>
      <c r="BD14">
        <v>8.1</v>
      </c>
      <c r="BE14">
        <v>8.1</v>
      </c>
      <c r="BF14">
        <v>8.1</v>
      </c>
      <c r="BG14">
        <v>8.5</v>
      </c>
      <c r="BH14">
        <v>8.3000000000000007</v>
      </c>
      <c r="BI14" t="s">
        <v>129</v>
      </c>
      <c r="BJ14" t="s">
        <v>70</v>
      </c>
      <c r="BK14">
        <f t="shared" si="0"/>
        <v>214984497</v>
      </c>
    </row>
    <row r="15" spans="1:63" x14ac:dyDescent="0.45">
      <c r="A15" t="s">
        <v>130</v>
      </c>
      <c r="B15">
        <v>2012</v>
      </c>
      <c r="C15">
        <v>200000000</v>
      </c>
      <c r="D15">
        <v>304360277</v>
      </c>
      <c r="E15" t="s">
        <v>131</v>
      </c>
      <c r="F15" t="s">
        <v>132</v>
      </c>
      <c r="G15" t="s">
        <v>133</v>
      </c>
      <c r="H15">
        <v>883</v>
      </c>
      <c r="I15">
        <v>563</v>
      </c>
      <c r="J15">
        <v>393</v>
      </c>
      <c r="K15">
        <v>7.8</v>
      </c>
      <c r="L15" t="s">
        <v>105</v>
      </c>
      <c r="M15" t="s">
        <v>76</v>
      </c>
      <c r="N15" t="s">
        <v>100</v>
      </c>
      <c r="O15">
        <v>81</v>
      </c>
      <c r="P15">
        <v>143</v>
      </c>
      <c r="Q15">
        <v>69286</v>
      </c>
      <c r="R15">
        <v>105160</v>
      </c>
      <c r="S15">
        <v>178610</v>
      </c>
      <c r="T15">
        <v>119630</v>
      </c>
      <c r="U15">
        <v>45168</v>
      </c>
      <c r="V15">
        <v>16321</v>
      </c>
      <c r="W15">
        <v>6682</v>
      </c>
      <c r="X15">
        <v>3706</v>
      </c>
      <c r="Y15">
        <v>2378</v>
      </c>
      <c r="Z15">
        <v>5440</v>
      </c>
      <c r="AA15">
        <v>391158</v>
      </c>
      <c r="AB15">
        <v>65929</v>
      </c>
      <c r="AC15">
        <v>1726</v>
      </c>
      <c r="AD15">
        <v>1443</v>
      </c>
      <c r="AE15">
        <v>264</v>
      </c>
      <c r="AF15">
        <v>211059</v>
      </c>
      <c r="AG15">
        <v>175769</v>
      </c>
      <c r="AH15">
        <v>33140</v>
      </c>
      <c r="AI15">
        <v>178148</v>
      </c>
      <c r="AJ15">
        <v>153888</v>
      </c>
      <c r="AK15">
        <v>21704</v>
      </c>
      <c r="AL15">
        <v>40529</v>
      </c>
      <c r="AM15">
        <v>34070</v>
      </c>
      <c r="AN15">
        <v>5793</v>
      </c>
      <c r="AO15">
        <v>802</v>
      </c>
      <c r="AP15">
        <v>73825</v>
      </c>
      <c r="AQ15">
        <v>262166</v>
      </c>
      <c r="AR15">
        <v>7.7</v>
      </c>
      <c r="AS15">
        <v>7.7</v>
      </c>
      <c r="AT15">
        <v>8.1999999999999993</v>
      </c>
      <c r="AU15">
        <v>8.1999999999999993</v>
      </c>
      <c r="AV15">
        <v>7.9</v>
      </c>
      <c r="AW15">
        <v>7.9</v>
      </c>
      <c r="AX15">
        <v>7.9</v>
      </c>
      <c r="AY15">
        <v>7.8</v>
      </c>
      <c r="AZ15">
        <v>7.6</v>
      </c>
      <c r="BA15">
        <v>7.6</v>
      </c>
      <c r="BB15">
        <v>7.6</v>
      </c>
      <c r="BC15">
        <v>7.7</v>
      </c>
      <c r="BD15">
        <v>7.7</v>
      </c>
      <c r="BE15">
        <v>7.9</v>
      </c>
      <c r="BF15">
        <v>7.4</v>
      </c>
      <c r="BG15">
        <v>8</v>
      </c>
      <c r="BH15">
        <v>7.6</v>
      </c>
      <c r="BI15" t="s">
        <v>69</v>
      </c>
      <c r="BJ15" t="s">
        <v>134</v>
      </c>
      <c r="BK15">
        <f t="shared" si="0"/>
        <v>104360277</v>
      </c>
    </row>
    <row r="16" spans="1:63" x14ac:dyDescent="0.45">
      <c r="A16" t="s">
        <v>135</v>
      </c>
      <c r="B16">
        <v>2014</v>
      </c>
      <c r="C16">
        <v>200000000</v>
      </c>
      <c r="D16">
        <v>233914986</v>
      </c>
      <c r="E16" t="s">
        <v>136</v>
      </c>
      <c r="F16" t="s">
        <v>137</v>
      </c>
      <c r="G16" t="s">
        <v>138</v>
      </c>
      <c r="H16">
        <v>34000</v>
      </c>
      <c r="I16">
        <v>22000</v>
      </c>
      <c r="J16">
        <v>20000</v>
      </c>
      <c r="K16">
        <v>8</v>
      </c>
      <c r="L16" t="s">
        <v>105</v>
      </c>
      <c r="M16" t="s">
        <v>76</v>
      </c>
      <c r="N16" t="s">
        <v>89</v>
      </c>
      <c r="O16">
        <v>74</v>
      </c>
      <c r="P16">
        <v>132</v>
      </c>
      <c r="Q16">
        <v>91765</v>
      </c>
      <c r="R16">
        <v>127521</v>
      </c>
      <c r="S16">
        <v>183578</v>
      </c>
      <c r="T16">
        <v>104658</v>
      </c>
      <c r="U16">
        <v>33027</v>
      </c>
      <c r="V16">
        <v>10059</v>
      </c>
      <c r="W16">
        <v>3710</v>
      </c>
      <c r="X16">
        <v>1903</v>
      </c>
      <c r="Y16">
        <v>1225</v>
      </c>
      <c r="Z16">
        <v>3301</v>
      </c>
      <c r="AA16">
        <v>370835</v>
      </c>
      <c r="AB16">
        <v>71008</v>
      </c>
      <c r="AC16">
        <v>3038</v>
      </c>
      <c r="AD16">
        <v>2403</v>
      </c>
      <c r="AE16">
        <v>614</v>
      </c>
      <c r="AF16">
        <v>220178</v>
      </c>
      <c r="AG16">
        <v>179039</v>
      </c>
      <c r="AH16">
        <v>39094</v>
      </c>
      <c r="AI16">
        <v>158607</v>
      </c>
      <c r="AJ16">
        <v>135392</v>
      </c>
      <c r="AK16">
        <v>20927</v>
      </c>
      <c r="AL16">
        <v>26834</v>
      </c>
      <c r="AM16">
        <v>22460</v>
      </c>
      <c r="AN16">
        <v>3884</v>
      </c>
      <c r="AO16">
        <v>710</v>
      </c>
      <c r="AP16">
        <v>67889</v>
      </c>
      <c r="AQ16">
        <v>229049</v>
      </c>
      <c r="AR16">
        <v>8</v>
      </c>
      <c r="AS16">
        <v>8.1</v>
      </c>
      <c r="AT16">
        <v>8.4</v>
      </c>
      <c r="AU16">
        <v>8.4</v>
      </c>
      <c r="AV16">
        <v>8.6</v>
      </c>
      <c r="AW16">
        <v>8.1</v>
      </c>
      <c r="AX16">
        <v>8.1</v>
      </c>
      <c r="AY16">
        <v>8.1999999999999993</v>
      </c>
      <c r="AZ16">
        <v>7.8</v>
      </c>
      <c r="BA16">
        <v>7.8</v>
      </c>
      <c r="BB16">
        <v>8</v>
      </c>
      <c r="BC16">
        <v>7.7</v>
      </c>
      <c r="BD16">
        <v>7.7</v>
      </c>
      <c r="BE16">
        <v>7.9</v>
      </c>
      <c r="BF16">
        <v>7.4</v>
      </c>
      <c r="BG16">
        <v>8.1</v>
      </c>
      <c r="BH16">
        <v>7.9</v>
      </c>
      <c r="BI16" t="s">
        <v>69</v>
      </c>
      <c r="BJ16" t="s">
        <v>70</v>
      </c>
      <c r="BK16">
        <f t="shared" si="0"/>
        <v>33914986</v>
      </c>
    </row>
    <row r="17" spans="1:63" x14ac:dyDescent="0.45">
      <c r="A17" t="s">
        <v>139</v>
      </c>
      <c r="B17">
        <v>2013</v>
      </c>
      <c r="C17">
        <v>190000000</v>
      </c>
      <c r="D17">
        <v>228756232</v>
      </c>
      <c r="E17" t="s">
        <v>102</v>
      </c>
      <c r="F17" t="s">
        <v>140</v>
      </c>
      <c r="G17" t="s">
        <v>141</v>
      </c>
      <c r="H17">
        <v>19000</v>
      </c>
      <c r="I17">
        <v>981</v>
      </c>
      <c r="J17">
        <v>928</v>
      </c>
      <c r="K17">
        <v>7.8</v>
      </c>
      <c r="L17" t="s">
        <v>105</v>
      </c>
      <c r="M17" t="s">
        <v>76</v>
      </c>
      <c r="N17" t="s">
        <v>89</v>
      </c>
      <c r="O17">
        <v>72</v>
      </c>
      <c r="P17">
        <v>132</v>
      </c>
      <c r="Q17">
        <v>59347</v>
      </c>
      <c r="R17">
        <v>81516</v>
      </c>
      <c r="S17">
        <v>136088</v>
      </c>
      <c r="T17">
        <v>87940</v>
      </c>
      <c r="U17">
        <v>32150</v>
      </c>
      <c r="V17">
        <v>11522</v>
      </c>
      <c r="W17">
        <v>4862</v>
      </c>
      <c r="X17">
        <v>2627</v>
      </c>
      <c r="Y17">
        <v>1739</v>
      </c>
      <c r="Z17">
        <v>3694</v>
      </c>
      <c r="AA17">
        <v>293195</v>
      </c>
      <c r="AB17">
        <v>54871</v>
      </c>
      <c r="AC17">
        <v>1167</v>
      </c>
      <c r="AD17">
        <v>919</v>
      </c>
      <c r="AE17">
        <v>235</v>
      </c>
      <c r="AF17">
        <v>139465</v>
      </c>
      <c r="AG17">
        <v>112847</v>
      </c>
      <c r="AH17">
        <v>25177</v>
      </c>
      <c r="AI17">
        <v>148254</v>
      </c>
      <c r="AJ17">
        <v>127249</v>
      </c>
      <c r="AK17">
        <v>18897</v>
      </c>
      <c r="AL17">
        <v>35964</v>
      </c>
      <c r="AM17">
        <v>29756</v>
      </c>
      <c r="AN17">
        <v>5593</v>
      </c>
      <c r="AO17">
        <v>747</v>
      </c>
      <c r="AP17">
        <v>71968</v>
      </c>
      <c r="AQ17">
        <v>181224</v>
      </c>
      <c r="AR17">
        <v>7.7</v>
      </c>
      <c r="AS17">
        <v>8</v>
      </c>
      <c r="AT17">
        <v>7.8</v>
      </c>
      <c r="AU17">
        <v>7.8</v>
      </c>
      <c r="AV17">
        <v>8.1999999999999993</v>
      </c>
      <c r="AW17">
        <v>7.9</v>
      </c>
      <c r="AX17">
        <v>7.8</v>
      </c>
      <c r="AY17">
        <v>8.1</v>
      </c>
      <c r="AZ17">
        <v>7.6</v>
      </c>
      <c r="BA17">
        <v>7.6</v>
      </c>
      <c r="BB17">
        <v>7.9</v>
      </c>
      <c r="BC17">
        <v>7.7</v>
      </c>
      <c r="BD17">
        <v>7.7</v>
      </c>
      <c r="BE17">
        <v>8.1</v>
      </c>
      <c r="BF17">
        <v>7.1</v>
      </c>
      <c r="BG17">
        <v>7.9</v>
      </c>
      <c r="BH17">
        <v>7.6</v>
      </c>
      <c r="BI17" t="s">
        <v>69</v>
      </c>
      <c r="BJ17" t="s">
        <v>70</v>
      </c>
      <c r="BK17">
        <f t="shared" si="0"/>
        <v>38756232</v>
      </c>
    </row>
    <row r="18" spans="1:63" x14ac:dyDescent="0.45">
      <c r="A18" t="s">
        <v>142</v>
      </c>
      <c r="B18">
        <v>2012</v>
      </c>
      <c r="C18">
        <v>180000000</v>
      </c>
      <c r="D18">
        <v>303001229</v>
      </c>
      <c r="E18" t="s">
        <v>120</v>
      </c>
      <c r="F18" t="s">
        <v>121</v>
      </c>
      <c r="G18" t="s">
        <v>122</v>
      </c>
      <c r="H18">
        <v>5000</v>
      </c>
      <c r="I18">
        <v>972</v>
      </c>
      <c r="J18">
        <v>773</v>
      </c>
      <c r="K18">
        <v>7.9</v>
      </c>
      <c r="L18" t="s">
        <v>76</v>
      </c>
      <c r="M18" t="s">
        <v>106</v>
      </c>
      <c r="P18">
        <v>169</v>
      </c>
      <c r="Q18">
        <v>135848</v>
      </c>
      <c r="R18">
        <v>132202</v>
      </c>
      <c r="S18">
        <v>191128</v>
      </c>
      <c r="T18">
        <v>122538</v>
      </c>
      <c r="U18">
        <v>51765</v>
      </c>
      <c r="V18">
        <v>19699</v>
      </c>
      <c r="W18">
        <v>8227</v>
      </c>
      <c r="X18">
        <v>4588</v>
      </c>
      <c r="Y18">
        <v>2845</v>
      </c>
      <c r="Z18">
        <v>6846</v>
      </c>
      <c r="AA18">
        <v>445566</v>
      </c>
      <c r="AB18">
        <v>104340</v>
      </c>
      <c r="AC18">
        <v>2577</v>
      </c>
      <c r="AD18">
        <v>1966</v>
      </c>
      <c r="AE18">
        <v>593</v>
      </c>
      <c r="AF18">
        <v>278388</v>
      </c>
      <c r="AG18">
        <v>217052</v>
      </c>
      <c r="AH18">
        <v>58630</v>
      </c>
      <c r="AI18">
        <v>195765</v>
      </c>
      <c r="AJ18">
        <v>162768</v>
      </c>
      <c r="AK18">
        <v>30209</v>
      </c>
      <c r="AL18">
        <v>37575</v>
      </c>
      <c r="AM18">
        <v>30484</v>
      </c>
      <c r="AN18">
        <v>6457</v>
      </c>
      <c r="AO18">
        <v>785</v>
      </c>
      <c r="AP18">
        <v>78375</v>
      </c>
      <c r="AQ18">
        <v>308010</v>
      </c>
      <c r="AR18">
        <v>7.8</v>
      </c>
      <c r="AS18">
        <v>8.1</v>
      </c>
      <c r="AT18">
        <v>8</v>
      </c>
      <c r="AU18">
        <v>7.9</v>
      </c>
      <c r="AV18">
        <v>8.3000000000000007</v>
      </c>
      <c r="AW18">
        <v>8</v>
      </c>
      <c r="AX18">
        <v>8</v>
      </c>
      <c r="AY18">
        <v>8.1999999999999993</v>
      </c>
      <c r="AZ18">
        <v>7.7</v>
      </c>
      <c r="BA18">
        <v>7.7</v>
      </c>
      <c r="BB18">
        <v>7.9</v>
      </c>
      <c r="BC18">
        <v>7.7</v>
      </c>
      <c r="BD18">
        <v>7.6</v>
      </c>
      <c r="BE18">
        <v>8</v>
      </c>
      <c r="BF18">
        <v>7.5</v>
      </c>
      <c r="BG18">
        <v>7.8</v>
      </c>
      <c r="BH18">
        <v>7.8</v>
      </c>
      <c r="BI18" t="s">
        <v>69</v>
      </c>
      <c r="BJ18" t="s">
        <v>70</v>
      </c>
      <c r="BK18">
        <f t="shared" si="0"/>
        <v>123001229</v>
      </c>
    </row>
    <row r="19" spans="1:63" x14ac:dyDescent="0.45">
      <c r="A19" t="s">
        <v>143</v>
      </c>
      <c r="B19">
        <v>2014</v>
      </c>
      <c r="C19">
        <v>178000000</v>
      </c>
      <c r="D19">
        <v>100189501</v>
      </c>
      <c r="E19" t="s">
        <v>144</v>
      </c>
      <c r="F19" t="s">
        <v>145</v>
      </c>
      <c r="G19" t="s">
        <v>146</v>
      </c>
      <c r="H19">
        <v>10000</v>
      </c>
      <c r="I19">
        <v>854</v>
      </c>
      <c r="J19">
        <v>509</v>
      </c>
      <c r="K19">
        <v>7.9</v>
      </c>
      <c r="L19" t="s">
        <v>105</v>
      </c>
      <c r="M19" t="s">
        <v>76</v>
      </c>
      <c r="N19" t="s">
        <v>89</v>
      </c>
      <c r="O19">
        <v>71</v>
      </c>
      <c r="P19">
        <v>113</v>
      </c>
      <c r="Q19">
        <v>60383</v>
      </c>
      <c r="R19">
        <v>99596</v>
      </c>
      <c r="S19">
        <v>175961</v>
      </c>
      <c r="T19">
        <v>100724</v>
      </c>
      <c r="U19">
        <v>28982</v>
      </c>
      <c r="V19">
        <v>8145</v>
      </c>
      <c r="W19">
        <v>2858</v>
      </c>
      <c r="X19">
        <v>1368</v>
      </c>
      <c r="Y19">
        <v>857</v>
      </c>
      <c r="Z19">
        <v>1661</v>
      </c>
      <c r="AA19">
        <v>341199</v>
      </c>
      <c r="AB19">
        <v>45790</v>
      </c>
      <c r="AC19">
        <v>1893</v>
      </c>
      <c r="AD19">
        <v>1584</v>
      </c>
      <c r="AE19">
        <v>292</v>
      </c>
      <c r="AF19">
        <v>172016</v>
      </c>
      <c r="AG19">
        <v>148814</v>
      </c>
      <c r="AH19">
        <v>21495</v>
      </c>
      <c r="AI19">
        <v>157476</v>
      </c>
      <c r="AJ19">
        <v>138752</v>
      </c>
      <c r="AK19">
        <v>16463</v>
      </c>
      <c r="AL19">
        <v>30965</v>
      </c>
      <c r="AM19">
        <v>26562</v>
      </c>
      <c r="AN19">
        <v>3820</v>
      </c>
      <c r="AO19">
        <v>691</v>
      </c>
      <c r="AP19">
        <v>55486</v>
      </c>
      <c r="AQ19">
        <v>217557</v>
      </c>
      <c r="AR19">
        <v>7.9</v>
      </c>
      <c r="AS19">
        <v>7.8</v>
      </c>
      <c r="AT19">
        <v>8.1999999999999993</v>
      </c>
      <c r="AU19">
        <v>8.1</v>
      </c>
      <c r="AV19">
        <v>8.1999999999999993</v>
      </c>
      <c r="AW19">
        <v>8</v>
      </c>
      <c r="AX19">
        <v>8</v>
      </c>
      <c r="AY19">
        <v>7.8</v>
      </c>
      <c r="AZ19">
        <v>7.8</v>
      </c>
      <c r="BA19">
        <v>7.8</v>
      </c>
      <c r="BB19">
        <v>7.7</v>
      </c>
      <c r="BC19">
        <v>7.8</v>
      </c>
      <c r="BD19">
        <v>7.8</v>
      </c>
      <c r="BE19">
        <v>7.8</v>
      </c>
      <c r="BF19">
        <v>7.5</v>
      </c>
      <c r="BG19">
        <v>8</v>
      </c>
      <c r="BH19">
        <v>7.8</v>
      </c>
      <c r="BI19" t="s">
        <v>69</v>
      </c>
      <c r="BJ19" t="s">
        <v>70</v>
      </c>
      <c r="BK19">
        <f t="shared" si="0"/>
        <v>-77810499</v>
      </c>
    </row>
    <row r="20" spans="1:63" x14ac:dyDescent="0.45">
      <c r="A20" t="s">
        <v>147</v>
      </c>
      <c r="B20">
        <v>2015</v>
      </c>
      <c r="C20">
        <v>175000000</v>
      </c>
      <c r="D20">
        <v>356454367</v>
      </c>
      <c r="E20" t="s">
        <v>148</v>
      </c>
      <c r="F20" t="s">
        <v>149</v>
      </c>
      <c r="G20" t="s">
        <v>150</v>
      </c>
      <c r="H20">
        <v>1000</v>
      </c>
      <c r="I20">
        <v>767</v>
      </c>
      <c r="J20">
        <v>384</v>
      </c>
      <c r="K20">
        <v>8.1999999999999993</v>
      </c>
      <c r="L20" t="s">
        <v>75</v>
      </c>
      <c r="M20" t="s">
        <v>76</v>
      </c>
      <c r="N20" t="s">
        <v>66</v>
      </c>
      <c r="O20">
        <v>94</v>
      </c>
      <c r="P20">
        <v>95</v>
      </c>
      <c r="Q20">
        <v>87509</v>
      </c>
      <c r="R20">
        <v>113244</v>
      </c>
      <c r="S20">
        <v>119801</v>
      </c>
      <c r="T20">
        <v>67153</v>
      </c>
      <c r="U20">
        <v>24210</v>
      </c>
      <c r="V20">
        <v>8542</v>
      </c>
      <c r="W20">
        <v>3349</v>
      </c>
      <c r="X20">
        <v>1872</v>
      </c>
      <c r="Y20">
        <v>1123</v>
      </c>
      <c r="Z20">
        <v>3450</v>
      </c>
      <c r="AA20">
        <v>244433</v>
      </c>
      <c r="AB20">
        <v>79081</v>
      </c>
      <c r="AC20">
        <v>3361</v>
      </c>
      <c r="AD20">
        <v>2294</v>
      </c>
      <c r="AE20">
        <v>1040</v>
      </c>
      <c r="AF20">
        <v>170056</v>
      </c>
      <c r="AG20">
        <v>121574</v>
      </c>
      <c r="AH20">
        <v>46685</v>
      </c>
      <c r="AI20">
        <v>108560</v>
      </c>
      <c r="AJ20">
        <v>86312</v>
      </c>
      <c r="AK20">
        <v>20516</v>
      </c>
      <c r="AL20">
        <v>18694</v>
      </c>
      <c r="AM20">
        <v>14910</v>
      </c>
      <c r="AN20">
        <v>3416</v>
      </c>
      <c r="AO20">
        <v>587</v>
      </c>
      <c r="AP20">
        <v>48297</v>
      </c>
      <c r="AQ20">
        <v>176446</v>
      </c>
      <c r="AR20">
        <v>8.1999999999999993</v>
      </c>
      <c r="AS20">
        <v>8.1999999999999993</v>
      </c>
      <c r="AT20">
        <v>8.4</v>
      </c>
      <c r="AU20">
        <v>8.4</v>
      </c>
      <c r="AV20">
        <v>8.3000000000000007</v>
      </c>
      <c r="AW20">
        <v>8.3000000000000007</v>
      </c>
      <c r="AX20">
        <v>8.3000000000000007</v>
      </c>
      <c r="AY20">
        <v>8.3000000000000007</v>
      </c>
      <c r="AZ20">
        <v>8.1</v>
      </c>
      <c r="BA20">
        <v>8.1</v>
      </c>
      <c r="BB20">
        <v>8.1</v>
      </c>
      <c r="BC20">
        <v>7.9</v>
      </c>
      <c r="BD20">
        <v>7.9</v>
      </c>
      <c r="BE20">
        <v>7.9</v>
      </c>
      <c r="BF20">
        <v>7.6</v>
      </c>
      <c r="BG20">
        <v>8.1999999999999993</v>
      </c>
      <c r="BH20">
        <v>8.1</v>
      </c>
      <c r="BI20" t="s">
        <v>77</v>
      </c>
      <c r="BJ20" t="s">
        <v>70</v>
      </c>
      <c r="BK20">
        <f t="shared" si="0"/>
        <v>181454367</v>
      </c>
    </row>
    <row r="21" spans="1:63" x14ac:dyDescent="0.45">
      <c r="A21" t="s">
        <v>151</v>
      </c>
      <c r="B21">
        <v>2014</v>
      </c>
      <c r="C21">
        <v>170000000</v>
      </c>
      <c r="D21">
        <v>333130696</v>
      </c>
      <c r="E21" t="s">
        <v>152</v>
      </c>
      <c r="F21" t="s">
        <v>153</v>
      </c>
      <c r="G21" t="s">
        <v>154</v>
      </c>
      <c r="H21">
        <v>14000</v>
      </c>
      <c r="I21">
        <v>14000</v>
      </c>
      <c r="J21">
        <v>3000</v>
      </c>
      <c r="K21">
        <v>8.1</v>
      </c>
      <c r="L21" t="s">
        <v>105</v>
      </c>
      <c r="M21" t="s">
        <v>76</v>
      </c>
      <c r="N21" t="s">
        <v>89</v>
      </c>
      <c r="O21">
        <v>76</v>
      </c>
      <c r="P21">
        <v>121</v>
      </c>
      <c r="Q21">
        <v>156606</v>
      </c>
      <c r="R21">
        <v>185326</v>
      </c>
      <c r="S21">
        <v>216876</v>
      </c>
      <c r="T21">
        <v>127878</v>
      </c>
      <c r="U21">
        <v>49009</v>
      </c>
      <c r="V21">
        <v>18501</v>
      </c>
      <c r="W21">
        <v>8326</v>
      </c>
      <c r="X21">
        <v>4772</v>
      </c>
      <c r="Y21">
        <v>3243</v>
      </c>
      <c r="Z21">
        <v>7714</v>
      </c>
      <c r="AA21">
        <v>491689</v>
      </c>
      <c r="AB21">
        <v>101957</v>
      </c>
      <c r="AC21">
        <v>5154</v>
      </c>
      <c r="AD21">
        <v>3949</v>
      </c>
      <c r="AE21">
        <v>1170</v>
      </c>
      <c r="AF21">
        <v>288707</v>
      </c>
      <c r="AG21">
        <v>231018</v>
      </c>
      <c r="AH21">
        <v>54884</v>
      </c>
      <c r="AI21">
        <v>207895</v>
      </c>
      <c r="AJ21">
        <v>176032</v>
      </c>
      <c r="AK21">
        <v>28924</v>
      </c>
      <c r="AL21">
        <v>42006</v>
      </c>
      <c r="AM21">
        <v>34512</v>
      </c>
      <c r="AN21">
        <v>6802</v>
      </c>
      <c r="AO21">
        <v>774</v>
      </c>
      <c r="AP21">
        <v>97905</v>
      </c>
      <c r="AQ21">
        <v>296439</v>
      </c>
      <c r="AR21">
        <v>8</v>
      </c>
      <c r="AS21">
        <v>8.1</v>
      </c>
      <c r="AT21">
        <v>8.4</v>
      </c>
      <c r="AU21">
        <v>8.4</v>
      </c>
      <c r="AV21">
        <v>8.5</v>
      </c>
      <c r="AW21">
        <v>8.1</v>
      </c>
      <c r="AX21">
        <v>8.1</v>
      </c>
      <c r="AY21">
        <v>8.1</v>
      </c>
      <c r="AZ21">
        <v>7.9</v>
      </c>
      <c r="BA21">
        <v>7.9</v>
      </c>
      <c r="BB21">
        <v>8</v>
      </c>
      <c r="BC21">
        <v>7.9</v>
      </c>
      <c r="BD21">
        <v>7.9</v>
      </c>
      <c r="BE21">
        <v>8</v>
      </c>
      <c r="BF21">
        <v>7.6</v>
      </c>
      <c r="BG21">
        <v>8.3000000000000007</v>
      </c>
      <c r="BH21">
        <v>7.9</v>
      </c>
      <c r="BI21" t="s">
        <v>69</v>
      </c>
      <c r="BJ21" t="s">
        <v>70</v>
      </c>
      <c r="BK21">
        <f t="shared" si="0"/>
        <v>163130696</v>
      </c>
    </row>
    <row r="22" spans="1:63" x14ac:dyDescent="0.45">
      <c r="A22" t="s">
        <v>155</v>
      </c>
      <c r="B22">
        <v>2014</v>
      </c>
      <c r="C22">
        <v>170000000</v>
      </c>
      <c r="D22">
        <v>259746958</v>
      </c>
      <c r="E22" t="s">
        <v>117</v>
      </c>
      <c r="F22" t="s">
        <v>118</v>
      </c>
      <c r="G22" t="s">
        <v>156</v>
      </c>
      <c r="H22">
        <v>19000</v>
      </c>
      <c r="I22">
        <v>11000</v>
      </c>
      <c r="J22">
        <v>2000</v>
      </c>
      <c r="K22">
        <v>7.8</v>
      </c>
      <c r="L22" t="s">
        <v>105</v>
      </c>
      <c r="M22" t="s">
        <v>76</v>
      </c>
      <c r="N22" t="s">
        <v>89</v>
      </c>
      <c r="O22">
        <v>70</v>
      </c>
      <c r="P22">
        <v>136</v>
      </c>
      <c r="Q22">
        <v>84943</v>
      </c>
      <c r="R22">
        <v>103896</v>
      </c>
      <c r="S22">
        <v>169440</v>
      </c>
      <c r="T22">
        <v>120197</v>
      </c>
      <c r="U22">
        <v>44124</v>
      </c>
      <c r="V22">
        <v>14639</v>
      </c>
      <c r="W22">
        <v>5571</v>
      </c>
      <c r="X22">
        <v>2735</v>
      </c>
      <c r="Y22">
        <v>1932</v>
      </c>
      <c r="Z22">
        <v>5248</v>
      </c>
      <c r="AA22">
        <v>360615</v>
      </c>
      <c r="AB22">
        <v>66751</v>
      </c>
      <c r="AC22">
        <v>3765</v>
      </c>
      <c r="AD22">
        <v>2900</v>
      </c>
      <c r="AE22">
        <v>844</v>
      </c>
      <c r="AF22">
        <v>208526</v>
      </c>
      <c r="AG22">
        <v>170111</v>
      </c>
      <c r="AH22">
        <v>36456</v>
      </c>
      <c r="AI22">
        <v>150264</v>
      </c>
      <c r="AJ22">
        <v>129500</v>
      </c>
      <c r="AK22">
        <v>18637</v>
      </c>
      <c r="AL22">
        <v>28922</v>
      </c>
      <c r="AM22">
        <v>24313</v>
      </c>
      <c r="AN22">
        <v>4103</v>
      </c>
      <c r="AO22">
        <v>720</v>
      </c>
      <c r="AP22">
        <v>72120</v>
      </c>
      <c r="AQ22">
        <v>213180</v>
      </c>
      <c r="AR22">
        <v>7.7</v>
      </c>
      <c r="AS22">
        <v>7.9</v>
      </c>
      <c r="AT22">
        <v>8.3000000000000007</v>
      </c>
      <c r="AU22">
        <v>8.1999999999999993</v>
      </c>
      <c r="AV22">
        <v>8.5</v>
      </c>
      <c r="AW22">
        <v>7.8</v>
      </c>
      <c r="AX22">
        <v>7.8</v>
      </c>
      <c r="AY22">
        <v>7.9</v>
      </c>
      <c r="AZ22">
        <v>7.6</v>
      </c>
      <c r="BA22">
        <v>7.6</v>
      </c>
      <c r="BB22">
        <v>7.7</v>
      </c>
      <c r="BC22">
        <v>7.7</v>
      </c>
      <c r="BD22">
        <v>7.6</v>
      </c>
      <c r="BE22">
        <v>7.8</v>
      </c>
      <c r="BF22">
        <v>7.5</v>
      </c>
      <c r="BG22">
        <v>8.1</v>
      </c>
      <c r="BH22">
        <v>7.5</v>
      </c>
      <c r="BI22" t="s">
        <v>69</v>
      </c>
      <c r="BJ22" t="s">
        <v>70</v>
      </c>
      <c r="BK22">
        <f t="shared" si="0"/>
        <v>89746958</v>
      </c>
    </row>
    <row r="23" spans="1:63" x14ac:dyDescent="0.45">
      <c r="A23" t="s">
        <v>157</v>
      </c>
      <c r="B23">
        <v>2014</v>
      </c>
      <c r="C23">
        <v>170000000</v>
      </c>
      <c r="D23">
        <v>208543795</v>
      </c>
      <c r="E23" t="s">
        <v>158</v>
      </c>
      <c r="F23" t="s">
        <v>159</v>
      </c>
      <c r="G23" t="s">
        <v>160</v>
      </c>
      <c r="H23">
        <v>10000</v>
      </c>
      <c r="I23">
        <v>2000</v>
      </c>
      <c r="J23">
        <v>884</v>
      </c>
      <c r="K23">
        <v>7.6</v>
      </c>
      <c r="L23" t="s">
        <v>105</v>
      </c>
      <c r="M23" t="s">
        <v>76</v>
      </c>
      <c r="N23" t="s">
        <v>67</v>
      </c>
      <c r="O23">
        <v>79</v>
      </c>
      <c r="P23">
        <v>130</v>
      </c>
      <c r="Q23">
        <v>37605</v>
      </c>
      <c r="R23">
        <v>58021</v>
      </c>
      <c r="S23">
        <v>112652</v>
      </c>
      <c r="T23">
        <v>84789</v>
      </c>
      <c r="U23">
        <v>33747</v>
      </c>
      <c r="V23">
        <v>11561</v>
      </c>
      <c r="W23">
        <v>4734</v>
      </c>
      <c r="X23">
        <v>2392</v>
      </c>
      <c r="Y23">
        <v>1470</v>
      </c>
      <c r="Z23">
        <v>2707</v>
      </c>
      <c r="AA23">
        <v>250421</v>
      </c>
      <c r="AB23">
        <v>32032</v>
      </c>
      <c r="AC23">
        <v>1720</v>
      </c>
      <c r="AD23">
        <v>1468</v>
      </c>
      <c r="AE23">
        <v>236</v>
      </c>
      <c r="AF23">
        <v>128574</v>
      </c>
      <c r="AG23">
        <v>111856</v>
      </c>
      <c r="AH23">
        <v>15469</v>
      </c>
      <c r="AI23">
        <v>110394</v>
      </c>
      <c r="AJ23">
        <v>98110</v>
      </c>
      <c r="AK23">
        <v>10765</v>
      </c>
      <c r="AL23">
        <v>21701</v>
      </c>
      <c r="AM23">
        <v>18794</v>
      </c>
      <c r="AN23">
        <v>2510</v>
      </c>
      <c r="AO23">
        <v>649</v>
      </c>
      <c r="AP23">
        <v>42877</v>
      </c>
      <c r="AQ23">
        <v>154981</v>
      </c>
      <c r="AR23">
        <v>7.6</v>
      </c>
      <c r="AS23">
        <v>7.5</v>
      </c>
      <c r="AT23">
        <v>8</v>
      </c>
      <c r="AU23">
        <v>8</v>
      </c>
      <c r="AV23">
        <v>7.9</v>
      </c>
      <c r="AW23">
        <v>7.7</v>
      </c>
      <c r="AX23">
        <v>7.8</v>
      </c>
      <c r="AY23">
        <v>7.5</v>
      </c>
      <c r="AZ23">
        <v>7.5</v>
      </c>
      <c r="BA23">
        <v>7.5</v>
      </c>
      <c r="BB23">
        <v>7.4</v>
      </c>
      <c r="BC23">
        <v>7.4</v>
      </c>
      <c r="BD23">
        <v>7.4</v>
      </c>
      <c r="BE23">
        <v>7.4</v>
      </c>
      <c r="BF23">
        <v>7.4</v>
      </c>
      <c r="BG23">
        <v>7.8</v>
      </c>
      <c r="BH23">
        <v>7.5</v>
      </c>
      <c r="BI23" t="s">
        <v>69</v>
      </c>
      <c r="BJ23" t="s">
        <v>70</v>
      </c>
      <c r="BK23">
        <f t="shared" si="0"/>
        <v>38543795</v>
      </c>
    </row>
    <row r="24" spans="1:63" x14ac:dyDescent="0.45">
      <c r="A24" t="s">
        <v>161</v>
      </c>
      <c r="B24">
        <v>2011</v>
      </c>
      <c r="C24">
        <v>170000000</v>
      </c>
      <c r="D24">
        <v>73820094</v>
      </c>
      <c r="E24" t="s">
        <v>162</v>
      </c>
      <c r="F24" t="s">
        <v>163</v>
      </c>
      <c r="G24" t="s">
        <v>164</v>
      </c>
      <c r="H24">
        <v>17000</v>
      </c>
      <c r="I24">
        <v>16000</v>
      </c>
      <c r="J24">
        <v>1000</v>
      </c>
      <c r="K24">
        <v>7.5</v>
      </c>
      <c r="L24" t="s">
        <v>76</v>
      </c>
      <c r="M24" t="s">
        <v>67</v>
      </c>
      <c r="N24" t="s">
        <v>165</v>
      </c>
      <c r="O24">
        <v>83</v>
      </c>
      <c r="P24">
        <v>126</v>
      </c>
      <c r="Q24">
        <v>29228</v>
      </c>
      <c r="R24">
        <v>40728</v>
      </c>
      <c r="S24">
        <v>77893</v>
      </c>
      <c r="T24">
        <v>62936</v>
      </c>
      <c r="U24">
        <v>27932</v>
      </c>
      <c r="V24">
        <v>11179</v>
      </c>
      <c r="W24">
        <v>4664</v>
      </c>
      <c r="X24">
        <v>2674</v>
      </c>
      <c r="Y24">
        <v>1700</v>
      </c>
      <c r="Z24">
        <v>3023</v>
      </c>
      <c r="AA24">
        <v>179655</v>
      </c>
      <c r="AB24">
        <v>47795</v>
      </c>
      <c r="AC24">
        <v>884</v>
      </c>
      <c r="AD24">
        <v>616</v>
      </c>
      <c r="AE24">
        <v>250</v>
      </c>
      <c r="AF24">
        <v>105814</v>
      </c>
      <c r="AG24">
        <v>79064</v>
      </c>
      <c r="AH24">
        <v>25620</v>
      </c>
      <c r="AI24">
        <v>93126</v>
      </c>
      <c r="AJ24">
        <v>76098</v>
      </c>
      <c r="AK24">
        <v>15694</v>
      </c>
      <c r="AL24">
        <v>22136</v>
      </c>
      <c r="AM24">
        <v>17667</v>
      </c>
      <c r="AN24">
        <v>4065</v>
      </c>
      <c r="AO24">
        <v>669</v>
      </c>
      <c r="AP24">
        <v>39127</v>
      </c>
      <c r="AQ24">
        <v>142850</v>
      </c>
      <c r="AR24">
        <v>7.5</v>
      </c>
      <c r="AS24">
        <v>7.6</v>
      </c>
      <c r="AT24">
        <v>7.8</v>
      </c>
      <c r="AU24">
        <v>7.8</v>
      </c>
      <c r="AV24">
        <v>7.6</v>
      </c>
      <c r="AW24">
        <v>7.7</v>
      </c>
      <c r="AX24">
        <v>7.7</v>
      </c>
      <c r="AY24">
        <v>7.7</v>
      </c>
      <c r="AZ24">
        <v>7.4</v>
      </c>
      <c r="BA24">
        <v>7.4</v>
      </c>
      <c r="BB24">
        <v>7.4</v>
      </c>
      <c r="BC24">
        <v>7.5</v>
      </c>
      <c r="BD24">
        <v>7.5</v>
      </c>
      <c r="BE24">
        <v>7.6</v>
      </c>
      <c r="BF24">
        <v>7.4</v>
      </c>
      <c r="BG24">
        <v>7.7</v>
      </c>
      <c r="BH24">
        <v>7.5</v>
      </c>
      <c r="BI24" t="s">
        <v>77</v>
      </c>
      <c r="BJ24" t="s">
        <v>70</v>
      </c>
      <c r="BK24">
        <f t="shared" si="0"/>
        <v>-96179906</v>
      </c>
    </row>
    <row r="25" spans="1:63" x14ac:dyDescent="0.45">
      <c r="A25" t="s">
        <v>166</v>
      </c>
      <c r="B25">
        <v>2014</v>
      </c>
      <c r="C25">
        <v>165000000</v>
      </c>
      <c r="D25">
        <v>222487711</v>
      </c>
      <c r="E25" t="s">
        <v>167</v>
      </c>
      <c r="F25" t="s">
        <v>168</v>
      </c>
      <c r="G25" t="s">
        <v>169</v>
      </c>
      <c r="H25">
        <v>756</v>
      </c>
      <c r="I25">
        <v>719</v>
      </c>
      <c r="J25">
        <v>562</v>
      </c>
      <c r="K25">
        <v>7.8</v>
      </c>
      <c r="L25" t="s">
        <v>75</v>
      </c>
      <c r="M25" t="s">
        <v>105</v>
      </c>
      <c r="N25" t="s">
        <v>76</v>
      </c>
      <c r="O25">
        <v>74</v>
      </c>
      <c r="P25">
        <v>124</v>
      </c>
      <c r="Q25">
        <v>50311</v>
      </c>
      <c r="R25">
        <v>61304</v>
      </c>
      <c r="S25">
        <v>103726</v>
      </c>
      <c r="T25">
        <v>65681</v>
      </c>
      <c r="U25">
        <v>22389</v>
      </c>
      <c r="V25">
        <v>6830</v>
      </c>
      <c r="W25">
        <v>2251</v>
      </c>
      <c r="X25">
        <v>1036</v>
      </c>
      <c r="Y25">
        <v>539</v>
      </c>
      <c r="Z25">
        <v>1439</v>
      </c>
      <c r="AA25">
        <v>187383</v>
      </c>
      <c r="AB25">
        <v>58731</v>
      </c>
      <c r="AC25">
        <v>2446</v>
      </c>
      <c r="AD25">
        <v>1571</v>
      </c>
      <c r="AE25">
        <v>855</v>
      </c>
      <c r="AF25">
        <v>128237</v>
      </c>
      <c r="AG25">
        <v>91744</v>
      </c>
      <c r="AH25">
        <v>35122</v>
      </c>
      <c r="AI25">
        <v>84098</v>
      </c>
      <c r="AJ25">
        <v>68040</v>
      </c>
      <c r="AK25">
        <v>14796</v>
      </c>
      <c r="AL25">
        <v>13974</v>
      </c>
      <c r="AM25">
        <v>11304</v>
      </c>
      <c r="AN25">
        <v>2400</v>
      </c>
      <c r="AO25">
        <v>525</v>
      </c>
      <c r="AP25">
        <v>36702</v>
      </c>
      <c r="AQ25">
        <v>131818</v>
      </c>
      <c r="AR25">
        <v>7.7</v>
      </c>
      <c r="AS25">
        <v>8.1999999999999993</v>
      </c>
      <c r="AT25">
        <v>8.1999999999999993</v>
      </c>
      <c r="AU25">
        <v>8</v>
      </c>
      <c r="AV25">
        <v>8.6999999999999993</v>
      </c>
      <c r="AW25">
        <v>7.9</v>
      </c>
      <c r="AX25">
        <v>7.8</v>
      </c>
      <c r="AY25">
        <v>8.3000000000000007</v>
      </c>
      <c r="AZ25">
        <v>7.7</v>
      </c>
      <c r="BA25">
        <v>7.6</v>
      </c>
      <c r="BB25">
        <v>8</v>
      </c>
      <c r="BC25">
        <v>7.6</v>
      </c>
      <c r="BD25">
        <v>7.6</v>
      </c>
      <c r="BE25">
        <v>7.9</v>
      </c>
      <c r="BF25">
        <v>7.2</v>
      </c>
      <c r="BG25">
        <v>7.9</v>
      </c>
      <c r="BH25">
        <v>7.7</v>
      </c>
      <c r="BI25" t="s">
        <v>77</v>
      </c>
      <c r="BJ25" t="s">
        <v>70</v>
      </c>
      <c r="BK25">
        <f t="shared" si="0"/>
        <v>57487711</v>
      </c>
    </row>
    <row r="26" spans="1:63" x14ac:dyDescent="0.45">
      <c r="A26" t="s">
        <v>170</v>
      </c>
      <c r="B26">
        <v>2010</v>
      </c>
      <c r="C26">
        <v>165000000</v>
      </c>
      <c r="D26">
        <v>217387997</v>
      </c>
      <c r="E26" t="s">
        <v>171</v>
      </c>
      <c r="F26" t="s">
        <v>172</v>
      </c>
      <c r="G26" t="s">
        <v>173</v>
      </c>
      <c r="H26">
        <v>18000</v>
      </c>
      <c r="I26">
        <v>953</v>
      </c>
      <c r="J26">
        <v>759</v>
      </c>
      <c r="K26">
        <v>8.1</v>
      </c>
      <c r="L26" t="s">
        <v>75</v>
      </c>
      <c r="M26" t="s">
        <v>105</v>
      </c>
      <c r="N26" t="s">
        <v>76</v>
      </c>
      <c r="O26">
        <v>74</v>
      </c>
      <c r="P26">
        <v>124</v>
      </c>
      <c r="Q26">
        <v>103844</v>
      </c>
      <c r="R26">
        <v>127521</v>
      </c>
      <c r="S26">
        <v>167836</v>
      </c>
      <c r="T26">
        <v>89478</v>
      </c>
      <c r="U26">
        <v>26766</v>
      </c>
      <c r="V26">
        <v>8277</v>
      </c>
      <c r="W26">
        <v>2953</v>
      </c>
      <c r="X26">
        <v>1535</v>
      </c>
      <c r="Y26">
        <v>1007</v>
      </c>
      <c r="Z26">
        <v>3091</v>
      </c>
      <c r="AA26">
        <v>327837</v>
      </c>
      <c r="AB26">
        <v>105104</v>
      </c>
      <c r="AC26">
        <v>2783</v>
      </c>
      <c r="AD26">
        <v>1940</v>
      </c>
      <c r="AE26">
        <v>824</v>
      </c>
      <c r="AF26">
        <v>232014</v>
      </c>
      <c r="AG26">
        <v>167259</v>
      </c>
      <c r="AH26">
        <v>62711</v>
      </c>
      <c r="AI26">
        <v>151469</v>
      </c>
      <c r="AJ26">
        <v>120140</v>
      </c>
      <c r="AK26">
        <v>29483</v>
      </c>
      <c r="AL26">
        <v>26139</v>
      </c>
      <c r="AM26">
        <v>20418</v>
      </c>
      <c r="AN26">
        <v>5320</v>
      </c>
      <c r="AO26">
        <v>744</v>
      </c>
      <c r="AP26">
        <v>73637</v>
      </c>
      <c r="AQ26">
        <v>244365</v>
      </c>
      <c r="AR26">
        <v>8.1</v>
      </c>
      <c r="AS26">
        <v>8.4</v>
      </c>
      <c r="AT26">
        <v>8</v>
      </c>
      <c r="AU26">
        <v>7.9</v>
      </c>
      <c r="AV26">
        <v>8.3000000000000007</v>
      </c>
      <c r="AW26">
        <v>8.3000000000000007</v>
      </c>
      <c r="AX26">
        <v>8.1999999999999993</v>
      </c>
      <c r="AY26">
        <v>8.5</v>
      </c>
      <c r="AZ26">
        <v>8</v>
      </c>
      <c r="BA26">
        <v>8</v>
      </c>
      <c r="BB26">
        <v>8.4</v>
      </c>
      <c r="BC26">
        <v>7.9</v>
      </c>
      <c r="BD26">
        <v>7.9</v>
      </c>
      <c r="BE26">
        <v>8.1999999999999993</v>
      </c>
      <c r="BF26">
        <v>7.4</v>
      </c>
      <c r="BG26">
        <v>8.1</v>
      </c>
      <c r="BH26">
        <v>8.1</v>
      </c>
      <c r="BI26" t="s">
        <v>77</v>
      </c>
      <c r="BJ26" t="s">
        <v>70</v>
      </c>
      <c r="BK26">
        <f t="shared" si="0"/>
        <v>52387997</v>
      </c>
    </row>
    <row r="27" spans="1:63" x14ac:dyDescent="0.45">
      <c r="A27" t="s">
        <v>174</v>
      </c>
      <c r="B27">
        <v>2012</v>
      </c>
      <c r="C27">
        <v>165000000</v>
      </c>
      <c r="D27">
        <v>189412677</v>
      </c>
      <c r="E27" t="s">
        <v>175</v>
      </c>
      <c r="F27" t="s">
        <v>176</v>
      </c>
      <c r="G27" t="s">
        <v>177</v>
      </c>
      <c r="H27">
        <v>975</v>
      </c>
      <c r="I27">
        <v>931</v>
      </c>
      <c r="J27">
        <v>833</v>
      </c>
      <c r="K27">
        <v>7.7</v>
      </c>
      <c r="L27" t="s">
        <v>75</v>
      </c>
      <c r="M27" t="s">
        <v>76</v>
      </c>
      <c r="N27" t="s">
        <v>66</v>
      </c>
      <c r="O27">
        <v>72</v>
      </c>
      <c r="P27">
        <v>124</v>
      </c>
      <c r="Q27">
        <v>41980</v>
      </c>
      <c r="R27">
        <v>50262</v>
      </c>
      <c r="S27">
        <v>96477</v>
      </c>
      <c r="T27">
        <v>67934</v>
      </c>
      <c r="U27">
        <v>24894</v>
      </c>
      <c r="V27">
        <v>7748</v>
      </c>
      <c r="W27">
        <v>2724</v>
      </c>
      <c r="X27">
        <v>1190</v>
      </c>
      <c r="Y27">
        <v>703</v>
      </c>
      <c r="Z27">
        <v>1226</v>
      </c>
      <c r="AA27">
        <v>190983</v>
      </c>
      <c r="AB27">
        <v>50202</v>
      </c>
      <c r="AC27">
        <v>1663</v>
      </c>
      <c r="AD27">
        <v>1182</v>
      </c>
      <c r="AE27">
        <v>467</v>
      </c>
      <c r="AF27">
        <v>120962</v>
      </c>
      <c r="AG27">
        <v>90759</v>
      </c>
      <c r="AH27">
        <v>29003</v>
      </c>
      <c r="AI27">
        <v>90203</v>
      </c>
      <c r="AJ27">
        <v>74767</v>
      </c>
      <c r="AK27">
        <v>14148</v>
      </c>
      <c r="AL27">
        <v>13706</v>
      </c>
      <c r="AM27">
        <v>11356</v>
      </c>
      <c r="AN27">
        <v>2112</v>
      </c>
      <c r="AO27">
        <v>614</v>
      </c>
      <c r="AP27">
        <v>44962</v>
      </c>
      <c r="AQ27">
        <v>129487</v>
      </c>
      <c r="AR27">
        <v>7.7</v>
      </c>
      <c r="AS27">
        <v>7.8</v>
      </c>
      <c r="AT27">
        <v>7.9</v>
      </c>
      <c r="AU27">
        <v>7.9</v>
      </c>
      <c r="AV27">
        <v>8</v>
      </c>
      <c r="AW27">
        <v>7.9</v>
      </c>
      <c r="AX27">
        <v>7.9</v>
      </c>
      <c r="AY27">
        <v>7.9</v>
      </c>
      <c r="AZ27">
        <v>7.6</v>
      </c>
      <c r="BA27">
        <v>7.6</v>
      </c>
      <c r="BB27">
        <v>7.7</v>
      </c>
      <c r="BC27">
        <v>7.4</v>
      </c>
      <c r="BD27">
        <v>7.4</v>
      </c>
      <c r="BE27">
        <v>7.5</v>
      </c>
      <c r="BF27">
        <v>7.2</v>
      </c>
      <c r="BG27">
        <v>7.9</v>
      </c>
      <c r="BH27">
        <v>7.6</v>
      </c>
      <c r="BI27" t="s">
        <v>77</v>
      </c>
      <c r="BJ27" t="s">
        <v>70</v>
      </c>
      <c r="BK27">
        <f t="shared" si="0"/>
        <v>24412677</v>
      </c>
    </row>
    <row r="28" spans="1:63" x14ac:dyDescent="0.45">
      <c r="A28" t="s">
        <v>178</v>
      </c>
      <c r="B28">
        <v>2014</v>
      </c>
      <c r="C28">
        <v>165000000</v>
      </c>
      <c r="D28">
        <v>187991439</v>
      </c>
      <c r="E28" t="s">
        <v>179</v>
      </c>
      <c r="F28" t="s">
        <v>180</v>
      </c>
      <c r="G28" t="s">
        <v>181</v>
      </c>
      <c r="H28">
        <v>11000</v>
      </c>
      <c r="I28">
        <v>11000</v>
      </c>
      <c r="J28">
        <v>6000</v>
      </c>
      <c r="K28">
        <v>8.6</v>
      </c>
      <c r="L28" t="s">
        <v>76</v>
      </c>
      <c r="M28" t="s">
        <v>67</v>
      </c>
      <c r="N28" t="s">
        <v>89</v>
      </c>
      <c r="O28">
        <v>74</v>
      </c>
      <c r="P28">
        <v>169</v>
      </c>
      <c r="Q28">
        <v>394006</v>
      </c>
      <c r="R28">
        <v>291172</v>
      </c>
      <c r="S28">
        <v>199884</v>
      </c>
      <c r="T28">
        <v>103323</v>
      </c>
      <c r="U28">
        <v>40514</v>
      </c>
      <c r="V28">
        <v>17423</v>
      </c>
      <c r="W28">
        <v>8657</v>
      </c>
      <c r="X28">
        <v>5592</v>
      </c>
      <c r="Y28">
        <v>4113</v>
      </c>
      <c r="Z28">
        <v>10530</v>
      </c>
      <c r="AA28">
        <v>682280</v>
      </c>
      <c r="AB28">
        <v>128771</v>
      </c>
      <c r="AC28">
        <v>5735</v>
      </c>
      <c r="AD28">
        <v>4596</v>
      </c>
      <c r="AE28">
        <v>1104</v>
      </c>
      <c r="AF28">
        <v>414718</v>
      </c>
      <c r="AG28">
        <v>338261</v>
      </c>
      <c r="AH28">
        <v>72554</v>
      </c>
      <c r="AI28">
        <v>273267</v>
      </c>
      <c r="AJ28">
        <v>232939</v>
      </c>
      <c r="AK28">
        <v>36187</v>
      </c>
      <c r="AL28">
        <v>52157</v>
      </c>
      <c r="AM28">
        <v>43831</v>
      </c>
      <c r="AN28">
        <v>7337</v>
      </c>
      <c r="AO28">
        <v>730</v>
      </c>
      <c r="AP28">
        <v>99615</v>
      </c>
      <c r="AQ28">
        <v>415283</v>
      </c>
      <c r="AR28">
        <v>8.6</v>
      </c>
      <c r="AS28">
        <v>8.4</v>
      </c>
      <c r="AT28">
        <v>8.9</v>
      </c>
      <c r="AU28">
        <v>8.9</v>
      </c>
      <c r="AV28">
        <v>8.8000000000000007</v>
      </c>
      <c r="AW28">
        <v>8.8000000000000007</v>
      </c>
      <c r="AX28">
        <v>8.9</v>
      </c>
      <c r="AY28">
        <v>8.6</v>
      </c>
      <c r="AZ28">
        <v>8.4</v>
      </c>
      <c r="BA28">
        <v>8.4</v>
      </c>
      <c r="BB28">
        <v>8.1999999999999993</v>
      </c>
      <c r="BC28">
        <v>7.9</v>
      </c>
      <c r="BD28">
        <v>7.9</v>
      </c>
      <c r="BE28">
        <v>7.7</v>
      </c>
      <c r="BF28">
        <v>7.9</v>
      </c>
      <c r="BG28">
        <v>8.4</v>
      </c>
      <c r="BH28">
        <v>8.5</v>
      </c>
      <c r="BI28" t="s">
        <v>69</v>
      </c>
      <c r="BJ28" t="s">
        <v>70</v>
      </c>
      <c r="BK28">
        <f t="shared" si="0"/>
        <v>22991439</v>
      </c>
    </row>
    <row r="29" spans="1:63" x14ac:dyDescent="0.45">
      <c r="A29" t="s">
        <v>182</v>
      </c>
      <c r="B29">
        <v>2010</v>
      </c>
      <c r="C29">
        <v>160000000</v>
      </c>
      <c r="D29">
        <v>292568851</v>
      </c>
      <c r="E29" t="s">
        <v>183</v>
      </c>
      <c r="F29" t="s">
        <v>112</v>
      </c>
      <c r="G29" t="s">
        <v>114</v>
      </c>
      <c r="H29">
        <v>29000</v>
      </c>
      <c r="I29">
        <v>27000</v>
      </c>
      <c r="J29">
        <v>23000</v>
      </c>
      <c r="K29">
        <v>8.8000000000000007</v>
      </c>
      <c r="L29" t="s">
        <v>105</v>
      </c>
      <c r="M29" t="s">
        <v>76</v>
      </c>
      <c r="N29" t="s">
        <v>89</v>
      </c>
      <c r="O29">
        <v>74</v>
      </c>
      <c r="P29">
        <v>148</v>
      </c>
      <c r="Q29">
        <v>584839</v>
      </c>
      <c r="R29">
        <v>485218</v>
      </c>
      <c r="S29">
        <v>304457</v>
      </c>
      <c r="T29">
        <v>130972</v>
      </c>
      <c r="U29">
        <v>46393</v>
      </c>
      <c r="V29">
        <v>20595</v>
      </c>
      <c r="W29">
        <v>10050</v>
      </c>
      <c r="X29">
        <v>6631</v>
      </c>
      <c r="Y29">
        <v>5243</v>
      </c>
      <c r="Z29">
        <v>15365</v>
      </c>
      <c r="AA29">
        <v>1044318</v>
      </c>
      <c r="AB29">
        <v>239796</v>
      </c>
      <c r="AC29">
        <v>5678</v>
      </c>
      <c r="AD29">
        <v>4462</v>
      </c>
      <c r="AE29">
        <v>1184</v>
      </c>
      <c r="AF29">
        <v>655187</v>
      </c>
      <c r="AG29">
        <v>512411</v>
      </c>
      <c r="AH29">
        <v>136770</v>
      </c>
      <c r="AI29">
        <v>472680</v>
      </c>
      <c r="AJ29">
        <v>392845</v>
      </c>
      <c r="AK29">
        <v>73555</v>
      </c>
      <c r="AL29">
        <v>79634</v>
      </c>
      <c r="AM29">
        <v>65508</v>
      </c>
      <c r="AN29">
        <v>12795</v>
      </c>
      <c r="AO29">
        <v>885</v>
      </c>
      <c r="AP29">
        <v>212524</v>
      </c>
      <c r="AQ29">
        <v>707266</v>
      </c>
      <c r="AR29">
        <v>8.8000000000000007</v>
      </c>
      <c r="AS29">
        <v>8.6999999999999993</v>
      </c>
      <c r="AT29">
        <v>9.1</v>
      </c>
      <c r="AU29">
        <v>9.1</v>
      </c>
      <c r="AV29">
        <v>9</v>
      </c>
      <c r="AW29">
        <v>9</v>
      </c>
      <c r="AX29">
        <v>9</v>
      </c>
      <c r="AY29">
        <v>8.8000000000000007</v>
      </c>
      <c r="AZ29">
        <v>8.6999999999999993</v>
      </c>
      <c r="BA29">
        <v>8.6999999999999993</v>
      </c>
      <c r="BB29">
        <v>8.5</v>
      </c>
      <c r="BC29">
        <v>8.1</v>
      </c>
      <c r="BD29">
        <v>8.1</v>
      </c>
      <c r="BE29">
        <v>8</v>
      </c>
      <c r="BF29">
        <v>8.1999999999999993</v>
      </c>
      <c r="BG29">
        <v>8.6999999999999993</v>
      </c>
      <c r="BH29">
        <v>8.8000000000000007</v>
      </c>
      <c r="BI29" t="s">
        <v>69</v>
      </c>
      <c r="BJ29" t="s">
        <v>70</v>
      </c>
      <c r="BK29">
        <f t="shared" si="0"/>
        <v>132568851</v>
      </c>
    </row>
    <row r="30" spans="1:63" x14ac:dyDescent="0.45">
      <c r="A30" t="s">
        <v>184</v>
      </c>
      <c r="B30">
        <v>2011</v>
      </c>
      <c r="C30">
        <v>160000000</v>
      </c>
      <c r="D30">
        <v>146405371</v>
      </c>
      <c r="E30" t="s">
        <v>136</v>
      </c>
      <c r="F30" t="s">
        <v>185</v>
      </c>
      <c r="G30" t="s">
        <v>186</v>
      </c>
      <c r="H30">
        <v>34000</v>
      </c>
      <c r="I30">
        <v>13000</v>
      </c>
      <c r="J30">
        <v>1000</v>
      </c>
      <c r="K30">
        <v>7.8</v>
      </c>
      <c r="L30" t="s">
        <v>105</v>
      </c>
      <c r="M30" t="s">
        <v>76</v>
      </c>
      <c r="N30" t="s">
        <v>89</v>
      </c>
      <c r="O30">
        <v>65</v>
      </c>
      <c r="P30">
        <v>132</v>
      </c>
      <c r="Q30">
        <v>64428</v>
      </c>
      <c r="R30">
        <v>96219</v>
      </c>
      <c r="S30">
        <v>200144</v>
      </c>
      <c r="T30">
        <v>129352</v>
      </c>
      <c r="U30">
        <v>41945</v>
      </c>
      <c r="V30">
        <v>12861</v>
      </c>
      <c r="W30">
        <v>4799</v>
      </c>
      <c r="X30">
        <v>2349</v>
      </c>
      <c r="Y30">
        <v>1448</v>
      </c>
      <c r="Z30">
        <v>3182</v>
      </c>
      <c r="AA30">
        <v>382107</v>
      </c>
      <c r="AB30">
        <v>80444</v>
      </c>
      <c r="AC30">
        <v>2075</v>
      </c>
      <c r="AD30">
        <v>1612</v>
      </c>
      <c r="AE30">
        <v>443</v>
      </c>
      <c r="AF30">
        <v>223309</v>
      </c>
      <c r="AG30">
        <v>176821</v>
      </c>
      <c r="AH30">
        <v>44428</v>
      </c>
      <c r="AI30">
        <v>185909</v>
      </c>
      <c r="AJ30">
        <v>157332</v>
      </c>
      <c r="AK30">
        <v>26094</v>
      </c>
      <c r="AL30">
        <v>30217</v>
      </c>
      <c r="AM30">
        <v>25051</v>
      </c>
      <c r="AN30">
        <v>4691</v>
      </c>
      <c r="AO30">
        <v>780</v>
      </c>
      <c r="AP30">
        <v>87542</v>
      </c>
      <c r="AQ30">
        <v>257681</v>
      </c>
      <c r="AR30">
        <v>7.7</v>
      </c>
      <c r="AS30">
        <v>7.9</v>
      </c>
      <c r="AT30">
        <v>8</v>
      </c>
      <c r="AU30">
        <v>7.9</v>
      </c>
      <c r="AV30">
        <v>8.3000000000000007</v>
      </c>
      <c r="AW30">
        <v>7.9</v>
      </c>
      <c r="AX30">
        <v>7.9</v>
      </c>
      <c r="AY30">
        <v>8</v>
      </c>
      <c r="AZ30">
        <v>7.7</v>
      </c>
      <c r="BA30">
        <v>7.6</v>
      </c>
      <c r="BB30">
        <v>7.8</v>
      </c>
      <c r="BC30">
        <v>7.6</v>
      </c>
      <c r="BD30">
        <v>7.5</v>
      </c>
      <c r="BE30">
        <v>7.7</v>
      </c>
      <c r="BF30">
        <v>7.3</v>
      </c>
      <c r="BG30">
        <v>7.8</v>
      </c>
      <c r="BH30">
        <v>7.7</v>
      </c>
      <c r="BI30" t="s">
        <v>69</v>
      </c>
      <c r="BJ30" t="s">
        <v>70</v>
      </c>
      <c r="BK30">
        <f t="shared" si="0"/>
        <v>-13594629</v>
      </c>
    </row>
    <row r="31" spans="1:63" x14ac:dyDescent="0.45">
      <c r="A31" t="s">
        <v>187</v>
      </c>
      <c r="B31">
        <v>2015</v>
      </c>
      <c r="C31">
        <v>150000000</v>
      </c>
      <c r="D31">
        <v>153629485</v>
      </c>
      <c r="E31" t="s">
        <v>112</v>
      </c>
      <c r="F31" t="s">
        <v>188</v>
      </c>
      <c r="G31" t="s">
        <v>189</v>
      </c>
      <c r="H31">
        <v>27000</v>
      </c>
      <c r="I31">
        <v>9000</v>
      </c>
      <c r="J31">
        <v>943</v>
      </c>
      <c r="K31">
        <v>8.1</v>
      </c>
      <c r="L31" t="s">
        <v>105</v>
      </c>
      <c r="M31" t="s">
        <v>76</v>
      </c>
      <c r="N31" t="s">
        <v>89</v>
      </c>
      <c r="O31">
        <v>90</v>
      </c>
      <c r="P31">
        <v>120</v>
      </c>
      <c r="Q31">
        <v>136194</v>
      </c>
      <c r="R31">
        <v>158403</v>
      </c>
      <c r="S31">
        <v>163494</v>
      </c>
      <c r="T31">
        <v>97218</v>
      </c>
      <c r="U31">
        <v>42636</v>
      </c>
      <c r="V31">
        <v>19505</v>
      </c>
      <c r="W31">
        <v>9932</v>
      </c>
      <c r="X31">
        <v>6743</v>
      </c>
      <c r="Y31">
        <v>4930</v>
      </c>
      <c r="Z31">
        <v>10516</v>
      </c>
      <c r="AA31">
        <v>424435</v>
      </c>
      <c r="AB31">
        <v>69670</v>
      </c>
      <c r="AC31">
        <v>3159</v>
      </c>
      <c r="AD31">
        <v>2682</v>
      </c>
      <c r="AE31">
        <v>456</v>
      </c>
      <c r="AF31">
        <v>238202</v>
      </c>
      <c r="AG31">
        <v>198026</v>
      </c>
      <c r="AH31">
        <v>37751</v>
      </c>
      <c r="AI31">
        <v>183637</v>
      </c>
      <c r="AJ31">
        <v>159520</v>
      </c>
      <c r="AK31">
        <v>21373</v>
      </c>
      <c r="AL31">
        <v>34848</v>
      </c>
      <c r="AM31">
        <v>29980</v>
      </c>
      <c r="AN31">
        <v>4209</v>
      </c>
      <c r="AO31">
        <v>726</v>
      </c>
      <c r="AP31">
        <v>73080</v>
      </c>
      <c r="AQ31">
        <v>267084</v>
      </c>
      <c r="AR31">
        <v>8.1</v>
      </c>
      <c r="AS31">
        <v>7.9</v>
      </c>
      <c r="AT31">
        <v>8.5</v>
      </c>
      <c r="AU31">
        <v>8.6</v>
      </c>
      <c r="AV31">
        <v>8.4</v>
      </c>
      <c r="AW31">
        <v>8.3000000000000007</v>
      </c>
      <c r="AX31">
        <v>8.3000000000000007</v>
      </c>
      <c r="AY31">
        <v>8.1</v>
      </c>
      <c r="AZ31">
        <v>8</v>
      </c>
      <c r="BA31">
        <v>8</v>
      </c>
      <c r="BB31">
        <v>7.8</v>
      </c>
      <c r="BC31">
        <v>7.5</v>
      </c>
      <c r="BD31">
        <v>7.5</v>
      </c>
      <c r="BE31">
        <v>7.2</v>
      </c>
      <c r="BF31">
        <v>8</v>
      </c>
      <c r="BG31">
        <v>8.1999999999999993</v>
      </c>
      <c r="BH31">
        <v>8</v>
      </c>
      <c r="BI31" t="s">
        <v>94</v>
      </c>
      <c r="BJ31" t="s">
        <v>83</v>
      </c>
      <c r="BK31">
        <f t="shared" si="0"/>
        <v>3629485</v>
      </c>
    </row>
    <row r="32" spans="1:63" x14ac:dyDescent="0.45">
      <c r="A32" t="s">
        <v>190</v>
      </c>
      <c r="B32">
        <v>2014</v>
      </c>
      <c r="C32">
        <v>145000000</v>
      </c>
      <c r="D32">
        <v>176997107</v>
      </c>
      <c r="E32" t="s">
        <v>171</v>
      </c>
      <c r="F32" t="s">
        <v>154</v>
      </c>
      <c r="G32" t="s">
        <v>172</v>
      </c>
      <c r="H32">
        <v>18000</v>
      </c>
      <c r="I32">
        <v>3000</v>
      </c>
      <c r="J32">
        <v>953</v>
      </c>
      <c r="K32">
        <v>7.9</v>
      </c>
      <c r="L32" t="s">
        <v>75</v>
      </c>
      <c r="M32" t="s">
        <v>105</v>
      </c>
      <c r="N32" t="s">
        <v>76</v>
      </c>
      <c r="O32">
        <v>76</v>
      </c>
      <c r="P32">
        <v>124</v>
      </c>
      <c r="Q32">
        <v>42636</v>
      </c>
      <c r="R32">
        <v>45890</v>
      </c>
      <c r="S32">
        <v>74727</v>
      </c>
      <c r="T32">
        <v>49766</v>
      </c>
      <c r="U32">
        <v>17632</v>
      </c>
      <c r="V32">
        <v>5547</v>
      </c>
      <c r="W32">
        <v>1936</v>
      </c>
      <c r="X32">
        <v>897</v>
      </c>
      <c r="Y32">
        <v>586</v>
      </c>
      <c r="Z32">
        <v>1373</v>
      </c>
      <c r="AA32">
        <v>147074</v>
      </c>
      <c r="AB32">
        <v>45334</v>
      </c>
      <c r="AC32">
        <v>1714</v>
      </c>
      <c r="AD32">
        <v>1158</v>
      </c>
      <c r="AE32">
        <v>544</v>
      </c>
      <c r="AF32">
        <v>106062</v>
      </c>
      <c r="AG32">
        <v>77742</v>
      </c>
      <c r="AH32">
        <v>27287</v>
      </c>
      <c r="AI32">
        <v>61623</v>
      </c>
      <c r="AJ32">
        <v>49351</v>
      </c>
      <c r="AK32">
        <v>11407</v>
      </c>
      <c r="AL32">
        <v>10008</v>
      </c>
      <c r="AM32">
        <v>7813</v>
      </c>
      <c r="AN32">
        <v>2009</v>
      </c>
      <c r="AO32">
        <v>487</v>
      </c>
      <c r="AP32">
        <v>27102</v>
      </c>
      <c r="AQ32">
        <v>103921</v>
      </c>
      <c r="AR32">
        <v>7.8</v>
      </c>
      <c r="AS32">
        <v>8.1</v>
      </c>
      <c r="AT32">
        <v>8.1</v>
      </c>
      <c r="AU32">
        <v>7.9</v>
      </c>
      <c r="AV32">
        <v>8.4</v>
      </c>
      <c r="AW32">
        <v>8</v>
      </c>
      <c r="AX32">
        <v>7.9</v>
      </c>
      <c r="AY32">
        <v>8.1999999999999993</v>
      </c>
      <c r="AZ32">
        <v>7.6</v>
      </c>
      <c r="BA32">
        <v>7.5</v>
      </c>
      <c r="BB32">
        <v>7.9</v>
      </c>
      <c r="BC32">
        <v>7.6</v>
      </c>
      <c r="BD32">
        <v>7.5</v>
      </c>
      <c r="BE32">
        <v>7.9</v>
      </c>
      <c r="BF32">
        <v>7.2</v>
      </c>
      <c r="BG32">
        <v>7.8</v>
      </c>
      <c r="BH32">
        <v>7.7</v>
      </c>
      <c r="BI32" t="s">
        <v>77</v>
      </c>
      <c r="BJ32" t="s">
        <v>70</v>
      </c>
      <c r="BK32">
        <f t="shared" si="0"/>
        <v>31997107</v>
      </c>
    </row>
    <row r="33" spans="1:63" x14ac:dyDescent="0.45">
      <c r="A33" t="s">
        <v>191</v>
      </c>
      <c r="B33">
        <v>2015</v>
      </c>
      <c r="C33">
        <v>135000000</v>
      </c>
      <c r="D33">
        <v>183635922</v>
      </c>
      <c r="E33" t="s">
        <v>183</v>
      </c>
      <c r="F33" t="s">
        <v>112</v>
      </c>
      <c r="G33" t="s">
        <v>192</v>
      </c>
      <c r="H33">
        <v>29000</v>
      </c>
      <c r="I33">
        <v>27000</v>
      </c>
      <c r="J33">
        <v>733</v>
      </c>
      <c r="K33">
        <v>8</v>
      </c>
      <c r="L33" t="s">
        <v>76</v>
      </c>
      <c r="M33" t="s">
        <v>67</v>
      </c>
      <c r="N33" t="s">
        <v>100</v>
      </c>
      <c r="O33">
        <v>76</v>
      </c>
      <c r="P33">
        <v>156</v>
      </c>
      <c r="Q33">
        <v>79977</v>
      </c>
      <c r="R33">
        <v>121229</v>
      </c>
      <c r="S33">
        <v>158019</v>
      </c>
      <c r="T33">
        <v>91154</v>
      </c>
      <c r="U33">
        <v>33492</v>
      </c>
      <c r="V33">
        <v>12837</v>
      </c>
      <c r="W33">
        <v>5571</v>
      </c>
      <c r="X33">
        <v>3386</v>
      </c>
      <c r="Y33">
        <v>2320</v>
      </c>
      <c r="Z33">
        <v>4570</v>
      </c>
      <c r="AA33">
        <v>323938</v>
      </c>
      <c r="AB33">
        <v>61051</v>
      </c>
      <c r="AC33">
        <v>2619</v>
      </c>
      <c r="AD33">
        <v>2141</v>
      </c>
      <c r="AE33">
        <v>458</v>
      </c>
      <c r="AF33">
        <v>186003</v>
      </c>
      <c r="AG33">
        <v>152198</v>
      </c>
      <c r="AH33">
        <v>31926</v>
      </c>
      <c r="AI33">
        <v>138923</v>
      </c>
      <c r="AJ33">
        <v>118140</v>
      </c>
      <c r="AK33">
        <v>18699</v>
      </c>
      <c r="AL33">
        <v>28582</v>
      </c>
      <c r="AM33">
        <v>23782</v>
      </c>
      <c r="AN33">
        <v>4269</v>
      </c>
      <c r="AO33">
        <v>624</v>
      </c>
      <c r="AP33">
        <v>51493</v>
      </c>
      <c r="AQ33">
        <v>213741</v>
      </c>
      <c r="AR33">
        <v>8</v>
      </c>
      <c r="AS33">
        <v>7.9</v>
      </c>
      <c r="AT33">
        <v>8.5</v>
      </c>
      <c r="AU33">
        <v>8.5</v>
      </c>
      <c r="AV33">
        <v>8.1999999999999993</v>
      </c>
      <c r="AW33">
        <v>8.1</v>
      </c>
      <c r="AX33">
        <v>8.1999999999999993</v>
      </c>
      <c r="AY33">
        <v>7.9</v>
      </c>
      <c r="AZ33">
        <v>7.9</v>
      </c>
      <c r="BA33">
        <v>7.9</v>
      </c>
      <c r="BB33">
        <v>7.7</v>
      </c>
      <c r="BC33">
        <v>7.8</v>
      </c>
      <c r="BD33">
        <v>7.8</v>
      </c>
      <c r="BE33">
        <v>7.8</v>
      </c>
      <c r="BF33">
        <v>7.6</v>
      </c>
      <c r="BG33">
        <v>8.1</v>
      </c>
      <c r="BH33">
        <v>7.9</v>
      </c>
      <c r="BI33" t="s">
        <v>94</v>
      </c>
      <c r="BJ33" t="s">
        <v>70</v>
      </c>
      <c r="BK33">
        <f t="shared" si="0"/>
        <v>48635922</v>
      </c>
    </row>
    <row r="34" spans="1:63" x14ac:dyDescent="0.45">
      <c r="A34" t="s">
        <v>193</v>
      </c>
      <c r="B34">
        <v>2013</v>
      </c>
      <c r="C34">
        <v>130000000</v>
      </c>
      <c r="D34">
        <v>424645577</v>
      </c>
      <c r="E34" t="s">
        <v>136</v>
      </c>
      <c r="F34" t="s">
        <v>194</v>
      </c>
      <c r="G34" t="s">
        <v>195</v>
      </c>
      <c r="H34">
        <v>34000</v>
      </c>
      <c r="I34">
        <v>14000</v>
      </c>
      <c r="J34">
        <v>523</v>
      </c>
      <c r="K34">
        <v>7.6</v>
      </c>
      <c r="L34" t="s">
        <v>105</v>
      </c>
      <c r="M34" t="s">
        <v>76</v>
      </c>
      <c r="N34" t="s">
        <v>88</v>
      </c>
      <c r="O34">
        <v>76</v>
      </c>
      <c r="P34">
        <v>146</v>
      </c>
      <c r="Q34">
        <v>85219</v>
      </c>
      <c r="R34">
        <v>83874</v>
      </c>
      <c r="S34">
        <v>150153</v>
      </c>
      <c r="T34">
        <v>121748</v>
      </c>
      <c r="U34">
        <v>50575</v>
      </c>
      <c r="V34">
        <v>18571</v>
      </c>
      <c r="W34">
        <v>7591</v>
      </c>
      <c r="X34">
        <v>4094</v>
      </c>
      <c r="Y34">
        <v>2675</v>
      </c>
      <c r="Z34">
        <v>6978</v>
      </c>
      <c r="AA34">
        <v>307237</v>
      </c>
      <c r="AB34">
        <v>115421</v>
      </c>
      <c r="AC34">
        <v>3650</v>
      </c>
      <c r="AD34">
        <v>1956</v>
      </c>
      <c r="AE34">
        <v>1664</v>
      </c>
      <c r="AF34">
        <v>218884</v>
      </c>
      <c r="AG34">
        <v>148652</v>
      </c>
      <c r="AH34">
        <v>67934</v>
      </c>
      <c r="AI34">
        <v>140683</v>
      </c>
      <c r="AJ34">
        <v>109976</v>
      </c>
      <c r="AK34">
        <v>28735</v>
      </c>
      <c r="AL34">
        <v>27789</v>
      </c>
      <c r="AM34">
        <v>21545</v>
      </c>
      <c r="AN34">
        <v>5771</v>
      </c>
      <c r="AO34">
        <v>693</v>
      </c>
      <c r="AP34">
        <v>68521</v>
      </c>
      <c r="AQ34">
        <v>221430</v>
      </c>
      <c r="AR34">
        <v>7.4</v>
      </c>
      <c r="AS34">
        <v>8.1</v>
      </c>
      <c r="AT34">
        <v>8</v>
      </c>
      <c r="AU34">
        <v>7.7</v>
      </c>
      <c r="AV34">
        <v>8.5</v>
      </c>
      <c r="AW34">
        <v>7.8</v>
      </c>
      <c r="AX34">
        <v>7.6</v>
      </c>
      <c r="AY34">
        <v>8.1999999999999993</v>
      </c>
      <c r="AZ34">
        <v>7.3</v>
      </c>
      <c r="BA34">
        <v>7.2</v>
      </c>
      <c r="BB34">
        <v>7.9</v>
      </c>
      <c r="BC34">
        <v>7.3</v>
      </c>
      <c r="BD34">
        <v>7.2</v>
      </c>
      <c r="BE34">
        <v>7.9</v>
      </c>
      <c r="BF34">
        <v>6.7</v>
      </c>
      <c r="BG34">
        <v>7.7</v>
      </c>
      <c r="BH34">
        <v>7.4</v>
      </c>
      <c r="BI34" t="s">
        <v>69</v>
      </c>
      <c r="BJ34" t="s">
        <v>70</v>
      </c>
      <c r="BK34">
        <f t="shared" si="0"/>
        <v>294645577</v>
      </c>
    </row>
    <row r="35" spans="1:63" x14ac:dyDescent="0.45">
      <c r="A35" t="s">
        <v>196</v>
      </c>
      <c r="B35">
        <v>2015</v>
      </c>
      <c r="C35">
        <v>108000000</v>
      </c>
      <c r="D35">
        <v>228430993</v>
      </c>
      <c r="E35" t="s">
        <v>197</v>
      </c>
      <c r="F35" t="s">
        <v>198</v>
      </c>
      <c r="G35" t="s">
        <v>199</v>
      </c>
      <c r="H35">
        <v>13000</v>
      </c>
      <c r="I35">
        <v>801</v>
      </c>
      <c r="J35">
        <v>372</v>
      </c>
      <c r="K35">
        <v>8</v>
      </c>
      <c r="L35" t="s">
        <v>76</v>
      </c>
      <c r="M35" t="s">
        <v>67</v>
      </c>
      <c r="N35" t="s">
        <v>89</v>
      </c>
      <c r="O35">
        <v>80</v>
      </c>
      <c r="P35">
        <v>144</v>
      </c>
      <c r="Q35">
        <v>75560</v>
      </c>
      <c r="R35">
        <v>139593</v>
      </c>
      <c r="S35">
        <v>200315</v>
      </c>
      <c r="T35">
        <v>102723</v>
      </c>
      <c r="U35">
        <v>31179</v>
      </c>
      <c r="V35">
        <v>9930</v>
      </c>
      <c r="W35">
        <v>3815</v>
      </c>
      <c r="X35">
        <v>2046</v>
      </c>
      <c r="Y35">
        <v>1316</v>
      </c>
      <c r="Z35">
        <v>2907</v>
      </c>
      <c r="AA35">
        <v>359265</v>
      </c>
      <c r="AB35">
        <v>71421</v>
      </c>
      <c r="AC35">
        <v>3206</v>
      </c>
      <c r="AD35">
        <v>2543</v>
      </c>
      <c r="AE35">
        <v>638</v>
      </c>
      <c r="AF35">
        <v>200653</v>
      </c>
      <c r="AG35">
        <v>161765</v>
      </c>
      <c r="AH35">
        <v>36790</v>
      </c>
      <c r="AI35">
        <v>161073</v>
      </c>
      <c r="AJ35">
        <v>136425</v>
      </c>
      <c r="AK35">
        <v>22228</v>
      </c>
      <c r="AL35">
        <v>35406</v>
      </c>
      <c r="AM35">
        <v>29354</v>
      </c>
      <c r="AN35">
        <v>5409</v>
      </c>
      <c r="AO35">
        <v>671</v>
      </c>
      <c r="AP35">
        <v>61128</v>
      </c>
      <c r="AQ35">
        <v>239125</v>
      </c>
      <c r="AR35">
        <v>8</v>
      </c>
      <c r="AS35">
        <v>8.1</v>
      </c>
      <c r="AT35">
        <v>8.4</v>
      </c>
      <c r="AU35">
        <v>8.4</v>
      </c>
      <c r="AV35">
        <v>8.5</v>
      </c>
      <c r="AW35">
        <v>8.1</v>
      </c>
      <c r="AX35">
        <v>8.1</v>
      </c>
      <c r="AY35">
        <v>8.1</v>
      </c>
      <c r="AZ35">
        <v>7.9</v>
      </c>
      <c r="BA35">
        <v>7.9</v>
      </c>
      <c r="BB35">
        <v>7.9</v>
      </c>
      <c r="BC35">
        <v>8</v>
      </c>
      <c r="BD35">
        <v>7.9</v>
      </c>
      <c r="BE35">
        <v>8.1999999999999993</v>
      </c>
      <c r="BF35">
        <v>7.8</v>
      </c>
      <c r="BG35">
        <v>8.1</v>
      </c>
      <c r="BH35">
        <v>7.9</v>
      </c>
      <c r="BI35" t="s">
        <v>69</v>
      </c>
      <c r="BJ35" t="s">
        <v>70</v>
      </c>
      <c r="BK35">
        <f t="shared" si="0"/>
        <v>120430993</v>
      </c>
    </row>
    <row r="36" spans="1:63" x14ac:dyDescent="0.45">
      <c r="A36" t="s">
        <v>200</v>
      </c>
      <c r="B36">
        <v>2013</v>
      </c>
      <c r="C36">
        <v>100000000</v>
      </c>
      <c r="D36">
        <v>274084951</v>
      </c>
      <c r="E36" t="s">
        <v>201</v>
      </c>
      <c r="F36" t="s">
        <v>202</v>
      </c>
      <c r="G36" t="s">
        <v>203</v>
      </c>
      <c r="H36">
        <v>39</v>
      </c>
      <c r="I36">
        <v>23</v>
      </c>
      <c r="J36">
        <v>13</v>
      </c>
      <c r="K36">
        <v>7.8</v>
      </c>
      <c r="L36" t="s">
        <v>67</v>
      </c>
      <c r="M36" t="s">
        <v>89</v>
      </c>
      <c r="N36" t="s">
        <v>100</v>
      </c>
      <c r="O36">
        <v>96</v>
      </c>
      <c r="P36">
        <v>91</v>
      </c>
      <c r="Q36">
        <v>89986</v>
      </c>
      <c r="R36">
        <v>127616</v>
      </c>
      <c r="S36">
        <v>169693</v>
      </c>
      <c r="T36">
        <v>122275</v>
      </c>
      <c r="U36">
        <v>57564</v>
      </c>
      <c r="V36">
        <v>25393</v>
      </c>
      <c r="W36">
        <v>12286</v>
      </c>
      <c r="X36">
        <v>7868</v>
      </c>
      <c r="Y36">
        <v>5751</v>
      </c>
      <c r="Z36">
        <v>12473</v>
      </c>
      <c r="AA36">
        <v>427135</v>
      </c>
      <c r="AB36">
        <v>87618</v>
      </c>
      <c r="AC36">
        <v>2173</v>
      </c>
      <c r="AD36">
        <v>1684</v>
      </c>
      <c r="AE36">
        <v>468</v>
      </c>
      <c r="AF36">
        <v>233044</v>
      </c>
      <c r="AG36">
        <v>186837</v>
      </c>
      <c r="AH36">
        <v>43833</v>
      </c>
      <c r="AI36">
        <v>203844</v>
      </c>
      <c r="AJ36">
        <v>171281</v>
      </c>
      <c r="AK36">
        <v>29467</v>
      </c>
      <c r="AL36">
        <v>44088</v>
      </c>
      <c r="AM36">
        <v>36531</v>
      </c>
      <c r="AN36">
        <v>6764</v>
      </c>
      <c r="AO36">
        <v>771</v>
      </c>
      <c r="AP36">
        <v>76797</v>
      </c>
      <c r="AQ36">
        <v>292714</v>
      </c>
      <c r="AR36">
        <v>7.8</v>
      </c>
      <c r="AS36">
        <v>7.5</v>
      </c>
      <c r="AT36">
        <v>7.5</v>
      </c>
      <c r="AU36">
        <v>7.6</v>
      </c>
      <c r="AV36">
        <v>7.4</v>
      </c>
      <c r="AW36">
        <v>7.8</v>
      </c>
      <c r="AX36">
        <v>7.9</v>
      </c>
      <c r="AY36">
        <v>7.5</v>
      </c>
      <c r="AZ36">
        <v>7.8</v>
      </c>
      <c r="BA36">
        <v>7.8</v>
      </c>
      <c r="BB36">
        <v>7.5</v>
      </c>
      <c r="BC36">
        <v>7.7</v>
      </c>
      <c r="BD36">
        <v>7.7</v>
      </c>
      <c r="BE36">
        <v>7.5</v>
      </c>
      <c r="BF36">
        <v>7.5</v>
      </c>
      <c r="BG36">
        <v>7.9</v>
      </c>
      <c r="BH36">
        <v>7.8</v>
      </c>
      <c r="BI36" t="s">
        <v>69</v>
      </c>
      <c r="BJ36" t="s">
        <v>134</v>
      </c>
      <c r="BK36">
        <f t="shared" si="0"/>
        <v>174084951</v>
      </c>
    </row>
    <row r="37" spans="1:63" x14ac:dyDescent="0.45">
      <c r="A37" t="s">
        <v>204</v>
      </c>
      <c r="B37">
        <v>2012</v>
      </c>
      <c r="C37">
        <v>100000000</v>
      </c>
      <c r="D37">
        <v>162804648</v>
      </c>
      <c r="E37" t="s">
        <v>183</v>
      </c>
      <c r="F37" t="s">
        <v>205</v>
      </c>
      <c r="G37" t="s">
        <v>206</v>
      </c>
      <c r="H37">
        <v>29000</v>
      </c>
      <c r="I37">
        <v>11000</v>
      </c>
      <c r="J37">
        <v>265</v>
      </c>
      <c r="K37">
        <v>8.4</v>
      </c>
      <c r="L37" t="s">
        <v>67</v>
      </c>
      <c r="M37" t="s">
        <v>207</v>
      </c>
      <c r="O37">
        <v>81</v>
      </c>
      <c r="P37">
        <v>165</v>
      </c>
      <c r="Q37">
        <v>234824</v>
      </c>
      <c r="R37">
        <v>339329</v>
      </c>
      <c r="S37">
        <v>286911</v>
      </c>
      <c r="T37">
        <v>121445</v>
      </c>
      <c r="U37">
        <v>38251</v>
      </c>
      <c r="V37">
        <v>14227</v>
      </c>
      <c r="W37">
        <v>6469</v>
      </c>
      <c r="X37">
        <v>4149</v>
      </c>
      <c r="Y37">
        <v>3181</v>
      </c>
      <c r="Z37">
        <v>8065</v>
      </c>
      <c r="AA37">
        <v>695211</v>
      </c>
      <c r="AB37">
        <v>139226</v>
      </c>
      <c r="AC37">
        <v>3250</v>
      </c>
      <c r="AD37">
        <v>2726</v>
      </c>
      <c r="AE37">
        <v>501</v>
      </c>
      <c r="AF37">
        <v>410538</v>
      </c>
      <c r="AG37">
        <v>332690</v>
      </c>
      <c r="AH37">
        <v>74006</v>
      </c>
      <c r="AI37">
        <v>301231</v>
      </c>
      <c r="AJ37">
        <v>253253</v>
      </c>
      <c r="AK37">
        <v>43774</v>
      </c>
      <c r="AL37">
        <v>57463</v>
      </c>
      <c r="AM37">
        <v>47535</v>
      </c>
      <c r="AN37">
        <v>8962</v>
      </c>
      <c r="AO37">
        <v>816</v>
      </c>
      <c r="AP37">
        <v>123423</v>
      </c>
      <c r="AQ37">
        <v>448126</v>
      </c>
      <c r="AR37">
        <v>8.4</v>
      </c>
      <c r="AS37">
        <v>8.4</v>
      </c>
      <c r="AT37">
        <v>8.8000000000000007</v>
      </c>
      <c r="AU37">
        <v>8.9</v>
      </c>
      <c r="AV37">
        <v>8.5</v>
      </c>
      <c r="AW37">
        <v>8.6</v>
      </c>
      <c r="AX37">
        <v>8.6</v>
      </c>
      <c r="AY37">
        <v>8.5</v>
      </c>
      <c r="AZ37">
        <v>8.3000000000000007</v>
      </c>
      <c r="BA37">
        <v>8.3000000000000007</v>
      </c>
      <c r="BB37">
        <v>8.3000000000000007</v>
      </c>
      <c r="BC37">
        <v>8</v>
      </c>
      <c r="BD37">
        <v>8</v>
      </c>
      <c r="BE37">
        <v>8.1</v>
      </c>
      <c r="BF37">
        <v>7.8</v>
      </c>
      <c r="BG37">
        <v>8.4</v>
      </c>
      <c r="BH37">
        <v>8.4</v>
      </c>
      <c r="BI37" t="s">
        <v>94</v>
      </c>
      <c r="BJ37" t="s">
        <v>70</v>
      </c>
      <c r="BK37">
        <f t="shared" si="0"/>
        <v>62804648</v>
      </c>
    </row>
    <row r="38" spans="1:63" x14ac:dyDescent="0.45">
      <c r="A38" t="s">
        <v>208</v>
      </c>
      <c r="B38">
        <v>2013</v>
      </c>
      <c r="C38">
        <v>100000000</v>
      </c>
      <c r="D38">
        <v>116866727</v>
      </c>
      <c r="E38" t="s">
        <v>183</v>
      </c>
      <c r="F38" t="s">
        <v>179</v>
      </c>
      <c r="G38" t="s">
        <v>209</v>
      </c>
      <c r="H38">
        <v>29000</v>
      </c>
      <c r="I38">
        <v>11000</v>
      </c>
      <c r="J38">
        <v>4000</v>
      </c>
      <c r="K38">
        <v>8.1999999999999993</v>
      </c>
      <c r="L38" t="s">
        <v>82</v>
      </c>
      <c r="M38" t="s">
        <v>66</v>
      </c>
      <c r="N38" t="s">
        <v>99</v>
      </c>
      <c r="O38">
        <v>75</v>
      </c>
      <c r="P38">
        <v>180</v>
      </c>
      <c r="Q38">
        <v>171660</v>
      </c>
      <c r="R38">
        <v>236650</v>
      </c>
      <c r="S38">
        <v>250667</v>
      </c>
      <c r="T38">
        <v>129164</v>
      </c>
      <c r="U38">
        <v>46715</v>
      </c>
      <c r="V38">
        <v>18682</v>
      </c>
      <c r="W38">
        <v>8674</v>
      </c>
      <c r="X38">
        <v>5854</v>
      </c>
      <c r="Y38">
        <v>4258</v>
      </c>
      <c r="Z38">
        <v>9689</v>
      </c>
      <c r="AA38">
        <v>559564</v>
      </c>
      <c r="AB38">
        <v>123698</v>
      </c>
      <c r="AC38">
        <v>3622</v>
      </c>
      <c r="AD38">
        <v>2842</v>
      </c>
      <c r="AE38">
        <v>757</v>
      </c>
      <c r="AF38">
        <v>360841</v>
      </c>
      <c r="AG38">
        <v>286627</v>
      </c>
      <c r="AH38">
        <v>70874</v>
      </c>
      <c r="AI38">
        <v>227096</v>
      </c>
      <c r="AJ38">
        <v>189110</v>
      </c>
      <c r="AK38">
        <v>34712</v>
      </c>
      <c r="AL38">
        <v>39996</v>
      </c>
      <c r="AM38">
        <v>32676</v>
      </c>
      <c r="AN38">
        <v>6629</v>
      </c>
      <c r="AO38">
        <v>730</v>
      </c>
      <c r="AP38">
        <v>89006</v>
      </c>
      <c r="AQ38">
        <v>366829</v>
      </c>
      <c r="AR38">
        <v>8.1999999999999993</v>
      </c>
      <c r="AS38">
        <v>7.8</v>
      </c>
      <c r="AT38">
        <v>8.6</v>
      </c>
      <c r="AU38">
        <v>8.6999999999999993</v>
      </c>
      <c r="AV38">
        <v>8</v>
      </c>
      <c r="AW38">
        <v>8.4</v>
      </c>
      <c r="AX38">
        <v>8.5</v>
      </c>
      <c r="AY38">
        <v>7.9</v>
      </c>
      <c r="AZ38">
        <v>8</v>
      </c>
      <c r="BA38">
        <v>8.1</v>
      </c>
      <c r="BB38">
        <v>7.7</v>
      </c>
      <c r="BC38">
        <v>7.6</v>
      </c>
      <c r="BD38">
        <v>7.6</v>
      </c>
      <c r="BE38">
        <v>7.5</v>
      </c>
      <c r="BF38">
        <v>7.8</v>
      </c>
      <c r="BG38">
        <v>8.1</v>
      </c>
      <c r="BH38">
        <v>8.1</v>
      </c>
      <c r="BI38" t="s">
        <v>94</v>
      </c>
      <c r="BJ38" t="s">
        <v>70</v>
      </c>
      <c r="BK38">
        <f t="shared" si="0"/>
        <v>16866727</v>
      </c>
    </row>
    <row r="39" spans="1:63" x14ac:dyDescent="0.45">
      <c r="A39" t="s">
        <v>210</v>
      </c>
      <c r="B39">
        <v>2011</v>
      </c>
      <c r="C39">
        <v>93000000</v>
      </c>
      <c r="D39">
        <v>176740650</v>
      </c>
      <c r="E39" t="s">
        <v>211</v>
      </c>
      <c r="F39" t="s">
        <v>212</v>
      </c>
      <c r="G39" t="s">
        <v>213</v>
      </c>
      <c r="H39">
        <v>11000</v>
      </c>
      <c r="I39">
        <v>1000</v>
      </c>
      <c r="J39">
        <v>779</v>
      </c>
      <c r="K39">
        <v>7.6</v>
      </c>
      <c r="L39" t="s">
        <v>105</v>
      </c>
      <c r="M39" t="s">
        <v>67</v>
      </c>
      <c r="N39" t="s">
        <v>89</v>
      </c>
      <c r="O39">
        <v>68</v>
      </c>
      <c r="P39">
        <v>124</v>
      </c>
      <c r="Q39">
        <v>38666</v>
      </c>
      <c r="R39">
        <v>61881</v>
      </c>
      <c r="S39">
        <v>150351</v>
      </c>
      <c r="T39">
        <v>116877</v>
      </c>
      <c r="U39">
        <v>40634</v>
      </c>
      <c r="V39">
        <v>13541</v>
      </c>
      <c r="W39">
        <v>5252</v>
      </c>
      <c r="X39">
        <v>2524</v>
      </c>
      <c r="Y39">
        <v>1566</v>
      </c>
      <c r="Z39">
        <v>2773</v>
      </c>
      <c r="AA39">
        <v>320581</v>
      </c>
      <c r="AB39">
        <v>47940</v>
      </c>
      <c r="AC39">
        <v>1447</v>
      </c>
      <c r="AD39">
        <v>1234</v>
      </c>
      <c r="AE39">
        <v>202</v>
      </c>
      <c r="AF39">
        <v>165596</v>
      </c>
      <c r="AG39">
        <v>139939</v>
      </c>
      <c r="AH39">
        <v>24111</v>
      </c>
      <c r="AI39">
        <v>156688</v>
      </c>
      <c r="AJ39">
        <v>137427</v>
      </c>
      <c r="AK39">
        <v>17241</v>
      </c>
      <c r="AL39">
        <v>29985</v>
      </c>
      <c r="AM39">
        <v>25601</v>
      </c>
      <c r="AN39">
        <v>3873</v>
      </c>
      <c r="AO39">
        <v>746</v>
      </c>
      <c r="AP39">
        <v>68084</v>
      </c>
      <c r="AQ39">
        <v>213736</v>
      </c>
      <c r="AR39">
        <v>7.6</v>
      </c>
      <c r="AS39">
        <v>7.5</v>
      </c>
      <c r="AT39">
        <v>7.8</v>
      </c>
      <c r="AU39">
        <v>7.8</v>
      </c>
      <c r="AV39">
        <v>7.9</v>
      </c>
      <c r="AW39">
        <v>7.6</v>
      </c>
      <c r="AX39">
        <v>7.6</v>
      </c>
      <c r="AY39">
        <v>7.6</v>
      </c>
      <c r="AZ39">
        <v>7.5</v>
      </c>
      <c r="BA39">
        <v>7.5</v>
      </c>
      <c r="BB39">
        <v>7.5</v>
      </c>
      <c r="BC39">
        <v>7.4</v>
      </c>
      <c r="BD39">
        <v>7.4</v>
      </c>
      <c r="BE39">
        <v>7.5</v>
      </c>
      <c r="BF39">
        <v>7.1</v>
      </c>
      <c r="BG39">
        <v>7.6</v>
      </c>
      <c r="BH39">
        <v>7.5</v>
      </c>
      <c r="BI39" t="s">
        <v>69</v>
      </c>
      <c r="BJ39" t="s">
        <v>70</v>
      </c>
      <c r="BK39">
        <f t="shared" si="0"/>
        <v>83740650</v>
      </c>
    </row>
    <row r="40" spans="1:63" x14ac:dyDescent="0.45">
      <c r="A40" t="s">
        <v>214</v>
      </c>
      <c r="B40">
        <v>2011</v>
      </c>
      <c r="C40">
        <v>90000000</v>
      </c>
      <c r="D40">
        <v>102515793</v>
      </c>
      <c r="E40" t="s">
        <v>215</v>
      </c>
      <c r="F40" t="s">
        <v>216</v>
      </c>
      <c r="G40" t="s">
        <v>217</v>
      </c>
      <c r="H40">
        <v>18000</v>
      </c>
      <c r="I40">
        <v>1000</v>
      </c>
      <c r="J40">
        <v>585</v>
      </c>
      <c r="K40">
        <v>7.8</v>
      </c>
      <c r="L40" t="s">
        <v>99</v>
      </c>
      <c r="M40" t="s">
        <v>67</v>
      </c>
      <c r="N40" t="s">
        <v>88</v>
      </c>
      <c r="O40">
        <v>71</v>
      </c>
      <c r="P40">
        <v>158</v>
      </c>
      <c r="Q40">
        <v>42288</v>
      </c>
      <c r="R40">
        <v>71561</v>
      </c>
      <c r="S40">
        <v>124463</v>
      </c>
      <c r="T40">
        <v>72617</v>
      </c>
      <c r="U40">
        <v>23722</v>
      </c>
      <c r="V40">
        <v>8041</v>
      </c>
      <c r="W40">
        <v>3339</v>
      </c>
      <c r="X40">
        <v>1846</v>
      </c>
      <c r="Y40">
        <v>1330</v>
      </c>
      <c r="Z40">
        <v>3369</v>
      </c>
      <c r="AA40">
        <v>240171</v>
      </c>
      <c r="AB40">
        <v>62813</v>
      </c>
      <c r="AC40">
        <v>426</v>
      </c>
      <c r="AD40">
        <v>314</v>
      </c>
      <c r="AE40">
        <v>105</v>
      </c>
      <c r="AF40">
        <v>139185</v>
      </c>
      <c r="AG40">
        <v>104871</v>
      </c>
      <c r="AH40">
        <v>32900</v>
      </c>
      <c r="AI40">
        <v>126724</v>
      </c>
      <c r="AJ40">
        <v>103186</v>
      </c>
      <c r="AK40">
        <v>21796</v>
      </c>
      <c r="AL40">
        <v>26933</v>
      </c>
      <c r="AM40">
        <v>21558</v>
      </c>
      <c r="AN40">
        <v>4922</v>
      </c>
      <c r="AO40">
        <v>710</v>
      </c>
      <c r="AP40">
        <v>56794</v>
      </c>
      <c r="AQ40">
        <v>177937</v>
      </c>
      <c r="AR40">
        <v>7.8</v>
      </c>
      <c r="AS40">
        <v>7.9</v>
      </c>
      <c r="AT40">
        <v>8.1</v>
      </c>
      <c r="AU40">
        <v>8.1</v>
      </c>
      <c r="AV40">
        <v>8.1999999999999993</v>
      </c>
      <c r="AW40">
        <v>8</v>
      </c>
      <c r="AX40">
        <v>8</v>
      </c>
      <c r="AY40">
        <v>7.9</v>
      </c>
      <c r="AZ40">
        <v>7.7</v>
      </c>
      <c r="BA40">
        <v>7.7</v>
      </c>
      <c r="BB40">
        <v>7.8</v>
      </c>
      <c r="BC40">
        <v>7.7</v>
      </c>
      <c r="BD40">
        <v>7.7</v>
      </c>
      <c r="BE40">
        <v>7.9</v>
      </c>
      <c r="BF40">
        <v>7.4</v>
      </c>
      <c r="BG40">
        <v>8</v>
      </c>
      <c r="BH40">
        <v>7.8</v>
      </c>
      <c r="BI40" t="s">
        <v>94</v>
      </c>
      <c r="BJ40" t="s">
        <v>70</v>
      </c>
      <c r="BK40">
        <f t="shared" si="0"/>
        <v>12515793</v>
      </c>
    </row>
    <row r="41" spans="1:63" x14ac:dyDescent="0.45">
      <c r="A41" t="s">
        <v>218</v>
      </c>
      <c r="B41">
        <v>2015</v>
      </c>
      <c r="C41">
        <v>81200000</v>
      </c>
      <c r="D41">
        <v>1339152</v>
      </c>
      <c r="E41" t="s">
        <v>97</v>
      </c>
      <c r="F41" t="s">
        <v>211</v>
      </c>
      <c r="G41" t="s">
        <v>181</v>
      </c>
      <c r="H41">
        <v>12000</v>
      </c>
      <c r="I41">
        <v>11000</v>
      </c>
      <c r="J41">
        <v>6000</v>
      </c>
      <c r="K41">
        <v>7.8</v>
      </c>
      <c r="L41" t="s">
        <v>75</v>
      </c>
      <c r="M41" t="s">
        <v>76</v>
      </c>
      <c r="N41" t="s">
        <v>67</v>
      </c>
      <c r="O41">
        <v>70</v>
      </c>
      <c r="P41">
        <v>108</v>
      </c>
      <c r="Q41">
        <v>7565</v>
      </c>
      <c r="R41">
        <v>7321</v>
      </c>
      <c r="S41">
        <v>11668</v>
      </c>
      <c r="T41">
        <v>8558</v>
      </c>
      <c r="U41">
        <v>3370</v>
      </c>
      <c r="V41">
        <v>1162</v>
      </c>
      <c r="W41">
        <v>456</v>
      </c>
      <c r="X41">
        <v>227</v>
      </c>
      <c r="Y41">
        <v>158</v>
      </c>
      <c r="Z41">
        <v>293</v>
      </c>
      <c r="AA41">
        <v>22441</v>
      </c>
      <c r="AB41">
        <v>9552</v>
      </c>
      <c r="AC41">
        <v>226</v>
      </c>
      <c r="AD41">
        <v>128</v>
      </c>
      <c r="AE41">
        <v>96</v>
      </c>
      <c r="AF41">
        <v>15959</v>
      </c>
      <c r="AG41">
        <v>10150</v>
      </c>
      <c r="AH41">
        <v>5610</v>
      </c>
      <c r="AI41">
        <v>12174</v>
      </c>
      <c r="AJ41">
        <v>9280</v>
      </c>
      <c r="AK41">
        <v>2682</v>
      </c>
      <c r="AL41">
        <v>1899</v>
      </c>
      <c r="AM41">
        <v>1496</v>
      </c>
      <c r="AN41">
        <v>355</v>
      </c>
      <c r="AO41">
        <v>198</v>
      </c>
      <c r="AP41">
        <v>3678</v>
      </c>
      <c r="AQ41">
        <v>19009</v>
      </c>
      <c r="AR41">
        <v>7.6</v>
      </c>
      <c r="AS41">
        <v>8.1</v>
      </c>
      <c r="AT41">
        <v>8</v>
      </c>
      <c r="AU41">
        <v>7.8</v>
      </c>
      <c r="AV41">
        <v>8.1999999999999993</v>
      </c>
      <c r="AW41">
        <v>7.9</v>
      </c>
      <c r="AX41">
        <v>7.8</v>
      </c>
      <c r="AY41">
        <v>8.1999999999999993</v>
      </c>
      <c r="AZ41">
        <v>7.6</v>
      </c>
      <c r="BA41">
        <v>7.5</v>
      </c>
      <c r="BB41">
        <v>7.9</v>
      </c>
      <c r="BC41">
        <v>7.5</v>
      </c>
      <c r="BD41">
        <v>7.4</v>
      </c>
      <c r="BE41">
        <v>7.9</v>
      </c>
      <c r="BF41">
        <v>6.6</v>
      </c>
      <c r="BG41">
        <v>7.7</v>
      </c>
      <c r="BH41">
        <v>7.7</v>
      </c>
      <c r="BI41" t="s">
        <v>77</v>
      </c>
      <c r="BJ41" t="s">
        <v>219</v>
      </c>
      <c r="BK41">
        <f t="shared" si="0"/>
        <v>-79860848</v>
      </c>
    </row>
    <row r="42" spans="1:63" x14ac:dyDescent="0.45">
      <c r="A42" t="s">
        <v>220</v>
      </c>
      <c r="B42">
        <v>2010</v>
      </c>
      <c r="C42">
        <v>80000000</v>
      </c>
      <c r="D42">
        <v>127968405</v>
      </c>
      <c r="E42" t="s">
        <v>183</v>
      </c>
      <c r="F42" t="s">
        <v>221</v>
      </c>
      <c r="G42" t="s">
        <v>222</v>
      </c>
      <c r="H42">
        <v>29000</v>
      </c>
      <c r="I42">
        <v>223</v>
      </c>
      <c r="J42">
        <v>163</v>
      </c>
      <c r="K42">
        <v>8.1</v>
      </c>
      <c r="L42" t="s">
        <v>88</v>
      </c>
      <c r="M42" t="s">
        <v>100</v>
      </c>
      <c r="O42">
        <v>63</v>
      </c>
      <c r="P42">
        <v>138</v>
      </c>
      <c r="Q42">
        <v>150405</v>
      </c>
      <c r="R42">
        <v>230844</v>
      </c>
      <c r="S42">
        <v>278844</v>
      </c>
      <c r="T42">
        <v>132349</v>
      </c>
      <c r="U42">
        <v>45167</v>
      </c>
      <c r="V42">
        <v>15615</v>
      </c>
      <c r="W42">
        <v>7061</v>
      </c>
      <c r="X42">
        <v>3780</v>
      </c>
      <c r="Y42">
        <v>2662</v>
      </c>
      <c r="Z42">
        <v>4703</v>
      </c>
      <c r="AA42">
        <v>570554</v>
      </c>
      <c r="AB42">
        <v>136360</v>
      </c>
      <c r="AC42">
        <v>2321</v>
      </c>
      <c r="AD42">
        <v>1811</v>
      </c>
      <c r="AE42">
        <v>494</v>
      </c>
      <c r="AF42">
        <v>364786</v>
      </c>
      <c r="AG42">
        <v>283316</v>
      </c>
      <c r="AH42">
        <v>78332</v>
      </c>
      <c r="AI42">
        <v>263273</v>
      </c>
      <c r="AJ42">
        <v>217923</v>
      </c>
      <c r="AK42">
        <v>42222</v>
      </c>
      <c r="AL42">
        <v>43235</v>
      </c>
      <c r="AM42">
        <v>35277</v>
      </c>
      <c r="AN42">
        <v>7256</v>
      </c>
      <c r="AO42">
        <v>840</v>
      </c>
      <c r="AP42">
        <v>108244</v>
      </c>
      <c r="AQ42">
        <v>419648</v>
      </c>
      <c r="AR42">
        <v>8.1</v>
      </c>
      <c r="AS42">
        <v>8.1999999999999993</v>
      </c>
      <c r="AT42">
        <v>8.6</v>
      </c>
      <c r="AU42">
        <v>8.6</v>
      </c>
      <c r="AV42">
        <v>8.8000000000000007</v>
      </c>
      <c r="AW42">
        <v>8.4</v>
      </c>
      <c r="AX42">
        <v>8.4</v>
      </c>
      <c r="AY42">
        <v>8.4</v>
      </c>
      <c r="AZ42">
        <v>7.9</v>
      </c>
      <c r="BA42">
        <v>7.9</v>
      </c>
      <c r="BB42">
        <v>8</v>
      </c>
      <c r="BC42">
        <v>7.5</v>
      </c>
      <c r="BD42">
        <v>7.4</v>
      </c>
      <c r="BE42">
        <v>7.6</v>
      </c>
      <c r="BF42">
        <v>7.6</v>
      </c>
      <c r="BG42">
        <v>7.8</v>
      </c>
      <c r="BH42">
        <v>8.1</v>
      </c>
      <c r="BI42" t="s">
        <v>94</v>
      </c>
      <c r="BJ42" t="s">
        <v>70</v>
      </c>
      <c r="BK42">
        <f t="shared" si="0"/>
        <v>47968405</v>
      </c>
    </row>
    <row r="43" spans="1:63" x14ac:dyDescent="0.45">
      <c r="A43" t="s">
        <v>223</v>
      </c>
      <c r="B43">
        <v>2010</v>
      </c>
      <c r="C43">
        <v>69000000</v>
      </c>
      <c r="D43">
        <v>251501645</v>
      </c>
      <c r="E43" t="s">
        <v>224</v>
      </c>
      <c r="F43" t="s">
        <v>225</v>
      </c>
      <c r="G43" t="s">
        <v>175</v>
      </c>
      <c r="H43">
        <v>7000</v>
      </c>
      <c r="I43">
        <v>2000</v>
      </c>
      <c r="J43">
        <v>975</v>
      </c>
      <c r="K43">
        <v>7.7</v>
      </c>
      <c r="L43" t="s">
        <v>75</v>
      </c>
      <c r="M43" t="s">
        <v>76</v>
      </c>
      <c r="N43" t="s">
        <v>66</v>
      </c>
      <c r="O43">
        <v>72</v>
      </c>
      <c r="P43">
        <v>124</v>
      </c>
      <c r="Q43">
        <v>56474</v>
      </c>
      <c r="R43">
        <v>66298</v>
      </c>
      <c r="S43">
        <v>136943</v>
      </c>
      <c r="T43">
        <v>102534</v>
      </c>
      <c r="U43">
        <v>35207</v>
      </c>
      <c r="V43">
        <v>11448</v>
      </c>
      <c r="W43">
        <v>4000</v>
      </c>
      <c r="X43">
        <v>1862</v>
      </c>
      <c r="Y43">
        <v>1024</v>
      </c>
      <c r="Z43">
        <v>1825</v>
      </c>
      <c r="AA43">
        <v>251408</v>
      </c>
      <c r="AB43">
        <v>91545</v>
      </c>
      <c r="AC43">
        <v>2241</v>
      </c>
      <c r="AD43">
        <v>1523</v>
      </c>
      <c r="AE43">
        <v>700</v>
      </c>
      <c r="AF43">
        <v>179397</v>
      </c>
      <c r="AG43">
        <v>122880</v>
      </c>
      <c r="AH43">
        <v>54800</v>
      </c>
      <c r="AI43">
        <v>123041</v>
      </c>
      <c r="AJ43">
        <v>95843</v>
      </c>
      <c r="AK43">
        <v>25612</v>
      </c>
      <c r="AL43">
        <v>21471</v>
      </c>
      <c r="AM43">
        <v>16853</v>
      </c>
      <c r="AN43">
        <v>4293</v>
      </c>
      <c r="AO43">
        <v>721</v>
      </c>
      <c r="AP43">
        <v>57957</v>
      </c>
      <c r="AQ43">
        <v>196751</v>
      </c>
      <c r="AR43">
        <v>7.6</v>
      </c>
      <c r="AS43">
        <v>8</v>
      </c>
      <c r="AT43">
        <v>7.7</v>
      </c>
      <c r="AU43">
        <v>7.6</v>
      </c>
      <c r="AV43">
        <v>7.9</v>
      </c>
      <c r="AW43">
        <v>7.8</v>
      </c>
      <c r="AX43">
        <v>7.7</v>
      </c>
      <c r="AY43">
        <v>8.1</v>
      </c>
      <c r="AZ43">
        <v>7.6</v>
      </c>
      <c r="BA43">
        <v>7.5</v>
      </c>
      <c r="BB43">
        <v>7.9</v>
      </c>
      <c r="BC43">
        <v>7.6</v>
      </c>
      <c r="BD43">
        <v>7.5</v>
      </c>
      <c r="BE43">
        <v>7.9</v>
      </c>
      <c r="BF43">
        <v>7</v>
      </c>
      <c r="BG43">
        <v>7.6</v>
      </c>
      <c r="BH43">
        <v>7.6</v>
      </c>
      <c r="BI43" t="s">
        <v>77</v>
      </c>
      <c r="BJ43" t="s">
        <v>70</v>
      </c>
      <c r="BK43">
        <f t="shared" si="0"/>
        <v>182501645</v>
      </c>
    </row>
    <row r="44" spans="1:63" x14ac:dyDescent="0.45">
      <c r="A44" t="s">
        <v>226</v>
      </c>
      <c r="B44">
        <v>2014</v>
      </c>
      <c r="C44">
        <v>68000000</v>
      </c>
      <c r="D44">
        <v>85707116</v>
      </c>
      <c r="E44" t="s">
        <v>227</v>
      </c>
      <c r="F44" t="s">
        <v>228</v>
      </c>
      <c r="G44" t="s">
        <v>229</v>
      </c>
      <c r="H44">
        <v>11000</v>
      </c>
      <c r="I44">
        <v>8000</v>
      </c>
      <c r="J44">
        <v>697</v>
      </c>
      <c r="K44">
        <v>7.6</v>
      </c>
      <c r="L44" t="s">
        <v>105</v>
      </c>
      <c r="M44" t="s">
        <v>67</v>
      </c>
      <c r="N44" t="s">
        <v>230</v>
      </c>
      <c r="O44">
        <v>64</v>
      </c>
      <c r="P44">
        <v>134</v>
      </c>
      <c r="Q44">
        <v>36753</v>
      </c>
      <c r="R44">
        <v>54703</v>
      </c>
      <c r="S44">
        <v>111271</v>
      </c>
      <c r="T44">
        <v>82505</v>
      </c>
      <c r="U44">
        <v>30231</v>
      </c>
      <c r="V44">
        <v>10553</v>
      </c>
      <c r="W44">
        <v>4303</v>
      </c>
      <c r="X44">
        <v>2388</v>
      </c>
      <c r="Y44">
        <v>1629</v>
      </c>
      <c r="Z44">
        <v>3246</v>
      </c>
      <c r="AA44">
        <v>238800</v>
      </c>
      <c r="AB44">
        <v>30746</v>
      </c>
      <c r="AC44">
        <v>1234</v>
      </c>
      <c r="AD44">
        <v>1028</v>
      </c>
      <c r="AE44">
        <v>196</v>
      </c>
      <c r="AF44">
        <v>127986</v>
      </c>
      <c r="AG44">
        <v>110868</v>
      </c>
      <c r="AH44">
        <v>15886</v>
      </c>
      <c r="AI44">
        <v>99386</v>
      </c>
      <c r="AJ44">
        <v>88611</v>
      </c>
      <c r="AK44">
        <v>9444</v>
      </c>
      <c r="AL44">
        <v>21524</v>
      </c>
      <c r="AM44">
        <v>18781</v>
      </c>
      <c r="AN44">
        <v>2392</v>
      </c>
      <c r="AO44">
        <v>548</v>
      </c>
      <c r="AP44">
        <v>35750</v>
      </c>
      <c r="AQ44">
        <v>148301</v>
      </c>
      <c r="AR44">
        <v>7.6</v>
      </c>
      <c r="AS44">
        <v>7.6</v>
      </c>
      <c r="AT44">
        <v>8</v>
      </c>
      <c r="AU44">
        <v>8</v>
      </c>
      <c r="AV44">
        <v>8.3000000000000007</v>
      </c>
      <c r="AW44">
        <v>7.7</v>
      </c>
      <c r="AX44">
        <v>7.7</v>
      </c>
      <c r="AY44">
        <v>7.7</v>
      </c>
      <c r="AZ44">
        <v>7.4</v>
      </c>
      <c r="BA44">
        <v>7.4</v>
      </c>
      <c r="BB44">
        <v>7.4</v>
      </c>
      <c r="BC44">
        <v>7.4</v>
      </c>
      <c r="BD44">
        <v>7.4</v>
      </c>
      <c r="BE44">
        <v>7.4</v>
      </c>
      <c r="BF44">
        <v>6.8</v>
      </c>
      <c r="BG44">
        <v>7.6</v>
      </c>
      <c r="BH44">
        <v>7.5</v>
      </c>
      <c r="BI44" t="s">
        <v>94</v>
      </c>
      <c r="BJ44" t="s">
        <v>70</v>
      </c>
      <c r="BK44">
        <f t="shared" si="0"/>
        <v>17707116</v>
      </c>
    </row>
    <row r="45" spans="1:63" x14ac:dyDescent="0.45">
      <c r="A45" t="s">
        <v>231</v>
      </c>
      <c r="B45">
        <v>2014</v>
      </c>
      <c r="C45">
        <v>61000000</v>
      </c>
      <c r="D45">
        <v>167735396</v>
      </c>
      <c r="E45" t="s">
        <v>232</v>
      </c>
      <c r="F45" t="s">
        <v>233</v>
      </c>
      <c r="G45" t="s">
        <v>234</v>
      </c>
      <c r="H45">
        <v>835</v>
      </c>
      <c r="I45">
        <v>812</v>
      </c>
      <c r="J45">
        <v>625</v>
      </c>
      <c r="K45">
        <v>8.1</v>
      </c>
      <c r="L45" t="s">
        <v>99</v>
      </c>
      <c r="M45" t="s">
        <v>67</v>
      </c>
      <c r="N45" t="s">
        <v>88</v>
      </c>
      <c r="O45">
        <v>79</v>
      </c>
      <c r="P45">
        <v>149</v>
      </c>
      <c r="Q45">
        <v>89539</v>
      </c>
      <c r="R45">
        <v>177373</v>
      </c>
      <c r="S45">
        <v>218018</v>
      </c>
      <c r="T45">
        <v>103600</v>
      </c>
      <c r="U45">
        <v>32989</v>
      </c>
      <c r="V45">
        <v>11691</v>
      </c>
      <c r="W45">
        <v>5285</v>
      </c>
      <c r="X45">
        <v>3262</v>
      </c>
      <c r="Y45">
        <v>2247</v>
      </c>
      <c r="Z45">
        <v>5500</v>
      </c>
      <c r="AA45">
        <v>397571</v>
      </c>
      <c r="AB45">
        <v>113606</v>
      </c>
      <c r="AC45">
        <v>2286</v>
      </c>
      <c r="AD45">
        <v>1598</v>
      </c>
      <c r="AE45">
        <v>665</v>
      </c>
      <c r="AF45">
        <v>260425</v>
      </c>
      <c r="AG45">
        <v>193602</v>
      </c>
      <c r="AH45">
        <v>64291</v>
      </c>
      <c r="AI45">
        <v>179552</v>
      </c>
      <c r="AJ45">
        <v>144771</v>
      </c>
      <c r="AK45">
        <v>32133</v>
      </c>
      <c r="AL45">
        <v>34696</v>
      </c>
      <c r="AM45">
        <v>27226</v>
      </c>
      <c r="AN45">
        <v>6840</v>
      </c>
      <c r="AO45">
        <v>689</v>
      </c>
      <c r="AP45">
        <v>70667</v>
      </c>
      <c r="AQ45">
        <v>280587</v>
      </c>
      <c r="AR45">
        <v>8.1</v>
      </c>
      <c r="AS45">
        <v>8.1</v>
      </c>
      <c r="AT45">
        <v>8.5</v>
      </c>
      <c r="AU45">
        <v>8.6</v>
      </c>
      <c r="AV45">
        <v>8.4</v>
      </c>
      <c r="AW45">
        <v>8.3000000000000007</v>
      </c>
      <c r="AX45">
        <v>8.3000000000000007</v>
      </c>
      <c r="AY45">
        <v>8.1999999999999993</v>
      </c>
      <c r="AZ45">
        <v>7.9</v>
      </c>
      <c r="BA45">
        <v>8</v>
      </c>
      <c r="BB45">
        <v>7.9</v>
      </c>
      <c r="BC45">
        <v>7.7</v>
      </c>
      <c r="BD45">
        <v>7.7</v>
      </c>
      <c r="BE45">
        <v>7.7</v>
      </c>
      <c r="BF45">
        <v>7.6</v>
      </c>
      <c r="BG45">
        <v>8.1</v>
      </c>
      <c r="BH45">
        <v>8.1</v>
      </c>
      <c r="BI45" t="s">
        <v>94</v>
      </c>
      <c r="BJ45" t="s">
        <v>70</v>
      </c>
      <c r="BK45">
        <f t="shared" si="0"/>
        <v>106735396</v>
      </c>
    </row>
    <row r="46" spans="1:63" x14ac:dyDescent="0.45">
      <c r="A46" t="s">
        <v>235</v>
      </c>
      <c r="B46">
        <v>2012</v>
      </c>
      <c r="C46">
        <v>61000000</v>
      </c>
      <c r="D46">
        <v>148775460</v>
      </c>
      <c r="E46" t="s">
        <v>138</v>
      </c>
      <c r="F46" t="s">
        <v>236</v>
      </c>
      <c r="G46" t="s">
        <v>180</v>
      </c>
      <c r="H46">
        <v>20000</v>
      </c>
      <c r="I46">
        <v>13000</v>
      </c>
      <c r="J46">
        <v>11000</v>
      </c>
      <c r="K46">
        <v>7.6</v>
      </c>
      <c r="L46" t="s">
        <v>67</v>
      </c>
      <c r="M46" t="s">
        <v>237</v>
      </c>
      <c r="N46" t="s">
        <v>238</v>
      </c>
      <c r="O46">
        <v>63</v>
      </c>
      <c r="P46">
        <v>158</v>
      </c>
      <c r="Q46">
        <v>54268</v>
      </c>
      <c r="R46">
        <v>47750</v>
      </c>
      <c r="S46">
        <v>63323</v>
      </c>
      <c r="T46">
        <v>45160</v>
      </c>
      <c r="U46">
        <v>22393</v>
      </c>
      <c r="V46">
        <v>10744</v>
      </c>
      <c r="W46">
        <v>5551</v>
      </c>
      <c r="X46">
        <v>3484</v>
      </c>
      <c r="Y46">
        <v>2490</v>
      </c>
      <c r="Z46">
        <v>5020</v>
      </c>
      <c r="AA46">
        <v>141014</v>
      </c>
      <c r="AB46">
        <v>73591</v>
      </c>
      <c r="AC46">
        <v>972</v>
      </c>
      <c r="AD46">
        <v>502</v>
      </c>
      <c r="AE46">
        <v>456</v>
      </c>
      <c r="AF46">
        <v>112609</v>
      </c>
      <c r="AG46">
        <v>68687</v>
      </c>
      <c r="AH46">
        <v>42720</v>
      </c>
      <c r="AI46">
        <v>69385</v>
      </c>
      <c r="AJ46">
        <v>49760</v>
      </c>
      <c r="AK46">
        <v>18632</v>
      </c>
      <c r="AL46">
        <v>18404</v>
      </c>
      <c r="AM46">
        <v>12811</v>
      </c>
      <c r="AN46">
        <v>5282</v>
      </c>
      <c r="AO46">
        <v>623</v>
      </c>
      <c r="AP46">
        <v>42302</v>
      </c>
      <c r="AQ46">
        <v>112787</v>
      </c>
      <c r="AR46">
        <v>7.5</v>
      </c>
      <c r="AS46">
        <v>7.9</v>
      </c>
      <c r="AT46">
        <v>7.9</v>
      </c>
      <c r="AU46">
        <v>7.6</v>
      </c>
      <c r="AV46">
        <v>8.4</v>
      </c>
      <c r="AW46">
        <v>7.8</v>
      </c>
      <c r="AX46">
        <v>7.7</v>
      </c>
      <c r="AY46">
        <v>8</v>
      </c>
      <c r="AZ46">
        <v>7.3</v>
      </c>
      <c r="BA46">
        <v>7.2</v>
      </c>
      <c r="BB46">
        <v>7.6</v>
      </c>
      <c r="BC46">
        <v>7.4</v>
      </c>
      <c r="BD46">
        <v>7.3</v>
      </c>
      <c r="BE46">
        <v>7.7</v>
      </c>
      <c r="BF46">
        <v>6.6</v>
      </c>
      <c r="BG46">
        <v>7.6</v>
      </c>
      <c r="BH46">
        <v>7.5</v>
      </c>
      <c r="BI46" t="s">
        <v>69</v>
      </c>
      <c r="BJ46" t="s">
        <v>70</v>
      </c>
      <c r="BK46">
        <f t="shared" si="0"/>
        <v>87775460</v>
      </c>
    </row>
    <row r="47" spans="1:63" x14ac:dyDescent="0.45">
      <c r="A47" t="s">
        <v>239</v>
      </c>
      <c r="B47">
        <v>2014</v>
      </c>
      <c r="C47">
        <v>60000000</v>
      </c>
      <c r="D47">
        <v>257756197</v>
      </c>
      <c r="E47" t="s">
        <v>240</v>
      </c>
      <c r="F47" t="s">
        <v>241</v>
      </c>
      <c r="G47" t="s">
        <v>242</v>
      </c>
      <c r="H47">
        <v>11000</v>
      </c>
      <c r="I47">
        <v>8000</v>
      </c>
      <c r="J47">
        <v>2000</v>
      </c>
      <c r="K47">
        <v>7.8</v>
      </c>
      <c r="L47" t="s">
        <v>75</v>
      </c>
      <c r="M47" t="s">
        <v>105</v>
      </c>
      <c r="N47" t="s">
        <v>76</v>
      </c>
      <c r="O47">
        <v>83</v>
      </c>
      <c r="P47">
        <v>100</v>
      </c>
      <c r="Q47">
        <v>41269</v>
      </c>
      <c r="R47">
        <v>50795</v>
      </c>
      <c r="S47">
        <v>83773</v>
      </c>
      <c r="T47">
        <v>55181</v>
      </c>
      <c r="U47">
        <v>21793</v>
      </c>
      <c r="V47">
        <v>8596</v>
      </c>
      <c r="W47">
        <v>3680</v>
      </c>
      <c r="X47">
        <v>2053</v>
      </c>
      <c r="Y47">
        <v>1466</v>
      </c>
      <c r="Z47">
        <v>2918</v>
      </c>
      <c r="AA47">
        <v>180122</v>
      </c>
      <c r="AB47">
        <v>37351</v>
      </c>
      <c r="AC47">
        <v>1887</v>
      </c>
      <c r="AD47">
        <v>1464</v>
      </c>
      <c r="AE47">
        <v>414</v>
      </c>
      <c r="AF47">
        <v>111043</v>
      </c>
      <c r="AG47">
        <v>89180</v>
      </c>
      <c r="AH47">
        <v>20677</v>
      </c>
      <c r="AI47">
        <v>77271</v>
      </c>
      <c r="AJ47">
        <v>65191</v>
      </c>
      <c r="AK47">
        <v>11020</v>
      </c>
      <c r="AL47">
        <v>13346</v>
      </c>
      <c r="AM47">
        <v>11079</v>
      </c>
      <c r="AN47">
        <v>2032</v>
      </c>
      <c r="AO47">
        <v>579</v>
      </c>
      <c r="AP47">
        <v>42963</v>
      </c>
      <c r="AQ47">
        <v>114308</v>
      </c>
      <c r="AR47">
        <v>7.8</v>
      </c>
      <c r="AS47">
        <v>7.7</v>
      </c>
      <c r="AT47">
        <v>8.1999999999999993</v>
      </c>
      <c r="AU47">
        <v>8.1999999999999993</v>
      </c>
      <c r="AV47">
        <v>7.9</v>
      </c>
      <c r="AW47">
        <v>7.9</v>
      </c>
      <c r="AX47">
        <v>8</v>
      </c>
      <c r="AY47">
        <v>7.7</v>
      </c>
      <c r="AZ47">
        <v>7.6</v>
      </c>
      <c r="BA47">
        <v>7.6</v>
      </c>
      <c r="BB47">
        <v>7.5</v>
      </c>
      <c r="BC47">
        <v>7.4</v>
      </c>
      <c r="BD47">
        <v>7.4</v>
      </c>
      <c r="BE47">
        <v>7.4</v>
      </c>
      <c r="BF47">
        <v>7.2</v>
      </c>
      <c r="BG47">
        <v>8</v>
      </c>
      <c r="BH47">
        <v>7.6</v>
      </c>
      <c r="BI47" t="s">
        <v>77</v>
      </c>
      <c r="BJ47" t="s">
        <v>83</v>
      </c>
      <c r="BK47">
        <f t="shared" si="0"/>
        <v>197756197</v>
      </c>
    </row>
    <row r="48" spans="1:63" x14ac:dyDescent="0.45">
      <c r="A48" t="s">
        <v>243</v>
      </c>
      <c r="B48">
        <v>2010</v>
      </c>
      <c r="C48">
        <v>60000000</v>
      </c>
      <c r="D48">
        <v>31494270</v>
      </c>
      <c r="E48" t="s">
        <v>244</v>
      </c>
      <c r="F48" t="s">
        <v>245</v>
      </c>
      <c r="G48" t="s">
        <v>246</v>
      </c>
      <c r="H48">
        <v>10000</v>
      </c>
      <c r="I48">
        <v>1000</v>
      </c>
      <c r="J48">
        <v>719</v>
      </c>
      <c r="K48">
        <v>7.5</v>
      </c>
      <c r="L48" t="s">
        <v>105</v>
      </c>
      <c r="M48" t="s">
        <v>66</v>
      </c>
      <c r="N48" t="s">
        <v>238</v>
      </c>
      <c r="O48">
        <v>69</v>
      </c>
      <c r="P48">
        <v>112</v>
      </c>
      <c r="Q48">
        <v>47292</v>
      </c>
      <c r="R48">
        <v>48976</v>
      </c>
      <c r="S48">
        <v>79198</v>
      </c>
      <c r="T48">
        <v>59689</v>
      </c>
      <c r="U48">
        <v>28452</v>
      </c>
      <c r="V48">
        <v>13451</v>
      </c>
      <c r="W48">
        <v>6977</v>
      </c>
      <c r="X48">
        <v>4254</v>
      </c>
      <c r="Y48">
        <v>3069</v>
      </c>
      <c r="Z48">
        <v>6287</v>
      </c>
      <c r="AA48">
        <v>208417</v>
      </c>
      <c r="AB48">
        <v>45718</v>
      </c>
      <c r="AC48">
        <v>1022</v>
      </c>
      <c r="AD48">
        <v>791</v>
      </c>
      <c r="AE48">
        <v>221</v>
      </c>
      <c r="AF48">
        <v>129202</v>
      </c>
      <c r="AG48">
        <v>99363</v>
      </c>
      <c r="AH48">
        <v>28557</v>
      </c>
      <c r="AI48">
        <v>102986</v>
      </c>
      <c r="AJ48">
        <v>88456</v>
      </c>
      <c r="AK48">
        <v>13334</v>
      </c>
      <c r="AL48">
        <v>14195</v>
      </c>
      <c r="AM48">
        <v>12157</v>
      </c>
      <c r="AN48">
        <v>1778</v>
      </c>
      <c r="AO48">
        <v>677</v>
      </c>
      <c r="AP48">
        <v>56559</v>
      </c>
      <c r="AQ48">
        <v>150511</v>
      </c>
      <c r="AR48">
        <v>7.5</v>
      </c>
      <c r="AS48">
        <v>7.4</v>
      </c>
      <c r="AT48">
        <v>8.1</v>
      </c>
      <c r="AU48">
        <v>8.1999999999999993</v>
      </c>
      <c r="AV48">
        <v>8</v>
      </c>
      <c r="AW48">
        <v>7.6</v>
      </c>
      <c r="AX48">
        <v>7.7</v>
      </c>
      <c r="AY48">
        <v>7.5</v>
      </c>
      <c r="AZ48">
        <v>7.4</v>
      </c>
      <c r="BA48">
        <v>7.4</v>
      </c>
      <c r="BB48">
        <v>7.2</v>
      </c>
      <c r="BC48">
        <v>7.1</v>
      </c>
      <c r="BD48">
        <v>7.1</v>
      </c>
      <c r="BE48">
        <v>7</v>
      </c>
      <c r="BF48">
        <v>6.6</v>
      </c>
      <c r="BG48">
        <v>7.8</v>
      </c>
      <c r="BH48">
        <v>7.4</v>
      </c>
      <c r="BI48" t="s">
        <v>69</v>
      </c>
      <c r="BJ48" t="s">
        <v>70</v>
      </c>
      <c r="BK48">
        <f t="shared" si="0"/>
        <v>-28505730</v>
      </c>
    </row>
    <row r="49" spans="1:63" x14ac:dyDescent="0.45">
      <c r="A49" t="s">
        <v>247</v>
      </c>
      <c r="B49">
        <v>2016</v>
      </c>
      <c r="C49">
        <v>58000000</v>
      </c>
      <c r="D49">
        <v>363024263</v>
      </c>
      <c r="E49" t="s">
        <v>248</v>
      </c>
      <c r="F49" t="s">
        <v>249</v>
      </c>
      <c r="G49" t="s">
        <v>250</v>
      </c>
      <c r="H49">
        <v>16000</v>
      </c>
      <c r="I49">
        <v>805</v>
      </c>
      <c r="J49">
        <v>361</v>
      </c>
      <c r="K49">
        <v>8</v>
      </c>
      <c r="L49" t="s">
        <v>105</v>
      </c>
      <c r="M49" t="s">
        <v>76</v>
      </c>
      <c r="N49" t="s">
        <v>66</v>
      </c>
      <c r="O49">
        <v>65</v>
      </c>
      <c r="P49">
        <v>108</v>
      </c>
      <c r="Q49">
        <v>147467</v>
      </c>
      <c r="R49">
        <v>147966</v>
      </c>
      <c r="S49">
        <v>170810</v>
      </c>
      <c r="T49">
        <v>105717</v>
      </c>
      <c r="U49">
        <v>41811</v>
      </c>
      <c r="V49">
        <v>15510</v>
      </c>
      <c r="W49">
        <v>7046</v>
      </c>
      <c r="X49">
        <v>4273</v>
      </c>
      <c r="Y49">
        <v>3037</v>
      </c>
      <c r="Z49">
        <v>8538</v>
      </c>
      <c r="AA49">
        <v>391955</v>
      </c>
      <c r="AB49">
        <v>79804</v>
      </c>
      <c r="AC49">
        <v>4598</v>
      </c>
      <c r="AD49">
        <v>3601</v>
      </c>
      <c r="AE49">
        <v>969</v>
      </c>
      <c r="AF49">
        <v>232840</v>
      </c>
      <c r="AG49">
        <v>186139</v>
      </c>
      <c r="AH49">
        <v>44316</v>
      </c>
      <c r="AI49">
        <v>159222</v>
      </c>
      <c r="AJ49">
        <v>135428</v>
      </c>
      <c r="AK49">
        <v>21521</v>
      </c>
      <c r="AL49">
        <v>28753</v>
      </c>
      <c r="AM49">
        <v>24218</v>
      </c>
      <c r="AN49">
        <v>4009</v>
      </c>
      <c r="AO49">
        <v>667</v>
      </c>
      <c r="AP49">
        <v>67933</v>
      </c>
      <c r="AQ49">
        <v>241138</v>
      </c>
      <c r="AR49">
        <v>8</v>
      </c>
      <c r="AS49">
        <v>8.1</v>
      </c>
      <c r="AT49">
        <v>8.4</v>
      </c>
      <c r="AU49">
        <v>8.4</v>
      </c>
      <c r="AV49">
        <v>8.6</v>
      </c>
      <c r="AW49">
        <v>8.1</v>
      </c>
      <c r="AX49">
        <v>8.1</v>
      </c>
      <c r="AY49">
        <v>8.1</v>
      </c>
      <c r="AZ49">
        <v>7.9</v>
      </c>
      <c r="BA49">
        <v>7.9</v>
      </c>
      <c r="BB49">
        <v>7.9</v>
      </c>
      <c r="BC49">
        <v>7.8</v>
      </c>
      <c r="BD49">
        <v>7.8</v>
      </c>
      <c r="BE49">
        <v>7.9</v>
      </c>
      <c r="BF49">
        <v>7.3</v>
      </c>
      <c r="BG49">
        <v>8.1</v>
      </c>
      <c r="BH49">
        <v>7.9</v>
      </c>
      <c r="BI49" t="s">
        <v>94</v>
      </c>
      <c r="BJ49" t="s">
        <v>70</v>
      </c>
      <c r="BK49">
        <f t="shared" si="0"/>
        <v>305024263</v>
      </c>
    </row>
    <row r="50" spans="1:63" x14ac:dyDescent="0.45">
      <c r="A50" t="s">
        <v>251</v>
      </c>
      <c r="B50">
        <v>2013</v>
      </c>
      <c r="C50">
        <v>55000000</v>
      </c>
      <c r="D50">
        <v>107100855</v>
      </c>
      <c r="E50" t="s">
        <v>126</v>
      </c>
      <c r="F50" t="s">
        <v>252</v>
      </c>
      <c r="G50" t="s">
        <v>253</v>
      </c>
      <c r="H50">
        <v>15000</v>
      </c>
      <c r="I50">
        <v>535</v>
      </c>
      <c r="J50">
        <v>186</v>
      </c>
      <c r="K50">
        <v>7.8</v>
      </c>
      <c r="L50" t="s">
        <v>82</v>
      </c>
      <c r="M50" t="s">
        <v>67</v>
      </c>
      <c r="N50" t="s">
        <v>100</v>
      </c>
      <c r="O50">
        <v>83</v>
      </c>
      <c r="P50">
        <v>134</v>
      </c>
      <c r="Q50">
        <v>37461</v>
      </c>
      <c r="R50">
        <v>70216</v>
      </c>
      <c r="S50">
        <v>133266</v>
      </c>
      <c r="T50">
        <v>76657</v>
      </c>
      <c r="U50">
        <v>21791</v>
      </c>
      <c r="V50">
        <v>6099</v>
      </c>
      <c r="W50">
        <v>2051</v>
      </c>
      <c r="X50">
        <v>1062</v>
      </c>
      <c r="Y50">
        <v>707</v>
      </c>
      <c r="Z50">
        <v>1517</v>
      </c>
      <c r="AA50">
        <v>247889</v>
      </c>
      <c r="AB50">
        <v>41602</v>
      </c>
      <c r="AC50">
        <v>995</v>
      </c>
      <c r="AD50">
        <v>838</v>
      </c>
      <c r="AE50">
        <v>147</v>
      </c>
      <c r="AF50">
        <v>131052</v>
      </c>
      <c r="AG50">
        <v>110723</v>
      </c>
      <c r="AH50">
        <v>19092</v>
      </c>
      <c r="AI50">
        <v>114418</v>
      </c>
      <c r="AJ50">
        <v>98191</v>
      </c>
      <c r="AK50">
        <v>14686</v>
      </c>
      <c r="AL50">
        <v>24670</v>
      </c>
      <c r="AM50">
        <v>20178</v>
      </c>
      <c r="AN50">
        <v>4053</v>
      </c>
      <c r="AO50">
        <v>633</v>
      </c>
      <c r="AP50">
        <v>43042</v>
      </c>
      <c r="AQ50">
        <v>165981</v>
      </c>
      <c r="AR50">
        <v>7.8</v>
      </c>
      <c r="AS50">
        <v>7.9</v>
      </c>
      <c r="AT50">
        <v>8.1999999999999993</v>
      </c>
      <c r="AU50">
        <v>8.1999999999999993</v>
      </c>
      <c r="AV50">
        <v>8.1</v>
      </c>
      <c r="AW50">
        <v>8</v>
      </c>
      <c r="AX50">
        <v>8</v>
      </c>
      <c r="AY50">
        <v>7.9</v>
      </c>
      <c r="AZ50">
        <v>7.7</v>
      </c>
      <c r="BA50">
        <v>7.7</v>
      </c>
      <c r="BB50">
        <v>7.8</v>
      </c>
      <c r="BC50">
        <v>7.7</v>
      </c>
      <c r="BD50">
        <v>7.7</v>
      </c>
      <c r="BE50">
        <v>8</v>
      </c>
      <c r="BF50">
        <v>7.4</v>
      </c>
      <c r="BG50">
        <v>7.8</v>
      </c>
      <c r="BH50">
        <v>7.8</v>
      </c>
      <c r="BI50" t="s">
        <v>69</v>
      </c>
      <c r="BJ50" t="s">
        <v>70</v>
      </c>
      <c r="BK50">
        <f t="shared" si="0"/>
        <v>52100855</v>
      </c>
    </row>
    <row r="51" spans="1:63" x14ac:dyDescent="0.45">
      <c r="A51" t="s">
        <v>254</v>
      </c>
      <c r="B51">
        <v>2011</v>
      </c>
      <c r="C51">
        <v>50000000</v>
      </c>
      <c r="D51">
        <v>75605492</v>
      </c>
      <c r="E51" t="s">
        <v>255</v>
      </c>
      <c r="F51" t="s">
        <v>215</v>
      </c>
      <c r="G51" t="s">
        <v>227</v>
      </c>
      <c r="H51">
        <v>22000</v>
      </c>
      <c r="I51">
        <v>18000</v>
      </c>
      <c r="J51">
        <v>11000</v>
      </c>
      <c r="K51">
        <v>7.6</v>
      </c>
      <c r="L51" t="s">
        <v>82</v>
      </c>
      <c r="M51" t="s">
        <v>67</v>
      </c>
      <c r="N51" t="s">
        <v>256</v>
      </c>
      <c r="O51">
        <v>87</v>
      </c>
      <c r="P51">
        <v>133</v>
      </c>
      <c r="Q51">
        <v>20734</v>
      </c>
      <c r="R51">
        <v>43329</v>
      </c>
      <c r="S51">
        <v>108133</v>
      </c>
      <c r="T51">
        <v>85628</v>
      </c>
      <c r="U51">
        <v>27802</v>
      </c>
      <c r="V51">
        <v>8094</v>
      </c>
      <c r="W51">
        <v>2802</v>
      </c>
      <c r="X51">
        <v>1304</v>
      </c>
      <c r="Y51">
        <v>778</v>
      </c>
      <c r="Z51">
        <v>1604</v>
      </c>
      <c r="AA51">
        <v>222663</v>
      </c>
      <c r="AB51">
        <v>34888</v>
      </c>
      <c r="AC51">
        <v>389</v>
      </c>
      <c r="AD51">
        <v>350</v>
      </c>
      <c r="AE51">
        <v>37</v>
      </c>
      <c r="AF51">
        <v>113508</v>
      </c>
      <c r="AG51">
        <v>97523</v>
      </c>
      <c r="AH51">
        <v>14950</v>
      </c>
      <c r="AI51">
        <v>112429</v>
      </c>
      <c r="AJ51">
        <v>96552</v>
      </c>
      <c r="AK51">
        <v>14345</v>
      </c>
      <c r="AL51">
        <v>21998</v>
      </c>
      <c r="AM51">
        <v>17897</v>
      </c>
      <c r="AN51">
        <v>3726</v>
      </c>
      <c r="AO51">
        <v>645</v>
      </c>
      <c r="AP51">
        <v>55437</v>
      </c>
      <c r="AQ51">
        <v>146951</v>
      </c>
      <c r="AR51">
        <v>7.6</v>
      </c>
      <c r="AS51">
        <v>7.3</v>
      </c>
      <c r="AT51">
        <v>8</v>
      </c>
      <c r="AU51">
        <v>8.1</v>
      </c>
      <c r="AV51">
        <v>7.6</v>
      </c>
      <c r="AW51">
        <v>7.7</v>
      </c>
      <c r="AX51">
        <v>7.8</v>
      </c>
      <c r="AY51">
        <v>7.3</v>
      </c>
      <c r="AZ51">
        <v>7.5</v>
      </c>
      <c r="BA51">
        <v>7.5</v>
      </c>
      <c r="BB51">
        <v>7.2</v>
      </c>
      <c r="BC51">
        <v>7.5</v>
      </c>
      <c r="BD51">
        <v>7.5</v>
      </c>
      <c r="BE51">
        <v>7.5</v>
      </c>
      <c r="BF51">
        <v>7.1</v>
      </c>
      <c r="BG51">
        <v>7.8</v>
      </c>
      <c r="BH51">
        <v>7.5</v>
      </c>
      <c r="BI51" t="s">
        <v>69</v>
      </c>
      <c r="BJ51" t="s">
        <v>70</v>
      </c>
      <c r="BK51">
        <f t="shared" si="0"/>
        <v>25605492</v>
      </c>
    </row>
    <row r="52" spans="1:63" x14ac:dyDescent="0.45">
      <c r="A52" t="s">
        <v>257</v>
      </c>
      <c r="B52">
        <v>2013</v>
      </c>
      <c r="C52">
        <v>46000000</v>
      </c>
      <c r="D52">
        <v>60962878</v>
      </c>
      <c r="E52" t="s">
        <v>138</v>
      </c>
      <c r="F52" t="s">
        <v>258</v>
      </c>
      <c r="G52" t="s">
        <v>259</v>
      </c>
      <c r="H52">
        <v>20000</v>
      </c>
      <c r="I52">
        <v>15000</v>
      </c>
      <c r="J52">
        <v>1000</v>
      </c>
      <c r="K52">
        <v>8.1</v>
      </c>
      <c r="L52" t="s">
        <v>99</v>
      </c>
      <c r="M52" t="s">
        <v>67</v>
      </c>
      <c r="N52" t="s">
        <v>88</v>
      </c>
      <c r="O52">
        <v>74</v>
      </c>
      <c r="P52">
        <v>153</v>
      </c>
      <c r="Q52">
        <v>57400</v>
      </c>
      <c r="R52">
        <v>110853</v>
      </c>
      <c r="S52">
        <v>161533</v>
      </c>
      <c r="T52">
        <v>77122</v>
      </c>
      <c r="U52">
        <v>20845</v>
      </c>
      <c r="V52">
        <v>6515</v>
      </c>
      <c r="W52">
        <v>2540</v>
      </c>
      <c r="X52">
        <v>1376</v>
      </c>
      <c r="Y52">
        <v>897</v>
      </c>
      <c r="Z52">
        <v>1978</v>
      </c>
      <c r="AA52">
        <v>297561</v>
      </c>
      <c r="AB52">
        <v>59221</v>
      </c>
      <c r="AC52">
        <v>1332</v>
      </c>
      <c r="AD52">
        <v>1075</v>
      </c>
      <c r="AE52">
        <v>248</v>
      </c>
      <c r="AF52">
        <v>177661</v>
      </c>
      <c r="AG52">
        <v>144671</v>
      </c>
      <c r="AH52">
        <v>31288</v>
      </c>
      <c r="AI52">
        <v>132740</v>
      </c>
      <c r="AJ52">
        <v>111870</v>
      </c>
      <c r="AK52">
        <v>19074</v>
      </c>
      <c r="AL52">
        <v>23642</v>
      </c>
      <c r="AM52">
        <v>19293</v>
      </c>
      <c r="AN52">
        <v>3934</v>
      </c>
      <c r="AO52">
        <v>650</v>
      </c>
      <c r="AP52">
        <v>48353</v>
      </c>
      <c r="AQ52">
        <v>208355</v>
      </c>
      <c r="AR52">
        <v>8.1</v>
      </c>
      <c r="AS52">
        <v>8</v>
      </c>
      <c r="AT52">
        <v>8.6</v>
      </c>
      <c r="AU52">
        <v>8.6</v>
      </c>
      <c r="AV52">
        <v>8.6999999999999993</v>
      </c>
      <c r="AW52">
        <v>8.1999999999999993</v>
      </c>
      <c r="AX52">
        <v>8.1999999999999993</v>
      </c>
      <c r="AY52">
        <v>8.1</v>
      </c>
      <c r="AZ52">
        <v>7.9</v>
      </c>
      <c r="BA52">
        <v>7.9</v>
      </c>
      <c r="BB52">
        <v>7.9</v>
      </c>
      <c r="BC52">
        <v>7.7</v>
      </c>
      <c r="BD52">
        <v>7.7</v>
      </c>
      <c r="BE52">
        <v>7.8</v>
      </c>
      <c r="BF52">
        <v>7.6</v>
      </c>
      <c r="BG52">
        <v>8.1</v>
      </c>
      <c r="BH52">
        <v>8</v>
      </c>
      <c r="BI52" t="s">
        <v>94</v>
      </c>
      <c r="BJ52" t="s">
        <v>70</v>
      </c>
      <c r="BK52">
        <f t="shared" si="0"/>
        <v>14962878</v>
      </c>
    </row>
    <row r="53" spans="1:63" x14ac:dyDescent="0.45">
      <c r="A53" t="s">
        <v>260</v>
      </c>
      <c r="B53">
        <v>2012</v>
      </c>
      <c r="C53">
        <v>44500000</v>
      </c>
      <c r="D53">
        <v>136019448</v>
      </c>
      <c r="E53" t="s">
        <v>261</v>
      </c>
      <c r="F53" t="s">
        <v>262</v>
      </c>
      <c r="G53" t="s">
        <v>263</v>
      </c>
      <c r="H53">
        <v>1000</v>
      </c>
      <c r="I53">
        <v>660</v>
      </c>
      <c r="J53">
        <v>650</v>
      </c>
      <c r="K53">
        <v>7.7</v>
      </c>
      <c r="L53" t="s">
        <v>105</v>
      </c>
      <c r="M53" t="s">
        <v>82</v>
      </c>
      <c r="N53" t="s">
        <v>67</v>
      </c>
      <c r="O53">
        <v>86</v>
      </c>
      <c r="P53">
        <v>120</v>
      </c>
      <c r="Q53">
        <v>43875</v>
      </c>
      <c r="R53">
        <v>89490</v>
      </c>
      <c r="S53">
        <v>171495</v>
      </c>
      <c r="T53">
        <v>115165</v>
      </c>
      <c r="U53">
        <v>37332</v>
      </c>
      <c r="V53">
        <v>12630</v>
      </c>
      <c r="W53">
        <v>4992</v>
      </c>
      <c r="X53">
        <v>2910</v>
      </c>
      <c r="Y53">
        <v>2020</v>
      </c>
      <c r="Z53">
        <v>6941</v>
      </c>
      <c r="AA53">
        <v>334838</v>
      </c>
      <c r="AB53">
        <v>67910</v>
      </c>
      <c r="AC53">
        <v>971</v>
      </c>
      <c r="AD53">
        <v>795</v>
      </c>
      <c r="AE53">
        <v>162</v>
      </c>
      <c r="AF53">
        <v>178794</v>
      </c>
      <c r="AG53">
        <v>146371</v>
      </c>
      <c r="AH53">
        <v>30643</v>
      </c>
      <c r="AI53">
        <v>163795</v>
      </c>
      <c r="AJ53">
        <v>136391</v>
      </c>
      <c r="AK53">
        <v>24948</v>
      </c>
      <c r="AL53">
        <v>36215</v>
      </c>
      <c r="AM53">
        <v>28817</v>
      </c>
      <c r="AN53">
        <v>6752</v>
      </c>
      <c r="AO53">
        <v>740</v>
      </c>
      <c r="AP53">
        <v>70110</v>
      </c>
      <c r="AQ53">
        <v>229137</v>
      </c>
      <c r="AR53">
        <v>7.7</v>
      </c>
      <c r="AS53">
        <v>7.9</v>
      </c>
      <c r="AT53">
        <v>8</v>
      </c>
      <c r="AU53">
        <v>8</v>
      </c>
      <c r="AV53">
        <v>7.8</v>
      </c>
      <c r="AW53">
        <v>7.8</v>
      </c>
      <c r="AX53">
        <v>7.8</v>
      </c>
      <c r="AY53">
        <v>7.9</v>
      </c>
      <c r="AZ53">
        <v>7.7</v>
      </c>
      <c r="BA53">
        <v>7.6</v>
      </c>
      <c r="BB53">
        <v>7.8</v>
      </c>
      <c r="BC53">
        <v>7.7</v>
      </c>
      <c r="BD53">
        <v>7.7</v>
      </c>
      <c r="BE53">
        <v>8</v>
      </c>
      <c r="BF53">
        <v>7.2</v>
      </c>
      <c r="BG53">
        <v>8</v>
      </c>
      <c r="BH53">
        <v>7.6</v>
      </c>
      <c r="BI53" t="s">
        <v>94</v>
      </c>
      <c r="BJ53" t="s">
        <v>70</v>
      </c>
      <c r="BK53">
        <f t="shared" si="0"/>
        <v>91519448</v>
      </c>
    </row>
    <row r="54" spans="1:63" x14ac:dyDescent="0.45">
      <c r="A54" t="s">
        <v>264</v>
      </c>
      <c r="B54">
        <v>2013</v>
      </c>
      <c r="C54">
        <v>40000000</v>
      </c>
      <c r="D54">
        <v>125069696</v>
      </c>
      <c r="E54" t="s">
        <v>265</v>
      </c>
      <c r="F54" t="s">
        <v>266</v>
      </c>
      <c r="G54" t="s">
        <v>267</v>
      </c>
      <c r="H54">
        <v>480</v>
      </c>
      <c r="I54">
        <v>449</v>
      </c>
      <c r="J54">
        <v>127</v>
      </c>
      <c r="K54">
        <v>7.5</v>
      </c>
      <c r="L54" t="s">
        <v>105</v>
      </c>
      <c r="M54" t="s">
        <v>82</v>
      </c>
      <c r="N54" t="s">
        <v>67</v>
      </c>
      <c r="P54">
        <v>121</v>
      </c>
      <c r="Q54">
        <v>30856</v>
      </c>
      <c r="R54">
        <v>33356</v>
      </c>
      <c r="S54">
        <v>68808</v>
      </c>
      <c r="T54">
        <v>54195</v>
      </c>
      <c r="U54">
        <v>20772</v>
      </c>
      <c r="V54">
        <v>7205</v>
      </c>
      <c r="W54">
        <v>2727</v>
      </c>
      <c r="X54">
        <v>1409</v>
      </c>
      <c r="Y54">
        <v>887</v>
      </c>
      <c r="Z54">
        <v>2133</v>
      </c>
      <c r="AA54">
        <v>163657</v>
      </c>
      <c r="AB54">
        <v>17260</v>
      </c>
      <c r="AC54">
        <v>602</v>
      </c>
      <c r="AD54">
        <v>529</v>
      </c>
      <c r="AE54">
        <v>66</v>
      </c>
      <c r="AF54">
        <v>79483</v>
      </c>
      <c r="AG54">
        <v>71556</v>
      </c>
      <c r="AH54">
        <v>7205</v>
      </c>
      <c r="AI54">
        <v>71559</v>
      </c>
      <c r="AJ54">
        <v>64441</v>
      </c>
      <c r="AK54">
        <v>6225</v>
      </c>
      <c r="AL54">
        <v>16429</v>
      </c>
      <c r="AM54">
        <v>14140</v>
      </c>
      <c r="AN54">
        <v>2027</v>
      </c>
      <c r="AO54">
        <v>518</v>
      </c>
      <c r="AP54">
        <v>32733</v>
      </c>
      <c r="AQ54">
        <v>95220</v>
      </c>
      <c r="AR54">
        <v>7.5</v>
      </c>
      <c r="AS54">
        <v>7.7</v>
      </c>
      <c r="AT54">
        <v>7.9</v>
      </c>
      <c r="AU54">
        <v>7.9</v>
      </c>
      <c r="AV54">
        <v>8.3000000000000007</v>
      </c>
      <c r="AW54">
        <v>7.7</v>
      </c>
      <c r="AX54">
        <v>7.7</v>
      </c>
      <c r="AY54">
        <v>7.8</v>
      </c>
      <c r="AZ54">
        <v>7.3</v>
      </c>
      <c r="BA54">
        <v>7.3</v>
      </c>
      <c r="BB54">
        <v>7.6</v>
      </c>
      <c r="BC54">
        <v>7.5</v>
      </c>
      <c r="BD54">
        <v>7.4</v>
      </c>
      <c r="BE54">
        <v>7.8</v>
      </c>
      <c r="BF54">
        <v>6.8</v>
      </c>
      <c r="BG54">
        <v>7.8</v>
      </c>
      <c r="BH54">
        <v>7.3</v>
      </c>
      <c r="BI54" t="s">
        <v>94</v>
      </c>
      <c r="BJ54" t="s">
        <v>70</v>
      </c>
      <c r="BK54">
        <f t="shared" si="0"/>
        <v>85069696</v>
      </c>
    </row>
    <row r="55" spans="1:63" x14ac:dyDescent="0.45">
      <c r="A55" t="s">
        <v>268</v>
      </c>
      <c r="B55">
        <v>2010</v>
      </c>
      <c r="C55">
        <v>40000000</v>
      </c>
      <c r="D55">
        <v>96917897</v>
      </c>
      <c r="E55" t="s">
        <v>269</v>
      </c>
      <c r="F55" t="s">
        <v>270</v>
      </c>
      <c r="G55" t="s">
        <v>271</v>
      </c>
      <c r="H55">
        <v>10000</v>
      </c>
      <c r="I55">
        <v>349</v>
      </c>
      <c r="J55">
        <v>81</v>
      </c>
      <c r="K55">
        <v>7.7</v>
      </c>
      <c r="L55" t="s">
        <v>82</v>
      </c>
      <c r="M55" t="s">
        <v>67</v>
      </c>
      <c r="O55">
        <v>95</v>
      </c>
      <c r="P55">
        <v>120</v>
      </c>
      <c r="Q55">
        <v>60189</v>
      </c>
      <c r="R55">
        <v>89515</v>
      </c>
      <c r="S55">
        <v>161983</v>
      </c>
      <c r="T55">
        <v>122694</v>
      </c>
      <c r="U55">
        <v>46869</v>
      </c>
      <c r="V55">
        <v>16288</v>
      </c>
      <c r="W55">
        <v>6351</v>
      </c>
      <c r="X55">
        <v>3284</v>
      </c>
      <c r="Y55">
        <v>2914</v>
      </c>
      <c r="Z55">
        <v>6346</v>
      </c>
      <c r="AA55">
        <v>351608</v>
      </c>
      <c r="AB55">
        <v>84711</v>
      </c>
      <c r="AC55">
        <v>1461</v>
      </c>
      <c r="AD55">
        <v>1142</v>
      </c>
      <c r="AE55">
        <v>309</v>
      </c>
      <c r="AF55">
        <v>225279</v>
      </c>
      <c r="AG55">
        <v>173908</v>
      </c>
      <c r="AH55">
        <v>49149</v>
      </c>
      <c r="AI55">
        <v>168440</v>
      </c>
      <c r="AJ55">
        <v>139525</v>
      </c>
      <c r="AK55">
        <v>26636</v>
      </c>
      <c r="AL55">
        <v>28054</v>
      </c>
      <c r="AM55">
        <v>22588</v>
      </c>
      <c r="AN55">
        <v>4995</v>
      </c>
      <c r="AO55">
        <v>780</v>
      </c>
      <c r="AP55">
        <v>80615</v>
      </c>
      <c r="AQ55">
        <v>265272</v>
      </c>
      <c r="AR55">
        <v>7.8</v>
      </c>
      <c r="AS55">
        <v>7.4</v>
      </c>
      <c r="AT55">
        <v>8.3000000000000007</v>
      </c>
      <c r="AU55">
        <v>8.4</v>
      </c>
      <c r="AV55">
        <v>8</v>
      </c>
      <c r="AW55">
        <v>7.9</v>
      </c>
      <c r="AX55">
        <v>8</v>
      </c>
      <c r="AY55">
        <v>7.5</v>
      </c>
      <c r="AZ55">
        <v>7.6</v>
      </c>
      <c r="BA55">
        <v>7.7</v>
      </c>
      <c r="BB55">
        <v>7.3</v>
      </c>
      <c r="BC55">
        <v>7.5</v>
      </c>
      <c r="BD55">
        <v>7.5</v>
      </c>
      <c r="BE55">
        <v>7.4</v>
      </c>
      <c r="BF55">
        <v>7.3</v>
      </c>
      <c r="BG55">
        <v>8</v>
      </c>
      <c r="BH55">
        <v>7.6</v>
      </c>
      <c r="BI55" t="s">
        <v>69</v>
      </c>
      <c r="BJ55" t="s">
        <v>70</v>
      </c>
      <c r="BK55">
        <f t="shared" si="0"/>
        <v>56917897</v>
      </c>
    </row>
    <row r="56" spans="1:63" x14ac:dyDescent="0.45">
      <c r="A56" t="s">
        <v>272</v>
      </c>
      <c r="B56">
        <v>2015</v>
      </c>
      <c r="C56">
        <v>40000000</v>
      </c>
      <c r="D56">
        <v>72306065</v>
      </c>
      <c r="E56" t="s">
        <v>126</v>
      </c>
      <c r="F56" t="s">
        <v>273</v>
      </c>
      <c r="G56" t="s">
        <v>274</v>
      </c>
      <c r="H56">
        <v>15000</v>
      </c>
      <c r="I56">
        <v>535</v>
      </c>
      <c r="J56">
        <v>423</v>
      </c>
      <c r="K56">
        <v>7.6</v>
      </c>
      <c r="L56" t="s">
        <v>67</v>
      </c>
      <c r="M56" t="s">
        <v>275</v>
      </c>
      <c r="N56" t="s">
        <v>100</v>
      </c>
      <c r="O56">
        <v>81</v>
      </c>
      <c r="P56">
        <v>142</v>
      </c>
      <c r="Q56">
        <v>15757</v>
      </c>
      <c r="R56">
        <v>32840</v>
      </c>
      <c r="S56">
        <v>83322</v>
      </c>
      <c r="T56">
        <v>63800</v>
      </c>
      <c r="U56">
        <v>19183</v>
      </c>
      <c r="V56">
        <v>5178</v>
      </c>
      <c r="W56">
        <v>1657</v>
      </c>
      <c r="X56">
        <v>735</v>
      </c>
      <c r="Y56">
        <v>419</v>
      </c>
      <c r="Z56">
        <v>878</v>
      </c>
      <c r="AA56">
        <v>152707</v>
      </c>
      <c r="AB56">
        <v>23978</v>
      </c>
      <c r="AC56">
        <v>846</v>
      </c>
      <c r="AD56">
        <v>732</v>
      </c>
      <c r="AE56">
        <v>104</v>
      </c>
      <c r="AF56">
        <v>76784</v>
      </c>
      <c r="AG56">
        <v>64810</v>
      </c>
      <c r="AH56">
        <v>11177</v>
      </c>
      <c r="AI56">
        <v>70780</v>
      </c>
      <c r="AJ56">
        <v>61525</v>
      </c>
      <c r="AK56">
        <v>8196</v>
      </c>
      <c r="AL56">
        <v>18494</v>
      </c>
      <c r="AM56">
        <v>15504</v>
      </c>
      <c r="AN56">
        <v>2667</v>
      </c>
      <c r="AO56">
        <v>545</v>
      </c>
      <c r="AP56">
        <v>24273</v>
      </c>
      <c r="AQ56">
        <v>105678</v>
      </c>
      <c r="AR56">
        <v>7.6</v>
      </c>
      <c r="AS56">
        <v>7.6</v>
      </c>
      <c r="AT56">
        <v>7.9</v>
      </c>
      <c r="AU56">
        <v>7.9</v>
      </c>
      <c r="AV56">
        <v>7.8</v>
      </c>
      <c r="AW56">
        <v>7.7</v>
      </c>
      <c r="AX56">
        <v>7.7</v>
      </c>
      <c r="AY56">
        <v>7.6</v>
      </c>
      <c r="AZ56">
        <v>7.5</v>
      </c>
      <c r="BA56">
        <v>7.5</v>
      </c>
      <c r="BB56">
        <v>7.5</v>
      </c>
      <c r="BC56">
        <v>7.7</v>
      </c>
      <c r="BD56">
        <v>7.6</v>
      </c>
      <c r="BE56">
        <v>7.9</v>
      </c>
      <c r="BF56">
        <v>7.4</v>
      </c>
      <c r="BG56">
        <v>7.7</v>
      </c>
      <c r="BH56">
        <v>7.5</v>
      </c>
      <c r="BI56" t="s">
        <v>69</v>
      </c>
      <c r="BJ56" t="s">
        <v>70</v>
      </c>
      <c r="BK56">
        <f t="shared" si="0"/>
        <v>32306065</v>
      </c>
    </row>
    <row r="57" spans="1:63" x14ac:dyDescent="0.45">
      <c r="A57" t="s">
        <v>276</v>
      </c>
      <c r="B57">
        <v>2010</v>
      </c>
      <c r="C57">
        <v>38000000</v>
      </c>
      <c r="D57">
        <v>171031347</v>
      </c>
      <c r="E57" t="s">
        <v>197</v>
      </c>
      <c r="F57" t="s">
        <v>97</v>
      </c>
      <c r="G57" t="s">
        <v>277</v>
      </c>
      <c r="H57">
        <v>13000</v>
      </c>
      <c r="I57">
        <v>12000</v>
      </c>
      <c r="J57">
        <v>538</v>
      </c>
      <c r="K57">
        <v>7.6</v>
      </c>
      <c r="L57" t="s">
        <v>76</v>
      </c>
      <c r="M57" t="s">
        <v>67</v>
      </c>
      <c r="N57" t="s">
        <v>207</v>
      </c>
      <c r="O57">
        <v>80</v>
      </c>
      <c r="P57">
        <v>110</v>
      </c>
      <c r="Q57">
        <v>21094</v>
      </c>
      <c r="R57">
        <v>40901</v>
      </c>
      <c r="S57">
        <v>91825</v>
      </c>
      <c r="T57">
        <v>67175</v>
      </c>
      <c r="U57">
        <v>23055</v>
      </c>
      <c r="V57">
        <v>7191</v>
      </c>
      <c r="W57">
        <v>2678</v>
      </c>
      <c r="X57">
        <v>1305</v>
      </c>
      <c r="Y57">
        <v>779</v>
      </c>
      <c r="Z57">
        <v>1672</v>
      </c>
      <c r="AA57">
        <v>197105</v>
      </c>
      <c r="AB57">
        <v>27125</v>
      </c>
      <c r="AC57">
        <v>381</v>
      </c>
      <c r="AD57">
        <v>340</v>
      </c>
      <c r="AE57">
        <v>35</v>
      </c>
      <c r="AF57">
        <v>89394</v>
      </c>
      <c r="AG57">
        <v>76864</v>
      </c>
      <c r="AH57">
        <v>11720</v>
      </c>
      <c r="AI57">
        <v>104201</v>
      </c>
      <c r="AJ57">
        <v>91807</v>
      </c>
      <c r="AK57">
        <v>11163</v>
      </c>
      <c r="AL57">
        <v>25641</v>
      </c>
      <c r="AM57">
        <v>21885</v>
      </c>
      <c r="AN57">
        <v>3369</v>
      </c>
      <c r="AO57">
        <v>747</v>
      </c>
      <c r="AP57">
        <v>53749</v>
      </c>
      <c r="AQ57">
        <v>137672</v>
      </c>
      <c r="AR57">
        <v>7.7</v>
      </c>
      <c r="AS57">
        <v>7.6</v>
      </c>
      <c r="AT57">
        <v>7.8</v>
      </c>
      <c r="AU57">
        <v>7.8</v>
      </c>
      <c r="AV57">
        <v>7.5</v>
      </c>
      <c r="AW57">
        <v>7.7</v>
      </c>
      <c r="AX57">
        <v>7.7</v>
      </c>
      <c r="AY57">
        <v>7.6</v>
      </c>
      <c r="AZ57">
        <v>7.6</v>
      </c>
      <c r="BA57">
        <v>7.6</v>
      </c>
      <c r="BB57">
        <v>7.5</v>
      </c>
      <c r="BC57">
        <v>7.7</v>
      </c>
      <c r="BD57">
        <v>7.7</v>
      </c>
      <c r="BE57">
        <v>7.7</v>
      </c>
      <c r="BF57">
        <v>7.3</v>
      </c>
      <c r="BG57">
        <v>7.9</v>
      </c>
      <c r="BH57">
        <v>7.6</v>
      </c>
      <c r="BI57" t="s">
        <v>69</v>
      </c>
      <c r="BJ57" t="s">
        <v>70</v>
      </c>
      <c r="BK57">
        <f t="shared" si="0"/>
        <v>133031347</v>
      </c>
    </row>
    <row r="58" spans="1:63" x14ac:dyDescent="0.45">
      <c r="A58" t="s">
        <v>278</v>
      </c>
      <c r="B58">
        <v>2013</v>
      </c>
      <c r="C58">
        <v>38000000</v>
      </c>
      <c r="D58">
        <v>26903709</v>
      </c>
      <c r="E58" t="s">
        <v>124</v>
      </c>
      <c r="F58" t="s">
        <v>279</v>
      </c>
      <c r="G58" t="s">
        <v>280</v>
      </c>
      <c r="H58">
        <v>26000</v>
      </c>
      <c r="I58">
        <v>10000</v>
      </c>
      <c r="J58">
        <v>471</v>
      </c>
      <c r="K58">
        <v>8.1</v>
      </c>
      <c r="L58" t="s">
        <v>105</v>
      </c>
      <c r="M58" t="s">
        <v>82</v>
      </c>
      <c r="N58" t="s">
        <v>67</v>
      </c>
      <c r="O58">
        <v>75</v>
      </c>
      <c r="P58">
        <v>123</v>
      </c>
      <c r="Q58">
        <v>53667</v>
      </c>
      <c r="R58">
        <v>90907</v>
      </c>
      <c r="S58">
        <v>119603</v>
      </c>
      <c r="T58">
        <v>57343</v>
      </c>
      <c r="U58">
        <v>14948</v>
      </c>
      <c r="V58">
        <v>4436</v>
      </c>
      <c r="W58">
        <v>1625</v>
      </c>
      <c r="X58">
        <v>803</v>
      </c>
      <c r="Y58">
        <v>633</v>
      </c>
      <c r="Z58">
        <v>1532</v>
      </c>
      <c r="AA58">
        <v>246354</v>
      </c>
      <c r="AB58">
        <v>35289</v>
      </c>
      <c r="AC58">
        <v>888</v>
      </c>
      <c r="AD58">
        <v>769</v>
      </c>
      <c r="AE58">
        <v>115</v>
      </c>
      <c r="AF58">
        <v>138327</v>
      </c>
      <c r="AG58">
        <v>119048</v>
      </c>
      <c r="AH58">
        <v>17987</v>
      </c>
      <c r="AI58">
        <v>105712</v>
      </c>
      <c r="AJ58">
        <v>92487</v>
      </c>
      <c r="AK58">
        <v>11717</v>
      </c>
      <c r="AL58">
        <v>20105</v>
      </c>
      <c r="AM58">
        <v>17096</v>
      </c>
      <c r="AN58">
        <v>2660</v>
      </c>
      <c r="AO58">
        <v>593</v>
      </c>
      <c r="AP58">
        <v>30738</v>
      </c>
      <c r="AQ58">
        <v>168519</v>
      </c>
      <c r="AR58">
        <v>8.1</v>
      </c>
      <c r="AS58">
        <v>8</v>
      </c>
      <c r="AT58">
        <v>8.3000000000000007</v>
      </c>
      <c r="AU58">
        <v>8.3000000000000007</v>
      </c>
      <c r="AV58">
        <v>8</v>
      </c>
      <c r="AW58">
        <v>8.3000000000000007</v>
      </c>
      <c r="AX58">
        <v>8.3000000000000007</v>
      </c>
      <c r="AY58">
        <v>8.1999999999999993</v>
      </c>
      <c r="AZ58">
        <v>8</v>
      </c>
      <c r="BA58">
        <v>8</v>
      </c>
      <c r="BB58">
        <v>7.9</v>
      </c>
      <c r="BC58">
        <v>7.8</v>
      </c>
      <c r="BD58">
        <v>7.8</v>
      </c>
      <c r="BE58">
        <v>7.8</v>
      </c>
      <c r="BF58">
        <v>7.1</v>
      </c>
      <c r="BG58">
        <v>7.9</v>
      </c>
      <c r="BH58">
        <v>8.1</v>
      </c>
      <c r="BI58" t="s">
        <v>94</v>
      </c>
      <c r="BJ58" t="s">
        <v>134</v>
      </c>
      <c r="BK58">
        <f t="shared" si="0"/>
        <v>-11096291</v>
      </c>
    </row>
    <row r="59" spans="1:63" x14ac:dyDescent="0.45">
      <c r="A59" t="s">
        <v>281</v>
      </c>
      <c r="B59">
        <v>2010</v>
      </c>
      <c r="C59">
        <v>37000000</v>
      </c>
      <c r="D59">
        <v>92173235</v>
      </c>
      <c r="E59" t="s">
        <v>86</v>
      </c>
      <c r="F59" t="s">
        <v>282</v>
      </c>
      <c r="G59" t="s">
        <v>283</v>
      </c>
      <c r="H59">
        <v>10000</v>
      </c>
      <c r="I59">
        <v>4000</v>
      </c>
      <c r="J59">
        <v>206</v>
      </c>
      <c r="K59">
        <v>7.6</v>
      </c>
      <c r="L59" t="s">
        <v>99</v>
      </c>
      <c r="M59" t="s">
        <v>67</v>
      </c>
      <c r="N59" t="s">
        <v>100</v>
      </c>
      <c r="O59">
        <v>74</v>
      </c>
      <c r="P59">
        <v>125</v>
      </c>
      <c r="Q59">
        <v>24170</v>
      </c>
      <c r="R59">
        <v>42261</v>
      </c>
      <c r="S59">
        <v>103949</v>
      </c>
      <c r="T59">
        <v>83600</v>
      </c>
      <c r="U59">
        <v>28025</v>
      </c>
      <c r="V59">
        <v>8688</v>
      </c>
      <c r="W59">
        <v>2970</v>
      </c>
      <c r="X59">
        <v>1410</v>
      </c>
      <c r="Y59">
        <v>824</v>
      </c>
      <c r="Z59">
        <v>1533</v>
      </c>
      <c r="AA59">
        <v>226697</v>
      </c>
      <c r="AB59">
        <v>31345</v>
      </c>
      <c r="AC59">
        <v>313</v>
      </c>
      <c r="AD59">
        <v>271</v>
      </c>
      <c r="AE59">
        <v>38</v>
      </c>
      <c r="AF59">
        <v>113373</v>
      </c>
      <c r="AG59">
        <v>98021</v>
      </c>
      <c r="AH59">
        <v>14345</v>
      </c>
      <c r="AI59">
        <v>116868</v>
      </c>
      <c r="AJ59">
        <v>102678</v>
      </c>
      <c r="AK59">
        <v>12897</v>
      </c>
      <c r="AL59">
        <v>20721</v>
      </c>
      <c r="AM59">
        <v>17520</v>
      </c>
      <c r="AN59">
        <v>2868</v>
      </c>
      <c r="AO59">
        <v>687</v>
      </c>
      <c r="AP59">
        <v>56681</v>
      </c>
      <c r="AQ59">
        <v>156963</v>
      </c>
      <c r="AR59">
        <v>7.6</v>
      </c>
      <c r="AS59">
        <v>7.4</v>
      </c>
      <c r="AT59">
        <v>7.8</v>
      </c>
      <c r="AU59">
        <v>7.8</v>
      </c>
      <c r="AV59">
        <v>7.2</v>
      </c>
      <c r="AW59">
        <v>7.7</v>
      </c>
      <c r="AX59">
        <v>7.7</v>
      </c>
      <c r="AY59">
        <v>7.4</v>
      </c>
      <c r="AZ59">
        <v>7.5</v>
      </c>
      <c r="BA59">
        <v>7.5</v>
      </c>
      <c r="BB59">
        <v>7.3</v>
      </c>
      <c r="BC59">
        <v>7.4</v>
      </c>
      <c r="BD59">
        <v>7.4</v>
      </c>
      <c r="BE59">
        <v>7.5</v>
      </c>
      <c r="BF59">
        <v>7</v>
      </c>
      <c r="BG59">
        <v>7.8</v>
      </c>
      <c r="BH59">
        <v>7.5</v>
      </c>
      <c r="BI59" t="s">
        <v>94</v>
      </c>
      <c r="BJ59" t="s">
        <v>70</v>
      </c>
      <c r="BK59">
        <f t="shared" si="0"/>
        <v>55173235</v>
      </c>
    </row>
    <row r="60" spans="1:63" x14ac:dyDescent="0.45">
      <c r="A60" t="s">
        <v>284</v>
      </c>
      <c r="B60">
        <v>2015</v>
      </c>
      <c r="C60">
        <v>35000000</v>
      </c>
      <c r="D60">
        <v>109712885</v>
      </c>
      <c r="E60" t="s">
        <v>285</v>
      </c>
      <c r="F60" t="s">
        <v>286</v>
      </c>
      <c r="G60" t="s">
        <v>287</v>
      </c>
      <c r="H60">
        <v>13000</v>
      </c>
      <c r="I60">
        <v>597</v>
      </c>
      <c r="J60">
        <v>531</v>
      </c>
      <c r="K60">
        <v>7.6</v>
      </c>
      <c r="L60" t="s">
        <v>67</v>
      </c>
      <c r="M60" t="s">
        <v>256</v>
      </c>
      <c r="O60">
        <v>82</v>
      </c>
      <c r="P60">
        <v>133</v>
      </c>
      <c r="Q60">
        <v>21364</v>
      </c>
      <c r="R60">
        <v>28964</v>
      </c>
      <c r="S60">
        <v>58237</v>
      </c>
      <c r="T60">
        <v>45563</v>
      </c>
      <c r="U60">
        <v>16432</v>
      </c>
      <c r="V60">
        <v>5118</v>
      </c>
      <c r="W60">
        <v>1655</v>
      </c>
      <c r="X60">
        <v>848</v>
      </c>
      <c r="Y60">
        <v>464</v>
      </c>
      <c r="Z60">
        <v>1151</v>
      </c>
      <c r="AA60">
        <v>126214</v>
      </c>
      <c r="AB60">
        <v>13323</v>
      </c>
      <c r="AC60">
        <v>888</v>
      </c>
      <c r="AD60">
        <v>811</v>
      </c>
      <c r="AE60">
        <v>72</v>
      </c>
      <c r="AF60">
        <v>61826</v>
      </c>
      <c r="AG60">
        <v>55428</v>
      </c>
      <c r="AH60">
        <v>5778</v>
      </c>
      <c r="AI60">
        <v>56944</v>
      </c>
      <c r="AJ60">
        <v>51344</v>
      </c>
      <c r="AK60">
        <v>4828</v>
      </c>
      <c r="AL60">
        <v>10691</v>
      </c>
      <c r="AM60">
        <v>9142</v>
      </c>
      <c r="AN60">
        <v>1369</v>
      </c>
      <c r="AO60">
        <v>474</v>
      </c>
      <c r="AP60">
        <v>25287</v>
      </c>
      <c r="AQ60">
        <v>75302</v>
      </c>
      <c r="AR60">
        <v>7.6</v>
      </c>
      <c r="AS60">
        <v>7.5</v>
      </c>
      <c r="AT60">
        <v>8.3000000000000007</v>
      </c>
      <c r="AU60">
        <v>8.3000000000000007</v>
      </c>
      <c r="AV60">
        <v>8.1</v>
      </c>
      <c r="AW60">
        <v>7.8</v>
      </c>
      <c r="AX60">
        <v>7.8</v>
      </c>
      <c r="AY60">
        <v>7.6</v>
      </c>
      <c r="AZ60">
        <v>7.4</v>
      </c>
      <c r="BA60">
        <v>7.4</v>
      </c>
      <c r="BB60">
        <v>7.4</v>
      </c>
      <c r="BC60">
        <v>7.3</v>
      </c>
      <c r="BD60">
        <v>7.3</v>
      </c>
      <c r="BE60">
        <v>7.5</v>
      </c>
      <c r="BF60">
        <v>7.1</v>
      </c>
      <c r="BG60">
        <v>7.9</v>
      </c>
      <c r="BH60">
        <v>7.5</v>
      </c>
      <c r="BI60" t="s">
        <v>69</v>
      </c>
      <c r="BJ60" t="s">
        <v>70</v>
      </c>
      <c r="BK60">
        <f t="shared" si="0"/>
        <v>74712885</v>
      </c>
    </row>
    <row r="61" spans="1:63" x14ac:dyDescent="0.45">
      <c r="A61" t="s">
        <v>288</v>
      </c>
      <c r="B61">
        <v>2010</v>
      </c>
      <c r="C61">
        <v>30000000</v>
      </c>
      <c r="D61">
        <v>48043505</v>
      </c>
      <c r="E61" t="s">
        <v>289</v>
      </c>
      <c r="F61" t="s">
        <v>290</v>
      </c>
      <c r="G61" t="s">
        <v>291</v>
      </c>
      <c r="H61">
        <v>553</v>
      </c>
      <c r="I61">
        <v>488</v>
      </c>
      <c r="J61">
        <v>385</v>
      </c>
      <c r="K61">
        <v>7.7</v>
      </c>
      <c r="L61" t="s">
        <v>105</v>
      </c>
      <c r="M61" t="s">
        <v>66</v>
      </c>
      <c r="O61">
        <v>66</v>
      </c>
      <c r="P61">
        <v>117</v>
      </c>
      <c r="Q61">
        <v>59740</v>
      </c>
      <c r="R61">
        <v>77776</v>
      </c>
      <c r="S61">
        <v>143023</v>
      </c>
      <c r="T61">
        <v>103305</v>
      </c>
      <c r="U61">
        <v>41417</v>
      </c>
      <c r="V61">
        <v>16195</v>
      </c>
      <c r="W61">
        <v>7398</v>
      </c>
      <c r="X61">
        <v>4074</v>
      </c>
      <c r="Y61">
        <v>2842</v>
      </c>
      <c r="Z61">
        <v>6102</v>
      </c>
      <c r="AA61">
        <v>336585</v>
      </c>
      <c r="AB61">
        <v>57638</v>
      </c>
      <c r="AC61">
        <v>1314</v>
      </c>
      <c r="AD61">
        <v>1001</v>
      </c>
      <c r="AE61">
        <v>305</v>
      </c>
      <c r="AF61">
        <v>191541</v>
      </c>
      <c r="AG61">
        <v>155998</v>
      </c>
      <c r="AH61">
        <v>33796</v>
      </c>
      <c r="AI61">
        <v>164120</v>
      </c>
      <c r="AJ61">
        <v>143952</v>
      </c>
      <c r="AK61">
        <v>18328</v>
      </c>
      <c r="AL61">
        <v>25423</v>
      </c>
      <c r="AM61">
        <v>22259</v>
      </c>
      <c r="AN61">
        <v>2756</v>
      </c>
      <c r="AO61">
        <v>794</v>
      </c>
      <c r="AP61">
        <v>75909</v>
      </c>
      <c r="AQ61">
        <v>244929</v>
      </c>
      <c r="AR61">
        <v>7.7</v>
      </c>
      <c r="AS61">
        <v>7.5</v>
      </c>
      <c r="AT61">
        <v>7.9</v>
      </c>
      <c r="AU61">
        <v>7.9</v>
      </c>
      <c r="AV61">
        <v>7.9</v>
      </c>
      <c r="AW61">
        <v>7.7</v>
      </c>
      <c r="AX61">
        <v>7.7</v>
      </c>
      <c r="AY61">
        <v>7.5</v>
      </c>
      <c r="AZ61">
        <v>7.7</v>
      </c>
      <c r="BA61">
        <v>7.7</v>
      </c>
      <c r="BB61">
        <v>7.5</v>
      </c>
      <c r="BC61">
        <v>7.6</v>
      </c>
      <c r="BD61">
        <v>7.7</v>
      </c>
      <c r="BE61">
        <v>7.4</v>
      </c>
      <c r="BF61">
        <v>7.1</v>
      </c>
      <c r="BG61">
        <v>7.8</v>
      </c>
      <c r="BH61">
        <v>7.7</v>
      </c>
      <c r="BI61" t="s">
        <v>94</v>
      </c>
      <c r="BJ61" t="s">
        <v>134</v>
      </c>
      <c r="BK61">
        <f t="shared" si="0"/>
        <v>18043505</v>
      </c>
    </row>
    <row r="62" spans="1:63" x14ac:dyDescent="0.45">
      <c r="A62" t="s">
        <v>292</v>
      </c>
      <c r="B62">
        <v>2015</v>
      </c>
      <c r="C62">
        <v>30000000</v>
      </c>
      <c r="D62">
        <v>46875468</v>
      </c>
      <c r="E62" t="s">
        <v>293</v>
      </c>
      <c r="F62" t="s">
        <v>294</v>
      </c>
      <c r="G62" t="s">
        <v>295</v>
      </c>
      <c r="H62">
        <v>455</v>
      </c>
      <c r="I62">
        <v>221</v>
      </c>
      <c r="J62">
        <v>219</v>
      </c>
      <c r="K62">
        <v>7.6</v>
      </c>
      <c r="L62" t="s">
        <v>105</v>
      </c>
      <c r="M62" t="s">
        <v>99</v>
      </c>
      <c r="N62" t="s">
        <v>67</v>
      </c>
      <c r="O62">
        <v>82</v>
      </c>
      <c r="P62">
        <v>121</v>
      </c>
      <c r="Q62">
        <v>19576</v>
      </c>
      <c r="R62">
        <v>40247</v>
      </c>
      <c r="S62">
        <v>85359</v>
      </c>
      <c r="T62">
        <v>64633</v>
      </c>
      <c r="U62">
        <v>24920</v>
      </c>
      <c r="V62">
        <v>8548</v>
      </c>
      <c r="W62">
        <v>3261</v>
      </c>
      <c r="X62">
        <v>1669</v>
      </c>
      <c r="Y62">
        <v>970</v>
      </c>
      <c r="Z62">
        <v>1689</v>
      </c>
      <c r="AA62">
        <v>178321</v>
      </c>
      <c r="AB62">
        <v>21448</v>
      </c>
      <c r="AC62">
        <v>730</v>
      </c>
      <c r="AD62">
        <v>650</v>
      </c>
      <c r="AE62">
        <v>73</v>
      </c>
      <c r="AF62">
        <v>86373</v>
      </c>
      <c r="AG62">
        <v>75660</v>
      </c>
      <c r="AH62">
        <v>9762</v>
      </c>
      <c r="AI62">
        <v>84517</v>
      </c>
      <c r="AJ62">
        <v>75208</v>
      </c>
      <c r="AK62">
        <v>8116</v>
      </c>
      <c r="AL62">
        <v>17615</v>
      </c>
      <c r="AM62">
        <v>15277</v>
      </c>
      <c r="AN62">
        <v>2011</v>
      </c>
      <c r="AO62">
        <v>526</v>
      </c>
      <c r="AP62">
        <v>30824</v>
      </c>
      <c r="AQ62">
        <v>118922</v>
      </c>
      <c r="AR62">
        <v>7.6</v>
      </c>
      <c r="AS62">
        <v>7.3</v>
      </c>
      <c r="AT62">
        <v>7.8</v>
      </c>
      <c r="AU62">
        <v>7.8</v>
      </c>
      <c r="AV62">
        <v>7.2</v>
      </c>
      <c r="AW62">
        <v>7.7</v>
      </c>
      <c r="AX62">
        <v>7.7</v>
      </c>
      <c r="AY62">
        <v>7.3</v>
      </c>
      <c r="AZ62">
        <v>7.5</v>
      </c>
      <c r="BA62">
        <v>7.6</v>
      </c>
      <c r="BB62">
        <v>7.2</v>
      </c>
      <c r="BC62">
        <v>7.6</v>
      </c>
      <c r="BD62">
        <v>7.6</v>
      </c>
      <c r="BE62">
        <v>7.4</v>
      </c>
      <c r="BF62">
        <v>7.2</v>
      </c>
      <c r="BG62">
        <v>7.8</v>
      </c>
      <c r="BH62">
        <v>7.6</v>
      </c>
      <c r="BI62" t="s">
        <v>94</v>
      </c>
      <c r="BJ62" t="s">
        <v>70</v>
      </c>
      <c r="BK62">
        <f t="shared" si="0"/>
        <v>16875468</v>
      </c>
    </row>
    <row r="63" spans="1:63" x14ac:dyDescent="0.45">
      <c r="A63" t="s">
        <v>296</v>
      </c>
      <c r="B63">
        <v>2015</v>
      </c>
      <c r="C63">
        <v>28000000</v>
      </c>
      <c r="D63">
        <v>161029270</v>
      </c>
      <c r="E63" t="s">
        <v>297</v>
      </c>
      <c r="F63" t="s">
        <v>298</v>
      </c>
      <c r="G63" t="s">
        <v>299</v>
      </c>
      <c r="H63">
        <v>559</v>
      </c>
      <c r="I63">
        <v>427</v>
      </c>
      <c r="J63">
        <v>303</v>
      </c>
      <c r="K63">
        <v>7.9</v>
      </c>
      <c r="L63" t="s">
        <v>82</v>
      </c>
      <c r="M63" t="s">
        <v>67</v>
      </c>
      <c r="N63" t="s">
        <v>275</v>
      </c>
      <c r="O63">
        <v>72</v>
      </c>
      <c r="P63">
        <v>147</v>
      </c>
      <c r="Q63">
        <v>24527</v>
      </c>
      <c r="R63">
        <v>29039</v>
      </c>
      <c r="S63">
        <v>48956</v>
      </c>
      <c r="T63">
        <v>26956</v>
      </c>
      <c r="U63">
        <v>7959</v>
      </c>
      <c r="V63">
        <v>2418</v>
      </c>
      <c r="W63">
        <v>921</v>
      </c>
      <c r="X63">
        <v>531</v>
      </c>
      <c r="Y63">
        <v>427</v>
      </c>
      <c r="Z63">
        <v>2286</v>
      </c>
      <c r="AA63">
        <v>96591</v>
      </c>
      <c r="AB63">
        <v>14262</v>
      </c>
      <c r="AC63">
        <v>760</v>
      </c>
      <c r="AD63">
        <v>658</v>
      </c>
      <c r="AE63">
        <v>95</v>
      </c>
      <c r="AF63">
        <v>55050</v>
      </c>
      <c r="AG63">
        <v>47556</v>
      </c>
      <c r="AH63">
        <v>6918</v>
      </c>
      <c r="AI63">
        <v>40331</v>
      </c>
      <c r="AJ63">
        <v>35072</v>
      </c>
      <c r="AK63">
        <v>4713</v>
      </c>
      <c r="AL63">
        <v>7220</v>
      </c>
      <c r="AM63">
        <v>5880</v>
      </c>
      <c r="AN63">
        <v>1214</v>
      </c>
      <c r="AO63">
        <v>393</v>
      </c>
      <c r="AP63">
        <v>23736</v>
      </c>
      <c r="AQ63">
        <v>56104</v>
      </c>
      <c r="AR63">
        <v>7.9</v>
      </c>
      <c r="AS63">
        <v>8</v>
      </c>
      <c r="AT63">
        <v>8.3000000000000007</v>
      </c>
      <c r="AU63">
        <v>8.3000000000000007</v>
      </c>
      <c r="AV63">
        <v>8.6</v>
      </c>
      <c r="AW63">
        <v>8</v>
      </c>
      <c r="AX63">
        <v>8</v>
      </c>
      <c r="AY63">
        <v>8</v>
      </c>
      <c r="AZ63">
        <v>7.7</v>
      </c>
      <c r="BA63">
        <v>7.7</v>
      </c>
      <c r="BB63">
        <v>7.8</v>
      </c>
      <c r="BC63">
        <v>7.4</v>
      </c>
      <c r="BD63">
        <v>7.3</v>
      </c>
      <c r="BE63">
        <v>7.7</v>
      </c>
      <c r="BF63">
        <v>6.8</v>
      </c>
      <c r="BG63">
        <v>7.9</v>
      </c>
      <c r="BH63">
        <v>7.7</v>
      </c>
      <c r="BI63" t="s">
        <v>94</v>
      </c>
      <c r="BJ63" t="s">
        <v>70</v>
      </c>
      <c r="BK63">
        <f t="shared" si="0"/>
        <v>133029270</v>
      </c>
    </row>
    <row r="64" spans="1:63" x14ac:dyDescent="0.45">
      <c r="A64" t="s">
        <v>300</v>
      </c>
      <c r="B64">
        <v>2015</v>
      </c>
      <c r="C64">
        <v>28000000</v>
      </c>
      <c r="D64">
        <v>70235322</v>
      </c>
      <c r="E64" t="s">
        <v>63</v>
      </c>
      <c r="F64" t="s">
        <v>113</v>
      </c>
      <c r="G64" t="s">
        <v>301</v>
      </c>
      <c r="H64">
        <v>33000</v>
      </c>
      <c r="I64">
        <v>23000</v>
      </c>
      <c r="J64">
        <v>767</v>
      </c>
      <c r="K64">
        <v>7.8</v>
      </c>
      <c r="L64" t="s">
        <v>82</v>
      </c>
      <c r="M64" t="s">
        <v>66</v>
      </c>
      <c r="N64" t="s">
        <v>67</v>
      </c>
      <c r="O64">
        <v>81</v>
      </c>
      <c r="P64">
        <v>130</v>
      </c>
      <c r="Q64">
        <v>22879</v>
      </c>
      <c r="R64">
        <v>48091</v>
      </c>
      <c r="S64">
        <v>94303</v>
      </c>
      <c r="T64">
        <v>58756</v>
      </c>
      <c r="U64">
        <v>18650</v>
      </c>
      <c r="V64">
        <v>6141</v>
      </c>
      <c r="W64">
        <v>2253</v>
      </c>
      <c r="X64">
        <v>1133</v>
      </c>
      <c r="Y64">
        <v>713</v>
      </c>
      <c r="Z64">
        <v>1415</v>
      </c>
      <c r="AA64">
        <v>167875</v>
      </c>
      <c r="AB64">
        <v>31804</v>
      </c>
      <c r="AC64">
        <v>982</v>
      </c>
      <c r="AD64">
        <v>825</v>
      </c>
      <c r="AE64">
        <v>147</v>
      </c>
      <c r="AF64">
        <v>93777</v>
      </c>
      <c r="AG64">
        <v>76925</v>
      </c>
      <c r="AH64">
        <v>15725</v>
      </c>
      <c r="AI64">
        <v>77242</v>
      </c>
      <c r="AJ64">
        <v>65202</v>
      </c>
      <c r="AK64">
        <v>10813</v>
      </c>
      <c r="AL64">
        <v>16496</v>
      </c>
      <c r="AM64">
        <v>13532</v>
      </c>
      <c r="AN64">
        <v>2658</v>
      </c>
      <c r="AO64">
        <v>501</v>
      </c>
      <c r="AP64">
        <v>32587</v>
      </c>
      <c r="AQ64">
        <v>115947</v>
      </c>
      <c r="AR64">
        <v>7.8</v>
      </c>
      <c r="AS64">
        <v>7.6</v>
      </c>
      <c r="AT64">
        <v>7.8</v>
      </c>
      <c r="AU64">
        <v>7.8</v>
      </c>
      <c r="AV64">
        <v>7.6</v>
      </c>
      <c r="AW64">
        <v>7.8</v>
      </c>
      <c r="AX64">
        <v>7.9</v>
      </c>
      <c r="AY64">
        <v>7.6</v>
      </c>
      <c r="AZ64">
        <v>7.7</v>
      </c>
      <c r="BA64">
        <v>7.7</v>
      </c>
      <c r="BB64">
        <v>7.6</v>
      </c>
      <c r="BC64">
        <v>7.7</v>
      </c>
      <c r="BD64">
        <v>7.7</v>
      </c>
      <c r="BE64">
        <v>7.8</v>
      </c>
      <c r="BF64">
        <v>7.3</v>
      </c>
      <c r="BG64">
        <v>7.9</v>
      </c>
      <c r="BH64">
        <v>7.7</v>
      </c>
      <c r="BI64" t="s">
        <v>94</v>
      </c>
      <c r="BJ64" t="s">
        <v>70</v>
      </c>
      <c r="BK64">
        <f t="shared" si="0"/>
        <v>42235322</v>
      </c>
    </row>
    <row r="65" spans="1:63" x14ac:dyDescent="0.45">
      <c r="A65" t="s">
        <v>302</v>
      </c>
      <c r="B65">
        <v>2011</v>
      </c>
      <c r="C65">
        <v>25000000</v>
      </c>
      <c r="D65">
        <v>169705587</v>
      </c>
      <c r="E65" t="s">
        <v>64</v>
      </c>
      <c r="F65" t="s">
        <v>303</v>
      </c>
      <c r="G65" t="s">
        <v>304</v>
      </c>
      <c r="H65">
        <v>15000</v>
      </c>
      <c r="I65">
        <v>3000</v>
      </c>
      <c r="J65">
        <v>2000</v>
      </c>
      <c r="K65">
        <v>8.1</v>
      </c>
      <c r="L65" t="s">
        <v>67</v>
      </c>
      <c r="O65">
        <v>62</v>
      </c>
      <c r="P65">
        <v>146</v>
      </c>
      <c r="Q65">
        <v>60811</v>
      </c>
      <c r="R65">
        <v>82560</v>
      </c>
      <c r="S65">
        <v>115917</v>
      </c>
      <c r="T65">
        <v>57034</v>
      </c>
      <c r="U65">
        <v>17268</v>
      </c>
      <c r="V65">
        <v>6011</v>
      </c>
      <c r="W65">
        <v>2456</v>
      </c>
      <c r="X65">
        <v>1326</v>
      </c>
      <c r="Y65">
        <v>974</v>
      </c>
      <c r="Z65">
        <v>2948</v>
      </c>
      <c r="AA65">
        <v>173908</v>
      </c>
      <c r="AB65">
        <v>115762</v>
      </c>
      <c r="AC65">
        <v>990</v>
      </c>
      <c r="AD65">
        <v>507</v>
      </c>
      <c r="AE65">
        <v>474</v>
      </c>
      <c r="AF65">
        <v>136852</v>
      </c>
      <c r="AG65">
        <v>72944</v>
      </c>
      <c r="AH65">
        <v>62426</v>
      </c>
      <c r="AI65">
        <v>110695</v>
      </c>
      <c r="AJ65">
        <v>72802</v>
      </c>
      <c r="AK65">
        <v>36317</v>
      </c>
      <c r="AL65">
        <v>28383</v>
      </c>
      <c r="AM65">
        <v>18891</v>
      </c>
      <c r="AN65">
        <v>9023</v>
      </c>
      <c r="AO65">
        <v>645</v>
      </c>
      <c r="AP65">
        <v>59445</v>
      </c>
      <c r="AQ65">
        <v>157474</v>
      </c>
      <c r="AR65">
        <v>7.9</v>
      </c>
      <c r="AS65">
        <v>8.4</v>
      </c>
      <c r="AT65">
        <v>8.3000000000000007</v>
      </c>
      <c r="AU65">
        <v>8.1</v>
      </c>
      <c r="AV65">
        <v>8.6</v>
      </c>
      <c r="AW65">
        <v>8.1999999999999993</v>
      </c>
      <c r="AX65">
        <v>8</v>
      </c>
      <c r="AY65">
        <v>8.5</v>
      </c>
      <c r="AZ65">
        <v>7.9</v>
      </c>
      <c r="BA65">
        <v>7.8</v>
      </c>
      <c r="BB65">
        <v>8.3000000000000007</v>
      </c>
      <c r="BC65">
        <v>8</v>
      </c>
      <c r="BD65">
        <v>7.9</v>
      </c>
      <c r="BE65">
        <v>8.3000000000000007</v>
      </c>
      <c r="BF65">
        <v>7</v>
      </c>
      <c r="BG65">
        <v>8</v>
      </c>
      <c r="BH65">
        <v>8</v>
      </c>
      <c r="BI65" t="s">
        <v>69</v>
      </c>
      <c r="BJ65" t="s">
        <v>70</v>
      </c>
      <c r="BK65">
        <f t="shared" si="0"/>
        <v>144705587</v>
      </c>
    </row>
    <row r="66" spans="1:63" x14ac:dyDescent="0.45">
      <c r="A66" t="s">
        <v>305</v>
      </c>
      <c r="B66">
        <v>2010</v>
      </c>
      <c r="C66">
        <v>25000000</v>
      </c>
      <c r="D66">
        <v>93571803</v>
      </c>
      <c r="E66" t="s">
        <v>113</v>
      </c>
      <c r="F66" t="s">
        <v>306</v>
      </c>
      <c r="G66" t="s">
        <v>307</v>
      </c>
      <c r="H66">
        <v>23000</v>
      </c>
      <c r="I66">
        <v>238</v>
      </c>
      <c r="J66">
        <v>141</v>
      </c>
      <c r="K66">
        <v>7.8</v>
      </c>
      <c r="L66" t="s">
        <v>105</v>
      </c>
      <c r="M66" t="s">
        <v>82</v>
      </c>
      <c r="N66" t="s">
        <v>67</v>
      </c>
      <c r="O66">
        <v>79</v>
      </c>
      <c r="P66">
        <v>116</v>
      </c>
      <c r="Q66">
        <v>27835</v>
      </c>
      <c r="R66">
        <v>55315</v>
      </c>
      <c r="S66">
        <v>117623</v>
      </c>
      <c r="T66">
        <v>64849</v>
      </c>
      <c r="U66">
        <v>17902</v>
      </c>
      <c r="V66">
        <v>4969</v>
      </c>
      <c r="W66">
        <v>1704</v>
      </c>
      <c r="X66">
        <v>922</v>
      </c>
      <c r="Y66">
        <v>547</v>
      </c>
      <c r="Z66">
        <v>1163</v>
      </c>
      <c r="AA66">
        <v>220445</v>
      </c>
      <c r="AB66">
        <v>31021</v>
      </c>
      <c r="AC66">
        <v>447</v>
      </c>
      <c r="AD66">
        <v>388</v>
      </c>
      <c r="AE66">
        <v>57</v>
      </c>
      <c r="AF66">
        <v>119646</v>
      </c>
      <c r="AG66">
        <v>103848</v>
      </c>
      <c r="AH66">
        <v>14740</v>
      </c>
      <c r="AI66">
        <v>106479</v>
      </c>
      <c r="AJ66">
        <v>93016</v>
      </c>
      <c r="AK66">
        <v>12203</v>
      </c>
      <c r="AL66">
        <v>17229</v>
      </c>
      <c r="AM66">
        <v>14289</v>
      </c>
      <c r="AN66">
        <v>2681</v>
      </c>
      <c r="AO66">
        <v>684</v>
      </c>
      <c r="AP66">
        <v>49851</v>
      </c>
      <c r="AQ66">
        <v>153538</v>
      </c>
      <c r="AR66">
        <v>7.9</v>
      </c>
      <c r="AS66">
        <v>7.7</v>
      </c>
      <c r="AT66">
        <v>8.1</v>
      </c>
      <c r="AU66">
        <v>8.1</v>
      </c>
      <c r="AV66">
        <v>8.1999999999999993</v>
      </c>
      <c r="AW66">
        <v>8</v>
      </c>
      <c r="AX66">
        <v>8</v>
      </c>
      <c r="AY66">
        <v>7.8</v>
      </c>
      <c r="AZ66">
        <v>7.8</v>
      </c>
      <c r="BA66">
        <v>7.8</v>
      </c>
      <c r="BB66">
        <v>7.7</v>
      </c>
      <c r="BC66">
        <v>7.7</v>
      </c>
      <c r="BD66">
        <v>7.7</v>
      </c>
      <c r="BE66">
        <v>7.7</v>
      </c>
      <c r="BF66">
        <v>7.3</v>
      </c>
      <c r="BG66">
        <v>8</v>
      </c>
      <c r="BH66">
        <v>7.8</v>
      </c>
      <c r="BI66" t="s">
        <v>94</v>
      </c>
      <c r="BJ66" t="s">
        <v>70</v>
      </c>
      <c r="BK66">
        <f t="shared" si="0"/>
        <v>68571803</v>
      </c>
    </row>
    <row r="67" spans="1:63" x14ac:dyDescent="0.45">
      <c r="A67" t="s">
        <v>308</v>
      </c>
      <c r="B67">
        <v>2014</v>
      </c>
      <c r="C67">
        <v>25000000</v>
      </c>
      <c r="D67">
        <v>59073773</v>
      </c>
      <c r="E67" t="s">
        <v>309</v>
      </c>
      <c r="F67" t="s">
        <v>310</v>
      </c>
      <c r="G67" t="s">
        <v>311</v>
      </c>
      <c r="H67">
        <v>13000</v>
      </c>
      <c r="I67">
        <v>1000</v>
      </c>
      <c r="J67">
        <v>670</v>
      </c>
      <c r="K67">
        <v>8.1</v>
      </c>
      <c r="L67" t="s">
        <v>76</v>
      </c>
      <c r="M67" t="s">
        <v>66</v>
      </c>
      <c r="N67" t="s">
        <v>67</v>
      </c>
      <c r="O67">
        <v>88</v>
      </c>
      <c r="P67">
        <v>99</v>
      </c>
      <c r="Q67">
        <v>84258</v>
      </c>
      <c r="R67">
        <v>142011</v>
      </c>
      <c r="S67">
        <v>168705</v>
      </c>
      <c r="T67">
        <v>88086</v>
      </c>
      <c r="U67">
        <v>31632</v>
      </c>
      <c r="V67">
        <v>12023</v>
      </c>
      <c r="W67">
        <v>5455</v>
      </c>
      <c r="X67">
        <v>3196</v>
      </c>
      <c r="Y67">
        <v>2204</v>
      </c>
      <c r="Z67">
        <v>3971</v>
      </c>
      <c r="AA67">
        <v>332149</v>
      </c>
      <c r="AB67">
        <v>96997</v>
      </c>
      <c r="AC67">
        <v>2083</v>
      </c>
      <c r="AD67">
        <v>1537</v>
      </c>
      <c r="AE67">
        <v>530</v>
      </c>
      <c r="AF67">
        <v>216106</v>
      </c>
      <c r="AG67">
        <v>158823</v>
      </c>
      <c r="AH67">
        <v>54913</v>
      </c>
      <c r="AI67">
        <v>153604</v>
      </c>
      <c r="AJ67">
        <v>123255</v>
      </c>
      <c r="AK67">
        <v>27996</v>
      </c>
      <c r="AL67">
        <v>33156</v>
      </c>
      <c r="AM67">
        <v>26147</v>
      </c>
      <c r="AN67">
        <v>6375</v>
      </c>
      <c r="AO67">
        <v>679</v>
      </c>
      <c r="AP67">
        <v>58814</v>
      </c>
      <c r="AQ67">
        <v>248067</v>
      </c>
      <c r="AR67">
        <v>8.1</v>
      </c>
      <c r="AS67">
        <v>8.1999999999999993</v>
      </c>
      <c r="AT67">
        <v>8.6</v>
      </c>
      <c r="AU67">
        <v>8.6</v>
      </c>
      <c r="AV67">
        <v>8.5</v>
      </c>
      <c r="AW67">
        <v>8.1999999999999993</v>
      </c>
      <c r="AX67">
        <v>8.1999999999999993</v>
      </c>
      <c r="AY67">
        <v>8.3000000000000007</v>
      </c>
      <c r="AZ67">
        <v>7.9</v>
      </c>
      <c r="BA67">
        <v>7.9</v>
      </c>
      <c r="BB67">
        <v>8</v>
      </c>
      <c r="BC67">
        <v>7.8</v>
      </c>
      <c r="BD67">
        <v>7.8</v>
      </c>
      <c r="BE67">
        <v>7.9</v>
      </c>
      <c r="BF67">
        <v>7.7</v>
      </c>
      <c r="BG67">
        <v>8.1</v>
      </c>
      <c r="BH67">
        <v>8</v>
      </c>
      <c r="BI67" t="s">
        <v>94</v>
      </c>
      <c r="BJ67" t="s">
        <v>70</v>
      </c>
      <c r="BK67">
        <f t="shared" ref="BK67:BK101" si="1">D67-C67</f>
        <v>34073773</v>
      </c>
    </row>
    <row r="68" spans="1:63" x14ac:dyDescent="0.45">
      <c r="A68" t="s">
        <v>312</v>
      </c>
      <c r="B68">
        <v>2011</v>
      </c>
      <c r="C68">
        <v>25000000</v>
      </c>
      <c r="D68">
        <v>13651662</v>
      </c>
      <c r="E68" t="s">
        <v>112</v>
      </c>
      <c r="F68" t="s">
        <v>313</v>
      </c>
      <c r="G68" t="s">
        <v>314</v>
      </c>
      <c r="H68">
        <v>27000</v>
      </c>
      <c r="I68">
        <v>798</v>
      </c>
      <c r="J68">
        <v>581</v>
      </c>
      <c r="K68">
        <v>8.1999999999999993</v>
      </c>
      <c r="L68" t="s">
        <v>105</v>
      </c>
      <c r="M68" t="s">
        <v>67</v>
      </c>
      <c r="N68" t="s">
        <v>256</v>
      </c>
      <c r="O68">
        <v>71</v>
      </c>
      <c r="P68">
        <v>140</v>
      </c>
      <c r="Q68">
        <v>74983</v>
      </c>
      <c r="R68">
        <v>96953</v>
      </c>
      <c r="S68">
        <v>106673</v>
      </c>
      <c r="T68">
        <v>52972</v>
      </c>
      <c r="U68">
        <v>16668</v>
      </c>
      <c r="V68">
        <v>5727</v>
      </c>
      <c r="W68">
        <v>2353</v>
      </c>
      <c r="X68">
        <v>1205</v>
      </c>
      <c r="Y68">
        <v>1050</v>
      </c>
      <c r="Z68">
        <v>2479</v>
      </c>
      <c r="AA68">
        <v>270734</v>
      </c>
      <c r="AB68">
        <v>31075</v>
      </c>
      <c r="AC68">
        <v>673</v>
      </c>
      <c r="AD68">
        <v>583</v>
      </c>
      <c r="AE68">
        <v>84</v>
      </c>
      <c r="AF68">
        <v>153824</v>
      </c>
      <c r="AG68">
        <v>136536</v>
      </c>
      <c r="AH68">
        <v>16000</v>
      </c>
      <c r="AI68">
        <v>117636</v>
      </c>
      <c r="AJ68">
        <v>105144</v>
      </c>
      <c r="AK68">
        <v>11019</v>
      </c>
      <c r="AL68">
        <v>15201</v>
      </c>
      <c r="AM68">
        <v>12960</v>
      </c>
      <c r="AN68">
        <v>1990</v>
      </c>
      <c r="AO68">
        <v>586</v>
      </c>
      <c r="AP68">
        <v>45342</v>
      </c>
      <c r="AQ68">
        <v>176397</v>
      </c>
      <c r="AR68">
        <v>8.1999999999999993</v>
      </c>
      <c r="AS68">
        <v>8.1999999999999993</v>
      </c>
      <c r="AT68">
        <v>8.5</v>
      </c>
      <c r="AU68">
        <v>8.5</v>
      </c>
      <c r="AV68">
        <v>8.6999999999999993</v>
      </c>
      <c r="AW68">
        <v>8.4</v>
      </c>
      <c r="AX68">
        <v>8.4</v>
      </c>
      <c r="AY68">
        <v>8.4</v>
      </c>
      <c r="AZ68">
        <v>8</v>
      </c>
      <c r="BA68">
        <v>8</v>
      </c>
      <c r="BB68">
        <v>8</v>
      </c>
      <c r="BC68">
        <v>7.7</v>
      </c>
      <c r="BD68">
        <v>7.7</v>
      </c>
      <c r="BE68">
        <v>7.5</v>
      </c>
      <c r="BF68">
        <v>7.1</v>
      </c>
      <c r="BG68">
        <v>8.1999999999999993</v>
      </c>
      <c r="BH68">
        <v>8.1</v>
      </c>
      <c r="BI68" t="s">
        <v>69</v>
      </c>
      <c r="BJ68" t="s">
        <v>70</v>
      </c>
      <c r="BK68">
        <f t="shared" si="1"/>
        <v>-11348338</v>
      </c>
    </row>
    <row r="69" spans="1:63" x14ac:dyDescent="0.45">
      <c r="A69" t="s">
        <v>315</v>
      </c>
      <c r="B69">
        <v>2013</v>
      </c>
      <c r="C69">
        <v>23000000</v>
      </c>
      <c r="D69">
        <v>25556065</v>
      </c>
      <c r="E69" t="s">
        <v>117</v>
      </c>
      <c r="F69" t="s">
        <v>316</v>
      </c>
      <c r="G69" t="s">
        <v>317</v>
      </c>
      <c r="H69">
        <v>19000</v>
      </c>
      <c r="I69">
        <v>128</v>
      </c>
      <c r="J69">
        <v>105</v>
      </c>
      <c r="K69">
        <v>8</v>
      </c>
      <c r="L69" t="s">
        <v>67</v>
      </c>
      <c r="M69" t="s">
        <v>238</v>
      </c>
      <c r="N69" t="s">
        <v>89</v>
      </c>
      <c r="O69">
        <v>90</v>
      </c>
      <c r="P69">
        <v>126</v>
      </c>
      <c r="Q69">
        <v>61098</v>
      </c>
      <c r="R69">
        <v>95920</v>
      </c>
      <c r="S69">
        <v>117761</v>
      </c>
      <c r="T69">
        <v>67804</v>
      </c>
      <c r="U69">
        <v>27718</v>
      </c>
      <c r="V69">
        <v>11647</v>
      </c>
      <c r="W69">
        <v>5673</v>
      </c>
      <c r="X69">
        <v>3517</v>
      </c>
      <c r="Y69">
        <v>2464</v>
      </c>
      <c r="Z69">
        <v>4841</v>
      </c>
      <c r="AA69">
        <v>252724</v>
      </c>
      <c r="AB69">
        <v>72611</v>
      </c>
      <c r="AC69">
        <v>1193</v>
      </c>
      <c r="AD69">
        <v>851</v>
      </c>
      <c r="AE69">
        <v>330</v>
      </c>
      <c r="AF69">
        <v>167097</v>
      </c>
      <c r="AG69">
        <v>123183</v>
      </c>
      <c r="AH69">
        <v>42078</v>
      </c>
      <c r="AI69">
        <v>119227</v>
      </c>
      <c r="AJ69">
        <v>95815</v>
      </c>
      <c r="AK69">
        <v>21544</v>
      </c>
      <c r="AL69">
        <v>21741</v>
      </c>
      <c r="AM69">
        <v>17515</v>
      </c>
      <c r="AN69">
        <v>3770</v>
      </c>
      <c r="AO69">
        <v>612</v>
      </c>
      <c r="AP69">
        <v>48466</v>
      </c>
      <c r="AQ69">
        <v>188937</v>
      </c>
      <c r="AR69">
        <v>8</v>
      </c>
      <c r="AS69">
        <v>7.8</v>
      </c>
      <c r="AT69">
        <v>8.5</v>
      </c>
      <c r="AU69">
        <v>8.6</v>
      </c>
      <c r="AV69">
        <v>8</v>
      </c>
      <c r="AW69">
        <v>8.1999999999999993</v>
      </c>
      <c r="AX69">
        <v>8.1999999999999993</v>
      </c>
      <c r="AY69">
        <v>7.9</v>
      </c>
      <c r="AZ69">
        <v>7.8</v>
      </c>
      <c r="BA69">
        <v>7.8</v>
      </c>
      <c r="BB69">
        <v>7.6</v>
      </c>
      <c r="BC69">
        <v>7.4</v>
      </c>
      <c r="BD69">
        <v>7.4</v>
      </c>
      <c r="BE69">
        <v>7</v>
      </c>
      <c r="BF69">
        <v>7.3</v>
      </c>
      <c r="BG69">
        <v>8.1</v>
      </c>
      <c r="BH69">
        <v>7.9</v>
      </c>
      <c r="BI69" t="s">
        <v>94</v>
      </c>
      <c r="BJ69" t="s">
        <v>70</v>
      </c>
      <c r="BK69">
        <f t="shared" si="1"/>
        <v>2556065</v>
      </c>
    </row>
    <row r="70" spans="1:63" x14ac:dyDescent="0.45">
      <c r="A70" t="s">
        <v>318</v>
      </c>
      <c r="B70">
        <v>2012</v>
      </c>
      <c r="C70">
        <v>21000000</v>
      </c>
      <c r="D70">
        <v>132088910</v>
      </c>
      <c r="E70" t="s">
        <v>136</v>
      </c>
      <c r="F70" t="s">
        <v>319</v>
      </c>
      <c r="G70" t="s">
        <v>152</v>
      </c>
      <c r="H70">
        <v>34000</v>
      </c>
      <c r="I70">
        <v>22000</v>
      </c>
      <c r="J70">
        <v>14000</v>
      </c>
      <c r="K70">
        <v>7.8</v>
      </c>
      <c r="L70" t="s">
        <v>66</v>
      </c>
      <c r="M70" t="s">
        <v>67</v>
      </c>
      <c r="N70" t="s">
        <v>238</v>
      </c>
      <c r="O70">
        <v>81</v>
      </c>
      <c r="P70">
        <v>122</v>
      </c>
      <c r="Q70">
        <v>73783</v>
      </c>
      <c r="R70">
        <v>107247</v>
      </c>
      <c r="S70">
        <v>184382</v>
      </c>
      <c r="T70">
        <v>123467</v>
      </c>
      <c r="U70">
        <v>46614</v>
      </c>
      <c r="V70">
        <v>17257</v>
      </c>
      <c r="W70">
        <v>6997</v>
      </c>
      <c r="X70">
        <v>3682</v>
      </c>
      <c r="Y70">
        <v>2457</v>
      </c>
      <c r="Z70">
        <v>4470</v>
      </c>
      <c r="AA70">
        <v>338051</v>
      </c>
      <c r="AB70">
        <v>131000</v>
      </c>
      <c r="AC70">
        <v>1548</v>
      </c>
      <c r="AD70">
        <v>875</v>
      </c>
      <c r="AE70">
        <v>660</v>
      </c>
      <c r="AF70">
        <v>236404</v>
      </c>
      <c r="AG70">
        <v>160001</v>
      </c>
      <c r="AH70">
        <v>73922</v>
      </c>
      <c r="AI70">
        <v>170543</v>
      </c>
      <c r="AJ70">
        <v>129880</v>
      </c>
      <c r="AK70">
        <v>38160</v>
      </c>
      <c r="AL70">
        <v>32839</v>
      </c>
      <c r="AM70">
        <v>24722</v>
      </c>
      <c r="AN70">
        <v>7550</v>
      </c>
      <c r="AO70">
        <v>733</v>
      </c>
      <c r="AP70">
        <v>79953</v>
      </c>
      <c r="AQ70">
        <v>259084</v>
      </c>
      <c r="AR70">
        <v>7.8</v>
      </c>
      <c r="AS70">
        <v>7.7</v>
      </c>
      <c r="AT70">
        <v>8.1</v>
      </c>
      <c r="AU70">
        <v>8.1</v>
      </c>
      <c r="AV70">
        <v>8.1</v>
      </c>
      <c r="AW70">
        <v>7.9</v>
      </c>
      <c r="AX70">
        <v>7.9</v>
      </c>
      <c r="AY70">
        <v>7.7</v>
      </c>
      <c r="AZ70">
        <v>7.6</v>
      </c>
      <c r="BA70">
        <v>7.7</v>
      </c>
      <c r="BB70">
        <v>7.6</v>
      </c>
      <c r="BC70">
        <v>7.6</v>
      </c>
      <c r="BD70">
        <v>7.6</v>
      </c>
      <c r="BE70">
        <v>7.7</v>
      </c>
      <c r="BF70">
        <v>6.9</v>
      </c>
      <c r="BG70">
        <v>8</v>
      </c>
      <c r="BH70">
        <v>7.6</v>
      </c>
      <c r="BI70" t="s">
        <v>94</v>
      </c>
      <c r="BJ70" t="s">
        <v>70</v>
      </c>
      <c r="BK70">
        <f t="shared" si="1"/>
        <v>111088910</v>
      </c>
    </row>
    <row r="71" spans="1:63" x14ac:dyDescent="0.45">
      <c r="A71" t="s">
        <v>320</v>
      </c>
      <c r="B71">
        <v>2013</v>
      </c>
      <c r="C71">
        <v>20000000</v>
      </c>
      <c r="D71">
        <v>56667870</v>
      </c>
      <c r="E71" t="s">
        <v>321</v>
      </c>
      <c r="F71" t="s">
        <v>262</v>
      </c>
      <c r="G71" t="s">
        <v>322</v>
      </c>
      <c r="H71">
        <v>2000</v>
      </c>
      <c r="I71">
        <v>660</v>
      </c>
      <c r="J71">
        <v>500</v>
      </c>
      <c r="K71">
        <v>8.1</v>
      </c>
      <c r="L71" t="s">
        <v>82</v>
      </c>
      <c r="M71" t="s">
        <v>67</v>
      </c>
      <c r="N71" t="s">
        <v>275</v>
      </c>
      <c r="O71">
        <v>96</v>
      </c>
      <c r="P71">
        <v>134</v>
      </c>
      <c r="Q71">
        <v>75556</v>
      </c>
      <c r="R71">
        <v>126223</v>
      </c>
      <c r="S71">
        <v>161460</v>
      </c>
      <c r="T71">
        <v>83070</v>
      </c>
      <c r="U71">
        <v>27231</v>
      </c>
      <c r="V71">
        <v>9603</v>
      </c>
      <c r="W71">
        <v>4021</v>
      </c>
      <c r="X71">
        <v>2420</v>
      </c>
      <c r="Y71">
        <v>1785</v>
      </c>
      <c r="Z71">
        <v>4739</v>
      </c>
      <c r="AA71">
        <v>313823</v>
      </c>
      <c r="AB71">
        <v>82012</v>
      </c>
      <c r="AC71">
        <v>1837</v>
      </c>
      <c r="AD71">
        <v>1363</v>
      </c>
      <c r="AE71">
        <v>457</v>
      </c>
      <c r="AF71">
        <v>200910</v>
      </c>
      <c r="AG71">
        <v>153669</v>
      </c>
      <c r="AH71">
        <v>45301</v>
      </c>
      <c r="AI71">
        <v>138762</v>
      </c>
      <c r="AJ71">
        <v>112943</v>
      </c>
      <c r="AK71">
        <v>23895</v>
      </c>
      <c r="AL71">
        <v>29252</v>
      </c>
      <c r="AM71">
        <v>23072</v>
      </c>
      <c r="AN71">
        <v>5726</v>
      </c>
      <c r="AO71">
        <v>664</v>
      </c>
      <c r="AP71">
        <v>53328</v>
      </c>
      <c r="AQ71">
        <v>224519</v>
      </c>
      <c r="AR71">
        <v>8.1</v>
      </c>
      <c r="AS71">
        <v>8.1</v>
      </c>
      <c r="AT71">
        <v>8.4</v>
      </c>
      <c r="AU71">
        <v>8.4</v>
      </c>
      <c r="AV71">
        <v>8.5</v>
      </c>
      <c r="AW71">
        <v>8.1999999999999993</v>
      </c>
      <c r="AX71">
        <v>8.1999999999999993</v>
      </c>
      <c r="AY71">
        <v>8.1999999999999993</v>
      </c>
      <c r="AZ71">
        <v>8</v>
      </c>
      <c r="BA71">
        <v>7.9</v>
      </c>
      <c r="BB71">
        <v>8</v>
      </c>
      <c r="BC71">
        <v>7.8</v>
      </c>
      <c r="BD71">
        <v>7.8</v>
      </c>
      <c r="BE71">
        <v>8.1</v>
      </c>
      <c r="BF71">
        <v>7.7</v>
      </c>
      <c r="BG71">
        <v>8.3000000000000007</v>
      </c>
      <c r="BH71">
        <v>8</v>
      </c>
      <c r="BI71" t="s">
        <v>94</v>
      </c>
      <c r="BJ71" t="s">
        <v>70</v>
      </c>
      <c r="BK71">
        <f t="shared" si="1"/>
        <v>36667870</v>
      </c>
    </row>
    <row r="72" spans="1:63" x14ac:dyDescent="0.45">
      <c r="A72" t="s">
        <v>323</v>
      </c>
      <c r="B72">
        <v>2015</v>
      </c>
      <c r="C72">
        <v>20000000</v>
      </c>
      <c r="D72">
        <v>44988180</v>
      </c>
      <c r="E72" t="s">
        <v>324</v>
      </c>
      <c r="F72" t="s">
        <v>325</v>
      </c>
      <c r="G72" t="s">
        <v>326</v>
      </c>
      <c r="H72">
        <v>745</v>
      </c>
      <c r="I72">
        <v>168</v>
      </c>
      <c r="J72">
        <v>77</v>
      </c>
      <c r="K72">
        <v>8.1</v>
      </c>
      <c r="L72" t="s">
        <v>99</v>
      </c>
      <c r="M72" t="s">
        <v>67</v>
      </c>
      <c r="N72" t="s">
        <v>275</v>
      </c>
      <c r="O72">
        <v>93</v>
      </c>
      <c r="P72">
        <v>128</v>
      </c>
      <c r="Q72">
        <v>35421</v>
      </c>
      <c r="R72">
        <v>72285</v>
      </c>
      <c r="S72">
        <v>100793</v>
      </c>
      <c r="T72">
        <v>49236</v>
      </c>
      <c r="U72">
        <v>13488</v>
      </c>
      <c r="V72">
        <v>4034</v>
      </c>
      <c r="W72">
        <v>1365</v>
      </c>
      <c r="X72">
        <v>698</v>
      </c>
      <c r="Y72">
        <v>517</v>
      </c>
      <c r="Z72">
        <v>1388</v>
      </c>
      <c r="AA72">
        <v>173290</v>
      </c>
      <c r="AB72">
        <v>43313</v>
      </c>
      <c r="AC72">
        <v>1197</v>
      </c>
      <c r="AD72">
        <v>961</v>
      </c>
      <c r="AE72">
        <v>223</v>
      </c>
      <c r="AF72">
        <v>104770</v>
      </c>
      <c r="AG72">
        <v>81050</v>
      </c>
      <c r="AH72">
        <v>22603</v>
      </c>
      <c r="AI72">
        <v>79398</v>
      </c>
      <c r="AJ72">
        <v>64865</v>
      </c>
      <c r="AK72">
        <v>13310</v>
      </c>
      <c r="AL72">
        <v>17981</v>
      </c>
      <c r="AM72">
        <v>14134</v>
      </c>
      <c r="AN72">
        <v>3485</v>
      </c>
      <c r="AO72">
        <v>568</v>
      </c>
      <c r="AP72">
        <v>33235</v>
      </c>
      <c r="AQ72">
        <v>125291</v>
      </c>
      <c r="AR72">
        <v>8.1</v>
      </c>
      <c r="AS72">
        <v>8.1</v>
      </c>
      <c r="AT72">
        <v>8.3000000000000007</v>
      </c>
      <c r="AU72">
        <v>8.3000000000000007</v>
      </c>
      <c r="AV72">
        <v>8.4</v>
      </c>
      <c r="AW72">
        <v>8.1999999999999993</v>
      </c>
      <c r="AX72">
        <v>8.1999999999999993</v>
      </c>
      <c r="AY72">
        <v>8.1999999999999993</v>
      </c>
      <c r="AZ72">
        <v>8</v>
      </c>
      <c r="BA72">
        <v>8</v>
      </c>
      <c r="BB72">
        <v>8</v>
      </c>
      <c r="BC72">
        <v>8.1</v>
      </c>
      <c r="BD72">
        <v>8</v>
      </c>
      <c r="BE72">
        <v>8.4</v>
      </c>
      <c r="BF72">
        <v>7.5</v>
      </c>
      <c r="BG72">
        <v>8.3000000000000007</v>
      </c>
      <c r="BH72">
        <v>8</v>
      </c>
      <c r="BI72" t="s">
        <v>94</v>
      </c>
      <c r="BJ72" t="s">
        <v>70</v>
      </c>
      <c r="BK72">
        <f t="shared" si="1"/>
        <v>24988180</v>
      </c>
    </row>
    <row r="73" spans="1:63" x14ac:dyDescent="0.45">
      <c r="A73" t="s">
        <v>327</v>
      </c>
      <c r="B73">
        <v>2013</v>
      </c>
      <c r="C73">
        <v>19000000</v>
      </c>
      <c r="D73">
        <v>21483154</v>
      </c>
      <c r="E73" t="s">
        <v>328</v>
      </c>
      <c r="F73" t="s">
        <v>329</v>
      </c>
      <c r="G73" t="s">
        <v>330</v>
      </c>
      <c r="H73">
        <v>876</v>
      </c>
      <c r="I73">
        <v>526</v>
      </c>
      <c r="J73">
        <v>326</v>
      </c>
      <c r="K73">
        <v>7.6</v>
      </c>
      <c r="L73" t="s">
        <v>67</v>
      </c>
      <c r="M73" t="s">
        <v>230</v>
      </c>
      <c r="P73">
        <v>131</v>
      </c>
      <c r="Q73">
        <v>15911</v>
      </c>
      <c r="R73">
        <v>17607</v>
      </c>
      <c r="S73">
        <v>32570</v>
      </c>
      <c r="T73">
        <v>24461</v>
      </c>
      <c r="U73">
        <v>10274</v>
      </c>
      <c r="V73">
        <v>3848</v>
      </c>
      <c r="W73">
        <v>1387</v>
      </c>
      <c r="X73">
        <v>726</v>
      </c>
      <c r="Y73">
        <v>342</v>
      </c>
      <c r="Z73">
        <v>755</v>
      </c>
      <c r="AA73">
        <v>59365</v>
      </c>
      <c r="AB73">
        <v>29422</v>
      </c>
      <c r="AC73">
        <v>481</v>
      </c>
      <c r="AD73">
        <v>206</v>
      </c>
      <c r="AE73">
        <v>270</v>
      </c>
      <c r="AF73">
        <v>41094</v>
      </c>
      <c r="AG73">
        <v>24058</v>
      </c>
      <c r="AH73">
        <v>16590</v>
      </c>
      <c r="AI73">
        <v>32014</v>
      </c>
      <c r="AJ73">
        <v>23730</v>
      </c>
      <c r="AK73">
        <v>7792</v>
      </c>
      <c r="AL73">
        <v>10218</v>
      </c>
      <c r="AM73">
        <v>7635</v>
      </c>
      <c r="AN73">
        <v>2406</v>
      </c>
      <c r="AO73">
        <v>378</v>
      </c>
      <c r="AP73">
        <v>10845</v>
      </c>
      <c r="AQ73">
        <v>52519</v>
      </c>
      <c r="AR73">
        <v>7.4</v>
      </c>
      <c r="AS73">
        <v>7.9</v>
      </c>
      <c r="AT73">
        <v>8</v>
      </c>
      <c r="AU73">
        <v>7.6</v>
      </c>
      <c r="AV73">
        <v>8.5</v>
      </c>
      <c r="AW73">
        <v>7.7</v>
      </c>
      <c r="AX73">
        <v>7.6</v>
      </c>
      <c r="AY73">
        <v>8</v>
      </c>
      <c r="AZ73">
        <v>7.3</v>
      </c>
      <c r="BA73">
        <v>7.2</v>
      </c>
      <c r="BB73">
        <v>7.7</v>
      </c>
      <c r="BC73">
        <v>7.6</v>
      </c>
      <c r="BD73">
        <v>7.5</v>
      </c>
      <c r="BE73">
        <v>8</v>
      </c>
      <c r="BF73">
        <v>6.6</v>
      </c>
      <c r="BG73">
        <v>7.6</v>
      </c>
      <c r="BH73">
        <v>7.5</v>
      </c>
      <c r="BI73" t="s">
        <v>69</v>
      </c>
      <c r="BJ73" t="s">
        <v>70</v>
      </c>
      <c r="BK73">
        <f t="shared" si="1"/>
        <v>2483154</v>
      </c>
    </row>
    <row r="74" spans="1:63" x14ac:dyDescent="0.45">
      <c r="A74" t="s">
        <v>331</v>
      </c>
      <c r="B74">
        <v>2014</v>
      </c>
      <c r="C74">
        <v>18000000</v>
      </c>
      <c r="D74">
        <v>42335698</v>
      </c>
      <c r="E74" t="s">
        <v>64</v>
      </c>
      <c r="F74" t="s">
        <v>332</v>
      </c>
      <c r="G74" t="s">
        <v>333</v>
      </c>
      <c r="H74">
        <v>15000</v>
      </c>
      <c r="I74">
        <v>6000</v>
      </c>
      <c r="J74">
        <v>529</v>
      </c>
      <c r="K74">
        <v>7.8</v>
      </c>
      <c r="L74" t="s">
        <v>66</v>
      </c>
      <c r="M74" t="s">
        <v>67</v>
      </c>
      <c r="O74">
        <v>88</v>
      </c>
      <c r="P74">
        <v>119</v>
      </c>
      <c r="Q74">
        <v>60209</v>
      </c>
      <c r="R74">
        <v>94476</v>
      </c>
      <c r="S74">
        <v>121637</v>
      </c>
      <c r="T74">
        <v>80828</v>
      </c>
      <c r="U74">
        <v>38373</v>
      </c>
      <c r="V74">
        <v>19161</v>
      </c>
      <c r="W74">
        <v>10116</v>
      </c>
      <c r="X74">
        <v>6750</v>
      </c>
      <c r="Y74">
        <v>5378</v>
      </c>
      <c r="Z74">
        <v>11807</v>
      </c>
      <c r="AA74">
        <v>292808</v>
      </c>
      <c r="AB74">
        <v>63310</v>
      </c>
      <c r="AC74">
        <v>1891</v>
      </c>
      <c r="AD74">
        <v>1538</v>
      </c>
      <c r="AE74">
        <v>334</v>
      </c>
      <c r="AF74">
        <v>178850</v>
      </c>
      <c r="AG74">
        <v>142244</v>
      </c>
      <c r="AH74">
        <v>34666</v>
      </c>
      <c r="AI74">
        <v>129547</v>
      </c>
      <c r="AJ74">
        <v>108049</v>
      </c>
      <c r="AK74">
        <v>19457</v>
      </c>
      <c r="AL74">
        <v>26016</v>
      </c>
      <c r="AM74">
        <v>21166</v>
      </c>
      <c r="AN74">
        <v>4329</v>
      </c>
      <c r="AO74">
        <v>656</v>
      </c>
      <c r="AP74">
        <v>52288</v>
      </c>
      <c r="AQ74">
        <v>203731</v>
      </c>
      <c r="AR74">
        <v>7.8</v>
      </c>
      <c r="AS74">
        <v>7.5</v>
      </c>
      <c r="AT74">
        <v>8.5</v>
      </c>
      <c r="AU74">
        <v>8.6</v>
      </c>
      <c r="AV74">
        <v>7.9</v>
      </c>
      <c r="AW74">
        <v>8</v>
      </c>
      <c r="AX74">
        <v>8.1</v>
      </c>
      <c r="AY74">
        <v>7.7</v>
      </c>
      <c r="AZ74">
        <v>7.6</v>
      </c>
      <c r="BA74">
        <v>7.6</v>
      </c>
      <c r="BB74">
        <v>7.3</v>
      </c>
      <c r="BC74">
        <v>7.2</v>
      </c>
      <c r="BD74">
        <v>7.3</v>
      </c>
      <c r="BE74">
        <v>7</v>
      </c>
      <c r="BF74">
        <v>7.1</v>
      </c>
      <c r="BG74">
        <v>7.9</v>
      </c>
      <c r="BH74">
        <v>7.7</v>
      </c>
      <c r="BI74" t="s">
        <v>94</v>
      </c>
      <c r="BJ74" t="s">
        <v>70</v>
      </c>
      <c r="BK74">
        <f t="shared" si="1"/>
        <v>24335698</v>
      </c>
    </row>
    <row r="75" spans="1:63" x14ac:dyDescent="0.45">
      <c r="A75" t="s">
        <v>334</v>
      </c>
      <c r="B75">
        <v>2010</v>
      </c>
      <c r="C75">
        <v>18000000</v>
      </c>
      <c r="D75">
        <v>18329466</v>
      </c>
      <c r="E75" t="s">
        <v>211</v>
      </c>
      <c r="F75" t="s">
        <v>335</v>
      </c>
      <c r="G75" t="s">
        <v>336</v>
      </c>
      <c r="H75">
        <v>11000</v>
      </c>
      <c r="I75">
        <v>642</v>
      </c>
      <c r="J75">
        <v>223</v>
      </c>
      <c r="K75">
        <v>7.6</v>
      </c>
      <c r="L75" t="s">
        <v>76</v>
      </c>
      <c r="M75" t="s">
        <v>82</v>
      </c>
      <c r="N75" t="s">
        <v>67</v>
      </c>
      <c r="O75">
        <v>82</v>
      </c>
      <c r="P75">
        <v>94</v>
      </c>
      <c r="Q75">
        <v>28939</v>
      </c>
      <c r="R75">
        <v>44110</v>
      </c>
      <c r="S75">
        <v>98845</v>
      </c>
      <c r="T75">
        <v>78451</v>
      </c>
      <c r="U75">
        <v>28394</v>
      </c>
      <c r="V75">
        <v>9403</v>
      </c>
      <c r="W75">
        <v>3796</v>
      </c>
      <c r="X75">
        <v>1930</v>
      </c>
      <c r="Y75">
        <v>1161</v>
      </c>
      <c r="Z75">
        <v>2059</v>
      </c>
      <c r="AA75">
        <v>212866</v>
      </c>
      <c r="AB75">
        <v>44600</v>
      </c>
      <c r="AC75">
        <v>745</v>
      </c>
      <c r="AD75">
        <v>567</v>
      </c>
      <c r="AE75">
        <v>170</v>
      </c>
      <c r="AF75">
        <v>133336</v>
      </c>
      <c r="AG75">
        <v>106007</v>
      </c>
      <c r="AH75">
        <v>26152</v>
      </c>
      <c r="AI75">
        <v>102120</v>
      </c>
      <c r="AJ75">
        <v>86609</v>
      </c>
      <c r="AK75">
        <v>14304</v>
      </c>
      <c r="AL75">
        <v>14895</v>
      </c>
      <c r="AM75">
        <v>12400</v>
      </c>
      <c r="AN75">
        <v>2261</v>
      </c>
      <c r="AO75">
        <v>649</v>
      </c>
      <c r="AP75">
        <v>38478</v>
      </c>
      <c r="AQ75">
        <v>169745</v>
      </c>
      <c r="AR75">
        <v>7.6</v>
      </c>
      <c r="AS75">
        <v>7.6</v>
      </c>
      <c r="AT75">
        <v>7.9</v>
      </c>
      <c r="AU75">
        <v>7.9</v>
      </c>
      <c r="AV75">
        <v>7.9</v>
      </c>
      <c r="AW75">
        <v>7.7</v>
      </c>
      <c r="AX75">
        <v>7.8</v>
      </c>
      <c r="AY75">
        <v>7.7</v>
      </c>
      <c r="AZ75">
        <v>7.5</v>
      </c>
      <c r="BA75">
        <v>7.5</v>
      </c>
      <c r="BB75">
        <v>7.5</v>
      </c>
      <c r="BC75">
        <v>7.3</v>
      </c>
      <c r="BD75">
        <v>7.3</v>
      </c>
      <c r="BE75">
        <v>7.5</v>
      </c>
      <c r="BF75">
        <v>7</v>
      </c>
      <c r="BG75">
        <v>7.7</v>
      </c>
      <c r="BH75">
        <v>7.6</v>
      </c>
      <c r="BI75" t="s">
        <v>94</v>
      </c>
      <c r="BJ75" t="s">
        <v>70</v>
      </c>
      <c r="BK75">
        <f t="shared" si="1"/>
        <v>329466</v>
      </c>
    </row>
    <row r="76" spans="1:63" x14ac:dyDescent="0.45">
      <c r="A76" t="s">
        <v>337</v>
      </c>
      <c r="B76">
        <v>2011</v>
      </c>
      <c r="C76">
        <v>17000000</v>
      </c>
      <c r="D76">
        <v>56816662</v>
      </c>
      <c r="E76" t="s">
        <v>338</v>
      </c>
      <c r="F76" t="s">
        <v>339</v>
      </c>
      <c r="G76" t="s">
        <v>340</v>
      </c>
      <c r="H76">
        <v>617</v>
      </c>
      <c r="I76">
        <v>204</v>
      </c>
      <c r="J76">
        <v>183</v>
      </c>
      <c r="K76">
        <v>7.7</v>
      </c>
      <c r="L76" t="s">
        <v>66</v>
      </c>
      <c r="M76" t="s">
        <v>106</v>
      </c>
      <c r="N76" t="s">
        <v>238</v>
      </c>
      <c r="O76">
        <v>81</v>
      </c>
      <c r="P76">
        <v>124</v>
      </c>
      <c r="Q76">
        <v>37002</v>
      </c>
      <c r="R76">
        <v>56920</v>
      </c>
      <c r="S76">
        <v>103006</v>
      </c>
      <c r="T76">
        <v>72777</v>
      </c>
      <c r="U76">
        <v>29887</v>
      </c>
      <c r="V76">
        <v>12268</v>
      </c>
      <c r="W76">
        <v>5169</v>
      </c>
      <c r="X76">
        <v>2764</v>
      </c>
      <c r="Y76">
        <v>1789</v>
      </c>
      <c r="Z76">
        <v>2901</v>
      </c>
      <c r="AA76">
        <v>195745</v>
      </c>
      <c r="AB76">
        <v>81470</v>
      </c>
      <c r="AC76">
        <v>542</v>
      </c>
      <c r="AD76">
        <v>333</v>
      </c>
      <c r="AE76">
        <v>204</v>
      </c>
      <c r="AF76">
        <v>133114</v>
      </c>
      <c r="AG76">
        <v>85896</v>
      </c>
      <c r="AH76">
        <v>45730</v>
      </c>
      <c r="AI76">
        <v>111940</v>
      </c>
      <c r="AJ76">
        <v>83675</v>
      </c>
      <c r="AK76">
        <v>26488</v>
      </c>
      <c r="AL76">
        <v>23907</v>
      </c>
      <c r="AM76">
        <v>18272</v>
      </c>
      <c r="AN76">
        <v>5211</v>
      </c>
      <c r="AO76">
        <v>642</v>
      </c>
      <c r="AP76">
        <v>46033</v>
      </c>
      <c r="AQ76">
        <v>172245</v>
      </c>
      <c r="AR76">
        <v>7.7</v>
      </c>
      <c r="AS76">
        <v>7.6</v>
      </c>
      <c r="AT76">
        <v>8</v>
      </c>
      <c r="AU76">
        <v>8.1</v>
      </c>
      <c r="AV76">
        <v>7.7</v>
      </c>
      <c r="AW76">
        <v>7.8</v>
      </c>
      <c r="AX76">
        <v>7.9</v>
      </c>
      <c r="AY76">
        <v>7.7</v>
      </c>
      <c r="AZ76">
        <v>7.5</v>
      </c>
      <c r="BA76">
        <v>7.5</v>
      </c>
      <c r="BB76">
        <v>7.5</v>
      </c>
      <c r="BC76">
        <v>7.6</v>
      </c>
      <c r="BD76">
        <v>7.6</v>
      </c>
      <c r="BE76">
        <v>7.8</v>
      </c>
      <c r="BF76">
        <v>7.1</v>
      </c>
      <c r="BG76">
        <v>7.8</v>
      </c>
      <c r="BH76">
        <v>7.6</v>
      </c>
      <c r="BI76" t="s">
        <v>69</v>
      </c>
      <c r="BJ76" t="s">
        <v>341</v>
      </c>
      <c r="BK76">
        <f t="shared" si="1"/>
        <v>39816662</v>
      </c>
    </row>
    <row r="77" spans="1:63" x14ac:dyDescent="0.45">
      <c r="A77" t="s">
        <v>342</v>
      </c>
      <c r="B77">
        <v>2012</v>
      </c>
      <c r="C77">
        <v>16000000</v>
      </c>
      <c r="D77">
        <v>45507053</v>
      </c>
      <c r="E77" t="s">
        <v>343</v>
      </c>
      <c r="F77" t="s">
        <v>309</v>
      </c>
      <c r="G77" t="s">
        <v>344</v>
      </c>
      <c r="H77">
        <v>13000</v>
      </c>
      <c r="I77">
        <v>13000</v>
      </c>
      <c r="J77">
        <v>559</v>
      </c>
      <c r="K77">
        <v>7.8</v>
      </c>
      <c r="L77" t="s">
        <v>76</v>
      </c>
      <c r="M77" t="s">
        <v>66</v>
      </c>
      <c r="N77" t="s">
        <v>67</v>
      </c>
      <c r="O77">
        <v>84</v>
      </c>
      <c r="P77">
        <v>94</v>
      </c>
      <c r="Q77">
        <v>34789</v>
      </c>
      <c r="R77">
        <v>53660</v>
      </c>
      <c r="S77">
        <v>82864</v>
      </c>
      <c r="T77">
        <v>50730</v>
      </c>
      <c r="U77">
        <v>19378</v>
      </c>
      <c r="V77">
        <v>7682</v>
      </c>
      <c r="W77">
        <v>3443</v>
      </c>
      <c r="X77">
        <v>1949</v>
      </c>
      <c r="Y77">
        <v>1340</v>
      </c>
      <c r="Z77">
        <v>2407</v>
      </c>
      <c r="AA77">
        <v>164811</v>
      </c>
      <c r="AB77">
        <v>53362</v>
      </c>
      <c r="AC77">
        <v>699</v>
      </c>
      <c r="AD77">
        <v>503</v>
      </c>
      <c r="AE77">
        <v>189</v>
      </c>
      <c r="AF77">
        <v>101334</v>
      </c>
      <c r="AG77">
        <v>71073</v>
      </c>
      <c r="AH77">
        <v>29082</v>
      </c>
      <c r="AI77">
        <v>89676</v>
      </c>
      <c r="AJ77">
        <v>70995</v>
      </c>
      <c r="AK77">
        <v>17363</v>
      </c>
      <c r="AL77">
        <v>19062</v>
      </c>
      <c r="AM77">
        <v>14894</v>
      </c>
      <c r="AN77">
        <v>3822</v>
      </c>
      <c r="AO77">
        <v>637</v>
      </c>
      <c r="AP77">
        <v>48041</v>
      </c>
      <c r="AQ77">
        <v>125272</v>
      </c>
      <c r="AR77">
        <v>7.8</v>
      </c>
      <c r="AS77">
        <v>7.9</v>
      </c>
      <c r="AT77">
        <v>8.3000000000000007</v>
      </c>
      <c r="AU77">
        <v>8.3000000000000007</v>
      </c>
      <c r="AV77">
        <v>8.1999999999999993</v>
      </c>
      <c r="AW77">
        <v>8</v>
      </c>
      <c r="AX77">
        <v>8</v>
      </c>
      <c r="AY77">
        <v>8</v>
      </c>
      <c r="AZ77">
        <v>7.6</v>
      </c>
      <c r="BA77">
        <v>7.6</v>
      </c>
      <c r="BB77">
        <v>7.7</v>
      </c>
      <c r="BC77">
        <v>7.5</v>
      </c>
      <c r="BD77">
        <v>7.5</v>
      </c>
      <c r="BE77">
        <v>7.6</v>
      </c>
      <c r="BF77">
        <v>7.2</v>
      </c>
      <c r="BG77">
        <v>8</v>
      </c>
      <c r="BH77">
        <v>7.7</v>
      </c>
      <c r="BI77" t="s">
        <v>69</v>
      </c>
      <c r="BJ77" t="s">
        <v>70</v>
      </c>
      <c r="BK77">
        <f t="shared" si="1"/>
        <v>29507053</v>
      </c>
    </row>
    <row r="78" spans="1:63" x14ac:dyDescent="0.45">
      <c r="A78" t="s">
        <v>345</v>
      </c>
      <c r="B78">
        <v>2010</v>
      </c>
      <c r="C78">
        <v>15000000</v>
      </c>
      <c r="D78">
        <v>138795342</v>
      </c>
      <c r="E78" t="s">
        <v>346</v>
      </c>
      <c r="F78" t="s">
        <v>347</v>
      </c>
      <c r="G78" t="s">
        <v>348</v>
      </c>
      <c r="H78">
        <v>14000</v>
      </c>
      <c r="I78">
        <v>1000</v>
      </c>
      <c r="J78">
        <v>520</v>
      </c>
      <c r="K78">
        <v>8</v>
      </c>
      <c r="L78" t="s">
        <v>82</v>
      </c>
      <c r="M78" t="s">
        <v>67</v>
      </c>
      <c r="O78">
        <v>88</v>
      </c>
      <c r="P78">
        <v>118</v>
      </c>
      <c r="Q78">
        <v>69976</v>
      </c>
      <c r="R78">
        <v>129146</v>
      </c>
      <c r="S78">
        <v>187772</v>
      </c>
      <c r="T78">
        <v>100984</v>
      </c>
      <c r="U78">
        <v>31083</v>
      </c>
      <c r="V78">
        <v>10120</v>
      </c>
      <c r="W78">
        <v>3991</v>
      </c>
      <c r="X78">
        <v>2090</v>
      </c>
      <c r="Y78">
        <v>1385</v>
      </c>
      <c r="Z78">
        <v>3702</v>
      </c>
      <c r="AA78">
        <v>339153</v>
      </c>
      <c r="AB78">
        <v>108830</v>
      </c>
      <c r="AC78">
        <v>1150</v>
      </c>
      <c r="AD78">
        <v>827</v>
      </c>
      <c r="AE78">
        <v>311</v>
      </c>
      <c r="AF78">
        <v>212048</v>
      </c>
      <c r="AG78">
        <v>152316</v>
      </c>
      <c r="AH78">
        <v>57515</v>
      </c>
      <c r="AI78">
        <v>175900</v>
      </c>
      <c r="AJ78">
        <v>137753</v>
      </c>
      <c r="AK78">
        <v>35664</v>
      </c>
      <c r="AL78">
        <v>41655</v>
      </c>
      <c r="AM78">
        <v>31784</v>
      </c>
      <c r="AN78">
        <v>9171</v>
      </c>
      <c r="AO78">
        <v>758</v>
      </c>
      <c r="AP78">
        <v>72154</v>
      </c>
      <c r="AQ78">
        <v>272059</v>
      </c>
      <c r="AR78">
        <v>8</v>
      </c>
      <c r="AS78">
        <v>8.3000000000000007</v>
      </c>
      <c r="AT78">
        <v>8.1999999999999993</v>
      </c>
      <c r="AU78">
        <v>8.1999999999999993</v>
      </c>
      <c r="AV78">
        <v>8.1999999999999993</v>
      </c>
      <c r="AW78">
        <v>8.1</v>
      </c>
      <c r="AX78">
        <v>8.1</v>
      </c>
      <c r="AY78">
        <v>8.3000000000000007</v>
      </c>
      <c r="AZ78">
        <v>7.9</v>
      </c>
      <c r="BA78">
        <v>7.9</v>
      </c>
      <c r="BB78">
        <v>8.1999999999999993</v>
      </c>
      <c r="BC78">
        <v>8.1</v>
      </c>
      <c r="BD78">
        <v>8</v>
      </c>
      <c r="BE78">
        <v>8.5</v>
      </c>
      <c r="BF78">
        <v>7.7</v>
      </c>
      <c r="BG78">
        <v>8.1999999999999993</v>
      </c>
      <c r="BH78">
        <v>8</v>
      </c>
      <c r="BI78" t="s">
        <v>94</v>
      </c>
      <c r="BJ78" t="s">
        <v>134</v>
      </c>
      <c r="BK78">
        <f t="shared" si="1"/>
        <v>123795342</v>
      </c>
    </row>
    <row r="79" spans="1:63" x14ac:dyDescent="0.45">
      <c r="A79" t="s">
        <v>349</v>
      </c>
      <c r="B79">
        <v>2011</v>
      </c>
      <c r="C79">
        <v>15000000</v>
      </c>
      <c r="D79">
        <v>44667095</v>
      </c>
      <c r="E79" t="s">
        <v>350</v>
      </c>
      <c r="F79" t="s">
        <v>351</v>
      </c>
      <c r="G79" t="s">
        <v>352</v>
      </c>
      <c r="H79">
        <v>996</v>
      </c>
      <c r="I79">
        <v>897</v>
      </c>
      <c r="J79">
        <v>628</v>
      </c>
      <c r="K79">
        <v>7.9</v>
      </c>
      <c r="L79" t="s">
        <v>66</v>
      </c>
      <c r="M79" t="s">
        <v>67</v>
      </c>
      <c r="N79" t="s">
        <v>238</v>
      </c>
      <c r="O79">
        <v>89</v>
      </c>
      <c r="P79">
        <v>100</v>
      </c>
      <c r="Q79">
        <v>31192</v>
      </c>
      <c r="R79">
        <v>45532</v>
      </c>
      <c r="S79">
        <v>61088</v>
      </c>
      <c r="T79">
        <v>35456</v>
      </c>
      <c r="U79">
        <v>13521</v>
      </c>
      <c r="V79">
        <v>5549</v>
      </c>
      <c r="W79">
        <v>2569</v>
      </c>
      <c r="X79">
        <v>1561</v>
      </c>
      <c r="Y79">
        <v>1248</v>
      </c>
      <c r="Z79">
        <v>3627</v>
      </c>
      <c r="AA79">
        <v>133682</v>
      </c>
      <c r="AB79">
        <v>40741</v>
      </c>
      <c r="AC79">
        <v>363</v>
      </c>
      <c r="AD79">
        <v>269</v>
      </c>
      <c r="AE79">
        <v>92</v>
      </c>
      <c r="AF79">
        <v>78061</v>
      </c>
      <c r="AG79">
        <v>56575</v>
      </c>
      <c r="AH79">
        <v>20653</v>
      </c>
      <c r="AI79">
        <v>72326</v>
      </c>
      <c r="AJ79">
        <v>56949</v>
      </c>
      <c r="AK79">
        <v>14301</v>
      </c>
      <c r="AL79">
        <v>19149</v>
      </c>
      <c r="AM79">
        <v>15042</v>
      </c>
      <c r="AN79">
        <v>3773</v>
      </c>
      <c r="AO79">
        <v>630</v>
      </c>
      <c r="AP79">
        <v>32063</v>
      </c>
      <c r="AQ79">
        <v>109571</v>
      </c>
      <c r="AR79">
        <v>7.9</v>
      </c>
      <c r="AS79">
        <v>8.1</v>
      </c>
      <c r="AT79">
        <v>8</v>
      </c>
      <c r="AU79">
        <v>8</v>
      </c>
      <c r="AV79">
        <v>8.3000000000000007</v>
      </c>
      <c r="AW79">
        <v>8.1</v>
      </c>
      <c r="AX79">
        <v>8.1</v>
      </c>
      <c r="AY79">
        <v>8.1999999999999993</v>
      </c>
      <c r="AZ79">
        <v>7.8</v>
      </c>
      <c r="BA79">
        <v>7.8</v>
      </c>
      <c r="BB79">
        <v>8</v>
      </c>
      <c r="BC79">
        <v>7.8</v>
      </c>
      <c r="BD79">
        <v>7.8</v>
      </c>
      <c r="BE79">
        <v>8.1</v>
      </c>
      <c r="BF79">
        <v>7.1</v>
      </c>
      <c r="BG79">
        <v>8</v>
      </c>
      <c r="BH79">
        <v>7.9</v>
      </c>
      <c r="BI79" t="s">
        <v>69</v>
      </c>
      <c r="BJ79" t="s">
        <v>219</v>
      </c>
      <c r="BK79">
        <f t="shared" si="1"/>
        <v>29667095</v>
      </c>
    </row>
    <row r="80" spans="1:63" x14ac:dyDescent="0.45">
      <c r="A80" t="s">
        <v>353</v>
      </c>
      <c r="B80">
        <v>2014</v>
      </c>
      <c r="C80">
        <v>15000000</v>
      </c>
      <c r="D80">
        <v>35887263</v>
      </c>
      <c r="E80" t="s">
        <v>236</v>
      </c>
      <c r="F80" t="s">
        <v>328</v>
      </c>
      <c r="G80" t="s">
        <v>354</v>
      </c>
      <c r="H80">
        <v>13000</v>
      </c>
      <c r="I80">
        <v>876</v>
      </c>
      <c r="J80">
        <v>149</v>
      </c>
      <c r="K80">
        <v>7.7</v>
      </c>
      <c r="L80" t="s">
        <v>82</v>
      </c>
      <c r="M80" t="s">
        <v>67</v>
      </c>
      <c r="N80" t="s">
        <v>238</v>
      </c>
      <c r="O80">
        <v>72</v>
      </c>
      <c r="P80">
        <v>123</v>
      </c>
      <c r="Q80">
        <v>36339</v>
      </c>
      <c r="R80">
        <v>53814</v>
      </c>
      <c r="S80">
        <v>104625</v>
      </c>
      <c r="T80">
        <v>75080</v>
      </c>
      <c r="U80">
        <v>23057</v>
      </c>
      <c r="V80">
        <v>7013</v>
      </c>
      <c r="W80">
        <v>2307</v>
      </c>
      <c r="X80">
        <v>1075</v>
      </c>
      <c r="Y80">
        <v>575</v>
      </c>
      <c r="Z80">
        <v>1277</v>
      </c>
      <c r="AA80">
        <v>174408</v>
      </c>
      <c r="AB80">
        <v>67669</v>
      </c>
      <c r="AC80">
        <v>1668</v>
      </c>
      <c r="AD80">
        <v>945</v>
      </c>
      <c r="AE80">
        <v>698</v>
      </c>
      <c r="AF80">
        <v>128871</v>
      </c>
      <c r="AG80">
        <v>86550</v>
      </c>
      <c r="AH80">
        <v>40915</v>
      </c>
      <c r="AI80">
        <v>79860</v>
      </c>
      <c r="AJ80">
        <v>61623</v>
      </c>
      <c r="AK80">
        <v>17002</v>
      </c>
      <c r="AL80">
        <v>17231</v>
      </c>
      <c r="AM80">
        <v>13186</v>
      </c>
      <c r="AN80">
        <v>3737</v>
      </c>
      <c r="AO80">
        <v>547</v>
      </c>
      <c r="AP80">
        <v>27641</v>
      </c>
      <c r="AQ80">
        <v>140414</v>
      </c>
      <c r="AR80">
        <v>7.6</v>
      </c>
      <c r="AS80">
        <v>8</v>
      </c>
      <c r="AT80">
        <v>8.1</v>
      </c>
      <c r="AU80">
        <v>7.9</v>
      </c>
      <c r="AV80">
        <v>8.5</v>
      </c>
      <c r="AW80">
        <v>7.8</v>
      </c>
      <c r="AX80">
        <v>7.8</v>
      </c>
      <c r="AY80">
        <v>8.1</v>
      </c>
      <c r="AZ80">
        <v>7.5</v>
      </c>
      <c r="BA80">
        <v>7.5</v>
      </c>
      <c r="BB80">
        <v>7.7</v>
      </c>
      <c r="BC80">
        <v>7.6</v>
      </c>
      <c r="BD80">
        <v>7.6</v>
      </c>
      <c r="BE80">
        <v>7.8</v>
      </c>
      <c r="BF80">
        <v>6.9</v>
      </c>
      <c r="BG80">
        <v>7.5</v>
      </c>
      <c r="BH80">
        <v>7.6</v>
      </c>
      <c r="BI80" t="s">
        <v>69</v>
      </c>
      <c r="BJ80" t="s">
        <v>134</v>
      </c>
      <c r="BK80">
        <f t="shared" si="1"/>
        <v>20887263</v>
      </c>
    </row>
    <row r="81" spans="1:63" x14ac:dyDescent="0.45">
      <c r="A81" t="s">
        <v>355</v>
      </c>
      <c r="B81">
        <v>2011</v>
      </c>
      <c r="C81">
        <v>15000000</v>
      </c>
      <c r="D81">
        <v>35054909</v>
      </c>
      <c r="E81" t="s">
        <v>63</v>
      </c>
      <c r="F81" t="s">
        <v>356</v>
      </c>
      <c r="G81" t="s">
        <v>357</v>
      </c>
      <c r="H81">
        <v>33000</v>
      </c>
      <c r="I81">
        <v>745</v>
      </c>
      <c r="J81">
        <v>228</v>
      </c>
      <c r="K81">
        <v>7.8</v>
      </c>
      <c r="L81" t="s">
        <v>99</v>
      </c>
      <c r="M81" t="s">
        <v>67</v>
      </c>
      <c r="O81">
        <v>78</v>
      </c>
      <c r="P81">
        <v>100</v>
      </c>
      <c r="Q81">
        <v>74421</v>
      </c>
      <c r="R81">
        <v>96998</v>
      </c>
      <c r="S81">
        <v>130187</v>
      </c>
      <c r="T81">
        <v>82653</v>
      </c>
      <c r="U81">
        <v>38557</v>
      </c>
      <c r="V81">
        <v>17321</v>
      </c>
      <c r="W81">
        <v>9132</v>
      </c>
      <c r="X81">
        <v>5694</v>
      </c>
      <c r="Y81">
        <v>4114</v>
      </c>
      <c r="Z81">
        <v>8576</v>
      </c>
      <c r="AA81">
        <v>336319</v>
      </c>
      <c r="AB81">
        <v>64201</v>
      </c>
      <c r="AC81">
        <v>862</v>
      </c>
      <c r="AD81">
        <v>711</v>
      </c>
      <c r="AE81">
        <v>143</v>
      </c>
      <c r="AF81">
        <v>183472</v>
      </c>
      <c r="AG81">
        <v>149002</v>
      </c>
      <c r="AH81">
        <v>32549</v>
      </c>
      <c r="AI81">
        <v>176080</v>
      </c>
      <c r="AJ81">
        <v>148869</v>
      </c>
      <c r="AK81">
        <v>24691</v>
      </c>
      <c r="AL81">
        <v>27894</v>
      </c>
      <c r="AM81">
        <v>23441</v>
      </c>
      <c r="AN81">
        <v>3905</v>
      </c>
      <c r="AO81">
        <v>737</v>
      </c>
      <c r="AP81">
        <v>70338</v>
      </c>
      <c r="AQ81">
        <v>247150</v>
      </c>
      <c r="AR81">
        <v>7.9</v>
      </c>
      <c r="AS81">
        <v>7.6</v>
      </c>
      <c r="AT81">
        <v>8.5</v>
      </c>
      <c r="AU81">
        <v>8.5</v>
      </c>
      <c r="AV81">
        <v>7.9</v>
      </c>
      <c r="AW81">
        <v>7.9</v>
      </c>
      <c r="AX81">
        <v>8</v>
      </c>
      <c r="AY81">
        <v>7.6</v>
      </c>
      <c r="AZ81">
        <v>7.7</v>
      </c>
      <c r="BA81">
        <v>7.8</v>
      </c>
      <c r="BB81">
        <v>7.5</v>
      </c>
      <c r="BC81">
        <v>7.4</v>
      </c>
      <c r="BD81">
        <v>7.4</v>
      </c>
      <c r="BE81">
        <v>7.4</v>
      </c>
      <c r="BF81">
        <v>7.6</v>
      </c>
      <c r="BG81">
        <v>8</v>
      </c>
      <c r="BH81">
        <v>7.8</v>
      </c>
      <c r="BI81" t="s">
        <v>94</v>
      </c>
      <c r="BJ81" t="s">
        <v>70</v>
      </c>
      <c r="BK81">
        <f t="shared" si="1"/>
        <v>20054909</v>
      </c>
    </row>
    <row r="82" spans="1:63" x14ac:dyDescent="0.45">
      <c r="A82" t="s">
        <v>358</v>
      </c>
      <c r="B82">
        <v>2014</v>
      </c>
      <c r="C82">
        <v>15000000</v>
      </c>
      <c r="D82">
        <v>25440971</v>
      </c>
      <c r="E82" t="s">
        <v>359</v>
      </c>
      <c r="F82" t="s">
        <v>360</v>
      </c>
      <c r="G82" t="s">
        <v>361</v>
      </c>
      <c r="H82">
        <v>149</v>
      </c>
      <c r="I82">
        <v>145</v>
      </c>
      <c r="J82">
        <v>123</v>
      </c>
      <c r="K82">
        <v>7.7</v>
      </c>
      <c r="L82" t="s">
        <v>67</v>
      </c>
      <c r="M82" t="s">
        <v>88</v>
      </c>
      <c r="N82" t="s">
        <v>89</v>
      </c>
      <c r="O82">
        <v>78</v>
      </c>
      <c r="P82">
        <v>108</v>
      </c>
      <c r="Q82">
        <v>29780</v>
      </c>
      <c r="R82">
        <v>64769</v>
      </c>
      <c r="S82">
        <v>123938</v>
      </c>
      <c r="T82">
        <v>82736</v>
      </c>
      <c r="U82">
        <v>28662</v>
      </c>
      <c r="V82">
        <v>9579</v>
      </c>
      <c r="W82">
        <v>3806</v>
      </c>
      <c r="X82">
        <v>1951</v>
      </c>
      <c r="Y82">
        <v>1165</v>
      </c>
      <c r="Z82">
        <v>2182</v>
      </c>
      <c r="AA82">
        <v>237599</v>
      </c>
      <c r="AB82">
        <v>41160</v>
      </c>
      <c r="AC82">
        <v>1154</v>
      </c>
      <c r="AD82">
        <v>899</v>
      </c>
      <c r="AE82">
        <v>242</v>
      </c>
      <c r="AF82">
        <v>126754</v>
      </c>
      <c r="AG82">
        <v>103143</v>
      </c>
      <c r="AH82">
        <v>22173</v>
      </c>
      <c r="AI82">
        <v>113021</v>
      </c>
      <c r="AJ82">
        <v>97929</v>
      </c>
      <c r="AK82">
        <v>13354</v>
      </c>
      <c r="AL82">
        <v>23940</v>
      </c>
      <c r="AM82">
        <v>20773</v>
      </c>
      <c r="AN82">
        <v>2697</v>
      </c>
      <c r="AO82">
        <v>611</v>
      </c>
      <c r="AP82">
        <v>42556</v>
      </c>
      <c r="AQ82">
        <v>164526</v>
      </c>
      <c r="AR82">
        <v>7.8</v>
      </c>
      <c r="AS82">
        <v>7.5</v>
      </c>
      <c r="AT82">
        <v>8</v>
      </c>
      <c r="AU82">
        <v>8.1</v>
      </c>
      <c r="AV82">
        <v>7.8</v>
      </c>
      <c r="AW82">
        <v>7.9</v>
      </c>
      <c r="AX82">
        <v>7.9</v>
      </c>
      <c r="AY82">
        <v>7.6</v>
      </c>
      <c r="AZ82">
        <v>7.6</v>
      </c>
      <c r="BA82">
        <v>7.6</v>
      </c>
      <c r="BB82">
        <v>7.4</v>
      </c>
      <c r="BC82">
        <v>7.6</v>
      </c>
      <c r="BD82">
        <v>7.6</v>
      </c>
      <c r="BE82">
        <v>7.4</v>
      </c>
      <c r="BF82">
        <v>7.5</v>
      </c>
      <c r="BG82">
        <v>7.9</v>
      </c>
      <c r="BH82">
        <v>7.7</v>
      </c>
      <c r="BI82" t="s">
        <v>94</v>
      </c>
      <c r="BJ82" t="s">
        <v>134</v>
      </c>
      <c r="BK82">
        <f t="shared" si="1"/>
        <v>10440971</v>
      </c>
    </row>
    <row r="83" spans="1:63" x14ac:dyDescent="0.45">
      <c r="A83" t="s">
        <v>362</v>
      </c>
      <c r="B83">
        <v>2014</v>
      </c>
      <c r="C83">
        <v>14000000</v>
      </c>
      <c r="D83">
        <v>91121452</v>
      </c>
      <c r="E83" t="s">
        <v>102</v>
      </c>
      <c r="F83" t="s">
        <v>133</v>
      </c>
      <c r="G83" t="s">
        <v>363</v>
      </c>
      <c r="H83">
        <v>19000</v>
      </c>
      <c r="I83">
        <v>393</v>
      </c>
      <c r="J83">
        <v>305</v>
      </c>
      <c r="K83">
        <v>8.1</v>
      </c>
      <c r="L83" t="s">
        <v>82</v>
      </c>
      <c r="M83" t="s">
        <v>67</v>
      </c>
      <c r="N83" t="s">
        <v>100</v>
      </c>
      <c r="O83">
        <v>73</v>
      </c>
      <c r="P83">
        <v>114</v>
      </c>
      <c r="Q83">
        <v>80221</v>
      </c>
      <c r="R83">
        <v>137855</v>
      </c>
      <c r="S83">
        <v>187223</v>
      </c>
      <c r="T83">
        <v>94784</v>
      </c>
      <c r="U83">
        <v>25801</v>
      </c>
      <c r="V83">
        <v>7553</v>
      </c>
      <c r="W83">
        <v>2625</v>
      </c>
      <c r="X83">
        <v>1311</v>
      </c>
      <c r="Y83">
        <v>824</v>
      </c>
      <c r="Z83">
        <v>2307</v>
      </c>
      <c r="AA83">
        <v>328283</v>
      </c>
      <c r="AB83">
        <v>92724</v>
      </c>
      <c r="AC83">
        <v>2703</v>
      </c>
      <c r="AD83">
        <v>1895</v>
      </c>
      <c r="AE83">
        <v>783</v>
      </c>
      <c r="AF83">
        <v>218870</v>
      </c>
      <c r="AG83">
        <v>163084</v>
      </c>
      <c r="AH83">
        <v>53533</v>
      </c>
      <c r="AI83">
        <v>141013</v>
      </c>
      <c r="AJ83">
        <v>113989</v>
      </c>
      <c r="AK83">
        <v>24842</v>
      </c>
      <c r="AL83">
        <v>31492</v>
      </c>
      <c r="AM83">
        <v>24954</v>
      </c>
      <c r="AN83">
        <v>5984</v>
      </c>
      <c r="AO83">
        <v>637</v>
      </c>
      <c r="AP83">
        <v>48944</v>
      </c>
      <c r="AQ83">
        <v>238440</v>
      </c>
      <c r="AR83">
        <v>8</v>
      </c>
      <c r="AS83">
        <v>8.3000000000000007</v>
      </c>
      <c r="AT83">
        <v>8.5</v>
      </c>
      <c r="AU83">
        <v>8.3000000000000007</v>
      </c>
      <c r="AV83">
        <v>8.8000000000000007</v>
      </c>
      <c r="AW83">
        <v>8.1999999999999993</v>
      </c>
      <c r="AX83">
        <v>8.1</v>
      </c>
      <c r="AY83">
        <v>8.4</v>
      </c>
      <c r="AZ83">
        <v>7.8</v>
      </c>
      <c r="BA83">
        <v>7.8</v>
      </c>
      <c r="BB83">
        <v>8.1</v>
      </c>
      <c r="BC83">
        <v>8</v>
      </c>
      <c r="BD83">
        <v>7.9</v>
      </c>
      <c r="BE83">
        <v>8.3000000000000007</v>
      </c>
      <c r="BF83">
        <v>7.3</v>
      </c>
      <c r="BG83">
        <v>8</v>
      </c>
      <c r="BH83">
        <v>8</v>
      </c>
      <c r="BI83" t="s">
        <v>69</v>
      </c>
      <c r="BJ83" t="s">
        <v>134</v>
      </c>
      <c r="BK83">
        <f t="shared" si="1"/>
        <v>77121452</v>
      </c>
    </row>
    <row r="84" spans="1:63" x14ac:dyDescent="0.45">
      <c r="A84" t="s">
        <v>364</v>
      </c>
      <c r="B84">
        <v>2010</v>
      </c>
      <c r="C84">
        <v>14000000</v>
      </c>
      <c r="D84">
        <v>1752214</v>
      </c>
      <c r="E84" t="s">
        <v>365</v>
      </c>
      <c r="F84" t="s">
        <v>366</v>
      </c>
      <c r="G84" t="s">
        <v>367</v>
      </c>
      <c r="H84">
        <v>1000</v>
      </c>
      <c r="I84">
        <v>872</v>
      </c>
      <c r="J84">
        <v>767</v>
      </c>
      <c r="K84">
        <v>7.7</v>
      </c>
      <c r="L84" t="s">
        <v>66</v>
      </c>
      <c r="M84" t="s">
        <v>67</v>
      </c>
      <c r="N84" t="s">
        <v>238</v>
      </c>
      <c r="P84">
        <v>124</v>
      </c>
      <c r="Q84">
        <v>11354</v>
      </c>
      <c r="R84">
        <v>11050</v>
      </c>
      <c r="S84">
        <v>20808</v>
      </c>
      <c r="T84">
        <v>14372</v>
      </c>
      <c r="U84">
        <v>5412</v>
      </c>
      <c r="V84">
        <v>1848</v>
      </c>
      <c r="W84">
        <v>664</v>
      </c>
      <c r="X84">
        <v>321</v>
      </c>
      <c r="Y84">
        <v>230</v>
      </c>
      <c r="Z84">
        <v>402</v>
      </c>
      <c r="AA84">
        <v>33714</v>
      </c>
      <c r="AB84">
        <v>22540</v>
      </c>
      <c r="AC84">
        <v>320</v>
      </c>
      <c r="AD84">
        <v>108</v>
      </c>
      <c r="AE84">
        <v>207</v>
      </c>
      <c r="AF84">
        <v>32475</v>
      </c>
      <c r="AG84">
        <v>16916</v>
      </c>
      <c r="AH84">
        <v>15217</v>
      </c>
      <c r="AI84">
        <v>18576</v>
      </c>
      <c r="AJ84">
        <v>12982</v>
      </c>
      <c r="AK84">
        <v>5338</v>
      </c>
      <c r="AL84">
        <v>3399</v>
      </c>
      <c r="AM84">
        <v>2616</v>
      </c>
      <c r="AN84">
        <v>721</v>
      </c>
      <c r="AO84">
        <v>275</v>
      </c>
      <c r="AP84">
        <v>7362</v>
      </c>
      <c r="AQ84">
        <v>36050</v>
      </c>
      <c r="AR84">
        <v>7.6</v>
      </c>
      <c r="AS84">
        <v>7.9</v>
      </c>
      <c r="AT84">
        <v>8</v>
      </c>
      <c r="AU84">
        <v>7.6</v>
      </c>
      <c r="AV84">
        <v>8.3000000000000007</v>
      </c>
      <c r="AW84">
        <v>7.9</v>
      </c>
      <c r="AX84">
        <v>7.8</v>
      </c>
      <c r="AY84">
        <v>8</v>
      </c>
      <c r="AZ84">
        <v>7.5</v>
      </c>
      <c r="BA84">
        <v>7.5</v>
      </c>
      <c r="BB84">
        <v>7.7</v>
      </c>
      <c r="BC84">
        <v>7.4</v>
      </c>
      <c r="BD84">
        <v>7.3</v>
      </c>
      <c r="BE84">
        <v>7.6</v>
      </c>
      <c r="BF84">
        <v>6.4</v>
      </c>
      <c r="BG84">
        <v>7.5</v>
      </c>
      <c r="BH84">
        <v>7.7</v>
      </c>
      <c r="BI84" t="s">
        <v>77</v>
      </c>
      <c r="BJ84" t="s">
        <v>70</v>
      </c>
      <c r="BK84">
        <f t="shared" si="1"/>
        <v>-12247786</v>
      </c>
    </row>
    <row r="85" spans="1:63" x14ac:dyDescent="0.45">
      <c r="A85" t="s">
        <v>368</v>
      </c>
      <c r="B85">
        <v>2010</v>
      </c>
      <c r="C85">
        <v>13000000</v>
      </c>
      <c r="D85">
        <v>106952327</v>
      </c>
      <c r="E85" t="s">
        <v>369</v>
      </c>
      <c r="F85" t="s">
        <v>370</v>
      </c>
      <c r="G85" t="s">
        <v>371</v>
      </c>
      <c r="H85">
        <v>20000</v>
      </c>
      <c r="I85">
        <v>15000</v>
      </c>
      <c r="J85">
        <v>1000</v>
      </c>
      <c r="K85">
        <v>8</v>
      </c>
      <c r="L85" t="s">
        <v>67</v>
      </c>
      <c r="M85" t="s">
        <v>100</v>
      </c>
      <c r="O85">
        <v>79</v>
      </c>
      <c r="P85">
        <v>108</v>
      </c>
      <c r="Q85">
        <v>93798</v>
      </c>
      <c r="R85">
        <v>136615</v>
      </c>
      <c r="S85">
        <v>174500</v>
      </c>
      <c r="T85">
        <v>97826</v>
      </c>
      <c r="U85">
        <v>40319</v>
      </c>
      <c r="V85">
        <v>16993</v>
      </c>
      <c r="W85">
        <v>9084</v>
      </c>
      <c r="X85">
        <v>6065</v>
      </c>
      <c r="Y85">
        <v>3981</v>
      </c>
      <c r="Z85">
        <v>8726</v>
      </c>
      <c r="AA85">
        <v>356707</v>
      </c>
      <c r="AB85">
        <v>143077</v>
      </c>
      <c r="AC85">
        <v>1112</v>
      </c>
      <c r="AD85">
        <v>583</v>
      </c>
      <c r="AE85">
        <v>516</v>
      </c>
      <c r="AF85">
        <v>244970</v>
      </c>
      <c r="AG85">
        <v>159567</v>
      </c>
      <c r="AH85">
        <v>82856</v>
      </c>
      <c r="AI85">
        <v>204465</v>
      </c>
      <c r="AJ85">
        <v>156163</v>
      </c>
      <c r="AK85">
        <v>45352</v>
      </c>
      <c r="AL85">
        <v>35111</v>
      </c>
      <c r="AM85">
        <v>27022</v>
      </c>
      <c r="AN85">
        <v>7459</v>
      </c>
      <c r="AO85">
        <v>802</v>
      </c>
      <c r="AP85">
        <v>86552</v>
      </c>
      <c r="AQ85">
        <v>306578</v>
      </c>
      <c r="AR85">
        <v>8</v>
      </c>
      <c r="AS85">
        <v>8</v>
      </c>
      <c r="AT85">
        <v>8.5</v>
      </c>
      <c r="AU85">
        <v>8.6</v>
      </c>
      <c r="AV85">
        <v>8.4</v>
      </c>
      <c r="AW85">
        <v>8.1</v>
      </c>
      <c r="AX85">
        <v>8.1</v>
      </c>
      <c r="AY85">
        <v>8.1</v>
      </c>
      <c r="AZ85">
        <v>7.9</v>
      </c>
      <c r="BA85">
        <v>7.9</v>
      </c>
      <c r="BB85">
        <v>8</v>
      </c>
      <c r="BC85">
        <v>7.5</v>
      </c>
      <c r="BD85">
        <v>7.5</v>
      </c>
      <c r="BE85">
        <v>7.4</v>
      </c>
      <c r="BF85">
        <v>7.6</v>
      </c>
      <c r="BG85">
        <v>8</v>
      </c>
      <c r="BH85">
        <v>8</v>
      </c>
      <c r="BI85" t="s">
        <v>94</v>
      </c>
      <c r="BJ85" t="s">
        <v>70</v>
      </c>
      <c r="BK85">
        <f t="shared" si="1"/>
        <v>93952327</v>
      </c>
    </row>
    <row r="86" spans="1:63" x14ac:dyDescent="0.45">
      <c r="A86" t="s">
        <v>372</v>
      </c>
      <c r="B86">
        <v>2012</v>
      </c>
      <c r="C86">
        <v>13000000</v>
      </c>
      <c r="D86">
        <v>17738570</v>
      </c>
      <c r="E86" t="s">
        <v>228</v>
      </c>
      <c r="F86" t="s">
        <v>373</v>
      </c>
      <c r="G86" t="s">
        <v>374</v>
      </c>
      <c r="H86">
        <v>8000</v>
      </c>
      <c r="I86">
        <v>3000</v>
      </c>
      <c r="J86">
        <v>850</v>
      </c>
      <c r="K86">
        <v>8</v>
      </c>
      <c r="L86" t="s">
        <v>67</v>
      </c>
      <c r="M86" t="s">
        <v>238</v>
      </c>
      <c r="O86">
        <v>67</v>
      </c>
      <c r="P86">
        <v>102</v>
      </c>
      <c r="Q86">
        <v>78615</v>
      </c>
      <c r="R86">
        <v>85725</v>
      </c>
      <c r="S86">
        <v>110727</v>
      </c>
      <c r="T86">
        <v>64343</v>
      </c>
      <c r="U86">
        <v>24268</v>
      </c>
      <c r="V86">
        <v>8739</v>
      </c>
      <c r="W86">
        <v>3881</v>
      </c>
      <c r="X86">
        <v>2015</v>
      </c>
      <c r="Y86">
        <v>1324</v>
      </c>
      <c r="Z86">
        <v>3037</v>
      </c>
      <c r="AA86">
        <v>202178</v>
      </c>
      <c r="AB86">
        <v>108832</v>
      </c>
      <c r="AC86">
        <v>1980</v>
      </c>
      <c r="AD86">
        <v>807</v>
      </c>
      <c r="AE86">
        <v>1147</v>
      </c>
      <c r="AF86">
        <v>187119</v>
      </c>
      <c r="AG86">
        <v>112011</v>
      </c>
      <c r="AH86">
        <v>73101</v>
      </c>
      <c r="AI86">
        <v>89339</v>
      </c>
      <c r="AJ86">
        <v>65550</v>
      </c>
      <c r="AK86">
        <v>22467</v>
      </c>
      <c r="AL86">
        <v>15562</v>
      </c>
      <c r="AM86">
        <v>11607</v>
      </c>
      <c r="AN86">
        <v>3660</v>
      </c>
      <c r="AO86">
        <v>572</v>
      </c>
      <c r="AP86">
        <v>48654</v>
      </c>
      <c r="AQ86">
        <v>173536</v>
      </c>
      <c r="AR86">
        <v>8</v>
      </c>
      <c r="AS86">
        <v>8.1</v>
      </c>
      <c r="AT86">
        <v>8.4</v>
      </c>
      <c r="AU86">
        <v>8.3000000000000007</v>
      </c>
      <c r="AV86">
        <v>8.5</v>
      </c>
      <c r="AW86">
        <v>8.1</v>
      </c>
      <c r="AX86">
        <v>8.1</v>
      </c>
      <c r="AY86">
        <v>8.1999999999999993</v>
      </c>
      <c r="AZ86">
        <v>7.8</v>
      </c>
      <c r="BA86">
        <v>7.8</v>
      </c>
      <c r="BB86">
        <v>7.8</v>
      </c>
      <c r="BC86">
        <v>7.7</v>
      </c>
      <c r="BD86">
        <v>7.7</v>
      </c>
      <c r="BE86">
        <v>7.7</v>
      </c>
      <c r="BF86">
        <v>7</v>
      </c>
      <c r="BG86">
        <v>8.1</v>
      </c>
      <c r="BH86">
        <v>7.9</v>
      </c>
      <c r="BI86" t="s">
        <v>69</v>
      </c>
      <c r="BJ86" t="s">
        <v>70</v>
      </c>
      <c r="BK86">
        <f t="shared" si="1"/>
        <v>4738570</v>
      </c>
    </row>
    <row r="87" spans="1:63" x14ac:dyDescent="0.45">
      <c r="A87" t="s">
        <v>375</v>
      </c>
      <c r="B87">
        <v>2014</v>
      </c>
      <c r="C87">
        <v>12000000</v>
      </c>
      <c r="D87">
        <v>124868837</v>
      </c>
      <c r="E87" t="s">
        <v>376</v>
      </c>
      <c r="F87" t="s">
        <v>377</v>
      </c>
      <c r="G87" t="s">
        <v>378</v>
      </c>
      <c r="H87">
        <v>8000</v>
      </c>
      <c r="I87">
        <v>1000</v>
      </c>
      <c r="J87">
        <v>733</v>
      </c>
      <c r="K87">
        <v>7.8</v>
      </c>
      <c r="L87" t="s">
        <v>67</v>
      </c>
      <c r="M87" t="s">
        <v>238</v>
      </c>
      <c r="O87">
        <v>69</v>
      </c>
      <c r="P87">
        <v>126</v>
      </c>
      <c r="Q87">
        <v>62666</v>
      </c>
      <c r="R87">
        <v>51004</v>
      </c>
      <c r="S87">
        <v>70457</v>
      </c>
      <c r="T87">
        <v>49770</v>
      </c>
      <c r="U87">
        <v>21628</v>
      </c>
      <c r="V87">
        <v>8843</v>
      </c>
      <c r="W87">
        <v>3907</v>
      </c>
      <c r="X87">
        <v>2173</v>
      </c>
      <c r="Y87">
        <v>1560</v>
      </c>
      <c r="Z87">
        <v>4271</v>
      </c>
      <c r="AA87">
        <v>128951</v>
      </c>
      <c r="AB87">
        <v>83384</v>
      </c>
      <c r="AC87">
        <v>2833</v>
      </c>
      <c r="AD87">
        <v>897</v>
      </c>
      <c r="AE87">
        <v>1910</v>
      </c>
      <c r="AF87">
        <v>127407</v>
      </c>
      <c r="AG87">
        <v>71749</v>
      </c>
      <c r="AH87">
        <v>54368</v>
      </c>
      <c r="AI87">
        <v>55300</v>
      </c>
      <c r="AJ87">
        <v>38826</v>
      </c>
      <c r="AK87">
        <v>15674</v>
      </c>
      <c r="AL87">
        <v>10189</v>
      </c>
      <c r="AM87">
        <v>7180</v>
      </c>
      <c r="AN87">
        <v>2836</v>
      </c>
      <c r="AO87">
        <v>426</v>
      </c>
      <c r="AP87">
        <v>26518</v>
      </c>
      <c r="AQ87">
        <v>110065</v>
      </c>
      <c r="AR87">
        <v>7.7</v>
      </c>
      <c r="AS87">
        <v>7.9</v>
      </c>
      <c r="AT87">
        <v>8.1</v>
      </c>
      <c r="AU87">
        <v>7.5</v>
      </c>
      <c r="AV87">
        <v>8.5</v>
      </c>
      <c r="AW87">
        <v>7.8</v>
      </c>
      <c r="AX87">
        <v>7.8</v>
      </c>
      <c r="AY87">
        <v>8</v>
      </c>
      <c r="AZ87">
        <v>7.6</v>
      </c>
      <c r="BA87">
        <v>7.6</v>
      </c>
      <c r="BB87">
        <v>7.8</v>
      </c>
      <c r="BC87">
        <v>7.6</v>
      </c>
      <c r="BD87">
        <v>7.5</v>
      </c>
      <c r="BE87">
        <v>7.7</v>
      </c>
      <c r="BF87">
        <v>6.8</v>
      </c>
      <c r="BG87">
        <v>7.6</v>
      </c>
      <c r="BH87">
        <v>7.7</v>
      </c>
      <c r="BI87" t="s">
        <v>69</v>
      </c>
      <c r="BJ87" t="s">
        <v>70</v>
      </c>
      <c r="BK87">
        <f t="shared" si="1"/>
        <v>112868837</v>
      </c>
    </row>
    <row r="88" spans="1:63" x14ac:dyDescent="0.45">
      <c r="A88" t="s">
        <v>379</v>
      </c>
      <c r="B88">
        <v>2013</v>
      </c>
      <c r="C88">
        <v>12000000</v>
      </c>
      <c r="D88">
        <v>37707719</v>
      </c>
      <c r="E88" t="s">
        <v>380</v>
      </c>
      <c r="F88" t="s">
        <v>381</v>
      </c>
      <c r="G88" t="s">
        <v>382</v>
      </c>
      <c r="H88">
        <v>1000</v>
      </c>
      <c r="I88">
        <v>482</v>
      </c>
      <c r="J88">
        <v>322</v>
      </c>
      <c r="K88">
        <v>7.6</v>
      </c>
      <c r="L88" t="s">
        <v>82</v>
      </c>
      <c r="M88" t="s">
        <v>67</v>
      </c>
      <c r="O88">
        <v>77</v>
      </c>
      <c r="P88">
        <v>98</v>
      </c>
      <c r="Q88">
        <v>6420</v>
      </c>
      <c r="R88">
        <v>12446</v>
      </c>
      <c r="S88">
        <v>30264</v>
      </c>
      <c r="T88">
        <v>22752</v>
      </c>
      <c r="U88">
        <v>6670</v>
      </c>
      <c r="V88">
        <v>1743</v>
      </c>
      <c r="W88">
        <v>599</v>
      </c>
      <c r="X88">
        <v>293</v>
      </c>
      <c r="Y88">
        <v>163</v>
      </c>
      <c r="Z88">
        <v>506</v>
      </c>
      <c r="AA88">
        <v>49275</v>
      </c>
      <c r="AB88">
        <v>20366</v>
      </c>
      <c r="AC88">
        <v>151</v>
      </c>
      <c r="AD88">
        <v>102</v>
      </c>
      <c r="AE88">
        <v>44</v>
      </c>
      <c r="AF88">
        <v>25522</v>
      </c>
      <c r="AG88">
        <v>16846</v>
      </c>
      <c r="AH88">
        <v>8377</v>
      </c>
      <c r="AI88">
        <v>29308</v>
      </c>
      <c r="AJ88">
        <v>21323</v>
      </c>
      <c r="AK88">
        <v>7568</v>
      </c>
      <c r="AL88">
        <v>11825</v>
      </c>
      <c r="AM88">
        <v>8544</v>
      </c>
      <c r="AN88">
        <v>3079</v>
      </c>
      <c r="AO88">
        <v>436</v>
      </c>
      <c r="AP88">
        <v>12916</v>
      </c>
      <c r="AQ88">
        <v>42480</v>
      </c>
      <c r="AR88">
        <v>7.6</v>
      </c>
      <c r="AS88">
        <v>7.7</v>
      </c>
      <c r="AT88">
        <v>7.8</v>
      </c>
      <c r="AU88">
        <v>7.7</v>
      </c>
      <c r="AV88">
        <v>8</v>
      </c>
      <c r="AW88">
        <v>7.6</v>
      </c>
      <c r="AX88">
        <v>7.6</v>
      </c>
      <c r="AY88">
        <v>7.7</v>
      </c>
      <c r="AZ88">
        <v>7.6</v>
      </c>
      <c r="BA88">
        <v>7.5</v>
      </c>
      <c r="BB88">
        <v>7.7</v>
      </c>
      <c r="BC88">
        <v>7.8</v>
      </c>
      <c r="BD88">
        <v>7.7</v>
      </c>
      <c r="BE88">
        <v>7.9</v>
      </c>
      <c r="BF88">
        <v>7.1</v>
      </c>
      <c r="BG88">
        <v>7.7</v>
      </c>
      <c r="BH88">
        <v>7.6</v>
      </c>
      <c r="BI88" t="s">
        <v>69</v>
      </c>
      <c r="BJ88" t="s">
        <v>134</v>
      </c>
      <c r="BK88">
        <f t="shared" si="1"/>
        <v>25707719</v>
      </c>
    </row>
    <row r="89" spans="1:63" x14ac:dyDescent="0.45">
      <c r="A89" t="s">
        <v>383</v>
      </c>
      <c r="B89">
        <v>2013</v>
      </c>
      <c r="C89">
        <v>12000000</v>
      </c>
      <c r="D89">
        <v>17613460</v>
      </c>
      <c r="E89" t="s">
        <v>384</v>
      </c>
      <c r="F89" t="s">
        <v>385</v>
      </c>
      <c r="G89" t="s">
        <v>386</v>
      </c>
      <c r="H89">
        <v>1000</v>
      </c>
      <c r="I89">
        <v>844</v>
      </c>
      <c r="J89">
        <v>622</v>
      </c>
      <c r="K89">
        <v>7.7</v>
      </c>
      <c r="L89" t="s">
        <v>76</v>
      </c>
      <c r="M89" t="s">
        <v>66</v>
      </c>
      <c r="N89" t="s">
        <v>67</v>
      </c>
      <c r="O89">
        <v>86</v>
      </c>
      <c r="P89">
        <v>115</v>
      </c>
      <c r="Q89">
        <v>8377</v>
      </c>
      <c r="R89">
        <v>17556</v>
      </c>
      <c r="S89">
        <v>35402</v>
      </c>
      <c r="T89">
        <v>22938</v>
      </c>
      <c r="U89">
        <v>7672</v>
      </c>
      <c r="V89">
        <v>2578</v>
      </c>
      <c r="W89">
        <v>993</v>
      </c>
      <c r="X89">
        <v>535</v>
      </c>
      <c r="Y89">
        <v>372</v>
      </c>
      <c r="Z89">
        <v>638</v>
      </c>
      <c r="AA89">
        <v>70069</v>
      </c>
      <c r="AB89">
        <v>13162</v>
      </c>
      <c r="AC89">
        <v>154</v>
      </c>
      <c r="AD89">
        <v>128</v>
      </c>
      <c r="AE89">
        <v>23</v>
      </c>
      <c r="AF89">
        <v>33708</v>
      </c>
      <c r="AG89">
        <v>28004</v>
      </c>
      <c r="AH89">
        <v>5354</v>
      </c>
      <c r="AI89">
        <v>35361</v>
      </c>
      <c r="AJ89">
        <v>29899</v>
      </c>
      <c r="AK89">
        <v>4966</v>
      </c>
      <c r="AL89">
        <v>11142</v>
      </c>
      <c r="AM89">
        <v>8910</v>
      </c>
      <c r="AN89">
        <v>2028</v>
      </c>
      <c r="AO89">
        <v>458</v>
      </c>
      <c r="AP89">
        <v>18237</v>
      </c>
      <c r="AQ89">
        <v>48960</v>
      </c>
      <c r="AR89">
        <v>7.7</v>
      </c>
      <c r="AS89">
        <v>7.7</v>
      </c>
      <c r="AT89">
        <v>8</v>
      </c>
      <c r="AU89">
        <v>8</v>
      </c>
      <c r="AV89">
        <v>7.5</v>
      </c>
      <c r="AW89">
        <v>7.8</v>
      </c>
      <c r="AX89">
        <v>7.9</v>
      </c>
      <c r="AY89">
        <v>7.8</v>
      </c>
      <c r="AZ89">
        <v>7.7</v>
      </c>
      <c r="BA89">
        <v>7.7</v>
      </c>
      <c r="BB89">
        <v>7.7</v>
      </c>
      <c r="BC89">
        <v>7.7</v>
      </c>
      <c r="BD89">
        <v>7.7</v>
      </c>
      <c r="BE89">
        <v>7.9</v>
      </c>
      <c r="BF89">
        <v>7.3</v>
      </c>
      <c r="BG89">
        <v>7.8</v>
      </c>
      <c r="BH89">
        <v>7.7</v>
      </c>
      <c r="BI89" t="s">
        <v>94</v>
      </c>
      <c r="BJ89" t="s">
        <v>70</v>
      </c>
      <c r="BK89">
        <f t="shared" si="1"/>
        <v>5613460</v>
      </c>
    </row>
    <row r="90" spans="1:63" x14ac:dyDescent="0.45">
      <c r="A90" t="s">
        <v>387</v>
      </c>
      <c r="B90">
        <v>2013</v>
      </c>
      <c r="C90">
        <v>12000000</v>
      </c>
      <c r="D90">
        <v>15294553</v>
      </c>
      <c r="E90" t="s">
        <v>388</v>
      </c>
      <c r="F90" t="s">
        <v>389</v>
      </c>
      <c r="G90" t="s">
        <v>390</v>
      </c>
      <c r="H90">
        <v>565</v>
      </c>
      <c r="I90">
        <v>555</v>
      </c>
      <c r="J90">
        <v>171</v>
      </c>
      <c r="K90">
        <v>7.8</v>
      </c>
      <c r="L90" t="s">
        <v>66</v>
      </c>
      <c r="M90" t="s">
        <v>67</v>
      </c>
      <c r="N90" t="s">
        <v>106</v>
      </c>
      <c r="P90">
        <v>123</v>
      </c>
      <c r="Q90">
        <v>38556</v>
      </c>
      <c r="R90">
        <v>43170</v>
      </c>
      <c r="S90">
        <v>70850</v>
      </c>
      <c r="T90">
        <v>45487</v>
      </c>
      <c r="U90">
        <v>16542</v>
      </c>
      <c r="V90">
        <v>5673</v>
      </c>
      <c r="W90">
        <v>2210</v>
      </c>
      <c r="X90">
        <v>1084</v>
      </c>
      <c r="Y90">
        <v>664</v>
      </c>
      <c r="Z90">
        <v>1182</v>
      </c>
      <c r="AA90">
        <v>126718</v>
      </c>
      <c r="AB90">
        <v>58098</v>
      </c>
      <c r="AC90">
        <v>654</v>
      </c>
      <c r="AD90">
        <v>325</v>
      </c>
      <c r="AE90">
        <v>321</v>
      </c>
      <c r="AF90">
        <v>92940</v>
      </c>
      <c r="AG90">
        <v>57778</v>
      </c>
      <c r="AH90">
        <v>34126</v>
      </c>
      <c r="AI90">
        <v>67477</v>
      </c>
      <c r="AJ90">
        <v>50212</v>
      </c>
      <c r="AK90">
        <v>16222</v>
      </c>
      <c r="AL90">
        <v>13973</v>
      </c>
      <c r="AM90">
        <v>10690</v>
      </c>
      <c r="AN90">
        <v>3026</v>
      </c>
      <c r="AO90">
        <v>475</v>
      </c>
      <c r="AP90">
        <v>20450</v>
      </c>
      <c r="AQ90">
        <v>111670</v>
      </c>
      <c r="AR90">
        <v>7.8</v>
      </c>
      <c r="AS90">
        <v>7.9</v>
      </c>
      <c r="AT90">
        <v>8.1999999999999993</v>
      </c>
      <c r="AU90">
        <v>8.1</v>
      </c>
      <c r="AV90">
        <v>8.3000000000000007</v>
      </c>
      <c r="AW90">
        <v>8</v>
      </c>
      <c r="AX90">
        <v>8</v>
      </c>
      <c r="AY90">
        <v>8</v>
      </c>
      <c r="AZ90">
        <v>7.6</v>
      </c>
      <c r="BA90">
        <v>7.6</v>
      </c>
      <c r="BB90">
        <v>7.7</v>
      </c>
      <c r="BC90">
        <v>7.6</v>
      </c>
      <c r="BD90">
        <v>7.5</v>
      </c>
      <c r="BE90">
        <v>7.8</v>
      </c>
      <c r="BF90">
        <v>6.9</v>
      </c>
      <c r="BG90">
        <v>7.8</v>
      </c>
      <c r="BH90">
        <v>7.7</v>
      </c>
      <c r="BI90" t="s">
        <v>94</v>
      </c>
      <c r="BJ90" t="s">
        <v>134</v>
      </c>
      <c r="BK90">
        <f t="shared" si="1"/>
        <v>3294553</v>
      </c>
    </row>
    <row r="91" spans="1:63" x14ac:dyDescent="0.45">
      <c r="A91" t="s">
        <v>391</v>
      </c>
      <c r="B91">
        <v>2012</v>
      </c>
      <c r="C91">
        <v>8900000</v>
      </c>
      <c r="D91">
        <v>225377</v>
      </c>
      <c r="E91" t="s">
        <v>392</v>
      </c>
      <c r="F91" t="s">
        <v>393</v>
      </c>
      <c r="G91" t="s">
        <v>394</v>
      </c>
      <c r="H91">
        <v>678</v>
      </c>
      <c r="I91">
        <v>432</v>
      </c>
      <c r="J91">
        <v>319</v>
      </c>
      <c r="K91">
        <v>7.9</v>
      </c>
      <c r="L91" t="s">
        <v>67</v>
      </c>
      <c r="M91" t="s">
        <v>238</v>
      </c>
      <c r="O91">
        <v>94</v>
      </c>
      <c r="P91">
        <v>127</v>
      </c>
      <c r="Q91">
        <v>11093</v>
      </c>
      <c r="R91">
        <v>15944</v>
      </c>
      <c r="S91">
        <v>22942</v>
      </c>
      <c r="T91">
        <v>14187</v>
      </c>
      <c r="U91">
        <v>5945</v>
      </c>
      <c r="V91">
        <v>2585</v>
      </c>
      <c r="W91">
        <v>1188</v>
      </c>
      <c r="X91">
        <v>710</v>
      </c>
      <c r="Y91">
        <v>534</v>
      </c>
      <c r="Z91">
        <v>995</v>
      </c>
      <c r="AA91">
        <v>49808</v>
      </c>
      <c r="AB91">
        <v>16719</v>
      </c>
      <c r="AC91">
        <v>121</v>
      </c>
      <c r="AD91">
        <v>95</v>
      </c>
      <c r="AE91">
        <v>24</v>
      </c>
      <c r="AF91">
        <v>28593</v>
      </c>
      <c r="AG91">
        <v>20107</v>
      </c>
      <c r="AH91">
        <v>8167</v>
      </c>
      <c r="AI91">
        <v>28691</v>
      </c>
      <c r="AJ91">
        <v>21990</v>
      </c>
      <c r="AK91">
        <v>6269</v>
      </c>
      <c r="AL91">
        <v>7425</v>
      </c>
      <c r="AM91">
        <v>5803</v>
      </c>
      <c r="AN91">
        <v>1490</v>
      </c>
      <c r="AO91">
        <v>391</v>
      </c>
      <c r="AP91">
        <v>7959</v>
      </c>
      <c r="AQ91">
        <v>46138</v>
      </c>
      <c r="AR91">
        <v>7.8</v>
      </c>
      <c r="AS91">
        <v>7.9</v>
      </c>
      <c r="AT91">
        <v>8.6</v>
      </c>
      <c r="AU91">
        <v>8.6999999999999993</v>
      </c>
      <c r="AV91">
        <v>8.5</v>
      </c>
      <c r="AW91">
        <v>8</v>
      </c>
      <c r="AX91">
        <v>8</v>
      </c>
      <c r="AY91">
        <v>7.9</v>
      </c>
      <c r="AZ91">
        <v>7.7</v>
      </c>
      <c r="BA91">
        <v>7.7</v>
      </c>
      <c r="BB91">
        <v>7.9</v>
      </c>
      <c r="BC91">
        <v>7.9</v>
      </c>
      <c r="BD91">
        <v>7.8</v>
      </c>
      <c r="BE91">
        <v>8.1</v>
      </c>
      <c r="BF91">
        <v>7.2</v>
      </c>
      <c r="BG91">
        <v>7.9</v>
      </c>
      <c r="BH91">
        <v>7.8</v>
      </c>
      <c r="BI91" t="s">
        <v>69</v>
      </c>
      <c r="BJ91" t="s">
        <v>219</v>
      </c>
      <c r="BK91">
        <f t="shared" si="1"/>
        <v>-8674623</v>
      </c>
    </row>
    <row r="92" spans="1:63" x14ac:dyDescent="0.45">
      <c r="A92" t="s">
        <v>395</v>
      </c>
      <c r="B92">
        <v>2014</v>
      </c>
      <c r="C92">
        <v>8500000</v>
      </c>
      <c r="D92">
        <v>32279955</v>
      </c>
      <c r="E92" t="s">
        <v>258</v>
      </c>
      <c r="F92" t="s">
        <v>396</v>
      </c>
      <c r="G92" t="s">
        <v>397</v>
      </c>
      <c r="H92">
        <v>15000</v>
      </c>
      <c r="I92">
        <v>241</v>
      </c>
      <c r="J92">
        <v>85</v>
      </c>
      <c r="K92">
        <v>7.9</v>
      </c>
      <c r="L92" t="s">
        <v>99</v>
      </c>
      <c r="M92" t="s">
        <v>67</v>
      </c>
      <c r="N92" t="s">
        <v>100</v>
      </c>
      <c r="O92">
        <v>76</v>
      </c>
      <c r="P92">
        <v>118</v>
      </c>
      <c r="Q92">
        <v>30873</v>
      </c>
      <c r="R92">
        <v>66834</v>
      </c>
      <c r="S92">
        <v>130676</v>
      </c>
      <c r="T92">
        <v>77067</v>
      </c>
      <c r="U92">
        <v>22511</v>
      </c>
      <c r="V92">
        <v>6698</v>
      </c>
      <c r="W92">
        <v>2538</v>
      </c>
      <c r="X92">
        <v>1243</v>
      </c>
      <c r="Y92">
        <v>790</v>
      </c>
      <c r="Z92">
        <v>1503</v>
      </c>
      <c r="AA92">
        <v>235721</v>
      </c>
      <c r="AB92">
        <v>38888</v>
      </c>
      <c r="AC92">
        <v>1273</v>
      </c>
      <c r="AD92">
        <v>1077</v>
      </c>
      <c r="AE92">
        <v>186</v>
      </c>
      <c r="AF92">
        <v>139458</v>
      </c>
      <c r="AG92">
        <v>116782</v>
      </c>
      <c r="AH92">
        <v>21181</v>
      </c>
      <c r="AI92">
        <v>101467</v>
      </c>
      <c r="AJ92">
        <v>87631</v>
      </c>
      <c r="AK92">
        <v>12407</v>
      </c>
      <c r="AL92">
        <v>17889</v>
      </c>
      <c r="AM92">
        <v>15053</v>
      </c>
      <c r="AN92">
        <v>2504</v>
      </c>
      <c r="AO92">
        <v>584</v>
      </c>
      <c r="AP92">
        <v>41811</v>
      </c>
      <c r="AQ92">
        <v>160134</v>
      </c>
      <c r="AR92">
        <v>7.9</v>
      </c>
      <c r="AS92">
        <v>7.7</v>
      </c>
      <c r="AT92">
        <v>8.4</v>
      </c>
      <c r="AU92">
        <v>8.5</v>
      </c>
      <c r="AV92">
        <v>8.1999999999999993</v>
      </c>
      <c r="AW92">
        <v>8</v>
      </c>
      <c r="AX92">
        <v>8</v>
      </c>
      <c r="AY92">
        <v>7.7</v>
      </c>
      <c r="AZ92">
        <v>7.7</v>
      </c>
      <c r="BA92">
        <v>7.7</v>
      </c>
      <c r="BB92">
        <v>7.5</v>
      </c>
      <c r="BC92">
        <v>7.7</v>
      </c>
      <c r="BD92">
        <v>7.7</v>
      </c>
      <c r="BE92">
        <v>7.7</v>
      </c>
      <c r="BF92">
        <v>7.8</v>
      </c>
      <c r="BG92">
        <v>8</v>
      </c>
      <c r="BH92">
        <v>7.8</v>
      </c>
      <c r="BI92" t="s">
        <v>94</v>
      </c>
      <c r="BJ92" t="s">
        <v>70</v>
      </c>
      <c r="BK92">
        <f t="shared" si="1"/>
        <v>23779955</v>
      </c>
    </row>
    <row r="93" spans="1:63" x14ac:dyDescent="0.45">
      <c r="A93" t="s">
        <v>398</v>
      </c>
      <c r="B93">
        <v>2011</v>
      </c>
      <c r="C93">
        <v>8000000</v>
      </c>
      <c r="D93">
        <v>34963967</v>
      </c>
      <c r="E93" t="s">
        <v>114</v>
      </c>
      <c r="F93" t="s">
        <v>244</v>
      </c>
      <c r="G93" t="s">
        <v>303</v>
      </c>
      <c r="H93">
        <v>23000</v>
      </c>
      <c r="I93">
        <v>10000</v>
      </c>
      <c r="J93">
        <v>3000</v>
      </c>
      <c r="K93">
        <v>7.7</v>
      </c>
      <c r="L93" t="s">
        <v>66</v>
      </c>
      <c r="M93" t="s">
        <v>67</v>
      </c>
      <c r="N93" t="s">
        <v>238</v>
      </c>
      <c r="O93">
        <v>72</v>
      </c>
      <c r="P93">
        <v>100</v>
      </c>
      <c r="Q93">
        <v>28304</v>
      </c>
      <c r="R93">
        <v>47501</v>
      </c>
      <c r="S93">
        <v>99524</v>
      </c>
      <c r="T93">
        <v>71485</v>
      </c>
      <c r="U93">
        <v>24252</v>
      </c>
      <c r="V93">
        <v>7545</v>
      </c>
      <c r="W93">
        <v>2381</v>
      </c>
      <c r="X93">
        <v>1109</v>
      </c>
      <c r="Y93">
        <v>634</v>
      </c>
      <c r="Z93">
        <v>1202</v>
      </c>
      <c r="AA93">
        <v>188925</v>
      </c>
      <c r="AB93">
        <v>58348</v>
      </c>
      <c r="AC93">
        <v>506</v>
      </c>
      <c r="AD93">
        <v>348</v>
      </c>
      <c r="AE93">
        <v>153</v>
      </c>
      <c r="AF93">
        <v>132350</v>
      </c>
      <c r="AG93">
        <v>96269</v>
      </c>
      <c r="AH93">
        <v>34765</v>
      </c>
      <c r="AI93">
        <v>94745</v>
      </c>
      <c r="AJ93">
        <v>75394</v>
      </c>
      <c r="AK93">
        <v>18163</v>
      </c>
      <c r="AL93">
        <v>12829</v>
      </c>
      <c r="AM93">
        <v>9912</v>
      </c>
      <c r="AN93">
        <v>2681</v>
      </c>
      <c r="AO93">
        <v>555</v>
      </c>
      <c r="AP93">
        <v>46947</v>
      </c>
      <c r="AQ93">
        <v>147849</v>
      </c>
      <c r="AR93">
        <v>7.7</v>
      </c>
      <c r="AS93">
        <v>7.7</v>
      </c>
      <c r="AT93">
        <v>7.9</v>
      </c>
      <c r="AU93">
        <v>7.9</v>
      </c>
      <c r="AV93">
        <v>7.9</v>
      </c>
      <c r="AW93">
        <v>7.8</v>
      </c>
      <c r="AX93">
        <v>7.8</v>
      </c>
      <c r="AY93">
        <v>7.7</v>
      </c>
      <c r="AZ93">
        <v>7.6</v>
      </c>
      <c r="BA93">
        <v>7.6</v>
      </c>
      <c r="BB93">
        <v>7.6</v>
      </c>
      <c r="BC93">
        <v>7.4</v>
      </c>
      <c r="BD93">
        <v>7.4</v>
      </c>
      <c r="BE93">
        <v>7.5</v>
      </c>
      <c r="BF93">
        <v>7</v>
      </c>
      <c r="BG93">
        <v>7.9</v>
      </c>
      <c r="BH93">
        <v>7.6</v>
      </c>
      <c r="BI93" t="s">
        <v>94</v>
      </c>
      <c r="BJ93" t="s">
        <v>70</v>
      </c>
      <c r="BK93">
        <f t="shared" si="1"/>
        <v>26963967</v>
      </c>
    </row>
    <row r="94" spans="1:63" x14ac:dyDescent="0.45">
      <c r="A94" t="s">
        <v>399</v>
      </c>
      <c r="B94">
        <v>2012</v>
      </c>
      <c r="C94">
        <v>7000000</v>
      </c>
      <c r="D94">
        <v>40983001</v>
      </c>
      <c r="E94" t="s">
        <v>258</v>
      </c>
      <c r="F94" t="s">
        <v>244</v>
      </c>
      <c r="G94" t="s">
        <v>172</v>
      </c>
      <c r="H94">
        <v>15000</v>
      </c>
      <c r="I94">
        <v>10000</v>
      </c>
      <c r="J94">
        <v>953</v>
      </c>
      <c r="K94">
        <v>7.7</v>
      </c>
      <c r="L94" t="s">
        <v>99</v>
      </c>
      <c r="M94" t="s">
        <v>67</v>
      </c>
      <c r="N94" t="s">
        <v>100</v>
      </c>
      <c r="O94">
        <v>68</v>
      </c>
      <c r="P94">
        <v>109</v>
      </c>
      <c r="Q94">
        <v>20733</v>
      </c>
      <c r="R94">
        <v>32267</v>
      </c>
      <c r="S94">
        <v>68590</v>
      </c>
      <c r="T94">
        <v>46486</v>
      </c>
      <c r="U94">
        <v>15489</v>
      </c>
      <c r="V94">
        <v>5370</v>
      </c>
      <c r="W94">
        <v>2235</v>
      </c>
      <c r="X94">
        <v>1186</v>
      </c>
      <c r="Y94">
        <v>805</v>
      </c>
      <c r="Z94">
        <v>1521</v>
      </c>
      <c r="AA94">
        <v>147679</v>
      </c>
      <c r="AB94">
        <v>17678</v>
      </c>
      <c r="AC94">
        <v>261</v>
      </c>
      <c r="AD94">
        <v>235</v>
      </c>
      <c r="AE94">
        <v>22</v>
      </c>
      <c r="AF94">
        <v>70095</v>
      </c>
      <c r="AG94">
        <v>62195</v>
      </c>
      <c r="AH94">
        <v>7250</v>
      </c>
      <c r="AI94">
        <v>73097</v>
      </c>
      <c r="AJ94">
        <v>64952</v>
      </c>
      <c r="AK94">
        <v>7265</v>
      </c>
      <c r="AL94">
        <v>13479</v>
      </c>
      <c r="AM94">
        <v>11530</v>
      </c>
      <c r="AN94">
        <v>1719</v>
      </c>
      <c r="AO94">
        <v>537</v>
      </c>
      <c r="AP94">
        <v>32761</v>
      </c>
      <c r="AQ94">
        <v>94643</v>
      </c>
      <c r="AR94">
        <v>7.6</v>
      </c>
      <c r="AS94">
        <v>7.6</v>
      </c>
      <c r="AT94">
        <v>7.9</v>
      </c>
      <c r="AU94">
        <v>7.9</v>
      </c>
      <c r="AV94">
        <v>7.8</v>
      </c>
      <c r="AW94">
        <v>7.8</v>
      </c>
      <c r="AX94">
        <v>7.8</v>
      </c>
      <c r="AY94">
        <v>7.7</v>
      </c>
      <c r="AZ94">
        <v>7.5</v>
      </c>
      <c r="BA94">
        <v>7.5</v>
      </c>
      <c r="BB94">
        <v>7.5</v>
      </c>
      <c r="BC94">
        <v>7.4</v>
      </c>
      <c r="BD94">
        <v>7.4</v>
      </c>
      <c r="BE94">
        <v>7.5</v>
      </c>
      <c r="BF94">
        <v>6.5</v>
      </c>
      <c r="BG94">
        <v>7.7</v>
      </c>
      <c r="BH94">
        <v>7.6</v>
      </c>
      <c r="BI94" t="s">
        <v>94</v>
      </c>
      <c r="BJ94" t="s">
        <v>70</v>
      </c>
      <c r="BK94">
        <f t="shared" si="1"/>
        <v>33983001</v>
      </c>
    </row>
    <row r="95" spans="1:63" x14ac:dyDescent="0.45">
      <c r="A95" t="s">
        <v>400</v>
      </c>
      <c r="B95">
        <v>2013</v>
      </c>
      <c r="C95">
        <v>5000000</v>
      </c>
      <c r="D95">
        <v>27296514</v>
      </c>
      <c r="E95" t="s">
        <v>179</v>
      </c>
      <c r="F95" t="s">
        <v>401</v>
      </c>
      <c r="G95" t="s">
        <v>402</v>
      </c>
      <c r="H95">
        <v>11000</v>
      </c>
      <c r="I95">
        <v>3000</v>
      </c>
      <c r="J95">
        <v>896</v>
      </c>
      <c r="K95">
        <v>8</v>
      </c>
      <c r="L95" t="s">
        <v>82</v>
      </c>
      <c r="M95" t="s">
        <v>67</v>
      </c>
      <c r="O95">
        <v>84</v>
      </c>
      <c r="P95">
        <v>117</v>
      </c>
      <c r="Q95">
        <v>37544</v>
      </c>
      <c r="R95">
        <v>82276</v>
      </c>
      <c r="S95">
        <v>145488</v>
      </c>
      <c r="T95">
        <v>66156</v>
      </c>
      <c r="U95">
        <v>16777</v>
      </c>
      <c r="V95">
        <v>4582</v>
      </c>
      <c r="W95">
        <v>1721</v>
      </c>
      <c r="X95">
        <v>870</v>
      </c>
      <c r="Y95">
        <v>654</v>
      </c>
      <c r="Z95">
        <v>1588</v>
      </c>
      <c r="AA95">
        <v>231258</v>
      </c>
      <c r="AB95">
        <v>63266</v>
      </c>
      <c r="AC95">
        <v>864</v>
      </c>
      <c r="AD95">
        <v>650</v>
      </c>
      <c r="AE95">
        <v>205</v>
      </c>
      <c r="AF95">
        <v>145018</v>
      </c>
      <c r="AG95">
        <v>110493</v>
      </c>
      <c r="AH95">
        <v>32974</v>
      </c>
      <c r="AI95">
        <v>110555</v>
      </c>
      <c r="AJ95">
        <v>88233</v>
      </c>
      <c r="AK95">
        <v>20687</v>
      </c>
      <c r="AL95">
        <v>22093</v>
      </c>
      <c r="AM95">
        <v>16963</v>
      </c>
      <c r="AN95">
        <v>4743</v>
      </c>
      <c r="AO95">
        <v>598</v>
      </c>
      <c r="AP95">
        <v>42222</v>
      </c>
      <c r="AQ95">
        <v>173002</v>
      </c>
      <c r="AR95">
        <v>7.9</v>
      </c>
      <c r="AS95">
        <v>8.1</v>
      </c>
      <c r="AT95">
        <v>8.1999999999999993</v>
      </c>
      <c r="AU95">
        <v>8.1999999999999993</v>
      </c>
      <c r="AV95">
        <v>8.1</v>
      </c>
      <c r="AW95">
        <v>8.1</v>
      </c>
      <c r="AX95">
        <v>8.1</v>
      </c>
      <c r="AY95">
        <v>8.1</v>
      </c>
      <c r="AZ95">
        <v>7.8</v>
      </c>
      <c r="BA95">
        <v>7.8</v>
      </c>
      <c r="BB95">
        <v>8</v>
      </c>
      <c r="BC95">
        <v>7.8</v>
      </c>
      <c r="BD95">
        <v>7.8</v>
      </c>
      <c r="BE95">
        <v>8</v>
      </c>
      <c r="BF95">
        <v>7.2</v>
      </c>
      <c r="BG95">
        <v>8</v>
      </c>
      <c r="BH95">
        <v>7.9</v>
      </c>
      <c r="BI95" t="s">
        <v>94</v>
      </c>
      <c r="BJ95" t="s">
        <v>70</v>
      </c>
      <c r="BK95">
        <f t="shared" si="1"/>
        <v>22296514</v>
      </c>
    </row>
    <row r="96" spans="1:63" x14ac:dyDescent="0.45">
      <c r="A96" t="s">
        <v>403</v>
      </c>
      <c r="B96">
        <v>2014</v>
      </c>
      <c r="C96">
        <v>4000000</v>
      </c>
      <c r="D96">
        <v>25359200</v>
      </c>
      <c r="E96" t="s">
        <v>404</v>
      </c>
      <c r="F96" t="s">
        <v>405</v>
      </c>
      <c r="G96" t="s">
        <v>406</v>
      </c>
      <c r="H96">
        <v>230</v>
      </c>
      <c r="I96">
        <v>193</v>
      </c>
      <c r="J96">
        <v>127</v>
      </c>
      <c r="K96">
        <v>7.9</v>
      </c>
      <c r="L96" t="s">
        <v>67</v>
      </c>
      <c r="O96">
        <v>100</v>
      </c>
      <c r="P96">
        <v>165</v>
      </c>
      <c r="Q96">
        <v>49673</v>
      </c>
      <c r="R96">
        <v>62055</v>
      </c>
      <c r="S96">
        <v>76838</v>
      </c>
      <c r="T96">
        <v>52238</v>
      </c>
      <c r="U96">
        <v>23789</v>
      </c>
      <c r="V96">
        <v>10431</v>
      </c>
      <c r="W96">
        <v>4906</v>
      </c>
      <c r="X96">
        <v>3071</v>
      </c>
      <c r="Y96">
        <v>2248</v>
      </c>
      <c r="Z96">
        <v>5086</v>
      </c>
      <c r="AA96">
        <v>183807</v>
      </c>
      <c r="AB96">
        <v>51558</v>
      </c>
      <c r="AC96">
        <v>1393</v>
      </c>
      <c r="AD96">
        <v>995</v>
      </c>
      <c r="AE96">
        <v>381</v>
      </c>
      <c r="AF96">
        <v>123006</v>
      </c>
      <c r="AG96">
        <v>92639</v>
      </c>
      <c r="AH96">
        <v>29076</v>
      </c>
      <c r="AI96">
        <v>81594</v>
      </c>
      <c r="AJ96">
        <v>65261</v>
      </c>
      <c r="AK96">
        <v>15118</v>
      </c>
      <c r="AL96">
        <v>17881</v>
      </c>
      <c r="AM96">
        <v>13995</v>
      </c>
      <c r="AN96">
        <v>3567</v>
      </c>
      <c r="AO96">
        <v>559</v>
      </c>
      <c r="AP96">
        <v>36433</v>
      </c>
      <c r="AQ96">
        <v>134679</v>
      </c>
      <c r="AR96">
        <v>8</v>
      </c>
      <c r="AS96">
        <v>7.7</v>
      </c>
      <c r="AT96">
        <v>8.1</v>
      </c>
      <c r="AU96">
        <v>8.1</v>
      </c>
      <c r="AV96">
        <v>8</v>
      </c>
      <c r="AW96">
        <v>8.1</v>
      </c>
      <c r="AX96">
        <v>8.1</v>
      </c>
      <c r="AY96">
        <v>7.8</v>
      </c>
      <c r="AZ96">
        <v>7.8</v>
      </c>
      <c r="BA96">
        <v>7.8</v>
      </c>
      <c r="BB96">
        <v>7.6</v>
      </c>
      <c r="BC96">
        <v>7.7</v>
      </c>
      <c r="BD96">
        <v>7.7</v>
      </c>
      <c r="BE96">
        <v>7.7</v>
      </c>
      <c r="BF96">
        <v>7.2</v>
      </c>
      <c r="BG96">
        <v>8</v>
      </c>
      <c r="BH96">
        <v>7.9</v>
      </c>
      <c r="BI96" t="s">
        <v>94</v>
      </c>
      <c r="BJ96" t="s">
        <v>70</v>
      </c>
      <c r="BK96">
        <f t="shared" si="1"/>
        <v>21359200</v>
      </c>
    </row>
    <row r="97" spans="1:63" x14ac:dyDescent="0.45">
      <c r="A97" t="s">
        <v>407</v>
      </c>
      <c r="B97">
        <v>2014</v>
      </c>
      <c r="C97">
        <v>3300000</v>
      </c>
      <c r="D97">
        <v>13092000</v>
      </c>
      <c r="E97" t="s">
        <v>408</v>
      </c>
      <c r="F97" t="s">
        <v>409</v>
      </c>
      <c r="G97" t="s">
        <v>252</v>
      </c>
      <c r="H97">
        <v>24000</v>
      </c>
      <c r="I97">
        <v>970</v>
      </c>
      <c r="J97">
        <v>535</v>
      </c>
      <c r="K97">
        <v>8.5</v>
      </c>
      <c r="L97" t="s">
        <v>67</v>
      </c>
      <c r="M97" t="s">
        <v>68</v>
      </c>
      <c r="O97">
        <v>88</v>
      </c>
      <c r="P97">
        <v>107</v>
      </c>
      <c r="Q97">
        <v>110404</v>
      </c>
      <c r="R97">
        <v>161864</v>
      </c>
      <c r="S97">
        <v>132656</v>
      </c>
      <c r="T97">
        <v>56007</v>
      </c>
      <c r="U97">
        <v>16577</v>
      </c>
      <c r="V97">
        <v>6031</v>
      </c>
      <c r="W97">
        <v>2937</v>
      </c>
      <c r="X97">
        <v>1859</v>
      </c>
      <c r="Y97">
        <v>1263</v>
      </c>
      <c r="Z97">
        <v>2723</v>
      </c>
      <c r="AA97">
        <v>308900</v>
      </c>
      <c r="AB97">
        <v>71066</v>
      </c>
      <c r="AC97">
        <v>2878</v>
      </c>
      <c r="AD97">
        <v>2200</v>
      </c>
      <c r="AE97">
        <v>660</v>
      </c>
      <c r="AF97">
        <v>205839</v>
      </c>
      <c r="AG97">
        <v>161853</v>
      </c>
      <c r="AH97">
        <v>41944</v>
      </c>
      <c r="AI97">
        <v>123712</v>
      </c>
      <c r="AJ97">
        <v>102839</v>
      </c>
      <c r="AK97">
        <v>19018</v>
      </c>
      <c r="AL97">
        <v>23345</v>
      </c>
      <c r="AM97">
        <v>19072</v>
      </c>
      <c r="AN97">
        <v>3812</v>
      </c>
      <c r="AO97">
        <v>590</v>
      </c>
      <c r="AP97">
        <v>49868</v>
      </c>
      <c r="AQ97">
        <v>213952</v>
      </c>
      <c r="AR97">
        <v>8.5</v>
      </c>
      <c r="AS97">
        <v>8.4</v>
      </c>
      <c r="AT97">
        <v>9</v>
      </c>
      <c r="AU97">
        <v>9.1</v>
      </c>
      <c r="AV97">
        <v>8.9</v>
      </c>
      <c r="AW97">
        <v>8.6</v>
      </c>
      <c r="AX97">
        <v>8.6999999999999993</v>
      </c>
      <c r="AY97">
        <v>8.5</v>
      </c>
      <c r="AZ97">
        <v>8.3000000000000007</v>
      </c>
      <c r="BA97">
        <v>8.3000000000000007</v>
      </c>
      <c r="BB97">
        <v>8.1999999999999993</v>
      </c>
      <c r="BC97">
        <v>8.1</v>
      </c>
      <c r="BD97">
        <v>8.1</v>
      </c>
      <c r="BE97">
        <v>8.1999999999999993</v>
      </c>
      <c r="BF97">
        <v>8</v>
      </c>
      <c r="BG97">
        <v>8.6</v>
      </c>
      <c r="BH97">
        <v>8.4</v>
      </c>
      <c r="BI97" t="s">
        <v>94</v>
      </c>
      <c r="BJ97" t="s">
        <v>70</v>
      </c>
      <c r="BK97">
        <f t="shared" si="1"/>
        <v>9792000</v>
      </c>
    </row>
    <row r="98" spans="1:63" x14ac:dyDescent="0.45">
      <c r="A98" t="s">
        <v>410</v>
      </c>
      <c r="B98">
        <v>2013</v>
      </c>
      <c r="C98">
        <v>3000000</v>
      </c>
      <c r="D98">
        <v>8114507</v>
      </c>
      <c r="E98" t="s">
        <v>411</v>
      </c>
      <c r="F98" t="s">
        <v>412</v>
      </c>
      <c r="G98" t="s">
        <v>413</v>
      </c>
      <c r="H98">
        <v>140</v>
      </c>
      <c r="I98">
        <v>63</v>
      </c>
      <c r="J98">
        <v>48</v>
      </c>
      <c r="K98">
        <v>7.9</v>
      </c>
      <c r="L98" t="s">
        <v>67</v>
      </c>
      <c r="M98" t="s">
        <v>238</v>
      </c>
      <c r="O98">
        <v>94</v>
      </c>
      <c r="P98">
        <v>109</v>
      </c>
      <c r="Q98">
        <v>16953</v>
      </c>
      <c r="R98">
        <v>22109</v>
      </c>
      <c r="S98">
        <v>31439</v>
      </c>
      <c r="T98">
        <v>19251</v>
      </c>
      <c r="U98">
        <v>8142</v>
      </c>
      <c r="V98">
        <v>3412</v>
      </c>
      <c r="W98">
        <v>1649</v>
      </c>
      <c r="X98">
        <v>1033</v>
      </c>
      <c r="Y98">
        <v>826</v>
      </c>
      <c r="Z98">
        <v>1745</v>
      </c>
      <c r="AA98">
        <v>67076</v>
      </c>
      <c r="AB98">
        <v>23823</v>
      </c>
      <c r="AC98">
        <v>208</v>
      </c>
      <c r="AD98">
        <v>138</v>
      </c>
      <c r="AE98">
        <v>66</v>
      </c>
      <c r="AF98">
        <v>43312</v>
      </c>
      <c r="AG98">
        <v>30016</v>
      </c>
      <c r="AH98">
        <v>12857</v>
      </c>
      <c r="AI98">
        <v>37072</v>
      </c>
      <c r="AJ98">
        <v>28401</v>
      </c>
      <c r="AK98">
        <v>8189</v>
      </c>
      <c r="AL98">
        <v>7479</v>
      </c>
      <c r="AM98">
        <v>5891</v>
      </c>
      <c r="AN98">
        <v>1470</v>
      </c>
      <c r="AO98">
        <v>447</v>
      </c>
      <c r="AP98">
        <v>12382</v>
      </c>
      <c r="AQ98">
        <v>59116</v>
      </c>
      <c r="AR98">
        <v>7.9</v>
      </c>
      <c r="AS98">
        <v>7.8</v>
      </c>
      <c r="AT98">
        <v>8.1</v>
      </c>
      <c r="AU98">
        <v>8.3000000000000007</v>
      </c>
      <c r="AV98">
        <v>7.4</v>
      </c>
      <c r="AW98">
        <v>8.1</v>
      </c>
      <c r="AX98">
        <v>8.1999999999999993</v>
      </c>
      <c r="AY98">
        <v>7.9</v>
      </c>
      <c r="AZ98">
        <v>7.8</v>
      </c>
      <c r="BA98">
        <v>7.8</v>
      </c>
      <c r="BB98">
        <v>7.6</v>
      </c>
      <c r="BC98">
        <v>7.3</v>
      </c>
      <c r="BD98">
        <v>7.4</v>
      </c>
      <c r="BE98">
        <v>7.2</v>
      </c>
      <c r="BF98">
        <v>7</v>
      </c>
      <c r="BG98">
        <v>8</v>
      </c>
      <c r="BH98">
        <v>7.9</v>
      </c>
      <c r="BI98" t="s">
        <v>94</v>
      </c>
      <c r="BJ98" t="s">
        <v>70</v>
      </c>
      <c r="BK98">
        <f t="shared" si="1"/>
        <v>5114507</v>
      </c>
    </row>
    <row r="99" spans="1:63" x14ac:dyDescent="0.45">
      <c r="A99" t="s">
        <v>414</v>
      </c>
      <c r="B99">
        <v>2015</v>
      </c>
      <c r="C99">
        <v>245000000</v>
      </c>
      <c r="D99">
        <v>936662225</v>
      </c>
      <c r="E99" t="s">
        <v>415</v>
      </c>
      <c r="F99" t="s">
        <v>416</v>
      </c>
      <c r="G99">
        <v>0</v>
      </c>
      <c r="H99">
        <v>131</v>
      </c>
      <c r="I99">
        <v>12</v>
      </c>
      <c r="J99">
        <v>0</v>
      </c>
      <c r="K99">
        <v>8.1</v>
      </c>
      <c r="L99" t="s">
        <v>105</v>
      </c>
      <c r="M99" t="s">
        <v>76</v>
      </c>
      <c r="N99" t="s">
        <v>106</v>
      </c>
      <c r="O99">
        <v>81</v>
      </c>
      <c r="P99">
        <v>136</v>
      </c>
      <c r="Q99">
        <v>155391</v>
      </c>
      <c r="R99">
        <v>161810</v>
      </c>
      <c r="S99">
        <v>166378</v>
      </c>
      <c r="T99">
        <v>99402</v>
      </c>
      <c r="U99">
        <v>40734</v>
      </c>
      <c r="V99">
        <v>18060</v>
      </c>
      <c r="W99">
        <v>8751</v>
      </c>
      <c r="X99">
        <v>5970</v>
      </c>
      <c r="Y99">
        <v>4489</v>
      </c>
      <c r="Z99">
        <v>15768</v>
      </c>
      <c r="AA99">
        <v>425971</v>
      </c>
      <c r="AB99">
        <v>68664</v>
      </c>
      <c r="AC99">
        <v>4722</v>
      </c>
      <c r="AD99">
        <v>3919</v>
      </c>
      <c r="AE99">
        <v>768</v>
      </c>
      <c r="AF99">
        <v>220467</v>
      </c>
      <c r="AG99">
        <v>183671</v>
      </c>
      <c r="AH99">
        <v>34366</v>
      </c>
      <c r="AI99">
        <v>187138</v>
      </c>
      <c r="AJ99">
        <v>162918</v>
      </c>
      <c r="AK99">
        <v>21362</v>
      </c>
      <c r="AL99">
        <v>42942</v>
      </c>
      <c r="AM99">
        <v>36441</v>
      </c>
      <c r="AN99">
        <v>5729</v>
      </c>
      <c r="AO99">
        <v>712</v>
      </c>
      <c r="AP99">
        <v>85141</v>
      </c>
      <c r="AQ99">
        <v>250769</v>
      </c>
      <c r="AR99">
        <v>8</v>
      </c>
      <c r="AS99">
        <v>8.3000000000000007</v>
      </c>
      <c r="AT99">
        <v>8.5</v>
      </c>
      <c r="AU99">
        <v>8.5</v>
      </c>
      <c r="AV99">
        <v>8.6</v>
      </c>
      <c r="AW99">
        <v>8.1999999999999993</v>
      </c>
      <c r="AX99">
        <v>8.1999999999999993</v>
      </c>
      <c r="AY99">
        <v>8.3000000000000007</v>
      </c>
      <c r="AZ99">
        <v>8</v>
      </c>
      <c r="BA99">
        <v>7.9</v>
      </c>
      <c r="BB99">
        <v>8.1999999999999993</v>
      </c>
      <c r="BC99">
        <v>7.9</v>
      </c>
      <c r="BD99">
        <v>7.8</v>
      </c>
      <c r="BE99">
        <v>8.1999999999999993</v>
      </c>
      <c r="BF99">
        <v>7.7</v>
      </c>
      <c r="BG99">
        <v>8.1999999999999993</v>
      </c>
      <c r="BH99">
        <v>7.9</v>
      </c>
      <c r="BI99" t="s">
        <v>69</v>
      </c>
      <c r="BJ99" t="s">
        <v>70</v>
      </c>
      <c r="BK99">
        <f t="shared" si="1"/>
        <v>691662225</v>
      </c>
    </row>
    <row r="100" spans="1:63" x14ac:dyDescent="0.45">
      <c r="A100" t="s">
        <v>417</v>
      </c>
      <c r="B100">
        <v>2010</v>
      </c>
      <c r="C100">
        <v>150000000</v>
      </c>
      <c r="D100">
        <v>296347721</v>
      </c>
      <c r="E100" t="s">
        <v>418</v>
      </c>
      <c r="F100" t="s">
        <v>419</v>
      </c>
      <c r="G100" t="s">
        <v>420</v>
      </c>
      <c r="H100">
        <v>10000</v>
      </c>
      <c r="I100">
        <v>2000</v>
      </c>
      <c r="J100">
        <v>1000</v>
      </c>
      <c r="K100">
        <v>7.7</v>
      </c>
      <c r="L100" t="s">
        <v>76</v>
      </c>
      <c r="M100" t="s">
        <v>165</v>
      </c>
      <c r="N100" t="s">
        <v>106</v>
      </c>
      <c r="O100">
        <v>65</v>
      </c>
      <c r="P100">
        <v>146</v>
      </c>
      <c r="Q100">
        <v>68937</v>
      </c>
      <c r="R100">
        <v>54947</v>
      </c>
      <c r="S100">
        <v>102488</v>
      </c>
      <c r="T100">
        <v>80465</v>
      </c>
      <c r="U100">
        <v>31205</v>
      </c>
      <c r="V100">
        <v>11792</v>
      </c>
      <c r="W100">
        <v>4808</v>
      </c>
      <c r="X100">
        <v>2454</v>
      </c>
      <c r="Y100">
        <v>1617</v>
      </c>
      <c r="Z100">
        <v>4522</v>
      </c>
      <c r="AA100">
        <v>223868</v>
      </c>
      <c r="AB100">
        <v>79506</v>
      </c>
      <c r="AC100">
        <v>1967</v>
      </c>
      <c r="AD100">
        <v>1310</v>
      </c>
      <c r="AE100">
        <v>638</v>
      </c>
      <c r="AF100">
        <v>178871</v>
      </c>
      <c r="AG100">
        <v>126052</v>
      </c>
      <c r="AH100">
        <v>51112</v>
      </c>
      <c r="AI100">
        <v>94328</v>
      </c>
      <c r="AJ100">
        <v>73103</v>
      </c>
      <c r="AK100">
        <v>20145</v>
      </c>
      <c r="AL100">
        <v>18077</v>
      </c>
      <c r="AM100">
        <v>14073</v>
      </c>
      <c r="AN100">
        <v>3750</v>
      </c>
      <c r="AO100">
        <v>734</v>
      </c>
      <c r="AP100">
        <v>56139</v>
      </c>
      <c r="AQ100">
        <v>180885</v>
      </c>
      <c r="AR100">
        <v>7.5</v>
      </c>
      <c r="AS100">
        <v>8.1999999999999993</v>
      </c>
      <c r="AT100">
        <v>8.1</v>
      </c>
      <c r="AU100">
        <v>7.9</v>
      </c>
      <c r="AV100">
        <v>8.6</v>
      </c>
      <c r="AW100">
        <v>7.9</v>
      </c>
      <c r="AX100">
        <v>7.7</v>
      </c>
      <c r="AY100">
        <v>8.3000000000000007</v>
      </c>
      <c r="AZ100">
        <v>7.4</v>
      </c>
      <c r="BA100">
        <v>7.3</v>
      </c>
      <c r="BB100">
        <v>8.1</v>
      </c>
      <c r="BC100">
        <v>7.4</v>
      </c>
      <c r="BD100">
        <v>7.3</v>
      </c>
      <c r="BE100">
        <v>8</v>
      </c>
      <c r="BF100">
        <v>6.7</v>
      </c>
      <c r="BG100">
        <v>7.9</v>
      </c>
      <c r="BH100">
        <v>7.5</v>
      </c>
      <c r="BI100" t="s">
        <v>69</v>
      </c>
      <c r="BJ100" t="s">
        <v>134</v>
      </c>
      <c r="BK100">
        <f t="shared" si="1"/>
        <v>146347721</v>
      </c>
    </row>
    <row r="101" spans="1:63" x14ac:dyDescent="0.45">
      <c r="A101" t="s">
        <v>421</v>
      </c>
      <c r="B101">
        <v>2010</v>
      </c>
      <c r="C101">
        <v>5000000</v>
      </c>
      <c r="D101">
        <v>223838</v>
      </c>
      <c r="E101" t="s">
        <v>422</v>
      </c>
      <c r="F101" t="s">
        <v>213</v>
      </c>
      <c r="G101" t="s">
        <v>423</v>
      </c>
      <c r="H101">
        <v>948</v>
      </c>
      <c r="I101">
        <v>779</v>
      </c>
      <c r="J101">
        <v>440</v>
      </c>
      <c r="K101">
        <v>7.6</v>
      </c>
      <c r="L101" t="s">
        <v>66</v>
      </c>
      <c r="M101" t="s">
        <v>424</v>
      </c>
      <c r="O101">
        <v>65</v>
      </c>
      <c r="P101">
        <v>124</v>
      </c>
      <c r="Q101">
        <v>16572</v>
      </c>
      <c r="R101">
        <v>19818</v>
      </c>
      <c r="S101">
        <v>44460</v>
      </c>
      <c r="T101">
        <v>35863</v>
      </c>
      <c r="U101">
        <v>13456</v>
      </c>
      <c r="V101">
        <v>4588</v>
      </c>
      <c r="W101">
        <v>1684</v>
      </c>
      <c r="X101">
        <v>855</v>
      </c>
      <c r="Y101">
        <v>479</v>
      </c>
      <c r="Z101">
        <v>848</v>
      </c>
      <c r="AA101">
        <v>106144</v>
      </c>
      <c r="AB101">
        <v>15113</v>
      </c>
      <c r="AC101">
        <v>219</v>
      </c>
      <c r="AD101">
        <v>198</v>
      </c>
      <c r="AE101">
        <v>20</v>
      </c>
      <c r="AF101">
        <v>52889</v>
      </c>
      <c r="AG101">
        <v>45169</v>
      </c>
      <c r="AH101">
        <v>7232</v>
      </c>
      <c r="AI101">
        <v>56379</v>
      </c>
      <c r="AJ101">
        <v>49634</v>
      </c>
      <c r="AK101">
        <v>6156</v>
      </c>
      <c r="AL101">
        <v>8861</v>
      </c>
      <c r="AM101">
        <v>7645</v>
      </c>
      <c r="AN101">
        <v>1072</v>
      </c>
      <c r="AO101">
        <v>540</v>
      </c>
      <c r="AP101">
        <v>26213</v>
      </c>
      <c r="AQ101">
        <v>73918</v>
      </c>
      <c r="AR101">
        <v>7.5</v>
      </c>
      <c r="AS101">
        <v>7.7</v>
      </c>
      <c r="AT101">
        <v>7.7</v>
      </c>
      <c r="AU101">
        <v>7.7</v>
      </c>
      <c r="AV101">
        <v>8.1999999999999993</v>
      </c>
      <c r="AW101">
        <v>7.6</v>
      </c>
      <c r="AX101">
        <v>7.6</v>
      </c>
      <c r="AY101">
        <v>7.6</v>
      </c>
      <c r="AZ101">
        <v>7.5</v>
      </c>
      <c r="BA101">
        <v>7.5</v>
      </c>
      <c r="BB101">
        <v>7.7</v>
      </c>
      <c r="BC101">
        <v>7.5</v>
      </c>
      <c r="BD101">
        <v>7.4</v>
      </c>
      <c r="BE101">
        <v>7.7</v>
      </c>
      <c r="BF101">
        <v>7.1</v>
      </c>
      <c r="BG101">
        <v>7.7</v>
      </c>
      <c r="BH101">
        <v>7.5</v>
      </c>
      <c r="BI101" t="s">
        <v>94</v>
      </c>
      <c r="BJ101" t="s">
        <v>425</v>
      </c>
      <c r="BK101">
        <f t="shared" si="1"/>
        <v>-4776162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B1A51-D1BF-4C69-83AB-A747ACC391B2}">
  <dimension ref="B3:B103"/>
  <sheetViews>
    <sheetView topLeftCell="A74" workbookViewId="0">
      <selection activeCell="B89" sqref="B3:B103"/>
    </sheetView>
  </sheetViews>
  <sheetFormatPr defaultRowHeight="14.25" x14ac:dyDescent="0.45"/>
  <cols>
    <col min="2" max="2" width="38.59765625" bestFit="1" customWidth="1"/>
    <col min="3" max="3" width="13.1328125" bestFit="1" customWidth="1"/>
  </cols>
  <sheetData>
    <row r="3" spans="2:2" x14ac:dyDescent="0.45">
      <c r="B3" t="s">
        <v>15</v>
      </c>
    </row>
    <row r="4" spans="2:2" x14ac:dyDescent="0.45">
      <c r="B4">
        <v>128</v>
      </c>
    </row>
    <row r="5" spans="2:2" x14ac:dyDescent="0.45">
      <c r="B5">
        <v>108</v>
      </c>
    </row>
    <row r="6" spans="2:2" x14ac:dyDescent="0.45">
      <c r="B6">
        <v>118</v>
      </c>
    </row>
    <row r="7" spans="2:2" x14ac:dyDescent="0.45">
      <c r="B7">
        <v>116</v>
      </c>
    </row>
    <row r="8" spans="2:2" x14ac:dyDescent="0.45">
      <c r="B8">
        <v>137</v>
      </c>
    </row>
    <row r="9" spans="2:2" x14ac:dyDescent="0.45">
      <c r="B9">
        <v>102</v>
      </c>
    </row>
    <row r="10" spans="2:2" x14ac:dyDescent="0.45">
      <c r="B10">
        <v>115</v>
      </c>
    </row>
    <row r="11" spans="2:2" x14ac:dyDescent="0.45">
      <c r="B11">
        <v>124</v>
      </c>
    </row>
    <row r="12" spans="2:2" x14ac:dyDescent="0.45">
      <c r="B12">
        <v>164</v>
      </c>
    </row>
    <row r="13" spans="2:2" x14ac:dyDescent="0.45">
      <c r="B13">
        <v>147</v>
      </c>
    </row>
    <row r="14" spans="2:2" x14ac:dyDescent="0.45">
      <c r="B14">
        <v>161</v>
      </c>
    </row>
    <row r="15" spans="2:2" x14ac:dyDescent="0.45">
      <c r="B15">
        <v>143</v>
      </c>
    </row>
    <row r="16" spans="2:2" x14ac:dyDescent="0.45">
      <c r="B16">
        <v>103</v>
      </c>
    </row>
    <row r="17" spans="2:2" x14ac:dyDescent="0.45">
      <c r="B17">
        <v>143</v>
      </c>
    </row>
    <row r="18" spans="2:2" x14ac:dyDescent="0.45">
      <c r="B18">
        <v>132</v>
      </c>
    </row>
    <row r="19" spans="2:2" x14ac:dyDescent="0.45">
      <c r="B19">
        <v>132</v>
      </c>
    </row>
    <row r="20" spans="2:2" x14ac:dyDescent="0.45">
      <c r="B20">
        <v>169</v>
      </c>
    </row>
    <row r="21" spans="2:2" x14ac:dyDescent="0.45">
      <c r="B21">
        <v>113</v>
      </c>
    </row>
    <row r="22" spans="2:2" x14ac:dyDescent="0.45">
      <c r="B22">
        <v>95</v>
      </c>
    </row>
    <row r="23" spans="2:2" x14ac:dyDescent="0.45">
      <c r="B23">
        <v>121</v>
      </c>
    </row>
    <row r="24" spans="2:2" x14ac:dyDescent="0.45">
      <c r="B24">
        <v>136</v>
      </c>
    </row>
    <row r="25" spans="2:2" x14ac:dyDescent="0.45">
      <c r="B25">
        <v>130</v>
      </c>
    </row>
    <row r="26" spans="2:2" x14ac:dyDescent="0.45">
      <c r="B26">
        <v>126</v>
      </c>
    </row>
    <row r="27" spans="2:2" x14ac:dyDescent="0.45">
      <c r="B27">
        <v>124</v>
      </c>
    </row>
    <row r="28" spans="2:2" x14ac:dyDescent="0.45">
      <c r="B28">
        <v>124</v>
      </c>
    </row>
    <row r="29" spans="2:2" x14ac:dyDescent="0.45">
      <c r="B29">
        <v>124</v>
      </c>
    </row>
    <row r="30" spans="2:2" x14ac:dyDescent="0.45">
      <c r="B30">
        <v>169</v>
      </c>
    </row>
    <row r="31" spans="2:2" x14ac:dyDescent="0.45">
      <c r="B31">
        <v>148</v>
      </c>
    </row>
    <row r="32" spans="2:2" x14ac:dyDescent="0.45">
      <c r="B32">
        <v>132</v>
      </c>
    </row>
    <row r="33" spans="2:2" x14ac:dyDescent="0.45">
      <c r="B33">
        <v>120</v>
      </c>
    </row>
    <row r="34" spans="2:2" x14ac:dyDescent="0.45">
      <c r="B34">
        <v>124</v>
      </c>
    </row>
    <row r="35" spans="2:2" x14ac:dyDescent="0.45">
      <c r="B35">
        <v>156</v>
      </c>
    </row>
    <row r="36" spans="2:2" x14ac:dyDescent="0.45">
      <c r="B36">
        <v>146</v>
      </c>
    </row>
    <row r="37" spans="2:2" x14ac:dyDescent="0.45">
      <c r="B37">
        <v>144</v>
      </c>
    </row>
    <row r="38" spans="2:2" x14ac:dyDescent="0.45">
      <c r="B38">
        <v>91</v>
      </c>
    </row>
    <row r="39" spans="2:2" x14ac:dyDescent="0.45">
      <c r="B39">
        <v>165</v>
      </c>
    </row>
    <row r="40" spans="2:2" x14ac:dyDescent="0.45">
      <c r="B40">
        <v>180</v>
      </c>
    </row>
    <row r="41" spans="2:2" x14ac:dyDescent="0.45">
      <c r="B41">
        <v>124</v>
      </c>
    </row>
    <row r="42" spans="2:2" x14ac:dyDescent="0.45">
      <c r="B42">
        <v>158</v>
      </c>
    </row>
    <row r="43" spans="2:2" x14ac:dyDescent="0.45">
      <c r="B43">
        <v>108</v>
      </c>
    </row>
    <row r="44" spans="2:2" x14ac:dyDescent="0.45">
      <c r="B44">
        <v>138</v>
      </c>
    </row>
    <row r="45" spans="2:2" x14ac:dyDescent="0.45">
      <c r="B45">
        <v>124</v>
      </c>
    </row>
    <row r="46" spans="2:2" x14ac:dyDescent="0.45">
      <c r="B46">
        <v>134</v>
      </c>
    </row>
    <row r="47" spans="2:2" x14ac:dyDescent="0.45">
      <c r="B47">
        <v>149</v>
      </c>
    </row>
    <row r="48" spans="2:2" x14ac:dyDescent="0.45">
      <c r="B48">
        <v>158</v>
      </c>
    </row>
    <row r="49" spans="2:2" x14ac:dyDescent="0.45">
      <c r="B49">
        <v>100</v>
      </c>
    </row>
    <row r="50" spans="2:2" x14ac:dyDescent="0.45">
      <c r="B50">
        <v>112</v>
      </c>
    </row>
    <row r="51" spans="2:2" x14ac:dyDescent="0.45">
      <c r="B51">
        <v>108</v>
      </c>
    </row>
    <row r="52" spans="2:2" x14ac:dyDescent="0.45">
      <c r="B52">
        <v>134</v>
      </c>
    </row>
    <row r="53" spans="2:2" x14ac:dyDescent="0.45">
      <c r="B53">
        <v>133</v>
      </c>
    </row>
    <row r="54" spans="2:2" x14ac:dyDescent="0.45">
      <c r="B54">
        <v>153</v>
      </c>
    </row>
    <row r="55" spans="2:2" x14ac:dyDescent="0.45">
      <c r="B55">
        <v>120</v>
      </c>
    </row>
    <row r="56" spans="2:2" x14ac:dyDescent="0.45">
      <c r="B56">
        <v>121</v>
      </c>
    </row>
    <row r="57" spans="2:2" x14ac:dyDescent="0.45">
      <c r="B57">
        <v>120</v>
      </c>
    </row>
    <row r="58" spans="2:2" x14ac:dyDescent="0.45">
      <c r="B58">
        <v>142</v>
      </c>
    </row>
    <row r="59" spans="2:2" x14ac:dyDescent="0.45">
      <c r="B59">
        <v>110</v>
      </c>
    </row>
    <row r="60" spans="2:2" x14ac:dyDescent="0.45">
      <c r="B60">
        <v>123</v>
      </c>
    </row>
    <row r="61" spans="2:2" x14ac:dyDescent="0.45">
      <c r="B61">
        <v>125</v>
      </c>
    </row>
    <row r="62" spans="2:2" x14ac:dyDescent="0.45">
      <c r="B62">
        <v>133</v>
      </c>
    </row>
    <row r="63" spans="2:2" x14ac:dyDescent="0.45">
      <c r="B63">
        <v>117</v>
      </c>
    </row>
    <row r="64" spans="2:2" x14ac:dyDescent="0.45">
      <c r="B64">
        <v>121</v>
      </c>
    </row>
    <row r="65" spans="2:2" x14ac:dyDescent="0.45">
      <c r="B65">
        <v>147</v>
      </c>
    </row>
    <row r="66" spans="2:2" x14ac:dyDescent="0.45">
      <c r="B66">
        <v>130</v>
      </c>
    </row>
    <row r="67" spans="2:2" x14ac:dyDescent="0.45">
      <c r="B67">
        <v>146</v>
      </c>
    </row>
    <row r="68" spans="2:2" x14ac:dyDescent="0.45">
      <c r="B68">
        <v>116</v>
      </c>
    </row>
    <row r="69" spans="2:2" x14ac:dyDescent="0.45">
      <c r="B69">
        <v>99</v>
      </c>
    </row>
    <row r="70" spans="2:2" x14ac:dyDescent="0.45">
      <c r="B70">
        <v>140</v>
      </c>
    </row>
    <row r="71" spans="2:2" x14ac:dyDescent="0.45">
      <c r="B71">
        <v>126</v>
      </c>
    </row>
    <row r="72" spans="2:2" x14ac:dyDescent="0.45">
      <c r="B72">
        <v>122</v>
      </c>
    </row>
    <row r="73" spans="2:2" x14ac:dyDescent="0.45">
      <c r="B73">
        <v>134</v>
      </c>
    </row>
    <row r="74" spans="2:2" x14ac:dyDescent="0.45">
      <c r="B74">
        <v>128</v>
      </c>
    </row>
    <row r="75" spans="2:2" x14ac:dyDescent="0.45">
      <c r="B75">
        <v>131</v>
      </c>
    </row>
    <row r="76" spans="2:2" x14ac:dyDescent="0.45">
      <c r="B76">
        <v>119</v>
      </c>
    </row>
    <row r="77" spans="2:2" x14ac:dyDescent="0.45">
      <c r="B77">
        <v>94</v>
      </c>
    </row>
    <row r="78" spans="2:2" x14ac:dyDescent="0.45">
      <c r="B78">
        <v>124</v>
      </c>
    </row>
    <row r="79" spans="2:2" x14ac:dyDescent="0.45">
      <c r="B79">
        <v>94</v>
      </c>
    </row>
    <row r="80" spans="2:2" x14ac:dyDescent="0.45">
      <c r="B80">
        <v>118</v>
      </c>
    </row>
    <row r="81" spans="2:2" x14ac:dyDescent="0.45">
      <c r="B81">
        <v>100</v>
      </c>
    </row>
    <row r="82" spans="2:2" x14ac:dyDescent="0.45">
      <c r="B82">
        <v>123</v>
      </c>
    </row>
    <row r="83" spans="2:2" x14ac:dyDescent="0.45">
      <c r="B83">
        <v>100</v>
      </c>
    </row>
    <row r="84" spans="2:2" x14ac:dyDescent="0.45">
      <c r="B84">
        <v>108</v>
      </c>
    </row>
    <row r="85" spans="2:2" x14ac:dyDescent="0.45">
      <c r="B85">
        <v>114</v>
      </c>
    </row>
    <row r="86" spans="2:2" x14ac:dyDescent="0.45">
      <c r="B86">
        <v>124</v>
      </c>
    </row>
    <row r="87" spans="2:2" x14ac:dyDescent="0.45">
      <c r="B87">
        <v>108</v>
      </c>
    </row>
    <row r="88" spans="2:2" x14ac:dyDescent="0.45">
      <c r="B88">
        <v>102</v>
      </c>
    </row>
    <row r="89" spans="2:2" x14ac:dyDescent="0.45">
      <c r="B89">
        <v>126</v>
      </c>
    </row>
    <row r="90" spans="2:2" x14ac:dyDescent="0.45">
      <c r="B90">
        <v>98</v>
      </c>
    </row>
    <row r="91" spans="2:2" x14ac:dyDescent="0.45">
      <c r="B91">
        <v>115</v>
      </c>
    </row>
    <row r="92" spans="2:2" x14ac:dyDescent="0.45">
      <c r="B92">
        <v>123</v>
      </c>
    </row>
    <row r="93" spans="2:2" x14ac:dyDescent="0.45">
      <c r="B93">
        <v>127</v>
      </c>
    </row>
    <row r="94" spans="2:2" x14ac:dyDescent="0.45">
      <c r="B94">
        <v>118</v>
      </c>
    </row>
    <row r="95" spans="2:2" x14ac:dyDescent="0.45">
      <c r="B95">
        <v>100</v>
      </c>
    </row>
    <row r="96" spans="2:2" x14ac:dyDescent="0.45">
      <c r="B96">
        <v>109</v>
      </c>
    </row>
    <row r="97" spans="2:2" x14ac:dyDescent="0.45">
      <c r="B97">
        <v>117</v>
      </c>
    </row>
    <row r="98" spans="2:2" x14ac:dyDescent="0.45">
      <c r="B98">
        <v>165</v>
      </c>
    </row>
    <row r="99" spans="2:2" x14ac:dyDescent="0.45">
      <c r="B99">
        <v>107</v>
      </c>
    </row>
    <row r="100" spans="2:2" x14ac:dyDescent="0.45">
      <c r="B100">
        <v>109</v>
      </c>
    </row>
    <row r="101" spans="2:2" x14ac:dyDescent="0.45">
      <c r="B101">
        <v>136</v>
      </c>
    </row>
    <row r="102" spans="2:2" x14ac:dyDescent="0.45">
      <c r="B102">
        <v>146</v>
      </c>
    </row>
    <row r="103" spans="2:2" x14ac:dyDescent="0.45">
      <c r="B103">
        <v>124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B153B-91A4-430F-AF07-F23FA004DA12}">
  <dimension ref="A2:G46"/>
  <sheetViews>
    <sheetView workbookViewId="0">
      <selection activeCell="T19" sqref="T19"/>
    </sheetView>
  </sheetViews>
  <sheetFormatPr defaultRowHeight="14.25" x14ac:dyDescent="0.45"/>
  <cols>
    <col min="1" max="1" width="11.9296875" bestFit="1" customWidth="1"/>
    <col min="2" max="2" width="14.19921875" bestFit="1" customWidth="1"/>
    <col min="3" max="3" width="8.9296875" bestFit="1" customWidth="1"/>
    <col min="4" max="4" width="8.796875" bestFit="1" customWidth="1"/>
    <col min="5" max="5" width="8.59765625" bestFit="1" customWidth="1"/>
    <col min="6" max="6" width="16.265625" customWidth="1"/>
    <col min="7" max="7" width="18.6640625" customWidth="1"/>
    <col min="8" max="8" width="15" customWidth="1"/>
    <col min="9" max="9" width="7" bestFit="1" customWidth="1"/>
    <col min="10" max="10" width="9.86328125" bestFit="1" customWidth="1"/>
    <col min="11" max="11" width="8.265625" bestFit="1" customWidth="1"/>
    <col min="12" max="12" width="5.19921875" bestFit="1" customWidth="1"/>
    <col min="13" max="13" width="5.06640625" bestFit="1" customWidth="1"/>
    <col min="14" max="14" width="6.46484375" bestFit="1" customWidth="1"/>
    <col min="15" max="15" width="3.9296875" bestFit="1" customWidth="1"/>
    <col min="16" max="16" width="7.46484375" bestFit="1" customWidth="1"/>
    <col min="17" max="17" width="6.33203125" bestFit="1" customWidth="1"/>
    <col min="18" max="19" width="9.86328125" bestFit="1" customWidth="1"/>
    <col min="20" max="20" width="7.59765625" bestFit="1" customWidth="1"/>
    <col min="21" max="21" width="6.86328125" bestFit="1" customWidth="1"/>
    <col min="22" max="22" width="6.46484375" bestFit="1" customWidth="1"/>
    <col min="23" max="23" width="5.3984375" bestFit="1" customWidth="1"/>
    <col min="24" max="24" width="7" bestFit="1" customWidth="1"/>
    <col min="25" max="25" width="8.265625" bestFit="1" customWidth="1"/>
    <col min="26" max="26" width="5.19921875" bestFit="1" customWidth="1"/>
    <col min="27" max="27" width="5.06640625" bestFit="1" customWidth="1"/>
    <col min="28" max="28" width="6.46484375" bestFit="1" customWidth="1"/>
    <col min="29" max="29" width="3.9296875" bestFit="1" customWidth="1"/>
    <col min="30" max="30" width="7.46484375" bestFit="1" customWidth="1"/>
    <col min="31" max="31" width="6.33203125" bestFit="1" customWidth="1"/>
    <col min="32" max="32" width="10.265625" bestFit="1" customWidth="1"/>
    <col min="33" max="33" width="7.59765625" bestFit="1" customWidth="1"/>
    <col min="34" max="34" width="10.265625" bestFit="1" customWidth="1"/>
    <col min="35" max="35" width="8.46484375" bestFit="1" customWidth="1"/>
    <col min="36" max="36" width="6.33203125" bestFit="1" customWidth="1"/>
    <col min="37" max="37" width="11.1328125" bestFit="1" customWidth="1"/>
    <col min="38" max="38" width="8.06640625" bestFit="1" customWidth="1"/>
    <col min="39" max="39" width="10.73046875" bestFit="1" customWidth="1"/>
    <col min="40" max="40" width="7.59765625" bestFit="1" customWidth="1"/>
    <col min="41" max="41" width="10.265625" bestFit="1" customWidth="1"/>
    <col min="42" max="42" width="7" bestFit="1" customWidth="1"/>
    <col min="43" max="43" width="9.6640625" bestFit="1" customWidth="1"/>
    <col min="44" max="44" width="8.46484375" bestFit="1" customWidth="1"/>
    <col min="45" max="45" width="11.1328125" bestFit="1" customWidth="1"/>
    <col min="46" max="46" width="8.59765625" bestFit="1" customWidth="1"/>
    <col min="47" max="47" width="11.265625" bestFit="1" customWidth="1"/>
    <col min="48" max="48" width="9.86328125" bestFit="1" customWidth="1"/>
    <col min="49" max="49" width="6.33203125" bestFit="1" customWidth="1"/>
    <col min="50" max="50" width="12.53125" bestFit="1" customWidth="1"/>
    <col min="51" max="51" width="6.796875" bestFit="1" customWidth="1"/>
    <col min="52" max="52" width="6.33203125" bestFit="1" customWidth="1"/>
    <col min="53" max="53" width="9.46484375" bestFit="1" customWidth="1"/>
    <col min="54" max="54" width="6.6640625" bestFit="1" customWidth="1"/>
    <col min="55" max="55" width="9.33203125" bestFit="1" customWidth="1"/>
    <col min="56" max="56" width="8.06640625" bestFit="1" customWidth="1"/>
    <col min="57" max="57" width="10.73046875" bestFit="1" customWidth="1"/>
    <col min="58" max="58" width="6.33203125" bestFit="1" customWidth="1"/>
    <col min="59" max="59" width="8.19921875" bestFit="1" customWidth="1"/>
    <col min="60" max="60" width="9.06640625" bestFit="1" customWidth="1"/>
    <col min="61" max="61" width="11.73046875" bestFit="1" customWidth="1"/>
    <col min="62" max="62" width="7.9296875" bestFit="1" customWidth="1"/>
    <col min="63" max="63" width="10.59765625" bestFit="1" customWidth="1"/>
    <col min="64" max="64" width="9.86328125" bestFit="1" customWidth="1"/>
    <col min="65" max="67" width="7.59765625" bestFit="1" customWidth="1"/>
    <col min="68" max="68" width="10.265625" bestFit="1" customWidth="1"/>
    <col min="69" max="69" width="9.86328125" bestFit="1" customWidth="1"/>
    <col min="70" max="70" width="8.06640625" bestFit="1" customWidth="1"/>
    <col min="71" max="71" width="10.73046875" bestFit="1" customWidth="1"/>
    <col min="72" max="72" width="7" bestFit="1" customWidth="1"/>
    <col min="73" max="73" width="9.6640625" bestFit="1" customWidth="1"/>
    <col min="74" max="74" width="8.46484375" bestFit="1" customWidth="1"/>
    <col min="75" max="75" width="11.1328125" bestFit="1" customWidth="1"/>
    <col min="76" max="76" width="8.59765625" bestFit="1" customWidth="1"/>
    <col min="77" max="77" width="11.265625" bestFit="1" customWidth="1"/>
    <col min="78" max="79" width="9.86328125" bestFit="1" customWidth="1"/>
    <col min="80" max="80" width="12.53125" bestFit="1" customWidth="1"/>
    <col min="81" max="81" width="6.796875" bestFit="1" customWidth="1"/>
    <col min="82" max="82" width="9.46484375" bestFit="1" customWidth="1"/>
    <col min="83" max="83" width="6.6640625" bestFit="1" customWidth="1"/>
    <col min="84" max="84" width="9.33203125" bestFit="1" customWidth="1"/>
    <col min="85" max="85" width="8.06640625" bestFit="1" customWidth="1"/>
    <col min="86" max="86" width="10.73046875" bestFit="1" customWidth="1"/>
    <col min="87" max="87" width="6.33203125" bestFit="1" customWidth="1"/>
    <col min="88" max="88" width="8.19921875" bestFit="1" customWidth="1"/>
    <col min="90" max="90" width="11.73046875" bestFit="1" customWidth="1"/>
    <col min="91" max="91" width="7.9296875" bestFit="1" customWidth="1"/>
    <col min="92" max="92" width="10.59765625" bestFit="1" customWidth="1"/>
    <col min="93" max="93" width="10.265625" bestFit="1" customWidth="1"/>
    <col min="94" max="94" width="8.59765625" bestFit="1" customWidth="1"/>
    <col min="95" max="95" width="10.73046875" bestFit="1" customWidth="1"/>
    <col min="96" max="96" width="11.265625" bestFit="1" customWidth="1"/>
    <col min="97" max="97" width="9.86328125" bestFit="1" customWidth="1"/>
  </cols>
  <sheetData>
    <row r="2" spans="1:7" ht="14.65" thickBot="1" x14ac:dyDescent="0.5"/>
    <row r="3" spans="1:7" ht="14.65" thickBot="1" x14ac:dyDescent="0.5">
      <c r="A3" s="27" t="s">
        <v>551</v>
      </c>
      <c r="B3" s="28" t="s">
        <v>105</v>
      </c>
      <c r="C3" s="29">
        <v>27</v>
      </c>
    </row>
    <row r="4" spans="1:7" ht="14.65" thickBot="1" x14ac:dyDescent="0.5">
      <c r="B4" s="30" t="s">
        <v>76</v>
      </c>
      <c r="C4" s="31">
        <v>12</v>
      </c>
      <c r="F4" s="86" t="s">
        <v>555</v>
      </c>
      <c r="G4" s="87"/>
    </row>
    <row r="5" spans="1:7" x14ac:dyDescent="0.45">
      <c r="B5" s="30" t="s">
        <v>75</v>
      </c>
      <c r="C5" s="31">
        <v>11</v>
      </c>
      <c r="F5" s="21" t="s">
        <v>105</v>
      </c>
      <c r="G5" s="22">
        <v>31</v>
      </c>
    </row>
    <row r="6" spans="1:7" x14ac:dyDescent="0.45">
      <c r="B6" s="30" t="s">
        <v>82</v>
      </c>
      <c r="C6" s="31">
        <v>13</v>
      </c>
      <c r="F6" s="23" t="s">
        <v>76</v>
      </c>
      <c r="G6" s="24">
        <v>38</v>
      </c>
    </row>
    <row r="7" spans="1:7" x14ac:dyDescent="0.45">
      <c r="B7" s="30" t="s">
        <v>66</v>
      </c>
      <c r="C7" s="31">
        <v>9</v>
      </c>
      <c r="F7" s="23" t="s">
        <v>75</v>
      </c>
      <c r="G7" s="24">
        <v>11</v>
      </c>
    </row>
    <row r="8" spans="1:7" x14ac:dyDescent="0.45">
      <c r="B8" s="30" t="s">
        <v>99</v>
      </c>
      <c r="C8" s="31">
        <v>9</v>
      </c>
      <c r="F8" s="23" t="s">
        <v>82</v>
      </c>
      <c r="G8" s="24">
        <v>18</v>
      </c>
    </row>
    <row r="9" spans="1:7" x14ac:dyDescent="0.45">
      <c r="B9" s="30" t="s">
        <v>67</v>
      </c>
      <c r="C9" s="31">
        <v>18</v>
      </c>
      <c r="F9" s="23" t="s">
        <v>66</v>
      </c>
      <c r="G9" s="24">
        <v>23</v>
      </c>
    </row>
    <row r="10" spans="1:7" ht="14.65" thickBot="1" x14ac:dyDescent="0.5">
      <c r="B10" s="32" t="s">
        <v>88</v>
      </c>
      <c r="C10" s="33">
        <v>1</v>
      </c>
      <c r="F10" s="23" t="s">
        <v>99</v>
      </c>
      <c r="G10" s="24">
        <v>11</v>
      </c>
    </row>
    <row r="11" spans="1:7" ht="14.65" thickBot="1" x14ac:dyDescent="0.5">
      <c r="A11" s="27" t="s">
        <v>552</v>
      </c>
      <c r="B11" s="34" t="s">
        <v>105</v>
      </c>
      <c r="C11" s="35">
        <v>4</v>
      </c>
      <c r="F11" s="23" t="s">
        <v>67</v>
      </c>
      <c r="G11" s="24">
        <v>65</v>
      </c>
    </row>
    <row r="12" spans="1:7" x14ac:dyDescent="0.45">
      <c r="B12" s="36" t="s">
        <v>76</v>
      </c>
      <c r="C12" s="37">
        <v>22</v>
      </c>
      <c r="F12" s="23" t="s">
        <v>88</v>
      </c>
      <c r="G12" s="24">
        <v>7</v>
      </c>
    </row>
    <row r="13" spans="1:7" x14ac:dyDescent="0.45">
      <c r="B13" s="36" t="s">
        <v>82</v>
      </c>
      <c r="C13" s="37">
        <v>5</v>
      </c>
      <c r="F13" s="23" t="s">
        <v>165</v>
      </c>
      <c r="G13" s="24">
        <v>2</v>
      </c>
    </row>
    <row r="14" spans="1:7" x14ac:dyDescent="0.45">
      <c r="B14" s="36" t="s">
        <v>66</v>
      </c>
      <c r="C14" s="37">
        <v>7</v>
      </c>
      <c r="F14" s="23" t="s">
        <v>106</v>
      </c>
      <c r="G14" s="24">
        <v>7</v>
      </c>
    </row>
    <row r="15" spans="1:7" x14ac:dyDescent="0.45">
      <c r="B15" s="36" t="s">
        <v>99</v>
      </c>
      <c r="C15" s="37">
        <v>1</v>
      </c>
      <c r="F15" s="23" t="s">
        <v>275</v>
      </c>
      <c r="G15" s="24">
        <v>4</v>
      </c>
    </row>
    <row r="16" spans="1:7" x14ac:dyDescent="0.45">
      <c r="B16" s="36" t="s">
        <v>67</v>
      </c>
      <c r="C16" s="37">
        <v>35</v>
      </c>
      <c r="F16" s="23" t="s">
        <v>424</v>
      </c>
      <c r="G16" s="24">
        <v>1</v>
      </c>
    </row>
    <row r="17" spans="1:7" x14ac:dyDescent="0.45">
      <c r="B17" s="36" t="s">
        <v>165</v>
      </c>
      <c r="C17" s="37">
        <v>1</v>
      </c>
      <c r="F17" s="23" t="s">
        <v>68</v>
      </c>
      <c r="G17" s="24">
        <v>2</v>
      </c>
    </row>
    <row r="18" spans="1:7" x14ac:dyDescent="0.45">
      <c r="B18" s="36" t="s">
        <v>106</v>
      </c>
      <c r="C18" s="37">
        <v>3</v>
      </c>
      <c r="F18" s="23" t="s">
        <v>237</v>
      </c>
      <c r="G18" s="24">
        <v>1</v>
      </c>
    </row>
    <row r="19" spans="1:7" x14ac:dyDescent="0.45">
      <c r="B19" s="36" t="s">
        <v>275</v>
      </c>
      <c r="C19" s="37">
        <v>1</v>
      </c>
      <c r="F19" s="23" t="s">
        <v>238</v>
      </c>
      <c r="G19" s="24">
        <v>13</v>
      </c>
    </row>
    <row r="20" spans="1:7" x14ac:dyDescent="0.45">
      <c r="B20" s="36" t="s">
        <v>424</v>
      </c>
      <c r="C20" s="37">
        <v>1</v>
      </c>
      <c r="F20" s="23" t="s">
        <v>89</v>
      </c>
      <c r="G20" s="24">
        <v>17</v>
      </c>
    </row>
    <row r="21" spans="1:7" x14ac:dyDescent="0.45">
      <c r="B21" s="36" t="s">
        <v>68</v>
      </c>
      <c r="C21" s="37">
        <v>1</v>
      </c>
      <c r="F21" s="23" t="s">
        <v>256</v>
      </c>
      <c r="G21" s="24">
        <v>3</v>
      </c>
    </row>
    <row r="22" spans="1:7" x14ac:dyDescent="0.45">
      <c r="B22" s="36" t="s">
        <v>237</v>
      </c>
      <c r="C22" s="37">
        <v>1</v>
      </c>
      <c r="F22" s="23" t="s">
        <v>100</v>
      </c>
      <c r="G22" s="24">
        <v>13</v>
      </c>
    </row>
    <row r="23" spans="1:7" x14ac:dyDescent="0.45">
      <c r="B23" s="36" t="s">
        <v>88</v>
      </c>
      <c r="C23" s="37">
        <v>2</v>
      </c>
      <c r="F23" s="23" t="s">
        <v>230</v>
      </c>
      <c r="G23" s="24">
        <v>2</v>
      </c>
    </row>
    <row r="24" spans="1:7" x14ac:dyDescent="0.45">
      <c r="B24" s="36" t="s">
        <v>238</v>
      </c>
      <c r="C24" s="37">
        <v>5</v>
      </c>
      <c r="F24" s="23" t="s">
        <v>207</v>
      </c>
      <c r="G24" s="24">
        <v>2</v>
      </c>
    </row>
    <row r="25" spans="1:7" ht="14.65" thickBot="1" x14ac:dyDescent="0.5">
      <c r="B25" s="36" t="s">
        <v>89</v>
      </c>
      <c r="C25" s="37">
        <v>2</v>
      </c>
      <c r="F25" s="25" t="s">
        <v>553</v>
      </c>
      <c r="G25" s="26">
        <v>29</v>
      </c>
    </row>
    <row r="26" spans="1:7" x14ac:dyDescent="0.45">
      <c r="B26" s="36" t="s">
        <v>256</v>
      </c>
      <c r="C26" s="37">
        <v>1</v>
      </c>
    </row>
    <row r="27" spans="1:7" x14ac:dyDescent="0.45">
      <c r="B27" s="36" t="s">
        <v>100</v>
      </c>
      <c r="C27" s="37">
        <v>3</v>
      </c>
    </row>
    <row r="28" spans="1:7" x14ac:dyDescent="0.45">
      <c r="B28" s="36" t="s">
        <v>230</v>
      </c>
      <c r="C28" s="37">
        <v>1</v>
      </c>
    </row>
    <row r="29" spans="1:7" x14ac:dyDescent="0.45">
      <c r="B29" s="36" t="s">
        <v>207</v>
      </c>
      <c r="C29" s="37">
        <v>1</v>
      </c>
    </row>
    <row r="30" spans="1:7" ht="14.65" thickBot="1" x14ac:dyDescent="0.5">
      <c r="B30" s="38" t="s">
        <v>553</v>
      </c>
      <c r="C30" s="39">
        <v>3</v>
      </c>
    </row>
    <row r="31" spans="1:7" ht="14.65" thickBot="1" x14ac:dyDescent="0.5">
      <c r="A31" s="27" t="s">
        <v>554</v>
      </c>
      <c r="B31" s="40" t="s">
        <v>76</v>
      </c>
      <c r="C31" s="41">
        <v>4</v>
      </c>
    </row>
    <row r="32" spans="1:7" x14ac:dyDescent="0.45">
      <c r="B32" s="42" t="s">
        <v>66</v>
      </c>
      <c r="C32" s="43">
        <v>7</v>
      </c>
    </row>
    <row r="33" spans="2:3" x14ac:dyDescent="0.45">
      <c r="B33" s="42" t="s">
        <v>99</v>
      </c>
      <c r="C33" s="43">
        <v>1</v>
      </c>
    </row>
    <row r="34" spans="2:3" x14ac:dyDescent="0.45">
      <c r="B34" s="42" t="s">
        <v>67</v>
      </c>
      <c r="C34" s="43">
        <v>12</v>
      </c>
    </row>
    <row r="35" spans="2:3" x14ac:dyDescent="0.45">
      <c r="B35" s="42" t="s">
        <v>165</v>
      </c>
      <c r="C35" s="43">
        <v>1</v>
      </c>
    </row>
    <row r="36" spans="2:3" x14ac:dyDescent="0.45">
      <c r="B36" s="42" t="s">
        <v>106</v>
      </c>
      <c r="C36" s="43">
        <v>4</v>
      </c>
    </row>
    <row r="37" spans="2:3" x14ac:dyDescent="0.45">
      <c r="B37" s="42" t="s">
        <v>275</v>
      </c>
      <c r="C37" s="43">
        <v>3</v>
      </c>
    </row>
    <row r="38" spans="2:3" x14ac:dyDescent="0.45">
      <c r="B38" s="42" t="s">
        <v>68</v>
      </c>
      <c r="C38" s="43">
        <v>1</v>
      </c>
    </row>
    <row r="39" spans="2:3" x14ac:dyDescent="0.45">
      <c r="B39" s="42" t="s">
        <v>88</v>
      </c>
      <c r="C39" s="43">
        <v>4</v>
      </c>
    </row>
    <row r="40" spans="2:3" x14ac:dyDescent="0.45">
      <c r="B40" s="42" t="s">
        <v>238</v>
      </c>
      <c r="C40" s="43">
        <v>8</v>
      </c>
    </row>
    <row r="41" spans="2:3" x14ac:dyDescent="0.45">
      <c r="B41" s="42" t="s">
        <v>89</v>
      </c>
      <c r="C41" s="43">
        <v>15</v>
      </c>
    </row>
    <row r="42" spans="2:3" x14ac:dyDescent="0.45">
      <c r="B42" s="42" t="s">
        <v>256</v>
      </c>
      <c r="C42" s="43">
        <v>2</v>
      </c>
    </row>
    <row r="43" spans="2:3" x14ac:dyDescent="0.45">
      <c r="B43" s="42" t="s">
        <v>100</v>
      </c>
      <c r="C43" s="43">
        <v>10</v>
      </c>
    </row>
    <row r="44" spans="2:3" x14ac:dyDescent="0.45">
      <c r="B44" s="42" t="s">
        <v>230</v>
      </c>
      <c r="C44" s="43">
        <v>1</v>
      </c>
    </row>
    <row r="45" spans="2:3" x14ac:dyDescent="0.45">
      <c r="B45" s="42" t="s">
        <v>207</v>
      </c>
      <c r="C45" s="43">
        <v>1</v>
      </c>
    </row>
    <row r="46" spans="2:3" ht="14.65" thickBot="1" x14ac:dyDescent="0.5">
      <c r="B46" s="44" t="s">
        <v>553</v>
      </c>
      <c r="C46" s="45">
        <v>26</v>
      </c>
    </row>
  </sheetData>
  <dataConsolidate>
    <dataRefs count="1">
      <dataRef ref="B3:C46" sheet="Genre Wise analysis"/>
    </dataRefs>
  </dataConsolidate>
  <mergeCells count="1">
    <mergeCell ref="F4:G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5D179-7855-41AC-AF72-E904AF80D47C}">
  <dimension ref="A1:AA103"/>
  <sheetViews>
    <sheetView topLeftCell="A12" workbookViewId="0">
      <selection activeCell="U22" sqref="U22"/>
    </sheetView>
  </sheetViews>
  <sheetFormatPr defaultRowHeight="14.25" x14ac:dyDescent="0.45"/>
  <cols>
    <col min="1" max="1" width="17.3984375" bestFit="1" customWidth="1"/>
    <col min="2" max="2" width="14.73046875" bestFit="1" customWidth="1"/>
    <col min="3" max="6" width="3.73046875" bestFit="1" customWidth="1"/>
    <col min="7" max="7" width="2.73046875" bestFit="1" customWidth="1"/>
    <col min="8" max="14" width="3.73046875" bestFit="1" customWidth="1"/>
    <col min="15" max="15" width="9.86328125" bestFit="1" customWidth="1"/>
    <col min="26" max="26" width="21.6640625" customWidth="1"/>
    <col min="27" max="27" width="14.9296875" customWidth="1"/>
  </cols>
  <sheetData>
    <row r="1" spans="1:27" ht="14.65" thickBot="1" x14ac:dyDescent="0.5"/>
    <row r="2" spans="1:27" ht="14.65" thickBot="1" x14ac:dyDescent="0.5">
      <c r="Z2" s="88" t="s">
        <v>558</v>
      </c>
      <c r="AA2" s="89"/>
    </row>
    <row r="3" spans="1:27" ht="14.65" thickBot="1" x14ac:dyDescent="0.5">
      <c r="A3" s="106" t="s">
        <v>557</v>
      </c>
      <c r="B3" s="106" t="s">
        <v>556</v>
      </c>
      <c r="C3" s="106"/>
      <c r="D3" s="106"/>
      <c r="E3" s="106"/>
      <c r="F3" s="106"/>
      <c r="G3" s="106"/>
      <c r="H3" s="106"/>
      <c r="I3" s="106"/>
      <c r="J3" s="106"/>
      <c r="K3" s="106"/>
      <c r="L3" s="106"/>
      <c r="M3" s="106"/>
      <c r="N3" s="106"/>
      <c r="O3" s="106"/>
      <c r="Z3" s="57" t="s">
        <v>0</v>
      </c>
      <c r="AA3" s="58" t="s">
        <v>10</v>
      </c>
    </row>
    <row r="4" spans="1:27" x14ac:dyDescent="0.45">
      <c r="A4" s="106" t="s">
        <v>548</v>
      </c>
      <c r="B4" s="106">
        <v>7.5</v>
      </c>
      <c r="C4" s="106">
        <v>7.6</v>
      </c>
      <c r="D4" s="106">
        <v>7.7</v>
      </c>
      <c r="E4" s="106">
        <v>7.8</v>
      </c>
      <c r="F4" s="106">
        <v>7.9</v>
      </c>
      <c r="G4" s="106">
        <v>8</v>
      </c>
      <c r="H4" s="106">
        <v>8.1</v>
      </c>
      <c r="I4" s="106">
        <v>8.1999999999999993</v>
      </c>
      <c r="J4" s="106">
        <v>8.3000000000000007</v>
      </c>
      <c r="K4" s="106">
        <v>8.4</v>
      </c>
      <c r="L4" s="106">
        <v>8.5</v>
      </c>
      <c r="M4" s="106">
        <v>8.6</v>
      </c>
      <c r="N4" s="106">
        <v>8.8000000000000007</v>
      </c>
      <c r="O4" s="106" t="s">
        <v>549</v>
      </c>
      <c r="Z4" s="63" t="s">
        <v>182</v>
      </c>
      <c r="AA4" s="59">
        <v>8.8000000000000007</v>
      </c>
    </row>
    <row r="5" spans="1:27" x14ac:dyDescent="0.45">
      <c r="A5" s="107">
        <v>2010</v>
      </c>
      <c r="B5" s="108">
        <v>1</v>
      </c>
      <c r="C5" s="108">
        <v>4</v>
      </c>
      <c r="D5" s="108">
        <v>5</v>
      </c>
      <c r="E5" s="108">
        <v>2</v>
      </c>
      <c r="F5" s="108"/>
      <c r="G5" s="108">
        <v>2</v>
      </c>
      <c r="H5" s="108">
        <v>2</v>
      </c>
      <c r="I5" s="108"/>
      <c r="J5" s="108">
        <v>1</v>
      </c>
      <c r="K5" s="108"/>
      <c r="L5" s="108"/>
      <c r="M5" s="108"/>
      <c r="N5" s="108">
        <v>1</v>
      </c>
      <c r="O5" s="108">
        <v>18</v>
      </c>
      <c r="Z5" s="64" t="s">
        <v>178</v>
      </c>
      <c r="AA5" s="60">
        <v>8.6</v>
      </c>
    </row>
    <row r="6" spans="1:27" x14ac:dyDescent="0.45">
      <c r="A6" s="107">
        <v>2011</v>
      </c>
      <c r="B6" s="108">
        <v>1</v>
      </c>
      <c r="C6" s="108">
        <v>2</v>
      </c>
      <c r="D6" s="108">
        <v>2</v>
      </c>
      <c r="E6" s="108">
        <v>3</v>
      </c>
      <c r="F6" s="108">
        <v>1</v>
      </c>
      <c r="G6" s="108"/>
      <c r="H6" s="108">
        <v>1</v>
      </c>
      <c r="I6" s="108">
        <v>1</v>
      </c>
      <c r="J6" s="108"/>
      <c r="K6" s="108"/>
      <c r="L6" s="108"/>
      <c r="M6" s="108"/>
      <c r="N6" s="108"/>
      <c r="O6" s="108">
        <v>11</v>
      </c>
      <c r="Z6" s="64" t="s">
        <v>407</v>
      </c>
      <c r="AA6" s="60">
        <v>8.5</v>
      </c>
    </row>
    <row r="7" spans="1:27" x14ac:dyDescent="0.45">
      <c r="A7" s="107">
        <v>2012</v>
      </c>
      <c r="B7" s="108"/>
      <c r="C7" s="108">
        <v>1</v>
      </c>
      <c r="D7" s="108">
        <v>3</v>
      </c>
      <c r="E7" s="108">
        <v>3</v>
      </c>
      <c r="F7" s="108">
        <v>2</v>
      </c>
      <c r="G7" s="108">
        <v>1</v>
      </c>
      <c r="H7" s="108">
        <v>1</v>
      </c>
      <c r="I7" s="108"/>
      <c r="J7" s="108"/>
      <c r="K7" s="108">
        <v>2</v>
      </c>
      <c r="L7" s="108"/>
      <c r="M7" s="108"/>
      <c r="N7" s="108"/>
      <c r="O7" s="108">
        <v>13</v>
      </c>
      <c r="Z7" s="64" t="s">
        <v>111</v>
      </c>
      <c r="AA7" s="60">
        <v>8.4</v>
      </c>
    </row>
    <row r="8" spans="1:27" x14ac:dyDescent="0.45">
      <c r="A8" s="107">
        <v>2013</v>
      </c>
      <c r="B8" s="108">
        <v>1</v>
      </c>
      <c r="C8" s="108">
        <v>3</v>
      </c>
      <c r="D8" s="108">
        <v>1</v>
      </c>
      <c r="E8" s="108">
        <v>4</v>
      </c>
      <c r="F8" s="108">
        <v>2</v>
      </c>
      <c r="G8" s="108">
        <v>2</v>
      </c>
      <c r="H8" s="108">
        <v>3</v>
      </c>
      <c r="I8" s="108">
        <v>1</v>
      </c>
      <c r="J8" s="108"/>
      <c r="K8" s="108"/>
      <c r="L8" s="108"/>
      <c r="M8" s="108"/>
      <c r="N8" s="108"/>
      <c r="O8" s="108">
        <v>17</v>
      </c>
      <c r="Z8" s="64" t="s">
        <v>204</v>
      </c>
      <c r="AA8" s="60">
        <v>8.4</v>
      </c>
    </row>
    <row r="9" spans="1:27" x14ac:dyDescent="0.45">
      <c r="A9" s="107">
        <v>2014</v>
      </c>
      <c r="B9" s="108"/>
      <c r="C9" s="108">
        <v>2</v>
      </c>
      <c r="D9" s="108">
        <v>2</v>
      </c>
      <c r="E9" s="108">
        <v>5</v>
      </c>
      <c r="F9" s="108">
        <v>4</v>
      </c>
      <c r="G9" s="108">
        <v>1</v>
      </c>
      <c r="H9" s="108">
        <v>4</v>
      </c>
      <c r="I9" s="108"/>
      <c r="J9" s="108"/>
      <c r="K9" s="108"/>
      <c r="L9" s="108">
        <v>1</v>
      </c>
      <c r="M9" s="108">
        <v>1</v>
      </c>
      <c r="N9" s="108"/>
      <c r="O9" s="108">
        <v>20</v>
      </c>
      <c r="Z9" s="64" t="s">
        <v>125</v>
      </c>
      <c r="AA9" s="60">
        <v>8.3000000000000007</v>
      </c>
    </row>
    <row r="10" spans="1:27" x14ac:dyDescent="0.45">
      <c r="A10" s="107">
        <v>2015</v>
      </c>
      <c r="B10" s="108"/>
      <c r="C10" s="108">
        <v>3</v>
      </c>
      <c r="D10" s="108"/>
      <c r="E10" s="108">
        <v>2</v>
      </c>
      <c r="F10" s="108">
        <v>1</v>
      </c>
      <c r="G10" s="108">
        <v>2</v>
      </c>
      <c r="H10" s="108">
        <v>3</v>
      </c>
      <c r="I10" s="108">
        <v>1</v>
      </c>
      <c r="J10" s="108"/>
      <c r="K10" s="108"/>
      <c r="L10" s="108"/>
      <c r="M10" s="108"/>
      <c r="N10" s="108"/>
      <c r="O10" s="108">
        <v>12</v>
      </c>
      <c r="Z10" s="64" t="s">
        <v>62</v>
      </c>
      <c r="AA10" s="60">
        <v>8.1999999999999993</v>
      </c>
    </row>
    <row r="11" spans="1:27" x14ac:dyDescent="0.45">
      <c r="A11" s="107">
        <v>2016</v>
      </c>
      <c r="B11" s="108"/>
      <c r="C11" s="108">
        <v>1</v>
      </c>
      <c r="D11" s="108">
        <v>1</v>
      </c>
      <c r="E11" s="108"/>
      <c r="F11" s="108">
        <v>2</v>
      </c>
      <c r="G11" s="108">
        <v>2</v>
      </c>
      <c r="H11" s="108">
        <v>2</v>
      </c>
      <c r="I11" s="108">
        <v>1</v>
      </c>
      <c r="J11" s="108"/>
      <c r="K11" s="108"/>
      <c r="L11" s="108"/>
      <c r="M11" s="108"/>
      <c r="N11" s="108"/>
      <c r="O11" s="108">
        <v>9</v>
      </c>
      <c r="Z11" s="64" t="s">
        <v>147</v>
      </c>
      <c r="AA11" s="60">
        <v>8.1999999999999993</v>
      </c>
    </row>
    <row r="12" spans="1:27" x14ac:dyDescent="0.45">
      <c r="A12" s="107" t="s">
        <v>549</v>
      </c>
      <c r="B12" s="108">
        <v>3</v>
      </c>
      <c r="C12" s="108">
        <v>16</v>
      </c>
      <c r="D12" s="108">
        <v>14</v>
      </c>
      <c r="E12" s="108">
        <v>19</v>
      </c>
      <c r="F12" s="108">
        <v>12</v>
      </c>
      <c r="G12" s="108">
        <v>10</v>
      </c>
      <c r="H12" s="108">
        <v>16</v>
      </c>
      <c r="I12" s="108">
        <v>4</v>
      </c>
      <c r="J12" s="108">
        <v>1</v>
      </c>
      <c r="K12" s="108">
        <v>2</v>
      </c>
      <c r="L12" s="108">
        <v>1</v>
      </c>
      <c r="M12" s="108">
        <v>1</v>
      </c>
      <c r="N12" s="108">
        <v>1</v>
      </c>
      <c r="O12" s="108">
        <v>100</v>
      </c>
      <c r="Z12" s="64" t="s">
        <v>208</v>
      </c>
      <c r="AA12" s="60">
        <v>8.1999999999999993</v>
      </c>
    </row>
    <row r="13" spans="1:27" x14ac:dyDescent="0.45">
      <c r="Z13" s="64" t="s">
        <v>312</v>
      </c>
      <c r="AA13" s="60">
        <v>8.1999999999999993</v>
      </c>
    </row>
    <row r="14" spans="1:27" x14ac:dyDescent="0.45">
      <c r="Z14" s="64" t="s">
        <v>71</v>
      </c>
      <c r="AA14" s="60">
        <v>8.1</v>
      </c>
    </row>
    <row r="15" spans="1:27" x14ac:dyDescent="0.45">
      <c r="Z15" s="64" t="s">
        <v>78</v>
      </c>
      <c r="AA15" s="60">
        <v>8.1</v>
      </c>
    </row>
    <row r="16" spans="1:27" x14ac:dyDescent="0.45">
      <c r="Z16" s="64" t="s">
        <v>123</v>
      </c>
      <c r="AA16" s="60">
        <v>8.1</v>
      </c>
    </row>
    <row r="17" spans="26:27" x14ac:dyDescent="0.45">
      <c r="Z17" s="64" t="s">
        <v>151</v>
      </c>
      <c r="AA17" s="60">
        <v>8.1</v>
      </c>
    </row>
    <row r="18" spans="26:27" x14ac:dyDescent="0.45">
      <c r="Z18" s="64" t="s">
        <v>170</v>
      </c>
      <c r="AA18" s="60">
        <v>8.1</v>
      </c>
    </row>
    <row r="19" spans="26:27" x14ac:dyDescent="0.45">
      <c r="Z19" s="64" t="s">
        <v>187</v>
      </c>
      <c r="AA19" s="60">
        <v>8.1</v>
      </c>
    </row>
    <row r="20" spans="26:27" x14ac:dyDescent="0.45">
      <c r="Z20" s="64" t="s">
        <v>220</v>
      </c>
      <c r="AA20" s="60">
        <v>8.1</v>
      </c>
    </row>
    <row r="21" spans="26:27" x14ac:dyDescent="0.45">
      <c r="Z21" s="64" t="s">
        <v>231</v>
      </c>
      <c r="AA21" s="60">
        <v>8.1</v>
      </c>
    </row>
    <row r="22" spans="26:27" x14ac:dyDescent="0.45">
      <c r="Z22" s="64" t="s">
        <v>257</v>
      </c>
      <c r="AA22" s="60">
        <v>8.1</v>
      </c>
    </row>
    <row r="23" spans="26:27" x14ac:dyDescent="0.45">
      <c r="Z23" s="64" t="s">
        <v>278</v>
      </c>
      <c r="AA23" s="60">
        <v>8.1</v>
      </c>
    </row>
    <row r="24" spans="26:27" x14ac:dyDescent="0.45">
      <c r="Z24" s="64" t="s">
        <v>302</v>
      </c>
      <c r="AA24" s="60">
        <v>8.1</v>
      </c>
    </row>
    <row r="25" spans="26:27" x14ac:dyDescent="0.45">
      <c r="Z25" s="64" t="s">
        <v>308</v>
      </c>
      <c r="AA25" s="60">
        <v>8.1</v>
      </c>
    </row>
    <row r="26" spans="26:27" x14ac:dyDescent="0.45">
      <c r="Z26" s="64" t="s">
        <v>320</v>
      </c>
      <c r="AA26" s="60">
        <v>8.1</v>
      </c>
    </row>
    <row r="27" spans="26:27" x14ac:dyDescent="0.45">
      <c r="Z27" s="64" t="s">
        <v>323</v>
      </c>
      <c r="AA27" s="60">
        <v>8.1</v>
      </c>
    </row>
    <row r="28" spans="26:27" x14ac:dyDescent="0.45">
      <c r="Z28" s="64" t="s">
        <v>362</v>
      </c>
      <c r="AA28" s="60">
        <v>8.1</v>
      </c>
    </row>
    <row r="29" spans="26:27" x14ac:dyDescent="0.45">
      <c r="Z29" s="64" t="s">
        <v>414</v>
      </c>
      <c r="AA29" s="60">
        <v>8.1</v>
      </c>
    </row>
    <row r="30" spans="26:27" x14ac:dyDescent="0.45">
      <c r="Z30" s="64" t="s">
        <v>84</v>
      </c>
      <c r="AA30" s="60">
        <v>8</v>
      </c>
    </row>
    <row r="31" spans="26:27" x14ac:dyDescent="0.45">
      <c r="Z31" s="64" t="s">
        <v>135</v>
      </c>
      <c r="AA31" s="60">
        <v>8</v>
      </c>
    </row>
    <row r="32" spans="26:27" x14ac:dyDescent="0.45">
      <c r="Z32" s="64" t="s">
        <v>191</v>
      </c>
      <c r="AA32" s="60">
        <v>8</v>
      </c>
    </row>
    <row r="33" spans="26:27" x14ac:dyDescent="0.45">
      <c r="Z33" s="64" t="s">
        <v>196</v>
      </c>
      <c r="AA33" s="60">
        <v>8</v>
      </c>
    </row>
    <row r="34" spans="26:27" x14ac:dyDescent="0.45">
      <c r="Z34" s="64" t="s">
        <v>247</v>
      </c>
      <c r="AA34" s="60">
        <v>8</v>
      </c>
    </row>
    <row r="35" spans="26:27" x14ac:dyDescent="0.45">
      <c r="Z35" s="64" t="s">
        <v>315</v>
      </c>
      <c r="AA35" s="60">
        <v>8</v>
      </c>
    </row>
    <row r="36" spans="26:27" x14ac:dyDescent="0.45">
      <c r="Z36" s="64" t="s">
        <v>345</v>
      </c>
      <c r="AA36" s="60">
        <v>8</v>
      </c>
    </row>
    <row r="37" spans="26:27" x14ac:dyDescent="0.45">
      <c r="Z37" s="64" t="s">
        <v>368</v>
      </c>
      <c r="AA37" s="60">
        <v>8</v>
      </c>
    </row>
    <row r="38" spans="26:27" x14ac:dyDescent="0.45">
      <c r="Z38" s="64" t="s">
        <v>372</v>
      </c>
      <c r="AA38" s="60">
        <v>8</v>
      </c>
    </row>
    <row r="39" spans="26:27" x14ac:dyDescent="0.45">
      <c r="Z39" s="64" t="s">
        <v>400</v>
      </c>
      <c r="AA39" s="60">
        <v>8</v>
      </c>
    </row>
    <row r="40" spans="26:27" x14ac:dyDescent="0.45">
      <c r="Z40" s="64" t="s">
        <v>90</v>
      </c>
      <c r="AA40" s="60">
        <v>7.9</v>
      </c>
    </row>
    <row r="41" spans="26:27" x14ac:dyDescent="0.45">
      <c r="Z41" s="64" t="s">
        <v>115</v>
      </c>
      <c r="AA41" s="60">
        <v>7.9</v>
      </c>
    </row>
    <row r="42" spans="26:27" x14ac:dyDescent="0.45">
      <c r="Z42" s="64" t="s">
        <v>119</v>
      </c>
      <c r="AA42" s="60">
        <v>7.9</v>
      </c>
    </row>
    <row r="43" spans="26:27" x14ac:dyDescent="0.45">
      <c r="Z43" s="64" t="s">
        <v>142</v>
      </c>
      <c r="AA43" s="60">
        <v>7.9</v>
      </c>
    </row>
    <row r="44" spans="26:27" x14ac:dyDescent="0.45">
      <c r="Z44" s="64" t="s">
        <v>143</v>
      </c>
      <c r="AA44" s="60">
        <v>7.9</v>
      </c>
    </row>
    <row r="45" spans="26:27" x14ac:dyDescent="0.45">
      <c r="Z45" s="64" t="s">
        <v>190</v>
      </c>
      <c r="AA45" s="60">
        <v>7.9</v>
      </c>
    </row>
    <row r="46" spans="26:27" x14ac:dyDescent="0.45">
      <c r="Z46" s="64" t="s">
        <v>296</v>
      </c>
      <c r="AA46" s="60">
        <v>7.9</v>
      </c>
    </row>
    <row r="47" spans="26:27" x14ac:dyDescent="0.45">
      <c r="Z47" s="64" t="s">
        <v>349</v>
      </c>
      <c r="AA47" s="60">
        <v>7.9</v>
      </c>
    </row>
    <row r="48" spans="26:27" x14ac:dyDescent="0.45">
      <c r="Z48" s="64" t="s">
        <v>391</v>
      </c>
      <c r="AA48" s="60">
        <v>7.9</v>
      </c>
    </row>
    <row r="49" spans="1:27" x14ac:dyDescent="0.45">
      <c r="A49" s="90" t="s">
        <v>622</v>
      </c>
      <c r="B49" s="91"/>
      <c r="C49" s="91"/>
      <c r="D49" s="91"/>
      <c r="E49" s="91"/>
      <c r="F49" s="91"/>
      <c r="G49" s="91"/>
      <c r="H49" s="91"/>
      <c r="I49" s="91"/>
      <c r="J49" s="91"/>
      <c r="K49" s="91"/>
      <c r="L49" s="91"/>
      <c r="M49" s="91"/>
      <c r="N49" s="91"/>
      <c r="O49" s="91"/>
      <c r="P49" s="91"/>
      <c r="Z49" s="64" t="s">
        <v>395</v>
      </c>
      <c r="AA49" s="60">
        <v>7.9</v>
      </c>
    </row>
    <row r="50" spans="1:27" x14ac:dyDescent="0.45">
      <c r="A50" s="91"/>
      <c r="B50" s="91"/>
      <c r="C50" s="91"/>
      <c r="D50" s="91"/>
      <c r="E50" s="91"/>
      <c r="F50" s="91"/>
      <c r="G50" s="91"/>
      <c r="H50" s="91"/>
      <c r="I50" s="91"/>
      <c r="J50" s="91"/>
      <c r="K50" s="91"/>
      <c r="L50" s="91"/>
      <c r="M50" s="91"/>
      <c r="N50" s="91"/>
      <c r="O50" s="91"/>
      <c r="P50" s="91"/>
      <c r="Z50" s="64" t="s">
        <v>403</v>
      </c>
      <c r="AA50" s="60">
        <v>7.9</v>
      </c>
    </row>
    <row r="51" spans="1:27" x14ac:dyDescent="0.45">
      <c r="Z51" s="64" t="s">
        <v>410</v>
      </c>
      <c r="AA51" s="60">
        <v>7.9</v>
      </c>
    </row>
    <row r="52" spans="1:27" x14ac:dyDescent="0.45">
      <c r="Z52" s="64" t="s">
        <v>107</v>
      </c>
      <c r="AA52" s="60">
        <v>7.8</v>
      </c>
    </row>
    <row r="53" spans="1:27" x14ac:dyDescent="0.45">
      <c r="Z53" s="64" t="s">
        <v>130</v>
      </c>
      <c r="AA53" s="60">
        <v>7.8</v>
      </c>
    </row>
    <row r="54" spans="1:27" x14ac:dyDescent="0.45">
      <c r="Z54" s="64" t="s">
        <v>139</v>
      </c>
      <c r="AA54" s="60">
        <v>7.8</v>
      </c>
    </row>
    <row r="55" spans="1:27" x14ac:dyDescent="0.45">
      <c r="Z55" s="64" t="s">
        <v>155</v>
      </c>
      <c r="AA55" s="60">
        <v>7.8</v>
      </c>
    </row>
    <row r="56" spans="1:27" x14ac:dyDescent="0.45">
      <c r="Z56" s="64" t="s">
        <v>166</v>
      </c>
      <c r="AA56" s="60">
        <v>7.8</v>
      </c>
    </row>
    <row r="57" spans="1:27" x14ac:dyDescent="0.45">
      <c r="Z57" s="64" t="s">
        <v>184</v>
      </c>
      <c r="AA57" s="60">
        <v>7.8</v>
      </c>
    </row>
    <row r="58" spans="1:27" x14ac:dyDescent="0.45">
      <c r="Z58" s="64" t="s">
        <v>200</v>
      </c>
      <c r="AA58" s="60">
        <v>7.8</v>
      </c>
    </row>
    <row r="59" spans="1:27" x14ac:dyDescent="0.45">
      <c r="Z59" s="64" t="s">
        <v>214</v>
      </c>
      <c r="AA59" s="60">
        <v>7.8</v>
      </c>
    </row>
    <row r="60" spans="1:27" x14ac:dyDescent="0.45">
      <c r="Z60" s="64" t="s">
        <v>218</v>
      </c>
      <c r="AA60" s="60">
        <v>7.8</v>
      </c>
    </row>
    <row r="61" spans="1:27" x14ac:dyDescent="0.45">
      <c r="Z61" s="64" t="s">
        <v>239</v>
      </c>
      <c r="AA61" s="60">
        <v>7.8</v>
      </c>
    </row>
    <row r="62" spans="1:27" x14ac:dyDescent="0.45">
      <c r="Z62" s="64" t="s">
        <v>251</v>
      </c>
      <c r="AA62" s="60">
        <v>7.8</v>
      </c>
    </row>
    <row r="63" spans="1:27" x14ac:dyDescent="0.45">
      <c r="Z63" s="64" t="s">
        <v>300</v>
      </c>
      <c r="AA63" s="60">
        <v>7.8</v>
      </c>
    </row>
    <row r="64" spans="1:27" x14ac:dyDescent="0.45">
      <c r="Z64" s="64" t="s">
        <v>305</v>
      </c>
      <c r="AA64" s="60">
        <v>7.8</v>
      </c>
    </row>
    <row r="65" spans="26:27" x14ac:dyDescent="0.45">
      <c r="Z65" s="64" t="s">
        <v>318</v>
      </c>
      <c r="AA65" s="60">
        <v>7.8</v>
      </c>
    </row>
    <row r="66" spans="26:27" x14ac:dyDescent="0.45">
      <c r="Z66" s="64" t="s">
        <v>331</v>
      </c>
      <c r="AA66" s="60">
        <v>7.8</v>
      </c>
    </row>
    <row r="67" spans="26:27" x14ac:dyDescent="0.45">
      <c r="Z67" s="64" t="s">
        <v>342</v>
      </c>
      <c r="AA67" s="60">
        <v>7.8</v>
      </c>
    </row>
    <row r="68" spans="26:27" x14ac:dyDescent="0.45">
      <c r="Z68" s="64" t="s">
        <v>355</v>
      </c>
      <c r="AA68" s="60">
        <v>7.8</v>
      </c>
    </row>
    <row r="69" spans="26:27" x14ac:dyDescent="0.45">
      <c r="Z69" s="64" t="s">
        <v>375</v>
      </c>
      <c r="AA69" s="60">
        <v>7.8</v>
      </c>
    </row>
    <row r="70" spans="26:27" x14ac:dyDescent="0.45">
      <c r="Z70" s="64" t="s">
        <v>387</v>
      </c>
      <c r="AA70" s="60">
        <v>7.8</v>
      </c>
    </row>
    <row r="71" spans="26:27" x14ac:dyDescent="0.45">
      <c r="Z71" s="64" t="s">
        <v>95</v>
      </c>
      <c r="AA71" s="60">
        <v>7.7</v>
      </c>
    </row>
    <row r="72" spans="26:27" x14ac:dyDescent="0.45">
      <c r="Z72" s="64" t="s">
        <v>174</v>
      </c>
      <c r="AA72" s="60">
        <v>7.7</v>
      </c>
    </row>
    <row r="73" spans="26:27" x14ac:dyDescent="0.45">
      <c r="Z73" s="64" t="s">
        <v>223</v>
      </c>
      <c r="AA73" s="60">
        <v>7.7</v>
      </c>
    </row>
    <row r="74" spans="26:27" x14ac:dyDescent="0.45">
      <c r="Z74" s="64" t="s">
        <v>260</v>
      </c>
      <c r="AA74" s="60">
        <v>7.7</v>
      </c>
    </row>
    <row r="75" spans="26:27" x14ac:dyDescent="0.45">
      <c r="Z75" s="64" t="s">
        <v>268</v>
      </c>
      <c r="AA75" s="60">
        <v>7.7</v>
      </c>
    </row>
    <row r="76" spans="26:27" x14ac:dyDescent="0.45">
      <c r="Z76" s="64" t="s">
        <v>288</v>
      </c>
      <c r="AA76" s="60">
        <v>7.7</v>
      </c>
    </row>
    <row r="77" spans="26:27" x14ac:dyDescent="0.45">
      <c r="Z77" s="64" t="s">
        <v>337</v>
      </c>
      <c r="AA77" s="60">
        <v>7.7</v>
      </c>
    </row>
    <row r="78" spans="26:27" x14ac:dyDescent="0.45">
      <c r="Z78" s="64" t="s">
        <v>353</v>
      </c>
      <c r="AA78" s="60">
        <v>7.7</v>
      </c>
    </row>
    <row r="79" spans="26:27" x14ac:dyDescent="0.45">
      <c r="Z79" s="64" t="s">
        <v>358</v>
      </c>
      <c r="AA79" s="60">
        <v>7.7</v>
      </c>
    </row>
    <row r="80" spans="26:27" x14ac:dyDescent="0.45">
      <c r="Z80" s="64" t="s">
        <v>364</v>
      </c>
      <c r="AA80" s="60">
        <v>7.7</v>
      </c>
    </row>
    <row r="81" spans="26:27" x14ac:dyDescent="0.45">
      <c r="Z81" s="64" t="s">
        <v>383</v>
      </c>
      <c r="AA81" s="60">
        <v>7.7</v>
      </c>
    </row>
    <row r="82" spans="26:27" x14ac:dyDescent="0.45">
      <c r="Z82" s="64" t="s">
        <v>398</v>
      </c>
      <c r="AA82" s="60">
        <v>7.7</v>
      </c>
    </row>
    <row r="83" spans="26:27" x14ac:dyDescent="0.45">
      <c r="Z83" s="64" t="s">
        <v>399</v>
      </c>
      <c r="AA83" s="60">
        <v>7.7</v>
      </c>
    </row>
    <row r="84" spans="26:27" x14ac:dyDescent="0.45">
      <c r="Z84" s="64" t="s">
        <v>417</v>
      </c>
      <c r="AA84" s="60">
        <v>7.7</v>
      </c>
    </row>
    <row r="85" spans="26:27" x14ac:dyDescent="0.45">
      <c r="Z85" s="64" t="s">
        <v>101</v>
      </c>
      <c r="AA85" s="60">
        <v>7.6</v>
      </c>
    </row>
    <row r="86" spans="26:27" x14ac:dyDescent="0.45">
      <c r="Z86" s="64" t="s">
        <v>157</v>
      </c>
      <c r="AA86" s="60">
        <v>7.6</v>
      </c>
    </row>
    <row r="87" spans="26:27" x14ac:dyDescent="0.45">
      <c r="Z87" s="64" t="s">
        <v>193</v>
      </c>
      <c r="AA87" s="60">
        <v>7.6</v>
      </c>
    </row>
    <row r="88" spans="26:27" x14ac:dyDescent="0.45">
      <c r="Z88" s="64" t="s">
        <v>210</v>
      </c>
      <c r="AA88" s="60">
        <v>7.6</v>
      </c>
    </row>
    <row r="89" spans="26:27" x14ac:dyDescent="0.45">
      <c r="Z89" s="64" t="s">
        <v>226</v>
      </c>
      <c r="AA89" s="60">
        <v>7.6</v>
      </c>
    </row>
    <row r="90" spans="26:27" x14ac:dyDescent="0.45">
      <c r="Z90" s="64" t="s">
        <v>235</v>
      </c>
      <c r="AA90" s="60">
        <v>7.6</v>
      </c>
    </row>
    <row r="91" spans="26:27" x14ac:dyDescent="0.45">
      <c r="Z91" s="64" t="s">
        <v>254</v>
      </c>
      <c r="AA91" s="60">
        <v>7.6</v>
      </c>
    </row>
    <row r="92" spans="26:27" x14ac:dyDescent="0.45">
      <c r="Z92" s="64" t="s">
        <v>272</v>
      </c>
      <c r="AA92" s="60">
        <v>7.6</v>
      </c>
    </row>
    <row r="93" spans="26:27" x14ac:dyDescent="0.45">
      <c r="Z93" s="64" t="s">
        <v>276</v>
      </c>
      <c r="AA93" s="60">
        <v>7.6</v>
      </c>
    </row>
    <row r="94" spans="26:27" x14ac:dyDescent="0.45">
      <c r="Z94" s="64" t="s">
        <v>281</v>
      </c>
      <c r="AA94" s="60">
        <v>7.6</v>
      </c>
    </row>
    <row r="95" spans="26:27" x14ac:dyDescent="0.45">
      <c r="Z95" s="64" t="s">
        <v>284</v>
      </c>
      <c r="AA95" s="60">
        <v>7.6</v>
      </c>
    </row>
    <row r="96" spans="26:27" x14ac:dyDescent="0.45">
      <c r="Z96" s="64" t="s">
        <v>292</v>
      </c>
      <c r="AA96" s="60">
        <v>7.6</v>
      </c>
    </row>
    <row r="97" spans="26:27" x14ac:dyDescent="0.45">
      <c r="Z97" s="64" t="s">
        <v>327</v>
      </c>
      <c r="AA97" s="60">
        <v>7.6</v>
      </c>
    </row>
    <row r="98" spans="26:27" x14ac:dyDescent="0.45">
      <c r="Z98" s="64" t="s">
        <v>334</v>
      </c>
      <c r="AA98" s="60">
        <v>7.6</v>
      </c>
    </row>
    <row r="99" spans="26:27" x14ac:dyDescent="0.45">
      <c r="Z99" s="64" t="s">
        <v>379</v>
      </c>
      <c r="AA99" s="60">
        <v>7.6</v>
      </c>
    </row>
    <row r="100" spans="26:27" x14ac:dyDescent="0.45">
      <c r="Z100" s="64" t="s">
        <v>421</v>
      </c>
      <c r="AA100" s="60">
        <v>7.6</v>
      </c>
    </row>
    <row r="101" spans="26:27" x14ac:dyDescent="0.45">
      <c r="Z101" s="64" t="s">
        <v>161</v>
      </c>
      <c r="AA101" s="60">
        <v>7.5</v>
      </c>
    </row>
    <row r="102" spans="26:27" x14ac:dyDescent="0.45">
      <c r="Z102" s="64" t="s">
        <v>243</v>
      </c>
      <c r="AA102" s="60">
        <v>7.5</v>
      </c>
    </row>
    <row r="103" spans="26:27" ht="14.65" thickBot="1" x14ac:dyDescent="0.5">
      <c r="Z103" s="65" t="s">
        <v>264</v>
      </c>
      <c r="AA103" s="61">
        <v>7.5</v>
      </c>
    </row>
  </sheetData>
  <mergeCells count="2">
    <mergeCell ref="Z2:AA2"/>
    <mergeCell ref="A49:P50"/>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DAE3E-2D95-46DF-817E-B4C5D56AC4A5}">
  <dimension ref="A2:Y103"/>
  <sheetViews>
    <sheetView workbookViewId="0">
      <selection activeCell="U23" sqref="U23"/>
    </sheetView>
  </sheetViews>
  <sheetFormatPr defaultRowHeight="14.25" x14ac:dyDescent="0.45"/>
  <cols>
    <col min="1" max="1" width="11.9296875" bestFit="1" customWidth="1"/>
    <col min="2" max="2" width="17.796875" bestFit="1" customWidth="1"/>
    <col min="24" max="24" width="41.1328125" customWidth="1"/>
    <col min="25" max="25" width="13.265625" customWidth="1"/>
  </cols>
  <sheetData>
    <row r="2" spans="1:25" ht="15.75" x14ac:dyDescent="0.5">
      <c r="X2" s="92" t="s">
        <v>630</v>
      </c>
      <c r="Y2" s="93"/>
    </row>
    <row r="3" spans="1:25" x14ac:dyDescent="0.45">
      <c r="A3" s="16" t="s">
        <v>548</v>
      </c>
      <c r="B3" t="s">
        <v>579</v>
      </c>
      <c r="X3" s="20" t="s">
        <v>0</v>
      </c>
      <c r="Y3" s="20" t="s">
        <v>14</v>
      </c>
    </row>
    <row r="4" spans="1:25" x14ac:dyDescent="0.45">
      <c r="A4" s="17">
        <v>2010</v>
      </c>
      <c r="B4" s="49">
        <v>75.764705882352942</v>
      </c>
      <c r="X4" s="62" t="s">
        <v>403</v>
      </c>
      <c r="Y4" s="50">
        <v>100</v>
      </c>
    </row>
    <row r="5" spans="1:25" x14ac:dyDescent="0.45">
      <c r="A5" s="17">
        <v>2011</v>
      </c>
      <c r="B5" s="49">
        <v>75.181818181818187</v>
      </c>
      <c r="X5" s="62" t="s">
        <v>90</v>
      </c>
      <c r="Y5" s="50">
        <v>96</v>
      </c>
    </row>
    <row r="6" spans="1:25" x14ac:dyDescent="0.45">
      <c r="A6" s="17">
        <v>2012</v>
      </c>
      <c r="B6" s="49">
        <v>77</v>
      </c>
      <c r="X6" s="62" t="s">
        <v>200</v>
      </c>
      <c r="Y6" s="50">
        <v>96</v>
      </c>
    </row>
    <row r="7" spans="1:25" x14ac:dyDescent="0.45">
      <c r="A7" s="17">
        <v>2013</v>
      </c>
      <c r="B7" s="49">
        <v>81.714285714285708</v>
      </c>
      <c r="X7" s="62" t="s">
        <v>320</v>
      </c>
      <c r="Y7" s="50">
        <v>96</v>
      </c>
    </row>
    <row r="8" spans="1:25" x14ac:dyDescent="0.45">
      <c r="A8" s="17">
        <v>2014</v>
      </c>
      <c r="B8" s="48">
        <v>77.599999999999994</v>
      </c>
      <c r="X8" s="62" t="s">
        <v>268</v>
      </c>
      <c r="Y8" s="50">
        <v>95</v>
      </c>
    </row>
    <row r="9" spans="1:25" x14ac:dyDescent="0.45">
      <c r="A9" s="17">
        <v>2015</v>
      </c>
      <c r="B9" s="48">
        <v>81.833333333333329</v>
      </c>
      <c r="X9" s="62" t="s">
        <v>147</v>
      </c>
      <c r="Y9" s="50">
        <v>94</v>
      </c>
    </row>
    <row r="10" spans="1:25" x14ac:dyDescent="0.45">
      <c r="A10" s="17">
        <v>2016</v>
      </c>
      <c r="B10" s="48">
        <v>79.666666666666671</v>
      </c>
      <c r="X10" s="62" t="s">
        <v>391</v>
      </c>
      <c r="Y10" s="50">
        <v>94</v>
      </c>
    </row>
    <row r="11" spans="1:25" x14ac:dyDescent="0.45">
      <c r="A11" s="17" t="s">
        <v>549</v>
      </c>
      <c r="B11" s="105">
        <v>78.252631578947373</v>
      </c>
      <c r="X11" s="62" t="s">
        <v>410</v>
      </c>
      <c r="Y11" s="50">
        <v>94</v>
      </c>
    </row>
    <row r="12" spans="1:25" x14ac:dyDescent="0.45">
      <c r="X12" s="62" t="s">
        <v>62</v>
      </c>
      <c r="Y12" s="50">
        <v>93</v>
      </c>
    </row>
    <row r="13" spans="1:25" x14ac:dyDescent="0.45">
      <c r="X13" s="62" t="s">
        <v>323</v>
      </c>
      <c r="Y13" s="50">
        <v>93</v>
      </c>
    </row>
    <row r="14" spans="1:25" x14ac:dyDescent="0.45">
      <c r="X14" s="62" t="s">
        <v>125</v>
      </c>
      <c r="Y14" s="50">
        <v>92</v>
      </c>
    </row>
    <row r="15" spans="1:25" x14ac:dyDescent="0.45">
      <c r="X15" s="62" t="s">
        <v>187</v>
      </c>
      <c r="Y15" s="50">
        <v>90</v>
      </c>
    </row>
    <row r="16" spans="1:25" x14ac:dyDescent="0.45">
      <c r="X16" s="62" t="s">
        <v>315</v>
      </c>
      <c r="Y16" s="50">
        <v>90</v>
      </c>
    </row>
    <row r="17" spans="5:25" x14ac:dyDescent="0.45">
      <c r="X17" s="62" t="s">
        <v>349</v>
      </c>
      <c r="Y17" s="50">
        <v>89</v>
      </c>
    </row>
    <row r="18" spans="5:25" x14ac:dyDescent="0.45">
      <c r="X18" s="62" t="s">
        <v>95</v>
      </c>
      <c r="Y18" s="50">
        <v>88</v>
      </c>
    </row>
    <row r="19" spans="5:25" x14ac:dyDescent="0.45">
      <c r="X19" s="62" t="s">
        <v>308</v>
      </c>
      <c r="Y19" s="50">
        <v>88</v>
      </c>
    </row>
    <row r="20" spans="5:25" x14ac:dyDescent="0.45">
      <c r="E20" s="90" t="s">
        <v>631</v>
      </c>
      <c r="F20" s="91"/>
      <c r="G20" s="91"/>
      <c r="H20" s="91"/>
      <c r="I20" s="91"/>
      <c r="J20" s="91"/>
      <c r="K20" s="91"/>
      <c r="L20" s="91"/>
      <c r="M20" s="91"/>
      <c r="N20" s="91"/>
      <c r="X20" s="62" t="s">
        <v>331</v>
      </c>
      <c r="Y20" s="50">
        <v>88</v>
      </c>
    </row>
    <row r="21" spans="5:25" x14ac:dyDescent="0.45">
      <c r="E21" s="91"/>
      <c r="F21" s="91"/>
      <c r="G21" s="91"/>
      <c r="H21" s="91"/>
      <c r="I21" s="91"/>
      <c r="J21" s="91"/>
      <c r="K21" s="91"/>
      <c r="L21" s="91"/>
      <c r="M21" s="91"/>
      <c r="N21" s="91"/>
      <c r="X21" s="62" t="s">
        <v>345</v>
      </c>
      <c r="Y21" s="50">
        <v>88</v>
      </c>
    </row>
    <row r="22" spans="5:25" x14ac:dyDescent="0.45">
      <c r="X22" s="62" t="s">
        <v>407</v>
      </c>
      <c r="Y22" s="50">
        <v>88</v>
      </c>
    </row>
    <row r="23" spans="5:25" x14ac:dyDescent="0.45">
      <c r="X23" s="62" t="s">
        <v>254</v>
      </c>
      <c r="Y23" s="50">
        <v>87</v>
      </c>
    </row>
    <row r="24" spans="5:25" x14ac:dyDescent="0.45">
      <c r="X24" s="62" t="s">
        <v>260</v>
      </c>
      <c r="Y24" s="50">
        <v>86</v>
      </c>
    </row>
    <row r="25" spans="5:25" x14ac:dyDescent="0.45">
      <c r="X25" s="62" t="s">
        <v>383</v>
      </c>
      <c r="Y25" s="50">
        <v>86</v>
      </c>
    </row>
    <row r="26" spans="5:25" x14ac:dyDescent="0.45">
      <c r="X26" s="62" t="s">
        <v>342</v>
      </c>
      <c r="Y26" s="50">
        <v>84</v>
      </c>
    </row>
    <row r="27" spans="5:25" x14ac:dyDescent="0.45">
      <c r="X27" s="62" t="s">
        <v>400</v>
      </c>
      <c r="Y27" s="50">
        <v>84</v>
      </c>
    </row>
    <row r="28" spans="5:25" x14ac:dyDescent="0.45">
      <c r="X28" s="62" t="s">
        <v>161</v>
      </c>
      <c r="Y28" s="50">
        <v>83</v>
      </c>
    </row>
    <row r="29" spans="5:25" x14ac:dyDescent="0.45">
      <c r="X29" s="62" t="s">
        <v>239</v>
      </c>
      <c r="Y29" s="50">
        <v>83</v>
      </c>
    </row>
    <row r="30" spans="5:25" x14ac:dyDescent="0.45">
      <c r="X30" s="62" t="s">
        <v>251</v>
      </c>
      <c r="Y30" s="50">
        <v>83</v>
      </c>
    </row>
    <row r="31" spans="5:25" x14ac:dyDescent="0.45">
      <c r="X31" s="62" t="s">
        <v>284</v>
      </c>
      <c r="Y31" s="50">
        <v>82</v>
      </c>
    </row>
    <row r="32" spans="5:25" x14ac:dyDescent="0.45">
      <c r="X32" s="62" t="s">
        <v>292</v>
      </c>
      <c r="Y32" s="50">
        <v>82</v>
      </c>
    </row>
    <row r="33" spans="24:25" x14ac:dyDescent="0.45">
      <c r="X33" s="62" t="s">
        <v>334</v>
      </c>
      <c r="Y33" s="50">
        <v>82</v>
      </c>
    </row>
    <row r="34" spans="24:25" x14ac:dyDescent="0.45">
      <c r="X34" s="62" t="s">
        <v>84</v>
      </c>
      <c r="Y34" s="50">
        <v>81</v>
      </c>
    </row>
    <row r="35" spans="24:25" x14ac:dyDescent="0.45">
      <c r="X35" s="62" t="s">
        <v>130</v>
      </c>
      <c r="Y35" s="50">
        <v>81</v>
      </c>
    </row>
    <row r="36" spans="24:25" x14ac:dyDescent="0.45">
      <c r="X36" s="62" t="s">
        <v>204</v>
      </c>
      <c r="Y36" s="50">
        <v>81</v>
      </c>
    </row>
    <row r="37" spans="24:25" x14ac:dyDescent="0.45">
      <c r="X37" s="62" t="s">
        <v>272</v>
      </c>
      <c r="Y37" s="50">
        <v>81</v>
      </c>
    </row>
    <row r="38" spans="24:25" x14ac:dyDescent="0.45">
      <c r="X38" s="62" t="s">
        <v>300</v>
      </c>
      <c r="Y38" s="50">
        <v>81</v>
      </c>
    </row>
    <row r="39" spans="24:25" x14ac:dyDescent="0.45">
      <c r="X39" s="62" t="s">
        <v>318</v>
      </c>
      <c r="Y39" s="50">
        <v>81</v>
      </c>
    </row>
    <row r="40" spans="24:25" x14ac:dyDescent="0.45">
      <c r="X40" s="62" t="s">
        <v>337</v>
      </c>
      <c r="Y40" s="50">
        <v>81</v>
      </c>
    </row>
    <row r="41" spans="24:25" x14ac:dyDescent="0.45">
      <c r="X41" s="62" t="s">
        <v>414</v>
      </c>
      <c r="Y41" s="50">
        <v>81</v>
      </c>
    </row>
    <row r="42" spans="24:25" x14ac:dyDescent="0.45">
      <c r="X42" s="62" t="s">
        <v>196</v>
      </c>
      <c r="Y42" s="50">
        <v>80</v>
      </c>
    </row>
    <row r="43" spans="24:25" x14ac:dyDescent="0.45">
      <c r="X43" s="62" t="s">
        <v>276</v>
      </c>
      <c r="Y43" s="50">
        <v>80</v>
      </c>
    </row>
    <row r="44" spans="24:25" x14ac:dyDescent="0.45">
      <c r="X44" s="62" t="s">
        <v>157</v>
      </c>
      <c r="Y44" s="50">
        <v>79</v>
      </c>
    </row>
    <row r="45" spans="24:25" x14ac:dyDescent="0.45">
      <c r="X45" s="62" t="s">
        <v>231</v>
      </c>
      <c r="Y45" s="50">
        <v>79</v>
      </c>
    </row>
    <row r="46" spans="24:25" x14ac:dyDescent="0.45">
      <c r="X46" s="62" t="s">
        <v>305</v>
      </c>
      <c r="Y46" s="50">
        <v>79</v>
      </c>
    </row>
    <row r="47" spans="24:25" x14ac:dyDescent="0.45">
      <c r="X47" s="62" t="s">
        <v>368</v>
      </c>
      <c r="Y47" s="50">
        <v>79</v>
      </c>
    </row>
    <row r="48" spans="24:25" x14ac:dyDescent="0.45">
      <c r="X48" s="62" t="s">
        <v>71</v>
      </c>
      <c r="Y48" s="50">
        <v>78</v>
      </c>
    </row>
    <row r="49" spans="24:25" x14ac:dyDescent="0.45">
      <c r="X49" s="62" t="s">
        <v>111</v>
      </c>
      <c r="Y49" s="50">
        <v>78</v>
      </c>
    </row>
    <row r="50" spans="24:25" x14ac:dyDescent="0.45">
      <c r="X50" s="62" t="s">
        <v>355</v>
      </c>
      <c r="Y50" s="50">
        <v>78</v>
      </c>
    </row>
    <row r="51" spans="24:25" x14ac:dyDescent="0.45">
      <c r="X51" s="62" t="s">
        <v>358</v>
      </c>
      <c r="Y51" s="50">
        <v>78</v>
      </c>
    </row>
    <row r="52" spans="24:25" x14ac:dyDescent="0.45">
      <c r="X52" s="62" t="s">
        <v>379</v>
      </c>
      <c r="Y52" s="50">
        <v>77</v>
      </c>
    </row>
    <row r="53" spans="24:25" x14ac:dyDescent="0.45">
      <c r="X53" s="62" t="s">
        <v>151</v>
      </c>
      <c r="Y53" s="50">
        <v>76</v>
      </c>
    </row>
    <row r="54" spans="24:25" x14ac:dyDescent="0.45">
      <c r="X54" s="62" t="s">
        <v>190</v>
      </c>
      <c r="Y54" s="50">
        <v>76</v>
      </c>
    </row>
    <row r="55" spans="24:25" x14ac:dyDescent="0.45">
      <c r="X55" s="62" t="s">
        <v>191</v>
      </c>
      <c r="Y55" s="50">
        <v>76</v>
      </c>
    </row>
    <row r="56" spans="24:25" x14ac:dyDescent="0.45">
      <c r="X56" s="62" t="s">
        <v>193</v>
      </c>
      <c r="Y56" s="50">
        <v>76</v>
      </c>
    </row>
    <row r="57" spans="24:25" x14ac:dyDescent="0.45">
      <c r="X57" s="62" t="s">
        <v>395</v>
      </c>
      <c r="Y57" s="50">
        <v>76</v>
      </c>
    </row>
    <row r="58" spans="24:25" x14ac:dyDescent="0.45">
      <c r="X58" s="62" t="s">
        <v>115</v>
      </c>
      <c r="Y58" s="50">
        <v>75</v>
      </c>
    </row>
    <row r="59" spans="24:25" x14ac:dyDescent="0.45">
      <c r="X59" s="62" t="s">
        <v>208</v>
      </c>
      <c r="Y59" s="50">
        <v>75</v>
      </c>
    </row>
    <row r="60" spans="24:25" x14ac:dyDescent="0.45">
      <c r="X60" s="62" t="s">
        <v>278</v>
      </c>
      <c r="Y60" s="50">
        <v>75</v>
      </c>
    </row>
    <row r="61" spans="24:25" x14ac:dyDescent="0.45">
      <c r="X61" s="62" t="s">
        <v>135</v>
      </c>
      <c r="Y61" s="50">
        <v>74</v>
      </c>
    </row>
    <row r="62" spans="24:25" x14ac:dyDescent="0.45">
      <c r="X62" s="62" t="s">
        <v>166</v>
      </c>
      <c r="Y62" s="50">
        <v>74</v>
      </c>
    </row>
    <row r="63" spans="24:25" x14ac:dyDescent="0.45">
      <c r="X63" s="62" t="s">
        <v>170</v>
      </c>
      <c r="Y63" s="50">
        <v>74</v>
      </c>
    </row>
    <row r="64" spans="24:25" x14ac:dyDescent="0.45">
      <c r="X64" s="62" t="s">
        <v>178</v>
      </c>
      <c r="Y64" s="50">
        <v>74</v>
      </c>
    </row>
    <row r="65" spans="24:25" x14ac:dyDescent="0.45">
      <c r="X65" s="62" t="s">
        <v>182</v>
      </c>
      <c r="Y65" s="50">
        <v>74</v>
      </c>
    </row>
    <row r="66" spans="24:25" x14ac:dyDescent="0.45">
      <c r="X66" s="62" t="s">
        <v>257</v>
      </c>
      <c r="Y66" s="50">
        <v>74</v>
      </c>
    </row>
    <row r="67" spans="24:25" x14ac:dyDescent="0.45">
      <c r="X67" s="62" t="s">
        <v>281</v>
      </c>
      <c r="Y67" s="50">
        <v>74</v>
      </c>
    </row>
    <row r="68" spans="24:25" x14ac:dyDescent="0.45">
      <c r="X68" s="62" t="s">
        <v>362</v>
      </c>
      <c r="Y68" s="50">
        <v>73</v>
      </c>
    </row>
    <row r="69" spans="24:25" x14ac:dyDescent="0.45">
      <c r="X69" s="62" t="s">
        <v>101</v>
      </c>
      <c r="Y69" s="50">
        <v>72</v>
      </c>
    </row>
    <row r="70" spans="24:25" x14ac:dyDescent="0.45">
      <c r="X70" s="62" t="s">
        <v>139</v>
      </c>
      <c r="Y70" s="50">
        <v>72</v>
      </c>
    </row>
    <row r="71" spans="24:25" x14ac:dyDescent="0.45">
      <c r="X71" s="62" t="s">
        <v>174</v>
      </c>
      <c r="Y71" s="50">
        <v>72</v>
      </c>
    </row>
    <row r="72" spans="24:25" x14ac:dyDescent="0.45">
      <c r="X72" s="62" t="s">
        <v>223</v>
      </c>
      <c r="Y72" s="50">
        <v>72</v>
      </c>
    </row>
    <row r="73" spans="24:25" x14ac:dyDescent="0.45">
      <c r="X73" s="62" t="s">
        <v>296</v>
      </c>
      <c r="Y73" s="50">
        <v>72</v>
      </c>
    </row>
    <row r="74" spans="24:25" x14ac:dyDescent="0.45">
      <c r="X74" s="62" t="s">
        <v>353</v>
      </c>
      <c r="Y74" s="50">
        <v>72</v>
      </c>
    </row>
    <row r="75" spans="24:25" x14ac:dyDescent="0.45">
      <c r="X75" s="62" t="s">
        <v>398</v>
      </c>
      <c r="Y75" s="50">
        <v>72</v>
      </c>
    </row>
    <row r="76" spans="24:25" x14ac:dyDescent="0.45">
      <c r="X76" s="62" t="s">
        <v>107</v>
      </c>
      <c r="Y76" s="50">
        <v>71</v>
      </c>
    </row>
    <row r="77" spans="24:25" x14ac:dyDescent="0.45">
      <c r="X77" s="62" t="s">
        <v>143</v>
      </c>
      <c r="Y77" s="50">
        <v>71</v>
      </c>
    </row>
    <row r="78" spans="24:25" x14ac:dyDescent="0.45">
      <c r="X78" s="62" t="s">
        <v>214</v>
      </c>
      <c r="Y78" s="50">
        <v>71</v>
      </c>
    </row>
    <row r="79" spans="24:25" x14ac:dyDescent="0.45">
      <c r="X79" s="62" t="s">
        <v>312</v>
      </c>
      <c r="Y79" s="50">
        <v>71</v>
      </c>
    </row>
    <row r="80" spans="24:25" x14ac:dyDescent="0.45">
      <c r="X80" s="62" t="s">
        <v>155</v>
      </c>
      <c r="Y80" s="50">
        <v>70</v>
      </c>
    </row>
    <row r="81" spans="24:25" x14ac:dyDescent="0.45">
      <c r="X81" s="62" t="s">
        <v>218</v>
      </c>
      <c r="Y81" s="50">
        <v>70</v>
      </c>
    </row>
    <row r="82" spans="24:25" x14ac:dyDescent="0.45">
      <c r="X82" s="62" t="s">
        <v>78</v>
      </c>
      <c r="Y82" s="50">
        <v>69</v>
      </c>
    </row>
    <row r="83" spans="24:25" x14ac:dyDescent="0.45">
      <c r="X83" s="62" t="s">
        <v>123</v>
      </c>
      <c r="Y83" s="50">
        <v>69</v>
      </c>
    </row>
    <row r="84" spans="24:25" x14ac:dyDescent="0.45">
      <c r="X84" s="62" t="s">
        <v>243</v>
      </c>
      <c r="Y84" s="50">
        <v>69</v>
      </c>
    </row>
    <row r="85" spans="24:25" x14ac:dyDescent="0.45">
      <c r="X85" s="62" t="s">
        <v>375</v>
      </c>
      <c r="Y85" s="50">
        <v>69</v>
      </c>
    </row>
    <row r="86" spans="24:25" x14ac:dyDescent="0.45">
      <c r="X86" s="62" t="s">
        <v>210</v>
      </c>
      <c r="Y86" s="50">
        <v>68</v>
      </c>
    </row>
    <row r="87" spans="24:25" x14ac:dyDescent="0.45">
      <c r="X87" s="62" t="s">
        <v>399</v>
      </c>
      <c r="Y87" s="50">
        <v>68</v>
      </c>
    </row>
    <row r="88" spans="24:25" x14ac:dyDescent="0.45">
      <c r="X88" s="62" t="s">
        <v>372</v>
      </c>
      <c r="Y88" s="50">
        <v>67</v>
      </c>
    </row>
    <row r="89" spans="24:25" x14ac:dyDescent="0.45">
      <c r="X89" s="62" t="s">
        <v>119</v>
      </c>
      <c r="Y89" s="50">
        <v>66</v>
      </c>
    </row>
    <row r="90" spans="24:25" x14ac:dyDescent="0.45">
      <c r="X90" s="62" t="s">
        <v>288</v>
      </c>
      <c r="Y90" s="50">
        <v>66</v>
      </c>
    </row>
    <row r="91" spans="24:25" x14ac:dyDescent="0.45">
      <c r="X91" s="62" t="s">
        <v>184</v>
      </c>
      <c r="Y91" s="50">
        <v>65</v>
      </c>
    </row>
    <row r="92" spans="24:25" x14ac:dyDescent="0.45">
      <c r="X92" s="62" t="s">
        <v>247</v>
      </c>
      <c r="Y92" s="50">
        <v>65</v>
      </c>
    </row>
    <row r="93" spans="24:25" x14ac:dyDescent="0.45">
      <c r="X93" s="62" t="s">
        <v>417</v>
      </c>
      <c r="Y93" s="50">
        <v>65</v>
      </c>
    </row>
    <row r="94" spans="24:25" x14ac:dyDescent="0.45">
      <c r="X94" s="62" t="s">
        <v>421</v>
      </c>
      <c r="Y94" s="50">
        <v>65</v>
      </c>
    </row>
    <row r="95" spans="24:25" x14ac:dyDescent="0.45">
      <c r="X95" s="62" t="s">
        <v>226</v>
      </c>
      <c r="Y95" s="50">
        <v>64</v>
      </c>
    </row>
    <row r="96" spans="24:25" x14ac:dyDescent="0.45">
      <c r="X96" s="62" t="s">
        <v>220</v>
      </c>
      <c r="Y96" s="50">
        <v>63</v>
      </c>
    </row>
    <row r="97" spans="24:25" x14ac:dyDescent="0.45">
      <c r="X97" s="62" t="s">
        <v>235</v>
      </c>
      <c r="Y97" s="50">
        <v>63</v>
      </c>
    </row>
    <row r="98" spans="24:25" x14ac:dyDescent="0.45">
      <c r="X98" s="62" t="s">
        <v>302</v>
      </c>
      <c r="Y98" s="50">
        <v>62</v>
      </c>
    </row>
    <row r="99" spans="24:25" x14ac:dyDescent="0.45">
      <c r="X99" s="62" t="s">
        <v>142</v>
      </c>
      <c r="Y99" s="50"/>
    </row>
    <row r="100" spans="24:25" x14ac:dyDescent="0.45">
      <c r="X100" s="62" t="s">
        <v>264</v>
      </c>
      <c r="Y100" s="50"/>
    </row>
    <row r="101" spans="24:25" x14ac:dyDescent="0.45">
      <c r="X101" s="62" t="s">
        <v>327</v>
      </c>
      <c r="Y101" s="50"/>
    </row>
    <row r="102" spans="24:25" x14ac:dyDescent="0.45">
      <c r="X102" s="62" t="s">
        <v>364</v>
      </c>
      <c r="Y102" s="50"/>
    </row>
    <row r="103" spans="24:25" x14ac:dyDescent="0.45">
      <c r="X103" s="62" t="s">
        <v>387</v>
      </c>
      <c r="Y103" s="50"/>
    </row>
  </sheetData>
  <mergeCells count="2">
    <mergeCell ref="E20:N21"/>
    <mergeCell ref="X2:Y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C895F-903F-4162-B649-ADBC6BFCB025}">
  <dimension ref="B1:V234"/>
  <sheetViews>
    <sheetView topLeftCell="H1" workbookViewId="0">
      <selection activeCell="K23" sqref="K23"/>
    </sheetView>
  </sheetViews>
  <sheetFormatPr defaultRowHeight="14.25" x14ac:dyDescent="0.45"/>
  <cols>
    <col min="1" max="1" width="0" hidden="1" customWidth="1"/>
    <col min="2" max="2" width="25.73046875" customWidth="1"/>
    <col min="3" max="3" width="21.73046875" customWidth="1"/>
    <col min="4" max="4" width="27.9296875" customWidth="1"/>
    <col min="5" max="5" width="20.19921875" customWidth="1"/>
    <col min="6" max="6" width="23.796875" customWidth="1"/>
    <col min="7" max="7" width="20.46484375" customWidth="1"/>
    <col min="9" max="9" width="0" hidden="1" customWidth="1"/>
    <col min="10" max="10" width="19.19921875" customWidth="1"/>
    <col min="11" max="11" width="16.33203125" customWidth="1"/>
    <col min="12" max="12" width="18.46484375" hidden="1" customWidth="1"/>
    <col min="13" max="13" width="10.6640625" hidden="1" customWidth="1"/>
    <col min="14" max="14" width="18.46484375" hidden="1" customWidth="1"/>
    <col min="15" max="15" width="15.3984375" hidden="1" customWidth="1"/>
    <col min="16" max="16" width="15.6640625" hidden="1" customWidth="1"/>
    <col min="17" max="17" width="9.06640625" hidden="1" customWidth="1"/>
    <col min="19" max="19" width="23.3984375" customWidth="1"/>
    <col min="20" max="20" width="15.86328125" bestFit="1" customWidth="1"/>
    <col min="21" max="21" width="15.33203125" customWidth="1"/>
    <col min="22" max="22" width="12.3984375" customWidth="1"/>
  </cols>
  <sheetData>
    <row r="1" spans="2:22" ht="14.65" thickBot="1" x14ac:dyDescent="0.5"/>
    <row r="2" spans="2:22" ht="14.65" thickBot="1" x14ac:dyDescent="0.5">
      <c r="B2" s="67" t="s">
        <v>4</v>
      </c>
      <c r="C2" s="68" t="s">
        <v>7</v>
      </c>
      <c r="D2" s="67" t="s">
        <v>5</v>
      </c>
      <c r="E2" s="68" t="s">
        <v>8</v>
      </c>
      <c r="F2" s="67" t="s">
        <v>6</v>
      </c>
      <c r="G2" s="68" t="s">
        <v>9</v>
      </c>
    </row>
    <row r="3" spans="2:22" ht="14.65" thickBot="1" x14ac:dyDescent="0.5">
      <c r="B3" s="76" t="s">
        <v>63</v>
      </c>
      <c r="C3" s="77">
        <v>14000</v>
      </c>
      <c r="D3" s="76" t="s">
        <v>64</v>
      </c>
      <c r="E3" s="77">
        <v>19000</v>
      </c>
      <c r="F3" s="76" t="s">
        <v>65</v>
      </c>
      <c r="G3" s="77">
        <v>0</v>
      </c>
      <c r="J3" s="69" t="s">
        <v>4</v>
      </c>
      <c r="K3" s="70" t="s">
        <v>626</v>
      </c>
      <c r="L3" t="s">
        <v>627</v>
      </c>
      <c r="M3" t="s">
        <v>628</v>
      </c>
      <c r="O3" t="s">
        <v>4</v>
      </c>
      <c r="P3" t="s">
        <v>627</v>
      </c>
      <c r="S3" s="71" t="s">
        <v>4</v>
      </c>
      <c r="T3" s="72" t="s">
        <v>626</v>
      </c>
      <c r="U3" s="72" t="s">
        <v>629</v>
      </c>
      <c r="V3" s="73" t="s">
        <v>628</v>
      </c>
    </row>
    <row r="4" spans="2:22" x14ac:dyDescent="0.45">
      <c r="B4" s="76" t="s">
        <v>72</v>
      </c>
      <c r="C4" s="77">
        <v>2800</v>
      </c>
      <c r="D4" s="76" t="s">
        <v>73</v>
      </c>
      <c r="E4" s="77">
        <v>28000</v>
      </c>
      <c r="F4" s="76" t="s">
        <v>74</v>
      </c>
      <c r="G4" s="77">
        <v>27000</v>
      </c>
      <c r="J4" s="78" t="s">
        <v>183</v>
      </c>
      <c r="K4" s="79">
        <v>145000</v>
      </c>
      <c r="L4">
        <f>_xlfn.XLOOKUP(J4,$O$4:$O$234,$P$4:$P$234)</f>
        <v>5</v>
      </c>
      <c r="M4" s="66">
        <f t="shared" ref="M4:M67" si="0">K4/L4</f>
        <v>29000</v>
      </c>
      <c r="O4" t="s">
        <v>112</v>
      </c>
      <c r="P4">
        <v>5</v>
      </c>
      <c r="S4" s="78" t="s">
        <v>80</v>
      </c>
      <c r="T4" s="82">
        <v>96000</v>
      </c>
      <c r="U4" s="82">
        <f t="shared" ref="U4:U67" si="1">_xlfn.XLOOKUP(S4,$O$4:$O$234,$P$4:$P$234)</f>
        <v>1</v>
      </c>
      <c r="V4" s="83">
        <f t="shared" ref="V4:V67" si="2">T4/U4</f>
        <v>96000</v>
      </c>
    </row>
    <row r="5" spans="2:22" x14ac:dyDescent="0.45">
      <c r="B5" s="76" t="s">
        <v>79</v>
      </c>
      <c r="C5" s="77">
        <v>33000</v>
      </c>
      <c r="D5" s="76" t="s">
        <v>80</v>
      </c>
      <c r="E5" s="77">
        <v>96000</v>
      </c>
      <c r="F5" s="76" t="s">
        <v>81</v>
      </c>
      <c r="G5" s="77">
        <v>9800</v>
      </c>
      <c r="J5" s="78" t="s">
        <v>136</v>
      </c>
      <c r="K5" s="79">
        <v>136000</v>
      </c>
      <c r="L5">
        <f t="shared" ref="L5:L68" si="3">_xlfn.XLOOKUP(J5,$O$4:$O$234,$P$4:$P$234)</f>
        <v>4</v>
      </c>
      <c r="M5" s="66">
        <f t="shared" si="0"/>
        <v>34000</v>
      </c>
      <c r="O5" t="s">
        <v>183</v>
      </c>
      <c r="P5">
        <v>5</v>
      </c>
      <c r="S5" s="78" t="s">
        <v>92</v>
      </c>
      <c r="T5" s="82">
        <v>71000</v>
      </c>
      <c r="U5" s="82">
        <f t="shared" si="1"/>
        <v>1</v>
      </c>
      <c r="V5" s="83">
        <f t="shared" si="2"/>
        <v>71000</v>
      </c>
    </row>
    <row r="6" spans="2:22" x14ac:dyDescent="0.45">
      <c r="B6" s="76" t="s">
        <v>85</v>
      </c>
      <c r="C6" s="77">
        <v>35000</v>
      </c>
      <c r="D6" s="76" t="s">
        <v>86</v>
      </c>
      <c r="E6" s="77">
        <v>5300</v>
      </c>
      <c r="F6" s="76" t="s">
        <v>87</v>
      </c>
      <c r="G6" s="77">
        <v>0</v>
      </c>
      <c r="J6" s="78" t="s">
        <v>112</v>
      </c>
      <c r="K6" s="79">
        <v>135000</v>
      </c>
      <c r="L6">
        <f t="shared" si="3"/>
        <v>5</v>
      </c>
      <c r="M6" s="66">
        <f t="shared" si="0"/>
        <v>27000</v>
      </c>
      <c r="O6" t="s">
        <v>136</v>
      </c>
      <c r="P6">
        <v>4</v>
      </c>
      <c r="S6" s="78" t="s">
        <v>104</v>
      </c>
      <c r="T6" s="82">
        <v>46000</v>
      </c>
      <c r="U6" s="82">
        <f t="shared" si="1"/>
        <v>1</v>
      </c>
      <c r="V6" s="83">
        <f t="shared" si="2"/>
        <v>46000</v>
      </c>
    </row>
    <row r="7" spans="2:22" x14ac:dyDescent="0.45">
      <c r="B7" s="76" t="s">
        <v>91</v>
      </c>
      <c r="C7" s="77">
        <v>518</v>
      </c>
      <c r="D7" s="76" t="s">
        <v>92</v>
      </c>
      <c r="E7" s="77">
        <v>71000</v>
      </c>
      <c r="F7" s="76" t="s">
        <v>93</v>
      </c>
      <c r="G7" s="77">
        <v>3300</v>
      </c>
      <c r="J7" s="78" t="s">
        <v>80</v>
      </c>
      <c r="K7" s="79">
        <v>96000</v>
      </c>
      <c r="L7">
        <f t="shared" si="3"/>
        <v>1</v>
      </c>
      <c r="M7" s="66">
        <f t="shared" si="0"/>
        <v>96000</v>
      </c>
      <c r="O7" t="s">
        <v>117</v>
      </c>
      <c r="P7">
        <v>4</v>
      </c>
      <c r="S7" s="78" t="s">
        <v>85</v>
      </c>
      <c r="T7" s="82">
        <v>35000</v>
      </c>
      <c r="U7" s="82">
        <f t="shared" si="1"/>
        <v>1</v>
      </c>
      <c r="V7" s="83">
        <f t="shared" si="2"/>
        <v>35000</v>
      </c>
    </row>
    <row r="8" spans="2:22" x14ac:dyDescent="0.45">
      <c r="B8" s="76" t="s">
        <v>96</v>
      </c>
      <c r="C8" s="77">
        <v>19000</v>
      </c>
      <c r="D8" s="76" t="s">
        <v>97</v>
      </c>
      <c r="E8" s="77">
        <v>12000</v>
      </c>
      <c r="F8" s="76" t="s">
        <v>98</v>
      </c>
      <c r="G8" s="77">
        <v>9000</v>
      </c>
      <c r="J8" s="78" t="s">
        <v>63</v>
      </c>
      <c r="K8" s="79">
        <v>80000</v>
      </c>
      <c r="L8">
        <f t="shared" si="3"/>
        <v>3</v>
      </c>
      <c r="M8" s="66">
        <f t="shared" si="0"/>
        <v>26666.666666666668</v>
      </c>
      <c r="O8" t="s">
        <v>63</v>
      </c>
      <c r="P8">
        <v>3</v>
      </c>
      <c r="S8" s="78" t="s">
        <v>136</v>
      </c>
      <c r="T8" s="82">
        <v>136000</v>
      </c>
      <c r="U8" s="82">
        <f t="shared" si="1"/>
        <v>4</v>
      </c>
      <c r="V8" s="83">
        <f t="shared" si="2"/>
        <v>34000</v>
      </c>
    </row>
    <row r="9" spans="2:22" x14ac:dyDescent="0.45">
      <c r="B9" s="76" t="s">
        <v>102</v>
      </c>
      <c r="C9" s="77">
        <v>19000</v>
      </c>
      <c r="D9" s="76" t="s">
        <v>103</v>
      </c>
      <c r="E9" s="77">
        <v>0</v>
      </c>
      <c r="F9" s="76" t="s">
        <v>104</v>
      </c>
      <c r="G9" s="77">
        <v>46000</v>
      </c>
      <c r="J9" s="78" t="s">
        <v>117</v>
      </c>
      <c r="K9" s="79">
        <v>76000</v>
      </c>
      <c r="L9">
        <f t="shared" si="3"/>
        <v>4</v>
      </c>
      <c r="M9" s="66">
        <f t="shared" si="0"/>
        <v>19000</v>
      </c>
      <c r="O9" t="s">
        <v>102</v>
      </c>
      <c r="P9">
        <v>3</v>
      </c>
      <c r="S9" s="78" t="s">
        <v>79</v>
      </c>
      <c r="T9" s="82">
        <v>33000</v>
      </c>
      <c r="U9" s="82">
        <f t="shared" si="1"/>
        <v>1</v>
      </c>
      <c r="V9" s="83">
        <f t="shared" si="2"/>
        <v>33000</v>
      </c>
    </row>
    <row r="10" spans="2:22" x14ac:dyDescent="0.45">
      <c r="B10" s="76" t="s">
        <v>108</v>
      </c>
      <c r="C10" s="77">
        <v>799</v>
      </c>
      <c r="D10" s="76" t="s">
        <v>109</v>
      </c>
      <c r="E10" s="77">
        <v>553</v>
      </c>
      <c r="F10" s="76" t="s">
        <v>110</v>
      </c>
      <c r="G10" s="77">
        <v>284</v>
      </c>
      <c r="J10" s="78" t="s">
        <v>92</v>
      </c>
      <c r="K10" s="79">
        <v>71000</v>
      </c>
      <c r="L10">
        <f t="shared" si="3"/>
        <v>1</v>
      </c>
      <c r="M10" s="66">
        <f t="shared" si="0"/>
        <v>71000</v>
      </c>
      <c r="O10" t="s">
        <v>172</v>
      </c>
      <c r="P10">
        <v>3</v>
      </c>
      <c r="S10" s="78" t="s">
        <v>183</v>
      </c>
      <c r="T10" s="82">
        <v>145000</v>
      </c>
      <c r="U10" s="82">
        <f t="shared" si="1"/>
        <v>5</v>
      </c>
      <c r="V10" s="83">
        <f t="shared" si="2"/>
        <v>29000</v>
      </c>
    </row>
    <row r="11" spans="2:22" x14ac:dyDescent="0.45">
      <c r="B11" s="76" t="s">
        <v>112</v>
      </c>
      <c r="C11" s="77">
        <v>27000</v>
      </c>
      <c r="D11" s="76" t="s">
        <v>113</v>
      </c>
      <c r="E11" s="77">
        <v>23000</v>
      </c>
      <c r="F11" s="76" t="s">
        <v>114</v>
      </c>
      <c r="G11" s="77">
        <v>23000</v>
      </c>
      <c r="J11" s="78" t="s">
        <v>113</v>
      </c>
      <c r="K11" s="79">
        <v>69000</v>
      </c>
      <c r="L11">
        <f t="shared" si="3"/>
        <v>3</v>
      </c>
      <c r="M11" s="66">
        <f t="shared" si="0"/>
        <v>23000</v>
      </c>
      <c r="O11" t="s">
        <v>126</v>
      </c>
      <c r="P11">
        <v>3</v>
      </c>
      <c r="S11" s="78" t="s">
        <v>73</v>
      </c>
      <c r="T11" s="82">
        <v>28000</v>
      </c>
      <c r="U11" s="82">
        <f t="shared" si="1"/>
        <v>1</v>
      </c>
      <c r="V11" s="83">
        <f t="shared" si="2"/>
        <v>28000</v>
      </c>
    </row>
    <row r="12" spans="2:22" x14ac:dyDescent="0.45">
      <c r="B12" s="76" t="s">
        <v>116</v>
      </c>
      <c r="C12" s="77">
        <v>21000</v>
      </c>
      <c r="D12" s="76" t="s">
        <v>117</v>
      </c>
      <c r="E12" s="77">
        <v>19000</v>
      </c>
      <c r="F12" s="76" t="s">
        <v>118</v>
      </c>
      <c r="G12" s="77">
        <v>11000</v>
      </c>
      <c r="J12" s="78" t="s">
        <v>114</v>
      </c>
      <c r="K12" s="79">
        <v>69000</v>
      </c>
      <c r="L12">
        <f t="shared" si="3"/>
        <v>3</v>
      </c>
      <c r="M12" s="66">
        <f t="shared" si="0"/>
        <v>23000</v>
      </c>
      <c r="O12" t="s">
        <v>179</v>
      </c>
      <c r="P12">
        <v>3</v>
      </c>
      <c r="S12" s="78" t="s">
        <v>112</v>
      </c>
      <c r="T12" s="82">
        <v>135000</v>
      </c>
      <c r="U12" s="82">
        <f t="shared" si="1"/>
        <v>5</v>
      </c>
      <c r="V12" s="83">
        <f t="shared" si="2"/>
        <v>27000</v>
      </c>
    </row>
    <row r="13" spans="2:22" x14ac:dyDescent="0.45">
      <c r="B13" s="76" t="s">
        <v>120</v>
      </c>
      <c r="C13" s="77">
        <v>5000</v>
      </c>
      <c r="D13" s="76" t="s">
        <v>121</v>
      </c>
      <c r="E13" s="77">
        <v>972</v>
      </c>
      <c r="F13" s="76" t="s">
        <v>122</v>
      </c>
      <c r="G13" s="77">
        <v>773</v>
      </c>
      <c r="J13" s="78" t="s">
        <v>138</v>
      </c>
      <c r="K13" s="79">
        <v>60000</v>
      </c>
      <c r="L13">
        <f t="shared" si="3"/>
        <v>3</v>
      </c>
      <c r="M13" s="66">
        <f t="shared" si="0"/>
        <v>20000</v>
      </c>
      <c r="O13" t="s">
        <v>211</v>
      </c>
      <c r="P13">
        <v>3</v>
      </c>
      <c r="S13" s="78" t="s">
        <v>74</v>
      </c>
      <c r="T13" s="82">
        <v>27000</v>
      </c>
      <c r="U13" s="82">
        <f t="shared" si="1"/>
        <v>1</v>
      </c>
      <c r="V13" s="83">
        <f t="shared" si="2"/>
        <v>27000</v>
      </c>
    </row>
    <row r="14" spans="2:22" x14ac:dyDescent="0.45">
      <c r="B14" s="76" t="s">
        <v>124</v>
      </c>
      <c r="C14" s="77">
        <v>26000</v>
      </c>
      <c r="D14" s="76" t="s">
        <v>116</v>
      </c>
      <c r="E14" s="77">
        <v>21000</v>
      </c>
      <c r="F14" s="76" t="s">
        <v>117</v>
      </c>
      <c r="G14" s="77">
        <v>19000</v>
      </c>
      <c r="J14" s="78" t="s">
        <v>102</v>
      </c>
      <c r="K14" s="79">
        <v>57000</v>
      </c>
      <c r="L14">
        <f t="shared" si="3"/>
        <v>3</v>
      </c>
      <c r="M14" s="66">
        <f t="shared" si="0"/>
        <v>19000</v>
      </c>
      <c r="O14" t="s">
        <v>97</v>
      </c>
      <c r="P14">
        <v>3</v>
      </c>
      <c r="S14" s="78" t="s">
        <v>63</v>
      </c>
      <c r="T14" s="82">
        <v>80000</v>
      </c>
      <c r="U14" s="82">
        <f t="shared" si="1"/>
        <v>3</v>
      </c>
      <c r="V14" s="83">
        <f t="shared" si="2"/>
        <v>26666.666666666668</v>
      </c>
    </row>
    <row r="15" spans="2:22" x14ac:dyDescent="0.45">
      <c r="B15" s="76" t="s">
        <v>126</v>
      </c>
      <c r="C15" s="77">
        <v>15000</v>
      </c>
      <c r="D15" s="76" t="s">
        <v>127</v>
      </c>
      <c r="E15" s="77">
        <v>1000</v>
      </c>
      <c r="F15" s="76" t="s">
        <v>128</v>
      </c>
      <c r="G15" s="77">
        <v>721</v>
      </c>
      <c r="J15" s="78" t="s">
        <v>124</v>
      </c>
      <c r="K15" s="79">
        <v>52000</v>
      </c>
      <c r="L15">
        <f t="shared" si="3"/>
        <v>2</v>
      </c>
      <c r="M15" s="66">
        <f t="shared" si="0"/>
        <v>26000</v>
      </c>
      <c r="O15" t="s">
        <v>138</v>
      </c>
      <c r="P15">
        <v>3</v>
      </c>
      <c r="S15" s="78" t="s">
        <v>124</v>
      </c>
      <c r="T15" s="82">
        <v>52000</v>
      </c>
      <c r="U15" s="82">
        <f t="shared" si="1"/>
        <v>2</v>
      </c>
      <c r="V15" s="83">
        <f t="shared" si="2"/>
        <v>26000</v>
      </c>
    </row>
    <row r="16" spans="2:22" x14ac:dyDescent="0.45">
      <c r="B16" s="76" t="s">
        <v>131</v>
      </c>
      <c r="C16" s="77">
        <v>883</v>
      </c>
      <c r="D16" s="76" t="s">
        <v>132</v>
      </c>
      <c r="E16" s="77">
        <v>563</v>
      </c>
      <c r="F16" s="76" t="s">
        <v>133</v>
      </c>
      <c r="G16" s="77">
        <v>393</v>
      </c>
      <c r="J16" s="78" t="s">
        <v>64</v>
      </c>
      <c r="K16" s="79">
        <v>49000</v>
      </c>
      <c r="L16">
        <f t="shared" si="3"/>
        <v>3</v>
      </c>
      <c r="M16" s="66">
        <f t="shared" si="0"/>
        <v>16333.333333333334</v>
      </c>
      <c r="O16" t="s">
        <v>244</v>
      </c>
      <c r="P16">
        <v>3</v>
      </c>
      <c r="S16" s="78" t="s">
        <v>408</v>
      </c>
      <c r="T16" s="82">
        <v>24000</v>
      </c>
      <c r="U16" s="82">
        <f t="shared" si="1"/>
        <v>1</v>
      </c>
      <c r="V16" s="83">
        <f t="shared" si="2"/>
        <v>24000</v>
      </c>
    </row>
    <row r="17" spans="2:22" x14ac:dyDescent="0.45">
      <c r="B17" s="76" t="s">
        <v>136</v>
      </c>
      <c r="C17" s="77">
        <v>34000</v>
      </c>
      <c r="D17" s="76" t="s">
        <v>137</v>
      </c>
      <c r="E17" s="77">
        <v>22000</v>
      </c>
      <c r="F17" s="76" t="s">
        <v>138</v>
      </c>
      <c r="G17" s="77">
        <v>20000</v>
      </c>
      <c r="J17" s="78" t="s">
        <v>104</v>
      </c>
      <c r="K17" s="79">
        <v>46000</v>
      </c>
      <c r="L17">
        <f t="shared" si="3"/>
        <v>1</v>
      </c>
      <c r="M17" s="66">
        <f t="shared" si="0"/>
        <v>46000</v>
      </c>
      <c r="O17" t="s">
        <v>64</v>
      </c>
      <c r="P17">
        <v>3</v>
      </c>
      <c r="S17" s="78" t="s">
        <v>113</v>
      </c>
      <c r="T17" s="82">
        <v>69000</v>
      </c>
      <c r="U17" s="82">
        <f t="shared" si="1"/>
        <v>3</v>
      </c>
      <c r="V17" s="83">
        <f t="shared" si="2"/>
        <v>23000</v>
      </c>
    </row>
    <row r="18" spans="2:22" x14ac:dyDescent="0.45">
      <c r="B18" s="76" t="s">
        <v>102</v>
      </c>
      <c r="C18" s="77">
        <v>19000</v>
      </c>
      <c r="D18" s="76" t="s">
        <v>140</v>
      </c>
      <c r="E18" s="77">
        <v>981</v>
      </c>
      <c r="F18" s="76" t="s">
        <v>141</v>
      </c>
      <c r="G18" s="77">
        <v>928</v>
      </c>
      <c r="J18" s="78" t="s">
        <v>126</v>
      </c>
      <c r="K18" s="79">
        <v>45000</v>
      </c>
      <c r="L18">
        <f t="shared" si="3"/>
        <v>3</v>
      </c>
      <c r="M18" s="66">
        <f t="shared" si="0"/>
        <v>15000</v>
      </c>
      <c r="O18" t="s">
        <v>113</v>
      </c>
      <c r="P18">
        <v>3</v>
      </c>
      <c r="S18" s="78" t="s">
        <v>114</v>
      </c>
      <c r="T18" s="82">
        <v>69000</v>
      </c>
      <c r="U18" s="82">
        <f t="shared" si="1"/>
        <v>3</v>
      </c>
      <c r="V18" s="83">
        <f t="shared" si="2"/>
        <v>23000</v>
      </c>
    </row>
    <row r="19" spans="2:22" x14ac:dyDescent="0.45">
      <c r="B19" s="76" t="s">
        <v>120</v>
      </c>
      <c r="C19" s="77">
        <v>5000</v>
      </c>
      <c r="D19" s="76" t="s">
        <v>121</v>
      </c>
      <c r="E19" s="77">
        <v>972</v>
      </c>
      <c r="F19" s="76" t="s">
        <v>122</v>
      </c>
      <c r="G19" s="77">
        <v>773</v>
      </c>
      <c r="J19" s="78" t="s">
        <v>258</v>
      </c>
      <c r="K19" s="79">
        <v>45000</v>
      </c>
      <c r="L19">
        <f t="shared" si="3"/>
        <v>3</v>
      </c>
      <c r="M19" s="66">
        <f t="shared" si="0"/>
        <v>15000</v>
      </c>
      <c r="O19" t="s">
        <v>258</v>
      </c>
      <c r="P19">
        <v>3</v>
      </c>
      <c r="S19" s="78" t="s">
        <v>137</v>
      </c>
      <c r="T19" s="82">
        <v>22000</v>
      </c>
      <c r="U19" s="82">
        <f t="shared" si="1"/>
        <v>1</v>
      </c>
      <c r="V19" s="83">
        <f t="shared" si="2"/>
        <v>22000</v>
      </c>
    </row>
    <row r="20" spans="2:22" x14ac:dyDescent="0.45">
      <c r="B20" s="76" t="s">
        <v>144</v>
      </c>
      <c r="C20" s="77">
        <v>10000</v>
      </c>
      <c r="D20" s="76" t="s">
        <v>145</v>
      </c>
      <c r="E20" s="77">
        <v>854</v>
      </c>
      <c r="F20" s="76" t="s">
        <v>146</v>
      </c>
      <c r="G20" s="77">
        <v>509</v>
      </c>
      <c r="J20" s="78" t="s">
        <v>116</v>
      </c>
      <c r="K20" s="79">
        <v>42000</v>
      </c>
      <c r="L20">
        <f t="shared" si="3"/>
        <v>2</v>
      </c>
      <c r="M20" s="66">
        <f t="shared" si="0"/>
        <v>21000</v>
      </c>
      <c r="O20" t="s">
        <v>114</v>
      </c>
      <c r="P20">
        <v>3</v>
      </c>
      <c r="S20" s="78" t="s">
        <v>319</v>
      </c>
      <c r="T20" s="82">
        <v>22000</v>
      </c>
      <c r="U20" s="82">
        <f t="shared" si="1"/>
        <v>1</v>
      </c>
      <c r="V20" s="83">
        <f t="shared" si="2"/>
        <v>22000</v>
      </c>
    </row>
    <row r="21" spans="2:22" x14ac:dyDescent="0.45">
      <c r="B21" s="76" t="s">
        <v>148</v>
      </c>
      <c r="C21" s="77">
        <v>1000</v>
      </c>
      <c r="D21" s="76" t="s">
        <v>149</v>
      </c>
      <c r="E21" s="77">
        <v>767</v>
      </c>
      <c r="F21" s="76" t="s">
        <v>150</v>
      </c>
      <c r="G21" s="77">
        <v>384</v>
      </c>
      <c r="J21" s="78" t="s">
        <v>171</v>
      </c>
      <c r="K21" s="79">
        <v>36000</v>
      </c>
      <c r="L21">
        <f t="shared" si="3"/>
        <v>2</v>
      </c>
      <c r="M21" s="66">
        <f t="shared" si="0"/>
        <v>18000</v>
      </c>
      <c r="O21" t="s">
        <v>118</v>
      </c>
      <c r="P21">
        <v>2</v>
      </c>
      <c r="S21" s="78" t="s">
        <v>255</v>
      </c>
      <c r="T21" s="82">
        <v>22000</v>
      </c>
      <c r="U21" s="82">
        <f t="shared" si="1"/>
        <v>1</v>
      </c>
      <c r="V21" s="83">
        <f t="shared" si="2"/>
        <v>22000</v>
      </c>
    </row>
    <row r="22" spans="2:22" x14ac:dyDescent="0.45">
      <c r="B22" s="76" t="s">
        <v>152</v>
      </c>
      <c r="C22" s="77">
        <v>14000</v>
      </c>
      <c r="D22" s="76" t="s">
        <v>153</v>
      </c>
      <c r="E22" s="77">
        <v>14000</v>
      </c>
      <c r="F22" s="76" t="s">
        <v>154</v>
      </c>
      <c r="G22" s="77">
        <v>3000</v>
      </c>
      <c r="J22" s="78" t="s">
        <v>215</v>
      </c>
      <c r="K22" s="79">
        <v>36000</v>
      </c>
      <c r="L22">
        <f t="shared" si="3"/>
        <v>2</v>
      </c>
      <c r="M22" s="66">
        <f t="shared" si="0"/>
        <v>18000</v>
      </c>
      <c r="O22" t="s">
        <v>180</v>
      </c>
      <c r="P22">
        <v>2</v>
      </c>
      <c r="S22" s="78" t="s">
        <v>116</v>
      </c>
      <c r="T22" s="82">
        <v>42000</v>
      </c>
      <c r="U22" s="82">
        <f t="shared" si="1"/>
        <v>2</v>
      </c>
      <c r="V22" s="83">
        <f t="shared" si="2"/>
        <v>21000</v>
      </c>
    </row>
    <row r="23" spans="2:22" x14ac:dyDescent="0.45">
      <c r="B23" s="76" t="s">
        <v>117</v>
      </c>
      <c r="C23" s="77">
        <v>19000</v>
      </c>
      <c r="D23" s="76" t="s">
        <v>118</v>
      </c>
      <c r="E23" s="77">
        <v>11000</v>
      </c>
      <c r="F23" s="76" t="s">
        <v>156</v>
      </c>
      <c r="G23" s="77">
        <v>2000</v>
      </c>
      <c r="J23" s="78" t="s">
        <v>97</v>
      </c>
      <c r="K23" s="79">
        <v>36000</v>
      </c>
      <c r="L23">
        <f t="shared" si="3"/>
        <v>3</v>
      </c>
      <c r="M23" s="66">
        <f t="shared" si="0"/>
        <v>12000</v>
      </c>
      <c r="O23" t="s">
        <v>154</v>
      </c>
      <c r="P23">
        <v>2</v>
      </c>
      <c r="S23" s="78" t="s">
        <v>138</v>
      </c>
      <c r="T23" s="82">
        <v>60000</v>
      </c>
      <c r="U23" s="82">
        <f t="shared" si="1"/>
        <v>3</v>
      </c>
      <c r="V23" s="83">
        <f t="shared" si="2"/>
        <v>20000</v>
      </c>
    </row>
    <row r="24" spans="2:22" x14ac:dyDescent="0.45">
      <c r="B24" s="76" t="s">
        <v>158</v>
      </c>
      <c r="C24" s="77">
        <v>10000</v>
      </c>
      <c r="D24" s="76" t="s">
        <v>159</v>
      </c>
      <c r="E24" s="77">
        <v>2000</v>
      </c>
      <c r="F24" s="76" t="s">
        <v>160</v>
      </c>
      <c r="G24" s="77">
        <v>884</v>
      </c>
      <c r="J24" s="78" t="s">
        <v>85</v>
      </c>
      <c r="K24" s="79">
        <v>35000</v>
      </c>
      <c r="L24">
        <f t="shared" si="3"/>
        <v>1</v>
      </c>
      <c r="M24" s="66">
        <f t="shared" si="0"/>
        <v>35000</v>
      </c>
      <c r="O24" t="s">
        <v>121</v>
      </c>
      <c r="P24">
        <v>2</v>
      </c>
      <c r="S24" s="78" t="s">
        <v>369</v>
      </c>
      <c r="T24" s="82">
        <v>20000</v>
      </c>
      <c r="U24" s="82">
        <f t="shared" si="1"/>
        <v>1</v>
      </c>
      <c r="V24" s="83">
        <f t="shared" si="2"/>
        <v>20000</v>
      </c>
    </row>
    <row r="25" spans="2:22" x14ac:dyDescent="0.45">
      <c r="B25" s="76" t="s">
        <v>162</v>
      </c>
      <c r="C25" s="77">
        <v>17000</v>
      </c>
      <c r="D25" s="76" t="s">
        <v>163</v>
      </c>
      <c r="E25" s="77">
        <v>16000</v>
      </c>
      <c r="F25" s="76" t="s">
        <v>164</v>
      </c>
      <c r="G25" s="77">
        <v>1000</v>
      </c>
      <c r="J25" s="78" t="s">
        <v>79</v>
      </c>
      <c r="K25" s="79">
        <v>33000</v>
      </c>
      <c r="L25">
        <f t="shared" si="3"/>
        <v>1</v>
      </c>
      <c r="M25" s="66">
        <f t="shared" si="0"/>
        <v>33000</v>
      </c>
      <c r="O25" t="s">
        <v>116</v>
      </c>
      <c r="P25">
        <v>2</v>
      </c>
      <c r="S25" s="78" t="s">
        <v>117</v>
      </c>
      <c r="T25" s="82">
        <v>76000</v>
      </c>
      <c r="U25" s="82">
        <f t="shared" si="1"/>
        <v>4</v>
      </c>
      <c r="V25" s="83">
        <f t="shared" si="2"/>
        <v>19000</v>
      </c>
    </row>
    <row r="26" spans="2:22" x14ac:dyDescent="0.45">
      <c r="B26" s="76" t="s">
        <v>167</v>
      </c>
      <c r="C26" s="77">
        <v>756</v>
      </c>
      <c r="D26" s="76" t="s">
        <v>168</v>
      </c>
      <c r="E26" s="77">
        <v>719</v>
      </c>
      <c r="F26" s="76" t="s">
        <v>169</v>
      </c>
      <c r="G26" s="77">
        <v>562</v>
      </c>
      <c r="J26" s="78" t="s">
        <v>179</v>
      </c>
      <c r="K26" s="79">
        <v>33000</v>
      </c>
      <c r="L26">
        <f t="shared" si="3"/>
        <v>3</v>
      </c>
      <c r="M26" s="66">
        <f t="shared" si="0"/>
        <v>11000</v>
      </c>
      <c r="O26" t="s">
        <v>120</v>
      </c>
      <c r="P26">
        <v>2</v>
      </c>
      <c r="S26" s="78" t="s">
        <v>102</v>
      </c>
      <c r="T26" s="82">
        <v>57000</v>
      </c>
      <c r="U26" s="82">
        <f t="shared" si="1"/>
        <v>3</v>
      </c>
      <c r="V26" s="83">
        <f t="shared" si="2"/>
        <v>19000</v>
      </c>
    </row>
    <row r="27" spans="2:22" x14ac:dyDescent="0.45">
      <c r="B27" s="76" t="s">
        <v>171</v>
      </c>
      <c r="C27" s="77">
        <v>18000</v>
      </c>
      <c r="D27" s="76" t="s">
        <v>172</v>
      </c>
      <c r="E27" s="77">
        <v>953</v>
      </c>
      <c r="F27" s="76" t="s">
        <v>173</v>
      </c>
      <c r="G27" s="77">
        <v>759</v>
      </c>
      <c r="J27" s="78" t="s">
        <v>211</v>
      </c>
      <c r="K27" s="79">
        <v>33000</v>
      </c>
      <c r="L27">
        <f t="shared" si="3"/>
        <v>3</v>
      </c>
      <c r="M27" s="66">
        <f t="shared" si="0"/>
        <v>11000</v>
      </c>
      <c r="O27" t="s">
        <v>124</v>
      </c>
      <c r="P27">
        <v>2</v>
      </c>
      <c r="S27" s="78" t="s">
        <v>96</v>
      </c>
      <c r="T27" s="82">
        <v>19000</v>
      </c>
      <c r="U27" s="82">
        <f t="shared" si="1"/>
        <v>1</v>
      </c>
      <c r="V27" s="83">
        <f t="shared" si="2"/>
        <v>19000</v>
      </c>
    </row>
    <row r="28" spans="2:22" x14ac:dyDescent="0.45">
      <c r="B28" s="76" t="s">
        <v>175</v>
      </c>
      <c r="C28" s="77">
        <v>975</v>
      </c>
      <c r="D28" s="76" t="s">
        <v>176</v>
      </c>
      <c r="E28" s="77">
        <v>931</v>
      </c>
      <c r="F28" s="76" t="s">
        <v>177</v>
      </c>
      <c r="G28" s="77">
        <v>833</v>
      </c>
      <c r="J28" s="78" t="s">
        <v>244</v>
      </c>
      <c r="K28" s="79">
        <v>30000</v>
      </c>
      <c r="L28">
        <f t="shared" si="3"/>
        <v>3</v>
      </c>
      <c r="M28" s="66">
        <f t="shared" si="0"/>
        <v>10000</v>
      </c>
      <c r="O28" t="s">
        <v>152</v>
      </c>
      <c r="P28">
        <v>2</v>
      </c>
      <c r="S28" s="78" t="s">
        <v>171</v>
      </c>
      <c r="T28" s="82">
        <v>36000</v>
      </c>
      <c r="U28" s="82">
        <f t="shared" si="1"/>
        <v>2</v>
      </c>
      <c r="V28" s="83">
        <f t="shared" si="2"/>
        <v>18000</v>
      </c>
    </row>
    <row r="29" spans="2:22" x14ac:dyDescent="0.45">
      <c r="B29" s="76" t="s">
        <v>179</v>
      </c>
      <c r="C29" s="77">
        <v>11000</v>
      </c>
      <c r="D29" s="76" t="s">
        <v>180</v>
      </c>
      <c r="E29" s="77">
        <v>11000</v>
      </c>
      <c r="F29" s="76" t="s">
        <v>181</v>
      </c>
      <c r="G29" s="77">
        <v>6000</v>
      </c>
      <c r="J29" s="78" t="s">
        <v>152</v>
      </c>
      <c r="K29" s="79">
        <v>28000</v>
      </c>
      <c r="L29">
        <f t="shared" si="3"/>
        <v>2</v>
      </c>
      <c r="M29" s="66">
        <f t="shared" si="0"/>
        <v>14000</v>
      </c>
      <c r="O29" t="s">
        <v>122</v>
      </c>
      <c r="P29">
        <v>2</v>
      </c>
      <c r="S29" s="78" t="s">
        <v>215</v>
      </c>
      <c r="T29" s="82">
        <v>36000</v>
      </c>
      <c r="U29" s="82">
        <f t="shared" si="1"/>
        <v>2</v>
      </c>
      <c r="V29" s="83">
        <f t="shared" si="2"/>
        <v>18000</v>
      </c>
    </row>
    <row r="30" spans="2:22" x14ac:dyDescent="0.45">
      <c r="B30" s="76" t="s">
        <v>183</v>
      </c>
      <c r="C30" s="77">
        <v>29000</v>
      </c>
      <c r="D30" s="76" t="s">
        <v>112</v>
      </c>
      <c r="E30" s="77">
        <v>27000</v>
      </c>
      <c r="F30" s="76" t="s">
        <v>114</v>
      </c>
      <c r="G30" s="77">
        <v>23000</v>
      </c>
      <c r="J30" s="78" t="s">
        <v>73</v>
      </c>
      <c r="K30" s="79">
        <v>28000</v>
      </c>
      <c r="L30">
        <f t="shared" si="3"/>
        <v>1</v>
      </c>
      <c r="M30" s="66">
        <f t="shared" si="0"/>
        <v>28000</v>
      </c>
      <c r="O30" t="s">
        <v>171</v>
      </c>
      <c r="P30">
        <v>2</v>
      </c>
      <c r="S30" s="78" t="s">
        <v>162</v>
      </c>
      <c r="T30" s="82">
        <v>17000</v>
      </c>
      <c r="U30" s="82">
        <f t="shared" si="1"/>
        <v>1</v>
      </c>
      <c r="V30" s="83">
        <f t="shared" si="2"/>
        <v>17000</v>
      </c>
    </row>
    <row r="31" spans="2:22" x14ac:dyDescent="0.45">
      <c r="B31" s="76" t="s">
        <v>136</v>
      </c>
      <c r="C31" s="77">
        <v>34000</v>
      </c>
      <c r="D31" s="76" t="s">
        <v>185</v>
      </c>
      <c r="E31" s="77">
        <v>13000</v>
      </c>
      <c r="F31" s="76" t="s">
        <v>186</v>
      </c>
      <c r="G31" s="77">
        <v>1000</v>
      </c>
      <c r="J31" s="78" t="s">
        <v>74</v>
      </c>
      <c r="K31" s="79">
        <v>27000</v>
      </c>
      <c r="L31">
        <f t="shared" si="3"/>
        <v>1</v>
      </c>
      <c r="M31" s="66">
        <f t="shared" si="0"/>
        <v>27000</v>
      </c>
      <c r="O31" t="s">
        <v>175</v>
      </c>
      <c r="P31">
        <v>2</v>
      </c>
      <c r="S31" s="78" t="s">
        <v>64</v>
      </c>
      <c r="T31" s="82">
        <v>49000</v>
      </c>
      <c r="U31" s="82">
        <f t="shared" si="1"/>
        <v>3</v>
      </c>
      <c r="V31" s="83">
        <f t="shared" si="2"/>
        <v>16333.333333333334</v>
      </c>
    </row>
    <row r="32" spans="2:22" x14ac:dyDescent="0.45">
      <c r="B32" s="76" t="s">
        <v>112</v>
      </c>
      <c r="C32" s="77">
        <v>27000</v>
      </c>
      <c r="D32" s="76" t="s">
        <v>188</v>
      </c>
      <c r="E32" s="77">
        <v>9000</v>
      </c>
      <c r="F32" s="76" t="s">
        <v>189</v>
      </c>
      <c r="G32" s="77">
        <v>943</v>
      </c>
      <c r="J32" s="78" t="s">
        <v>197</v>
      </c>
      <c r="K32" s="79">
        <v>26000</v>
      </c>
      <c r="L32">
        <f t="shared" si="3"/>
        <v>2</v>
      </c>
      <c r="M32" s="66">
        <f t="shared" si="0"/>
        <v>13000</v>
      </c>
      <c r="O32" t="s">
        <v>197</v>
      </c>
      <c r="P32">
        <v>2</v>
      </c>
      <c r="S32" s="78" t="s">
        <v>163</v>
      </c>
      <c r="T32" s="82">
        <v>16000</v>
      </c>
      <c r="U32" s="82">
        <f t="shared" si="1"/>
        <v>1</v>
      </c>
      <c r="V32" s="83">
        <f t="shared" si="2"/>
        <v>16000</v>
      </c>
    </row>
    <row r="33" spans="2:22" x14ac:dyDescent="0.45">
      <c r="B33" s="76" t="s">
        <v>171</v>
      </c>
      <c r="C33" s="77">
        <v>18000</v>
      </c>
      <c r="D33" s="76" t="s">
        <v>154</v>
      </c>
      <c r="E33" s="77">
        <v>3000</v>
      </c>
      <c r="F33" s="76" t="s">
        <v>172</v>
      </c>
      <c r="G33" s="77">
        <v>953</v>
      </c>
      <c r="J33" s="78" t="s">
        <v>309</v>
      </c>
      <c r="K33" s="79">
        <v>26000</v>
      </c>
      <c r="L33">
        <f t="shared" si="3"/>
        <v>2</v>
      </c>
      <c r="M33" s="66">
        <f t="shared" si="0"/>
        <v>13000</v>
      </c>
      <c r="O33" t="s">
        <v>252</v>
      </c>
      <c r="P33">
        <v>2</v>
      </c>
      <c r="S33" s="78" t="s">
        <v>248</v>
      </c>
      <c r="T33" s="82">
        <v>16000</v>
      </c>
      <c r="U33" s="82">
        <f t="shared" si="1"/>
        <v>1</v>
      </c>
      <c r="V33" s="83">
        <f t="shared" si="2"/>
        <v>16000</v>
      </c>
    </row>
    <row r="34" spans="2:22" x14ac:dyDescent="0.45">
      <c r="B34" s="76" t="s">
        <v>183</v>
      </c>
      <c r="C34" s="77">
        <v>29000</v>
      </c>
      <c r="D34" s="76" t="s">
        <v>112</v>
      </c>
      <c r="E34" s="77">
        <v>27000</v>
      </c>
      <c r="F34" s="76" t="s">
        <v>192</v>
      </c>
      <c r="G34" s="77">
        <v>733</v>
      </c>
      <c r="J34" s="78" t="s">
        <v>236</v>
      </c>
      <c r="K34" s="79">
        <v>26000</v>
      </c>
      <c r="L34">
        <f t="shared" si="3"/>
        <v>2</v>
      </c>
      <c r="M34" s="66">
        <f t="shared" si="0"/>
        <v>13000</v>
      </c>
      <c r="O34" t="s">
        <v>215</v>
      </c>
      <c r="P34">
        <v>2</v>
      </c>
      <c r="S34" s="78" t="s">
        <v>126</v>
      </c>
      <c r="T34" s="82">
        <v>45000</v>
      </c>
      <c r="U34" s="82">
        <f t="shared" si="1"/>
        <v>3</v>
      </c>
      <c r="V34" s="83">
        <f t="shared" si="2"/>
        <v>15000</v>
      </c>
    </row>
    <row r="35" spans="2:22" x14ac:dyDescent="0.45">
      <c r="B35" s="76" t="s">
        <v>136</v>
      </c>
      <c r="C35" s="77">
        <v>34000</v>
      </c>
      <c r="D35" s="76" t="s">
        <v>194</v>
      </c>
      <c r="E35" s="77">
        <v>14000</v>
      </c>
      <c r="F35" s="76" t="s">
        <v>195</v>
      </c>
      <c r="G35" s="77">
        <v>523</v>
      </c>
      <c r="J35" s="78" t="s">
        <v>408</v>
      </c>
      <c r="K35" s="79">
        <v>24000</v>
      </c>
      <c r="L35">
        <f t="shared" si="3"/>
        <v>1</v>
      </c>
      <c r="M35" s="66">
        <f t="shared" si="0"/>
        <v>24000</v>
      </c>
      <c r="O35" t="s">
        <v>303</v>
      </c>
      <c r="P35">
        <v>2</v>
      </c>
      <c r="S35" s="78" t="s">
        <v>258</v>
      </c>
      <c r="T35" s="82">
        <v>45000</v>
      </c>
      <c r="U35" s="82">
        <f t="shared" si="1"/>
        <v>3</v>
      </c>
      <c r="V35" s="83">
        <f t="shared" si="2"/>
        <v>15000</v>
      </c>
    </row>
    <row r="36" spans="2:22" x14ac:dyDescent="0.45">
      <c r="B36" s="76" t="s">
        <v>197</v>
      </c>
      <c r="C36" s="77">
        <v>13000</v>
      </c>
      <c r="D36" s="76" t="s">
        <v>198</v>
      </c>
      <c r="E36" s="77">
        <v>801</v>
      </c>
      <c r="F36" s="76" t="s">
        <v>199</v>
      </c>
      <c r="G36" s="77">
        <v>372</v>
      </c>
      <c r="J36" s="78" t="s">
        <v>118</v>
      </c>
      <c r="K36" s="79">
        <v>22000</v>
      </c>
      <c r="L36">
        <f t="shared" si="3"/>
        <v>2</v>
      </c>
      <c r="M36" s="66">
        <f t="shared" si="0"/>
        <v>11000</v>
      </c>
      <c r="O36" t="s">
        <v>262</v>
      </c>
      <c r="P36">
        <v>2</v>
      </c>
      <c r="S36" s="78" t="s">
        <v>370</v>
      </c>
      <c r="T36" s="82">
        <v>15000</v>
      </c>
      <c r="U36" s="82">
        <f t="shared" si="1"/>
        <v>1</v>
      </c>
      <c r="V36" s="83">
        <f t="shared" si="2"/>
        <v>15000</v>
      </c>
    </row>
    <row r="37" spans="2:22" x14ac:dyDescent="0.45">
      <c r="B37" s="76" t="s">
        <v>201</v>
      </c>
      <c r="C37" s="77">
        <v>39</v>
      </c>
      <c r="D37" s="76" t="s">
        <v>202</v>
      </c>
      <c r="E37" s="77">
        <v>23</v>
      </c>
      <c r="F37" s="76" t="s">
        <v>203</v>
      </c>
      <c r="G37" s="77">
        <v>13</v>
      </c>
      <c r="J37" s="78" t="s">
        <v>180</v>
      </c>
      <c r="K37" s="79">
        <v>22000</v>
      </c>
      <c r="L37">
        <f t="shared" si="3"/>
        <v>2</v>
      </c>
      <c r="M37" s="66">
        <f t="shared" si="0"/>
        <v>11000</v>
      </c>
      <c r="O37" t="s">
        <v>227</v>
      </c>
      <c r="P37">
        <v>2</v>
      </c>
      <c r="S37" s="78" t="s">
        <v>152</v>
      </c>
      <c r="T37" s="82">
        <v>28000</v>
      </c>
      <c r="U37" s="82">
        <f t="shared" si="1"/>
        <v>2</v>
      </c>
      <c r="V37" s="83">
        <f t="shared" si="2"/>
        <v>14000</v>
      </c>
    </row>
    <row r="38" spans="2:22" x14ac:dyDescent="0.45">
      <c r="B38" s="76" t="s">
        <v>183</v>
      </c>
      <c r="C38" s="77">
        <v>29000</v>
      </c>
      <c r="D38" s="76" t="s">
        <v>205</v>
      </c>
      <c r="E38" s="77">
        <v>11000</v>
      </c>
      <c r="F38" s="76" t="s">
        <v>206</v>
      </c>
      <c r="G38" s="77">
        <v>265</v>
      </c>
      <c r="J38" s="78" t="s">
        <v>137</v>
      </c>
      <c r="K38" s="79">
        <v>22000</v>
      </c>
      <c r="L38">
        <f t="shared" si="3"/>
        <v>1</v>
      </c>
      <c r="M38" s="66">
        <f t="shared" si="0"/>
        <v>22000</v>
      </c>
      <c r="O38" t="s">
        <v>133</v>
      </c>
      <c r="P38">
        <v>2</v>
      </c>
      <c r="S38" s="78" t="s">
        <v>153</v>
      </c>
      <c r="T38" s="82">
        <v>14000</v>
      </c>
      <c r="U38" s="82">
        <f t="shared" si="1"/>
        <v>1</v>
      </c>
      <c r="V38" s="83">
        <f t="shared" si="2"/>
        <v>14000</v>
      </c>
    </row>
    <row r="39" spans="2:22" x14ac:dyDescent="0.45">
      <c r="B39" s="76" t="s">
        <v>183</v>
      </c>
      <c r="C39" s="77">
        <v>29000</v>
      </c>
      <c r="D39" s="76" t="s">
        <v>179</v>
      </c>
      <c r="E39" s="77">
        <v>11000</v>
      </c>
      <c r="F39" s="76" t="s">
        <v>209</v>
      </c>
      <c r="G39" s="77">
        <v>4000</v>
      </c>
      <c r="J39" s="78" t="s">
        <v>319</v>
      </c>
      <c r="K39" s="79">
        <v>22000</v>
      </c>
      <c r="L39">
        <f t="shared" si="3"/>
        <v>1</v>
      </c>
      <c r="M39" s="66">
        <f t="shared" si="0"/>
        <v>22000</v>
      </c>
      <c r="O39" t="s">
        <v>86</v>
      </c>
      <c r="P39">
        <v>2</v>
      </c>
      <c r="S39" s="78" t="s">
        <v>194</v>
      </c>
      <c r="T39" s="82">
        <v>14000</v>
      </c>
      <c r="U39" s="82">
        <f t="shared" si="1"/>
        <v>1</v>
      </c>
      <c r="V39" s="83">
        <f t="shared" si="2"/>
        <v>14000</v>
      </c>
    </row>
    <row r="40" spans="2:22" x14ac:dyDescent="0.45">
      <c r="B40" s="76" t="s">
        <v>211</v>
      </c>
      <c r="C40" s="77">
        <v>11000</v>
      </c>
      <c r="D40" s="76" t="s">
        <v>212</v>
      </c>
      <c r="E40" s="77">
        <v>1000</v>
      </c>
      <c r="F40" s="76" t="s">
        <v>213</v>
      </c>
      <c r="G40" s="77">
        <v>779</v>
      </c>
      <c r="J40" s="78" t="s">
        <v>227</v>
      </c>
      <c r="K40" s="79">
        <v>22000</v>
      </c>
      <c r="L40">
        <f t="shared" si="3"/>
        <v>2</v>
      </c>
      <c r="M40" s="66">
        <f t="shared" si="0"/>
        <v>11000</v>
      </c>
      <c r="O40" t="s">
        <v>309</v>
      </c>
      <c r="P40">
        <v>2</v>
      </c>
      <c r="S40" s="78" t="s">
        <v>346</v>
      </c>
      <c r="T40" s="82">
        <v>14000</v>
      </c>
      <c r="U40" s="82">
        <f t="shared" si="1"/>
        <v>1</v>
      </c>
      <c r="V40" s="83">
        <f t="shared" si="2"/>
        <v>14000</v>
      </c>
    </row>
    <row r="41" spans="2:22" x14ac:dyDescent="0.45">
      <c r="B41" s="76" t="s">
        <v>215</v>
      </c>
      <c r="C41" s="77">
        <v>18000</v>
      </c>
      <c r="D41" s="76" t="s">
        <v>216</v>
      </c>
      <c r="E41" s="77">
        <v>1000</v>
      </c>
      <c r="F41" s="76" t="s">
        <v>217</v>
      </c>
      <c r="G41" s="77">
        <v>585</v>
      </c>
      <c r="J41" s="78" t="s">
        <v>255</v>
      </c>
      <c r="K41" s="79">
        <v>22000</v>
      </c>
      <c r="L41">
        <f t="shared" si="3"/>
        <v>1</v>
      </c>
      <c r="M41" s="66">
        <f t="shared" si="0"/>
        <v>22000</v>
      </c>
      <c r="O41" t="s">
        <v>328</v>
      </c>
      <c r="P41">
        <v>2</v>
      </c>
      <c r="S41" s="78" t="s">
        <v>197</v>
      </c>
      <c r="T41" s="82">
        <v>26000</v>
      </c>
      <c r="U41" s="82">
        <f t="shared" si="1"/>
        <v>2</v>
      </c>
      <c r="V41" s="83">
        <f t="shared" si="2"/>
        <v>13000</v>
      </c>
    </row>
    <row r="42" spans="2:22" x14ac:dyDescent="0.45">
      <c r="B42" s="76" t="s">
        <v>97</v>
      </c>
      <c r="C42" s="77">
        <v>12000</v>
      </c>
      <c r="D42" s="76" t="s">
        <v>211</v>
      </c>
      <c r="E42" s="77">
        <v>11000</v>
      </c>
      <c r="F42" s="76" t="s">
        <v>181</v>
      </c>
      <c r="G42" s="77">
        <v>6000</v>
      </c>
      <c r="J42" s="78" t="s">
        <v>369</v>
      </c>
      <c r="K42" s="79">
        <v>20000</v>
      </c>
      <c r="L42">
        <f t="shared" si="3"/>
        <v>1</v>
      </c>
      <c r="M42" s="66">
        <f t="shared" si="0"/>
        <v>20000</v>
      </c>
      <c r="O42" t="s">
        <v>236</v>
      </c>
      <c r="P42">
        <v>2</v>
      </c>
      <c r="S42" s="78" t="s">
        <v>309</v>
      </c>
      <c r="T42" s="82">
        <v>26000</v>
      </c>
      <c r="U42" s="82">
        <f t="shared" si="1"/>
        <v>2</v>
      </c>
      <c r="V42" s="83">
        <f t="shared" si="2"/>
        <v>13000</v>
      </c>
    </row>
    <row r="43" spans="2:22" x14ac:dyDescent="0.45">
      <c r="B43" s="76" t="s">
        <v>183</v>
      </c>
      <c r="C43" s="77">
        <v>29000</v>
      </c>
      <c r="D43" s="76" t="s">
        <v>221</v>
      </c>
      <c r="E43" s="77">
        <v>223</v>
      </c>
      <c r="F43" s="76" t="s">
        <v>222</v>
      </c>
      <c r="G43" s="77">
        <v>163</v>
      </c>
      <c r="J43" s="78" t="s">
        <v>96</v>
      </c>
      <c r="K43" s="79">
        <v>19000</v>
      </c>
      <c r="L43">
        <f t="shared" si="3"/>
        <v>1</v>
      </c>
      <c r="M43" s="66">
        <f t="shared" si="0"/>
        <v>19000</v>
      </c>
      <c r="O43" t="s">
        <v>228</v>
      </c>
      <c r="P43">
        <v>2</v>
      </c>
      <c r="S43" s="78" t="s">
        <v>236</v>
      </c>
      <c r="T43" s="82">
        <v>26000</v>
      </c>
      <c r="U43" s="82">
        <f t="shared" si="1"/>
        <v>2</v>
      </c>
      <c r="V43" s="83">
        <f t="shared" si="2"/>
        <v>13000</v>
      </c>
    </row>
    <row r="44" spans="2:22" x14ac:dyDescent="0.45">
      <c r="B44" s="76" t="s">
        <v>224</v>
      </c>
      <c r="C44" s="77">
        <v>7000</v>
      </c>
      <c r="D44" s="76" t="s">
        <v>225</v>
      </c>
      <c r="E44" s="77">
        <v>2000</v>
      </c>
      <c r="F44" s="76" t="s">
        <v>175</v>
      </c>
      <c r="G44" s="77">
        <v>975</v>
      </c>
      <c r="J44" s="78" t="s">
        <v>162</v>
      </c>
      <c r="K44" s="79">
        <v>17000</v>
      </c>
      <c r="L44">
        <f t="shared" si="3"/>
        <v>1</v>
      </c>
      <c r="M44" s="66">
        <f t="shared" si="0"/>
        <v>17000</v>
      </c>
      <c r="O44" t="s">
        <v>181</v>
      </c>
      <c r="P44">
        <v>2</v>
      </c>
      <c r="S44" s="78" t="s">
        <v>185</v>
      </c>
      <c r="T44" s="82">
        <v>13000</v>
      </c>
      <c r="U44" s="82">
        <f t="shared" si="1"/>
        <v>1</v>
      </c>
      <c r="V44" s="83">
        <f t="shared" si="2"/>
        <v>13000</v>
      </c>
    </row>
    <row r="45" spans="2:22" x14ac:dyDescent="0.45">
      <c r="B45" s="76" t="s">
        <v>227</v>
      </c>
      <c r="C45" s="77">
        <v>11000</v>
      </c>
      <c r="D45" s="76" t="s">
        <v>228</v>
      </c>
      <c r="E45" s="77">
        <v>8000</v>
      </c>
      <c r="F45" s="76" t="s">
        <v>229</v>
      </c>
      <c r="G45" s="77">
        <v>697</v>
      </c>
      <c r="J45" s="78" t="s">
        <v>163</v>
      </c>
      <c r="K45" s="79">
        <v>16000</v>
      </c>
      <c r="L45">
        <f t="shared" si="3"/>
        <v>1</v>
      </c>
      <c r="M45" s="66">
        <f t="shared" si="0"/>
        <v>16000</v>
      </c>
      <c r="O45" t="s">
        <v>213</v>
      </c>
      <c r="P45">
        <v>2</v>
      </c>
      <c r="S45" s="78" t="s">
        <v>285</v>
      </c>
      <c r="T45" s="82">
        <v>13000</v>
      </c>
      <c r="U45" s="82">
        <f t="shared" si="1"/>
        <v>1</v>
      </c>
      <c r="V45" s="83">
        <f t="shared" si="2"/>
        <v>13000</v>
      </c>
    </row>
    <row r="46" spans="2:22" x14ac:dyDescent="0.45">
      <c r="B46" s="76" t="s">
        <v>232</v>
      </c>
      <c r="C46" s="77">
        <v>835</v>
      </c>
      <c r="D46" s="76" t="s">
        <v>233</v>
      </c>
      <c r="E46" s="77">
        <v>812</v>
      </c>
      <c r="F46" s="76" t="s">
        <v>234</v>
      </c>
      <c r="G46" s="77">
        <v>625</v>
      </c>
      <c r="J46" s="78" t="s">
        <v>248</v>
      </c>
      <c r="K46" s="79">
        <v>16000</v>
      </c>
      <c r="L46">
        <f t="shared" si="3"/>
        <v>1</v>
      </c>
      <c r="M46" s="66">
        <f t="shared" si="0"/>
        <v>16000</v>
      </c>
      <c r="O46" t="s">
        <v>72</v>
      </c>
      <c r="P46">
        <v>1</v>
      </c>
      <c r="S46" s="78" t="s">
        <v>343</v>
      </c>
      <c r="T46" s="82">
        <v>13000</v>
      </c>
      <c r="U46" s="82">
        <f t="shared" si="1"/>
        <v>1</v>
      </c>
      <c r="V46" s="83">
        <f t="shared" si="2"/>
        <v>13000</v>
      </c>
    </row>
    <row r="47" spans="2:22" x14ac:dyDescent="0.45">
      <c r="B47" s="76" t="s">
        <v>138</v>
      </c>
      <c r="C47" s="77">
        <v>20000</v>
      </c>
      <c r="D47" s="76" t="s">
        <v>236</v>
      </c>
      <c r="E47" s="77">
        <v>13000</v>
      </c>
      <c r="F47" s="76" t="s">
        <v>180</v>
      </c>
      <c r="G47" s="77">
        <v>11000</v>
      </c>
      <c r="J47" s="78" t="s">
        <v>228</v>
      </c>
      <c r="K47" s="79">
        <v>16000</v>
      </c>
      <c r="L47">
        <f t="shared" si="3"/>
        <v>2</v>
      </c>
      <c r="M47" s="66">
        <f t="shared" si="0"/>
        <v>8000</v>
      </c>
      <c r="O47" t="s">
        <v>79</v>
      </c>
      <c r="P47">
        <v>1</v>
      </c>
      <c r="S47" s="78" t="s">
        <v>97</v>
      </c>
      <c r="T47" s="82">
        <v>36000</v>
      </c>
      <c r="U47" s="82">
        <f t="shared" si="1"/>
        <v>3</v>
      </c>
      <c r="V47" s="83">
        <f t="shared" si="2"/>
        <v>12000</v>
      </c>
    </row>
    <row r="48" spans="2:22" x14ac:dyDescent="0.45">
      <c r="B48" s="76" t="s">
        <v>240</v>
      </c>
      <c r="C48" s="77">
        <v>11000</v>
      </c>
      <c r="D48" s="76" t="s">
        <v>241</v>
      </c>
      <c r="E48" s="77">
        <v>8000</v>
      </c>
      <c r="F48" s="76" t="s">
        <v>242</v>
      </c>
      <c r="G48" s="77">
        <v>2000</v>
      </c>
      <c r="J48" s="78" t="s">
        <v>86</v>
      </c>
      <c r="K48" s="79">
        <v>15300</v>
      </c>
      <c r="L48">
        <f t="shared" si="3"/>
        <v>2</v>
      </c>
      <c r="M48" s="66">
        <f t="shared" si="0"/>
        <v>7650</v>
      </c>
      <c r="O48" t="s">
        <v>85</v>
      </c>
      <c r="P48">
        <v>1</v>
      </c>
      <c r="S48" s="78" t="s">
        <v>179</v>
      </c>
      <c r="T48" s="82">
        <v>33000</v>
      </c>
      <c r="U48" s="82">
        <f t="shared" si="1"/>
        <v>3</v>
      </c>
      <c r="V48" s="83">
        <f t="shared" si="2"/>
        <v>11000</v>
      </c>
    </row>
    <row r="49" spans="2:22" x14ac:dyDescent="0.45">
      <c r="B49" s="76" t="s">
        <v>244</v>
      </c>
      <c r="C49" s="77">
        <v>10000</v>
      </c>
      <c r="D49" s="76" t="s">
        <v>245</v>
      </c>
      <c r="E49" s="77">
        <v>1000</v>
      </c>
      <c r="F49" s="76" t="s">
        <v>246</v>
      </c>
      <c r="G49" s="77">
        <v>719</v>
      </c>
      <c r="J49" s="78" t="s">
        <v>370</v>
      </c>
      <c r="K49" s="79">
        <v>15000</v>
      </c>
      <c r="L49">
        <f t="shared" si="3"/>
        <v>1</v>
      </c>
      <c r="M49" s="66">
        <f t="shared" si="0"/>
        <v>15000</v>
      </c>
      <c r="O49" t="s">
        <v>91</v>
      </c>
      <c r="P49">
        <v>1</v>
      </c>
      <c r="S49" s="78" t="s">
        <v>211</v>
      </c>
      <c r="T49" s="82">
        <v>33000</v>
      </c>
      <c r="U49" s="82">
        <f t="shared" si="1"/>
        <v>3</v>
      </c>
      <c r="V49" s="83">
        <f t="shared" si="2"/>
        <v>11000</v>
      </c>
    </row>
    <row r="50" spans="2:22" x14ac:dyDescent="0.45">
      <c r="B50" s="76" t="s">
        <v>248</v>
      </c>
      <c r="C50" s="77">
        <v>16000</v>
      </c>
      <c r="D50" s="76" t="s">
        <v>249</v>
      </c>
      <c r="E50" s="77">
        <v>805</v>
      </c>
      <c r="F50" s="76" t="s">
        <v>250</v>
      </c>
      <c r="G50" s="77">
        <v>361</v>
      </c>
      <c r="J50" s="78" t="s">
        <v>153</v>
      </c>
      <c r="K50" s="79">
        <v>14000</v>
      </c>
      <c r="L50">
        <f t="shared" si="3"/>
        <v>1</v>
      </c>
      <c r="M50" s="66">
        <f t="shared" si="0"/>
        <v>14000</v>
      </c>
      <c r="O50" t="s">
        <v>96</v>
      </c>
      <c r="P50">
        <v>1</v>
      </c>
      <c r="S50" s="78" t="s">
        <v>118</v>
      </c>
      <c r="T50" s="82">
        <v>22000</v>
      </c>
      <c r="U50" s="82">
        <f t="shared" si="1"/>
        <v>2</v>
      </c>
      <c r="V50" s="83">
        <f t="shared" si="2"/>
        <v>11000</v>
      </c>
    </row>
    <row r="51" spans="2:22" x14ac:dyDescent="0.45">
      <c r="B51" s="76" t="s">
        <v>126</v>
      </c>
      <c r="C51" s="77">
        <v>15000</v>
      </c>
      <c r="D51" s="76" t="s">
        <v>252</v>
      </c>
      <c r="E51" s="77">
        <v>535</v>
      </c>
      <c r="F51" s="76" t="s">
        <v>253</v>
      </c>
      <c r="G51" s="77">
        <v>186</v>
      </c>
      <c r="J51" s="78" t="s">
        <v>194</v>
      </c>
      <c r="K51" s="79">
        <v>14000</v>
      </c>
      <c r="L51">
        <f t="shared" si="3"/>
        <v>1</v>
      </c>
      <c r="M51" s="66">
        <f t="shared" si="0"/>
        <v>14000</v>
      </c>
      <c r="O51" t="s">
        <v>108</v>
      </c>
      <c r="P51">
        <v>1</v>
      </c>
      <c r="S51" s="78" t="s">
        <v>180</v>
      </c>
      <c r="T51" s="82">
        <v>22000</v>
      </c>
      <c r="U51" s="82">
        <f t="shared" si="1"/>
        <v>2</v>
      </c>
      <c r="V51" s="83">
        <f t="shared" si="2"/>
        <v>11000</v>
      </c>
    </row>
    <row r="52" spans="2:22" x14ac:dyDescent="0.45">
      <c r="B52" s="76" t="s">
        <v>255</v>
      </c>
      <c r="C52" s="77">
        <v>22000</v>
      </c>
      <c r="D52" s="76" t="s">
        <v>215</v>
      </c>
      <c r="E52" s="77">
        <v>18000</v>
      </c>
      <c r="F52" s="76" t="s">
        <v>227</v>
      </c>
      <c r="G52" s="77">
        <v>11000</v>
      </c>
      <c r="J52" s="78" t="s">
        <v>346</v>
      </c>
      <c r="K52" s="79">
        <v>14000</v>
      </c>
      <c r="L52">
        <f t="shared" si="3"/>
        <v>1</v>
      </c>
      <c r="M52" s="66">
        <f t="shared" si="0"/>
        <v>14000</v>
      </c>
      <c r="O52" t="s">
        <v>145</v>
      </c>
      <c r="P52">
        <v>1</v>
      </c>
      <c r="S52" s="78" t="s">
        <v>227</v>
      </c>
      <c r="T52" s="82">
        <v>22000</v>
      </c>
      <c r="U52" s="82">
        <f t="shared" si="1"/>
        <v>2</v>
      </c>
      <c r="V52" s="83">
        <f t="shared" si="2"/>
        <v>11000</v>
      </c>
    </row>
    <row r="53" spans="2:22" x14ac:dyDescent="0.45">
      <c r="B53" s="76" t="s">
        <v>138</v>
      </c>
      <c r="C53" s="77">
        <v>20000</v>
      </c>
      <c r="D53" s="76" t="s">
        <v>258</v>
      </c>
      <c r="E53" s="77">
        <v>15000</v>
      </c>
      <c r="F53" s="76" t="s">
        <v>259</v>
      </c>
      <c r="G53" s="77">
        <v>1000</v>
      </c>
      <c r="J53" s="78" t="s">
        <v>185</v>
      </c>
      <c r="K53" s="79">
        <v>13000</v>
      </c>
      <c r="L53">
        <f t="shared" si="3"/>
        <v>1</v>
      </c>
      <c r="M53" s="66">
        <f t="shared" si="0"/>
        <v>13000</v>
      </c>
      <c r="O53" t="s">
        <v>149</v>
      </c>
      <c r="P53">
        <v>1</v>
      </c>
      <c r="S53" s="78" t="s">
        <v>205</v>
      </c>
      <c r="T53" s="82">
        <v>11000</v>
      </c>
      <c r="U53" s="82">
        <f t="shared" si="1"/>
        <v>1</v>
      </c>
      <c r="V53" s="83">
        <f t="shared" si="2"/>
        <v>11000</v>
      </c>
    </row>
    <row r="54" spans="2:22" x14ac:dyDescent="0.45">
      <c r="B54" s="76" t="s">
        <v>261</v>
      </c>
      <c r="C54" s="77">
        <v>1000</v>
      </c>
      <c r="D54" s="76" t="s">
        <v>262</v>
      </c>
      <c r="E54" s="77">
        <v>660</v>
      </c>
      <c r="F54" s="76" t="s">
        <v>263</v>
      </c>
      <c r="G54" s="77">
        <v>650</v>
      </c>
      <c r="J54" s="78" t="s">
        <v>285</v>
      </c>
      <c r="K54" s="79">
        <v>13000</v>
      </c>
      <c r="L54">
        <f t="shared" si="3"/>
        <v>1</v>
      </c>
      <c r="M54" s="66">
        <f t="shared" si="0"/>
        <v>13000</v>
      </c>
      <c r="O54" t="s">
        <v>153</v>
      </c>
      <c r="P54">
        <v>1</v>
      </c>
      <c r="S54" s="78" t="s">
        <v>240</v>
      </c>
      <c r="T54" s="82">
        <v>11000</v>
      </c>
      <c r="U54" s="82">
        <f t="shared" si="1"/>
        <v>1</v>
      </c>
      <c r="V54" s="83">
        <f t="shared" si="2"/>
        <v>11000</v>
      </c>
    </row>
    <row r="55" spans="2:22" x14ac:dyDescent="0.45">
      <c r="B55" s="76" t="s">
        <v>265</v>
      </c>
      <c r="C55" s="77">
        <v>480</v>
      </c>
      <c r="D55" s="76" t="s">
        <v>266</v>
      </c>
      <c r="E55" s="77">
        <v>449</v>
      </c>
      <c r="F55" s="76" t="s">
        <v>267</v>
      </c>
      <c r="G55" s="77">
        <v>127</v>
      </c>
      <c r="J55" s="78" t="s">
        <v>343</v>
      </c>
      <c r="K55" s="79">
        <v>13000</v>
      </c>
      <c r="L55">
        <f t="shared" si="3"/>
        <v>1</v>
      </c>
      <c r="M55" s="66">
        <f t="shared" si="0"/>
        <v>13000</v>
      </c>
      <c r="O55" t="s">
        <v>159</v>
      </c>
      <c r="P55">
        <v>1</v>
      </c>
      <c r="S55" s="78" t="s">
        <v>244</v>
      </c>
      <c r="T55" s="82">
        <v>30000</v>
      </c>
      <c r="U55" s="82">
        <f t="shared" si="1"/>
        <v>3</v>
      </c>
      <c r="V55" s="83">
        <f t="shared" si="2"/>
        <v>10000</v>
      </c>
    </row>
    <row r="56" spans="2:22" x14ac:dyDescent="0.45">
      <c r="B56" s="76" t="s">
        <v>269</v>
      </c>
      <c r="C56" s="77">
        <v>10000</v>
      </c>
      <c r="D56" s="76" t="s">
        <v>270</v>
      </c>
      <c r="E56" s="77">
        <v>349</v>
      </c>
      <c r="F56" s="76" t="s">
        <v>271</v>
      </c>
      <c r="G56" s="77">
        <v>81</v>
      </c>
      <c r="J56" s="78" t="s">
        <v>181</v>
      </c>
      <c r="K56" s="79">
        <v>12000</v>
      </c>
      <c r="L56">
        <f t="shared" si="3"/>
        <v>2</v>
      </c>
      <c r="M56" s="66">
        <f t="shared" si="0"/>
        <v>6000</v>
      </c>
      <c r="O56" t="s">
        <v>163</v>
      </c>
      <c r="P56">
        <v>1</v>
      </c>
      <c r="S56" s="78" t="s">
        <v>144</v>
      </c>
      <c r="T56" s="82">
        <v>10000</v>
      </c>
      <c r="U56" s="82">
        <f t="shared" si="1"/>
        <v>1</v>
      </c>
      <c r="V56" s="83">
        <f t="shared" si="2"/>
        <v>10000</v>
      </c>
    </row>
    <row r="57" spans="2:22" x14ac:dyDescent="0.45">
      <c r="B57" s="76" t="s">
        <v>126</v>
      </c>
      <c r="C57" s="77">
        <v>15000</v>
      </c>
      <c r="D57" s="76" t="s">
        <v>273</v>
      </c>
      <c r="E57" s="77">
        <v>535</v>
      </c>
      <c r="F57" s="76" t="s">
        <v>274</v>
      </c>
      <c r="G57" s="77">
        <v>423</v>
      </c>
      <c r="J57" s="78" t="s">
        <v>205</v>
      </c>
      <c r="K57" s="79">
        <v>11000</v>
      </c>
      <c r="L57">
        <f t="shared" si="3"/>
        <v>1</v>
      </c>
      <c r="M57" s="66">
        <f t="shared" si="0"/>
        <v>11000</v>
      </c>
      <c r="O57" t="s">
        <v>168</v>
      </c>
      <c r="P57">
        <v>1</v>
      </c>
      <c r="S57" s="78" t="s">
        <v>158</v>
      </c>
      <c r="T57" s="82">
        <v>10000</v>
      </c>
      <c r="U57" s="82">
        <f t="shared" si="1"/>
        <v>1</v>
      </c>
      <c r="V57" s="83">
        <f t="shared" si="2"/>
        <v>10000</v>
      </c>
    </row>
    <row r="58" spans="2:22" x14ac:dyDescent="0.45">
      <c r="B58" s="76" t="s">
        <v>197</v>
      </c>
      <c r="C58" s="77">
        <v>13000</v>
      </c>
      <c r="D58" s="76" t="s">
        <v>97</v>
      </c>
      <c r="E58" s="77">
        <v>12000</v>
      </c>
      <c r="F58" s="76" t="s">
        <v>277</v>
      </c>
      <c r="G58" s="77">
        <v>538</v>
      </c>
      <c r="J58" s="78" t="s">
        <v>240</v>
      </c>
      <c r="K58" s="79">
        <v>11000</v>
      </c>
      <c r="L58">
        <f t="shared" si="3"/>
        <v>1</v>
      </c>
      <c r="M58" s="66">
        <f t="shared" si="0"/>
        <v>11000</v>
      </c>
      <c r="O58" t="s">
        <v>186</v>
      </c>
      <c r="P58">
        <v>1</v>
      </c>
      <c r="S58" s="78" t="s">
        <v>269</v>
      </c>
      <c r="T58" s="82">
        <v>10000</v>
      </c>
      <c r="U58" s="82">
        <f t="shared" si="1"/>
        <v>1</v>
      </c>
      <c r="V58" s="83">
        <f t="shared" si="2"/>
        <v>10000</v>
      </c>
    </row>
    <row r="59" spans="2:22" x14ac:dyDescent="0.45">
      <c r="B59" s="76" t="s">
        <v>124</v>
      </c>
      <c r="C59" s="77">
        <v>26000</v>
      </c>
      <c r="D59" s="76" t="s">
        <v>279</v>
      </c>
      <c r="E59" s="77">
        <v>10000</v>
      </c>
      <c r="F59" s="76" t="s">
        <v>280</v>
      </c>
      <c r="G59" s="77">
        <v>471</v>
      </c>
      <c r="J59" s="78" t="s">
        <v>120</v>
      </c>
      <c r="K59" s="79">
        <v>10000</v>
      </c>
      <c r="L59">
        <f t="shared" si="3"/>
        <v>2</v>
      </c>
      <c r="M59" s="66">
        <f t="shared" si="0"/>
        <v>5000</v>
      </c>
      <c r="O59" t="s">
        <v>189</v>
      </c>
      <c r="P59">
        <v>1</v>
      </c>
      <c r="S59" s="78" t="s">
        <v>279</v>
      </c>
      <c r="T59" s="82">
        <v>10000</v>
      </c>
      <c r="U59" s="82">
        <f t="shared" si="1"/>
        <v>1</v>
      </c>
      <c r="V59" s="83">
        <f t="shared" si="2"/>
        <v>10000</v>
      </c>
    </row>
    <row r="60" spans="2:22" x14ac:dyDescent="0.45">
      <c r="B60" s="76" t="s">
        <v>86</v>
      </c>
      <c r="C60" s="77">
        <v>10000</v>
      </c>
      <c r="D60" s="76" t="s">
        <v>282</v>
      </c>
      <c r="E60" s="77">
        <v>4000</v>
      </c>
      <c r="F60" s="76" t="s">
        <v>283</v>
      </c>
      <c r="G60" s="77">
        <v>206</v>
      </c>
      <c r="J60" s="78" t="s">
        <v>144</v>
      </c>
      <c r="K60" s="79">
        <v>10000</v>
      </c>
      <c r="L60">
        <f t="shared" si="3"/>
        <v>1</v>
      </c>
      <c r="M60" s="66">
        <f t="shared" si="0"/>
        <v>10000</v>
      </c>
      <c r="O60" t="s">
        <v>176</v>
      </c>
      <c r="P60">
        <v>1</v>
      </c>
      <c r="S60" s="78" t="s">
        <v>418</v>
      </c>
      <c r="T60" s="82">
        <v>10000</v>
      </c>
      <c r="U60" s="82">
        <f t="shared" si="1"/>
        <v>1</v>
      </c>
      <c r="V60" s="83">
        <f t="shared" si="2"/>
        <v>10000</v>
      </c>
    </row>
    <row r="61" spans="2:22" x14ac:dyDescent="0.45">
      <c r="B61" s="76" t="s">
        <v>285</v>
      </c>
      <c r="C61" s="77">
        <v>13000</v>
      </c>
      <c r="D61" s="76" t="s">
        <v>286</v>
      </c>
      <c r="E61" s="77">
        <v>597</v>
      </c>
      <c r="F61" s="76" t="s">
        <v>287</v>
      </c>
      <c r="G61" s="77">
        <v>531</v>
      </c>
      <c r="J61" s="78" t="s">
        <v>158</v>
      </c>
      <c r="K61" s="79">
        <v>10000</v>
      </c>
      <c r="L61">
        <f t="shared" si="3"/>
        <v>1</v>
      </c>
      <c r="M61" s="66">
        <f t="shared" si="0"/>
        <v>10000</v>
      </c>
      <c r="O61" t="s">
        <v>229</v>
      </c>
      <c r="P61">
        <v>1</v>
      </c>
      <c r="S61" s="78" t="s">
        <v>81</v>
      </c>
      <c r="T61" s="82">
        <v>9800</v>
      </c>
      <c r="U61" s="82">
        <f t="shared" si="1"/>
        <v>1</v>
      </c>
      <c r="V61" s="83">
        <f t="shared" si="2"/>
        <v>9800</v>
      </c>
    </row>
    <row r="62" spans="2:22" x14ac:dyDescent="0.45">
      <c r="B62" s="76" t="s">
        <v>289</v>
      </c>
      <c r="C62" s="77">
        <v>553</v>
      </c>
      <c r="D62" s="76" t="s">
        <v>290</v>
      </c>
      <c r="E62" s="77">
        <v>488</v>
      </c>
      <c r="F62" s="76" t="s">
        <v>291</v>
      </c>
      <c r="G62" s="77">
        <v>385</v>
      </c>
      <c r="J62" s="78" t="s">
        <v>269</v>
      </c>
      <c r="K62" s="79">
        <v>10000</v>
      </c>
      <c r="L62">
        <f t="shared" si="3"/>
        <v>1</v>
      </c>
      <c r="M62" s="66">
        <f t="shared" si="0"/>
        <v>10000</v>
      </c>
      <c r="O62" t="s">
        <v>234</v>
      </c>
      <c r="P62">
        <v>1</v>
      </c>
      <c r="S62" s="78" t="s">
        <v>188</v>
      </c>
      <c r="T62" s="82">
        <v>9000</v>
      </c>
      <c r="U62" s="82">
        <f t="shared" si="1"/>
        <v>1</v>
      </c>
      <c r="V62" s="83">
        <f t="shared" si="2"/>
        <v>9000</v>
      </c>
    </row>
    <row r="63" spans="2:22" x14ac:dyDescent="0.45">
      <c r="B63" s="76" t="s">
        <v>293</v>
      </c>
      <c r="C63" s="77">
        <v>455</v>
      </c>
      <c r="D63" s="76" t="s">
        <v>294</v>
      </c>
      <c r="E63" s="77">
        <v>221</v>
      </c>
      <c r="F63" s="76" t="s">
        <v>295</v>
      </c>
      <c r="G63" s="77">
        <v>219</v>
      </c>
      <c r="J63" s="78" t="s">
        <v>279</v>
      </c>
      <c r="K63" s="79">
        <v>10000</v>
      </c>
      <c r="L63">
        <f t="shared" si="3"/>
        <v>1</v>
      </c>
      <c r="M63" s="66">
        <f t="shared" si="0"/>
        <v>10000</v>
      </c>
      <c r="O63" t="s">
        <v>185</v>
      </c>
      <c r="P63">
        <v>1</v>
      </c>
      <c r="S63" s="78" t="s">
        <v>98</v>
      </c>
      <c r="T63" s="82">
        <v>9000</v>
      </c>
      <c r="U63" s="82">
        <f t="shared" si="1"/>
        <v>1</v>
      </c>
      <c r="V63" s="83">
        <f t="shared" si="2"/>
        <v>9000</v>
      </c>
    </row>
    <row r="64" spans="2:22" x14ac:dyDescent="0.45">
      <c r="B64" s="76" t="s">
        <v>297</v>
      </c>
      <c r="C64" s="77">
        <v>559</v>
      </c>
      <c r="D64" s="76" t="s">
        <v>298</v>
      </c>
      <c r="E64" s="77">
        <v>427</v>
      </c>
      <c r="F64" s="76" t="s">
        <v>299</v>
      </c>
      <c r="G64" s="77">
        <v>303</v>
      </c>
      <c r="J64" s="78" t="s">
        <v>418</v>
      </c>
      <c r="K64" s="79">
        <v>10000</v>
      </c>
      <c r="L64">
        <f t="shared" si="3"/>
        <v>1</v>
      </c>
      <c r="M64" s="66">
        <f t="shared" si="0"/>
        <v>10000</v>
      </c>
      <c r="O64" t="s">
        <v>188</v>
      </c>
      <c r="P64">
        <v>1</v>
      </c>
      <c r="S64" s="78" t="s">
        <v>228</v>
      </c>
      <c r="T64" s="82">
        <v>16000</v>
      </c>
      <c r="U64" s="82">
        <f t="shared" si="1"/>
        <v>2</v>
      </c>
      <c r="V64" s="83">
        <f t="shared" si="2"/>
        <v>8000</v>
      </c>
    </row>
    <row r="65" spans="2:22" x14ac:dyDescent="0.45">
      <c r="B65" s="76" t="s">
        <v>63</v>
      </c>
      <c r="C65" s="77">
        <v>33000</v>
      </c>
      <c r="D65" s="76" t="s">
        <v>113</v>
      </c>
      <c r="E65" s="77">
        <v>23000</v>
      </c>
      <c r="F65" s="76" t="s">
        <v>301</v>
      </c>
      <c r="G65" s="77">
        <v>767</v>
      </c>
      <c r="J65" s="78" t="s">
        <v>81</v>
      </c>
      <c r="K65" s="79">
        <v>9800</v>
      </c>
      <c r="L65">
        <f t="shared" si="3"/>
        <v>1</v>
      </c>
      <c r="M65" s="66">
        <f t="shared" si="0"/>
        <v>9800</v>
      </c>
      <c r="O65" t="s">
        <v>146</v>
      </c>
      <c r="P65">
        <v>1</v>
      </c>
      <c r="S65" s="78" t="s">
        <v>241</v>
      </c>
      <c r="T65" s="82">
        <v>8000</v>
      </c>
      <c r="U65" s="82">
        <f t="shared" si="1"/>
        <v>1</v>
      </c>
      <c r="V65" s="83">
        <f t="shared" si="2"/>
        <v>8000</v>
      </c>
    </row>
    <row r="66" spans="2:22" x14ac:dyDescent="0.45">
      <c r="B66" s="76" t="s">
        <v>64</v>
      </c>
      <c r="C66" s="77">
        <v>15000</v>
      </c>
      <c r="D66" s="76" t="s">
        <v>303</v>
      </c>
      <c r="E66" s="77">
        <v>3000</v>
      </c>
      <c r="F66" s="76" t="s">
        <v>304</v>
      </c>
      <c r="G66" s="77">
        <v>2000</v>
      </c>
      <c r="J66" s="78" t="s">
        <v>188</v>
      </c>
      <c r="K66" s="79">
        <v>9000</v>
      </c>
      <c r="L66">
        <f t="shared" si="3"/>
        <v>1</v>
      </c>
      <c r="M66" s="66">
        <f t="shared" si="0"/>
        <v>9000</v>
      </c>
      <c r="O66" t="s">
        <v>150</v>
      </c>
      <c r="P66">
        <v>1</v>
      </c>
      <c r="S66" s="78" t="s">
        <v>376</v>
      </c>
      <c r="T66" s="82">
        <v>8000</v>
      </c>
      <c r="U66" s="82">
        <f t="shared" si="1"/>
        <v>1</v>
      </c>
      <c r="V66" s="83">
        <f t="shared" si="2"/>
        <v>8000</v>
      </c>
    </row>
    <row r="67" spans="2:22" x14ac:dyDescent="0.45">
      <c r="B67" s="76" t="s">
        <v>113</v>
      </c>
      <c r="C67" s="77">
        <v>23000</v>
      </c>
      <c r="D67" s="76" t="s">
        <v>306</v>
      </c>
      <c r="E67" s="77">
        <v>238</v>
      </c>
      <c r="F67" s="76" t="s">
        <v>307</v>
      </c>
      <c r="G67" s="77">
        <v>141</v>
      </c>
      <c r="J67" s="78" t="s">
        <v>98</v>
      </c>
      <c r="K67" s="79">
        <v>9000</v>
      </c>
      <c r="L67">
        <f t="shared" si="3"/>
        <v>1</v>
      </c>
      <c r="M67" s="66">
        <f t="shared" si="0"/>
        <v>9000</v>
      </c>
      <c r="O67" t="s">
        <v>127</v>
      </c>
      <c r="P67">
        <v>1</v>
      </c>
      <c r="S67" s="78" t="s">
        <v>86</v>
      </c>
      <c r="T67" s="82">
        <v>15300</v>
      </c>
      <c r="U67" s="82">
        <f t="shared" si="1"/>
        <v>2</v>
      </c>
      <c r="V67" s="83">
        <f t="shared" si="2"/>
        <v>7650</v>
      </c>
    </row>
    <row r="68" spans="2:22" x14ac:dyDescent="0.45">
      <c r="B68" s="76" t="s">
        <v>309</v>
      </c>
      <c r="C68" s="77">
        <v>13000</v>
      </c>
      <c r="D68" s="76" t="s">
        <v>310</v>
      </c>
      <c r="E68" s="77">
        <v>1000</v>
      </c>
      <c r="F68" s="76" t="s">
        <v>311</v>
      </c>
      <c r="G68" s="77">
        <v>670</v>
      </c>
      <c r="J68" s="78" t="s">
        <v>241</v>
      </c>
      <c r="K68" s="79">
        <v>8000</v>
      </c>
      <c r="L68">
        <f t="shared" si="3"/>
        <v>1</v>
      </c>
      <c r="M68" s="66">
        <f t="shared" ref="M68:M131" si="4">K68/L68</f>
        <v>8000</v>
      </c>
      <c r="O68" t="s">
        <v>132</v>
      </c>
      <c r="P68">
        <v>1</v>
      </c>
      <c r="S68" s="78" t="s">
        <v>224</v>
      </c>
      <c r="T68" s="82">
        <v>7000</v>
      </c>
      <c r="U68" s="82">
        <f t="shared" ref="U68:U131" si="5">_xlfn.XLOOKUP(S68,$O$4:$O$234,$P$4:$P$234)</f>
        <v>1</v>
      </c>
      <c r="V68" s="83">
        <f t="shared" ref="V68:V131" si="6">T68/U68</f>
        <v>7000</v>
      </c>
    </row>
    <row r="69" spans="2:22" x14ac:dyDescent="0.45">
      <c r="B69" s="76" t="s">
        <v>112</v>
      </c>
      <c r="C69" s="77">
        <v>27000</v>
      </c>
      <c r="D69" s="76" t="s">
        <v>313</v>
      </c>
      <c r="E69" s="77">
        <v>798</v>
      </c>
      <c r="F69" s="76" t="s">
        <v>314</v>
      </c>
      <c r="G69" s="77">
        <v>581</v>
      </c>
      <c r="J69" s="78" t="s">
        <v>376</v>
      </c>
      <c r="K69" s="79">
        <v>8000</v>
      </c>
      <c r="L69">
        <f t="shared" ref="L69:L132" si="7">_xlfn.XLOOKUP(J69,$O$4:$O$234,$P$4:$P$234)</f>
        <v>1</v>
      </c>
      <c r="M69" s="66">
        <f t="shared" si="4"/>
        <v>8000</v>
      </c>
      <c r="O69" t="s">
        <v>137</v>
      </c>
      <c r="P69">
        <v>1</v>
      </c>
      <c r="S69" s="78" t="s">
        <v>181</v>
      </c>
      <c r="T69" s="82">
        <v>12000</v>
      </c>
      <c r="U69" s="82">
        <f t="shared" si="5"/>
        <v>2</v>
      </c>
      <c r="V69" s="83">
        <f t="shared" si="6"/>
        <v>6000</v>
      </c>
    </row>
    <row r="70" spans="2:22" x14ac:dyDescent="0.45">
      <c r="B70" s="76" t="s">
        <v>117</v>
      </c>
      <c r="C70" s="77">
        <v>19000</v>
      </c>
      <c r="D70" s="76" t="s">
        <v>316</v>
      </c>
      <c r="E70" s="77">
        <v>128</v>
      </c>
      <c r="F70" s="76" t="s">
        <v>317</v>
      </c>
      <c r="G70" s="77">
        <v>105</v>
      </c>
      <c r="J70" s="78" t="s">
        <v>224</v>
      </c>
      <c r="K70" s="79">
        <v>7000</v>
      </c>
      <c r="L70">
        <f t="shared" si="7"/>
        <v>1</v>
      </c>
      <c r="M70" s="66">
        <f t="shared" si="4"/>
        <v>7000</v>
      </c>
      <c r="O70" t="s">
        <v>140</v>
      </c>
      <c r="P70">
        <v>1</v>
      </c>
      <c r="S70" s="78" t="s">
        <v>332</v>
      </c>
      <c r="T70" s="82">
        <v>6000</v>
      </c>
      <c r="U70" s="82">
        <f t="shared" si="5"/>
        <v>1</v>
      </c>
      <c r="V70" s="83">
        <f t="shared" si="6"/>
        <v>6000</v>
      </c>
    </row>
    <row r="71" spans="2:22" x14ac:dyDescent="0.45">
      <c r="B71" s="76" t="s">
        <v>136</v>
      </c>
      <c r="C71" s="77">
        <v>34000</v>
      </c>
      <c r="D71" s="76" t="s">
        <v>319</v>
      </c>
      <c r="E71" s="77">
        <v>22000</v>
      </c>
      <c r="F71" s="76" t="s">
        <v>152</v>
      </c>
      <c r="G71" s="77">
        <v>14000</v>
      </c>
      <c r="J71" s="78" t="s">
        <v>154</v>
      </c>
      <c r="K71" s="79">
        <v>6000</v>
      </c>
      <c r="L71">
        <f t="shared" si="7"/>
        <v>2</v>
      </c>
      <c r="M71" s="66">
        <f t="shared" si="4"/>
        <v>3000</v>
      </c>
      <c r="O71" t="s">
        <v>131</v>
      </c>
      <c r="P71">
        <v>1</v>
      </c>
      <c r="S71" s="78" t="s">
        <v>120</v>
      </c>
      <c r="T71" s="82">
        <v>10000</v>
      </c>
      <c r="U71" s="82">
        <f t="shared" si="5"/>
        <v>2</v>
      </c>
      <c r="V71" s="83">
        <f t="shared" si="6"/>
        <v>5000</v>
      </c>
    </row>
    <row r="72" spans="2:22" x14ac:dyDescent="0.45">
      <c r="B72" s="76" t="s">
        <v>321</v>
      </c>
      <c r="C72" s="77">
        <v>2000</v>
      </c>
      <c r="D72" s="76" t="s">
        <v>262</v>
      </c>
      <c r="E72" s="77">
        <v>660</v>
      </c>
      <c r="F72" s="76" t="s">
        <v>322</v>
      </c>
      <c r="G72" s="77">
        <v>500</v>
      </c>
      <c r="J72" s="78" t="s">
        <v>303</v>
      </c>
      <c r="K72" s="79">
        <v>6000</v>
      </c>
      <c r="L72">
        <f t="shared" si="7"/>
        <v>2</v>
      </c>
      <c r="M72" s="66">
        <f t="shared" si="4"/>
        <v>3000</v>
      </c>
      <c r="O72" t="s">
        <v>144</v>
      </c>
      <c r="P72">
        <v>1</v>
      </c>
      <c r="S72" s="78" t="s">
        <v>282</v>
      </c>
      <c r="T72" s="82">
        <v>4000</v>
      </c>
      <c r="U72" s="82">
        <f t="shared" si="5"/>
        <v>1</v>
      </c>
      <c r="V72" s="83">
        <f t="shared" si="6"/>
        <v>4000</v>
      </c>
    </row>
    <row r="73" spans="2:22" x14ac:dyDescent="0.45">
      <c r="B73" s="76" t="s">
        <v>324</v>
      </c>
      <c r="C73" s="77">
        <v>745</v>
      </c>
      <c r="D73" s="76" t="s">
        <v>325</v>
      </c>
      <c r="E73" s="77">
        <v>168</v>
      </c>
      <c r="F73" s="76" t="s">
        <v>326</v>
      </c>
      <c r="G73" s="77">
        <v>77</v>
      </c>
      <c r="J73" s="78" t="s">
        <v>332</v>
      </c>
      <c r="K73" s="79">
        <v>6000</v>
      </c>
      <c r="L73">
        <f t="shared" si="7"/>
        <v>1</v>
      </c>
      <c r="M73" s="66">
        <f t="shared" si="4"/>
        <v>6000</v>
      </c>
      <c r="O73" t="s">
        <v>148</v>
      </c>
      <c r="P73">
        <v>1</v>
      </c>
      <c r="S73" s="78" t="s">
        <v>209</v>
      </c>
      <c r="T73" s="82">
        <v>4000</v>
      </c>
      <c r="U73" s="82">
        <f t="shared" si="5"/>
        <v>1</v>
      </c>
      <c r="V73" s="83">
        <f t="shared" si="6"/>
        <v>4000</v>
      </c>
    </row>
    <row r="74" spans="2:22" x14ac:dyDescent="0.45">
      <c r="B74" s="76" t="s">
        <v>328</v>
      </c>
      <c r="C74" s="77">
        <v>876</v>
      </c>
      <c r="D74" s="76" t="s">
        <v>329</v>
      </c>
      <c r="E74" s="77">
        <v>526</v>
      </c>
      <c r="F74" s="76" t="s">
        <v>330</v>
      </c>
      <c r="G74" s="77">
        <v>326</v>
      </c>
      <c r="J74" s="78" t="s">
        <v>282</v>
      </c>
      <c r="K74" s="79">
        <v>4000</v>
      </c>
      <c r="L74">
        <f t="shared" si="7"/>
        <v>1</v>
      </c>
      <c r="M74" s="66">
        <f t="shared" si="4"/>
        <v>4000</v>
      </c>
      <c r="O74" t="s">
        <v>259</v>
      </c>
      <c r="P74">
        <v>1</v>
      </c>
      <c r="S74" s="78" t="s">
        <v>93</v>
      </c>
      <c r="T74" s="82">
        <v>3300</v>
      </c>
      <c r="U74" s="82">
        <f t="shared" si="5"/>
        <v>1</v>
      </c>
      <c r="V74" s="83">
        <f t="shared" si="6"/>
        <v>3300</v>
      </c>
    </row>
    <row r="75" spans="2:22" x14ac:dyDescent="0.45">
      <c r="B75" s="76" t="s">
        <v>64</v>
      </c>
      <c r="C75" s="77">
        <v>15000</v>
      </c>
      <c r="D75" s="76" t="s">
        <v>332</v>
      </c>
      <c r="E75" s="77">
        <v>6000</v>
      </c>
      <c r="F75" s="76" t="s">
        <v>333</v>
      </c>
      <c r="G75" s="77">
        <v>529</v>
      </c>
      <c r="J75" s="78" t="s">
        <v>209</v>
      </c>
      <c r="K75" s="79">
        <v>4000</v>
      </c>
      <c r="L75">
        <f t="shared" si="7"/>
        <v>1</v>
      </c>
      <c r="M75" s="66">
        <f t="shared" si="4"/>
        <v>4000</v>
      </c>
      <c r="O75" t="s">
        <v>263</v>
      </c>
      <c r="P75">
        <v>1</v>
      </c>
      <c r="S75" s="78" t="s">
        <v>154</v>
      </c>
      <c r="T75" s="82">
        <v>6000</v>
      </c>
      <c r="U75" s="82">
        <f t="shared" si="5"/>
        <v>2</v>
      </c>
      <c r="V75" s="83">
        <f t="shared" si="6"/>
        <v>3000</v>
      </c>
    </row>
    <row r="76" spans="2:22" x14ac:dyDescent="0.45">
      <c r="B76" s="76" t="s">
        <v>211</v>
      </c>
      <c r="C76" s="77">
        <v>11000</v>
      </c>
      <c r="D76" s="76" t="s">
        <v>335</v>
      </c>
      <c r="E76" s="77">
        <v>642</v>
      </c>
      <c r="F76" s="76" t="s">
        <v>336</v>
      </c>
      <c r="G76" s="77">
        <v>223</v>
      </c>
      <c r="J76" s="78" t="s">
        <v>93</v>
      </c>
      <c r="K76" s="79">
        <v>3300</v>
      </c>
      <c r="L76">
        <f t="shared" si="7"/>
        <v>1</v>
      </c>
      <c r="M76" s="66">
        <f t="shared" si="4"/>
        <v>3300</v>
      </c>
      <c r="O76" t="s">
        <v>267</v>
      </c>
      <c r="P76">
        <v>1</v>
      </c>
      <c r="S76" s="78" t="s">
        <v>303</v>
      </c>
      <c r="T76" s="82">
        <v>6000</v>
      </c>
      <c r="U76" s="82">
        <f t="shared" si="5"/>
        <v>2</v>
      </c>
      <c r="V76" s="83">
        <f t="shared" si="6"/>
        <v>3000</v>
      </c>
    </row>
    <row r="77" spans="2:22" x14ac:dyDescent="0.45">
      <c r="B77" s="76" t="s">
        <v>338</v>
      </c>
      <c r="C77" s="77">
        <v>617</v>
      </c>
      <c r="D77" s="76" t="s">
        <v>339</v>
      </c>
      <c r="E77" s="77">
        <v>204</v>
      </c>
      <c r="F77" s="76" t="s">
        <v>340</v>
      </c>
      <c r="G77" s="77">
        <v>183</v>
      </c>
      <c r="J77" s="78" t="s">
        <v>373</v>
      </c>
      <c r="K77" s="79">
        <v>3000</v>
      </c>
      <c r="L77">
        <f t="shared" si="7"/>
        <v>1</v>
      </c>
      <c r="M77" s="66">
        <f t="shared" si="4"/>
        <v>3000</v>
      </c>
      <c r="O77" t="s">
        <v>271</v>
      </c>
      <c r="P77">
        <v>1</v>
      </c>
      <c r="S77" s="78" t="s">
        <v>373</v>
      </c>
      <c r="T77" s="82">
        <v>3000</v>
      </c>
      <c r="U77" s="82">
        <f t="shared" si="5"/>
        <v>1</v>
      </c>
      <c r="V77" s="83">
        <f t="shared" si="6"/>
        <v>3000</v>
      </c>
    </row>
    <row r="78" spans="2:22" x14ac:dyDescent="0.45">
      <c r="B78" s="76" t="s">
        <v>343</v>
      </c>
      <c r="C78" s="77">
        <v>13000</v>
      </c>
      <c r="D78" s="76" t="s">
        <v>309</v>
      </c>
      <c r="E78" s="77">
        <v>13000</v>
      </c>
      <c r="F78" s="76" t="s">
        <v>344</v>
      </c>
      <c r="G78" s="77">
        <v>559</v>
      </c>
      <c r="J78" s="78" t="s">
        <v>401</v>
      </c>
      <c r="K78" s="79">
        <v>3000</v>
      </c>
      <c r="L78">
        <f t="shared" si="7"/>
        <v>1</v>
      </c>
      <c r="M78" s="66">
        <f t="shared" si="4"/>
        <v>3000</v>
      </c>
      <c r="O78" t="s">
        <v>274</v>
      </c>
      <c r="P78">
        <v>1</v>
      </c>
      <c r="S78" s="78" t="s">
        <v>401</v>
      </c>
      <c r="T78" s="82">
        <v>3000</v>
      </c>
      <c r="U78" s="82">
        <f t="shared" si="5"/>
        <v>1</v>
      </c>
      <c r="V78" s="83">
        <f t="shared" si="6"/>
        <v>3000</v>
      </c>
    </row>
    <row r="79" spans="2:22" x14ac:dyDescent="0.45">
      <c r="B79" s="76" t="s">
        <v>346</v>
      </c>
      <c r="C79" s="77">
        <v>14000</v>
      </c>
      <c r="D79" s="76" t="s">
        <v>347</v>
      </c>
      <c r="E79" s="77">
        <v>1000</v>
      </c>
      <c r="F79" s="76" t="s">
        <v>348</v>
      </c>
      <c r="G79" s="77">
        <v>520</v>
      </c>
      <c r="J79" s="78" t="s">
        <v>172</v>
      </c>
      <c r="K79" s="79">
        <v>2859</v>
      </c>
      <c r="L79">
        <f t="shared" si="7"/>
        <v>3</v>
      </c>
      <c r="M79" s="66">
        <f t="shared" si="4"/>
        <v>953</v>
      </c>
      <c r="O79" t="s">
        <v>277</v>
      </c>
      <c r="P79">
        <v>1</v>
      </c>
      <c r="S79" s="78" t="s">
        <v>72</v>
      </c>
      <c r="T79" s="82">
        <v>2800</v>
      </c>
      <c r="U79" s="82">
        <f t="shared" si="5"/>
        <v>1</v>
      </c>
      <c r="V79" s="83">
        <f t="shared" si="6"/>
        <v>2800</v>
      </c>
    </row>
    <row r="80" spans="2:22" x14ac:dyDescent="0.45">
      <c r="B80" s="76" t="s">
        <v>350</v>
      </c>
      <c r="C80" s="77">
        <v>996</v>
      </c>
      <c r="D80" s="76" t="s">
        <v>351</v>
      </c>
      <c r="E80" s="77">
        <v>897</v>
      </c>
      <c r="F80" s="76" t="s">
        <v>352</v>
      </c>
      <c r="G80" s="77">
        <v>628</v>
      </c>
      <c r="J80" s="78" t="s">
        <v>72</v>
      </c>
      <c r="K80" s="79">
        <v>2800</v>
      </c>
      <c r="L80">
        <f t="shared" si="7"/>
        <v>1</v>
      </c>
      <c r="M80" s="66">
        <f t="shared" si="4"/>
        <v>2800</v>
      </c>
      <c r="O80" t="s">
        <v>280</v>
      </c>
      <c r="P80">
        <v>1</v>
      </c>
      <c r="S80" s="78" t="s">
        <v>159</v>
      </c>
      <c r="T80" s="82">
        <v>2000</v>
      </c>
      <c r="U80" s="82">
        <f t="shared" si="5"/>
        <v>1</v>
      </c>
      <c r="V80" s="83">
        <f t="shared" si="6"/>
        <v>2000</v>
      </c>
    </row>
    <row r="81" spans="2:22" x14ac:dyDescent="0.45">
      <c r="B81" s="76" t="s">
        <v>236</v>
      </c>
      <c r="C81" s="77">
        <v>13000</v>
      </c>
      <c r="D81" s="76" t="s">
        <v>328</v>
      </c>
      <c r="E81" s="77">
        <v>876</v>
      </c>
      <c r="F81" s="76" t="s">
        <v>354</v>
      </c>
      <c r="G81" s="77">
        <v>149</v>
      </c>
      <c r="J81" s="78" t="s">
        <v>159</v>
      </c>
      <c r="K81" s="79">
        <v>2000</v>
      </c>
      <c r="L81">
        <f t="shared" si="7"/>
        <v>1</v>
      </c>
      <c r="M81" s="66">
        <f t="shared" si="4"/>
        <v>2000</v>
      </c>
      <c r="O81" t="s">
        <v>283</v>
      </c>
      <c r="P81">
        <v>1</v>
      </c>
      <c r="S81" s="78" t="s">
        <v>304</v>
      </c>
      <c r="T81" s="82">
        <v>2000</v>
      </c>
      <c r="U81" s="82">
        <f t="shared" si="5"/>
        <v>1</v>
      </c>
      <c r="V81" s="83">
        <f t="shared" si="6"/>
        <v>2000</v>
      </c>
    </row>
    <row r="82" spans="2:22" x14ac:dyDescent="0.45">
      <c r="B82" s="76" t="s">
        <v>63</v>
      </c>
      <c r="C82" s="77">
        <v>33000</v>
      </c>
      <c r="D82" s="76" t="s">
        <v>356</v>
      </c>
      <c r="E82" s="77">
        <v>745</v>
      </c>
      <c r="F82" s="76" t="s">
        <v>357</v>
      </c>
      <c r="G82" s="77">
        <v>228</v>
      </c>
      <c r="J82" s="78" t="s">
        <v>304</v>
      </c>
      <c r="K82" s="79">
        <v>2000</v>
      </c>
      <c r="L82">
        <f t="shared" si="7"/>
        <v>1</v>
      </c>
      <c r="M82" s="66">
        <f t="shared" si="4"/>
        <v>2000</v>
      </c>
      <c r="O82" t="s">
        <v>287</v>
      </c>
      <c r="P82">
        <v>1</v>
      </c>
      <c r="S82" s="78" t="s">
        <v>242</v>
      </c>
      <c r="T82" s="82">
        <v>2000</v>
      </c>
      <c r="U82" s="82">
        <f t="shared" si="5"/>
        <v>1</v>
      </c>
      <c r="V82" s="83">
        <f t="shared" si="6"/>
        <v>2000</v>
      </c>
    </row>
    <row r="83" spans="2:22" x14ac:dyDescent="0.45">
      <c r="B83" s="76" t="s">
        <v>359</v>
      </c>
      <c r="C83" s="77">
        <v>149</v>
      </c>
      <c r="D83" s="76" t="s">
        <v>360</v>
      </c>
      <c r="E83" s="77">
        <v>145</v>
      </c>
      <c r="F83" s="76" t="s">
        <v>361</v>
      </c>
      <c r="G83" s="77">
        <v>123</v>
      </c>
      <c r="J83" s="78" t="s">
        <v>242</v>
      </c>
      <c r="K83" s="79">
        <v>2000</v>
      </c>
      <c r="L83">
        <f t="shared" si="7"/>
        <v>1</v>
      </c>
      <c r="M83" s="66">
        <f t="shared" si="4"/>
        <v>2000</v>
      </c>
      <c r="O83" t="s">
        <v>291</v>
      </c>
      <c r="P83">
        <v>1</v>
      </c>
      <c r="S83" s="78" t="s">
        <v>321</v>
      </c>
      <c r="T83" s="82">
        <v>2000</v>
      </c>
      <c r="U83" s="82">
        <f t="shared" si="5"/>
        <v>1</v>
      </c>
      <c r="V83" s="83">
        <f t="shared" si="6"/>
        <v>2000</v>
      </c>
    </row>
    <row r="84" spans="2:22" x14ac:dyDescent="0.45">
      <c r="B84" s="76" t="s">
        <v>102</v>
      </c>
      <c r="C84" s="77">
        <v>19000</v>
      </c>
      <c r="D84" s="76" t="s">
        <v>133</v>
      </c>
      <c r="E84" s="77">
        <v>393</v>
      </c>
      <c r="F84" s="76" t="s">
        <v>363</v>
      </c>
      <c r="G84" s="77">
        <v>305</v>
      </c>
      <c r="J84" s="78" t="s">
        <v>321</v>
      </c>
      <c r="K84" s="79">
        <v>2000</v>
      </c>
      <c r="L84">
        <f t="shared" si="7"/>
        <v>1</v>
      </c>
      <c r="M84" s="66">
        <f t="shared" si="4"/>
        <v>2000</v>
      </c>
      <c r="O84" t="s">
        <v>295</v>
      </c>
      <c r="P84">
        <v>1</v>
      </c>
      <c r="S84" s="78" t="s">
        <v>225</v>
      </c>
      <c r="T84" s="82">
        <v>2000</v>
      </c>
      <c r="U84" s="82">
        <f t="shared" si="5"/>
        <v>1</v>
      </c>
      <c r="V84" s="83">
        <f t="shared" si="6"/>
        <v>2000</v>
      </c>
    </row>
    <row r="85" spans="2:22" x14ac:dyDescent="0.45">
      <c r="B85" s="76" t="s">
        <v>365</v>
      </c>
      <c r="C85" s="77">
        <v>1000</v>
      </c>
      <c r="D85" s="76" t="s">
        <v>366</v>
      </c>
      <c r="E85" s="77">
        <v>872</v>
      </c>
      <c r="F85" s="76" t="s">
        <v>367</v>
      </c>
      <c r="G85" s="77">
        <v>767</v>
      </c>
      <c r="J85" s="78" t="s">
        <v>225</v>
      </c>
      <c r="K85" s="79">
        <v>2000</v>
      </c>
      <c r="L85">
        <f t="shared" si="7"/>
        <v>1</v>
      </c>
      <c r="M85" s="66">
        <f t="shared" si="4"/>
        <v>2000</v>
      </c>
      <c r="O85" t="s">
        <v>299</v>
      </c>
      <c r="P85">
        <v>1</v>
      </c>
      <c r="S85" s="78" t="s">
        <v>156</v>
      </c>
      <c r="T85" s="82">
        <v>2000</v>
      </c>
      <c r="U85" s="82">
        <f t="shared" si="5"/>
        <v>1</v>
      </c>
      <c r="V85" s="83">
        <f t="shared" si="6"/>
        <v>2000</v>
      </c>
    </row>
    <row r="86" spans="2:22" x14ac:dyDescent="0.45">
      <c r="B86" s="76" t="s">
        <v>369</v>
      </c>
      <c r="C86" s="77">
        <v>20000</v>
      </c>
      <c r="D86" s="76" t="s">
        <v>370</v>
      </c>
      <c r="E86" s="77">
        <v>15000</v>
      </c>
      <c r="F86" s="76" t="s">
        <v>371</v>
      </c>
      <c r="G86" s="77">
        <v>1000</v>
      </c>
      <c r="J86" s="78" t="s">
        <v>156</v>
      </c>
      <c r="K86" s="79">
        <v>2000</v>
      </c>
      <c r="L86">
        <f t="shared" si="7"/>
        <v>1</v>
      </c>
      <c r="M86" s="66">
        <f t="shared" si="4"/>
        <v>2000</v>
      </c>
      <c r="O86" t="s">
        <v>301</v>
      </c>
      <c r="P86">
        <v>1</v>
      </c>
      <c r="S86" s="78" t="s">
        <v>419</v>
      </c>
      <c r="T86" s="82">
        <v>2000</v>
      </c>
      <c r="U86" s="82">
        <f t="shared" si="5"/>
        <v>1</v>
      </c>
      <c r="V86" s="83">
        <f t="shared" si="6"/>
        <v>2000</v>
      </c>
    </row>
    <row r="87" spans="2:22" x14ac:dyDescent="0.45">
      <c r="B87" s="76" t="s">
        <v>228</v>
      </c>
      <c r="C87" s="77">
        <v>8000</v>
      </c>
      <c r="D87" s="76" t="s">
        <v>373</v>
      </c>
      <c r="E87" s="77">
        <v>3000</v>
      </c>
      <c r="F87" s="76" t="s">
        <v>374</v>
      </c>
      <c r="G87" s="77">
        <v>850</v>
      </c>
      <c r="J87" s="78" t="s">
        <v>419</v>
      </c>
      <c r="K87" s="79">
        <v>2000</v>
      </c>
      <c r="L87">
        <f t="shared" si="7"/>
        <v>1</v>
      </c>
      <c r="M87" s="66">
        <f t="shared" si="4"/>
        <v>2000</v>
      </c>
      <c r="O87" t="s">
        <v>304</v>
      </c>
      <c r="P87">
        <v>1</v>
      </c>
      <c r="S87" s="78" t="s">
        <v>186</v>
      </c>
      <c r="T87" s="82">
        <v>1000</v>
      </c>
      <c r="U87" s="82">
        <f t="shared" si="5"/>
        <v>1</v>
      </c>
      <c r="V87" s="83">
        <f t="shared" si="6"/>
        <v>1000</v>
      </c>
    </row>
    <row r="88" spans="2:22" x14ac:dyDescent="0.45">
      <c r="B88" s="76" t="s">
        <v>376</v>
      </c>
      <c r="C88" s="77">
        <v>8000</v>
      </c>
      <c r="D88" s="76" t="s">
        <v>377</v>
      </c>
      <c r="E88" s="77">
        <v>1000</v>
      </c>
      <c r="F88" s="76" t="s">
        <v>378</v>
      </c>
      <c r="G88" s="77">
        <v>733</v>
      </c>
      <c r="J88" s="78" t="s">
        <v>175</v>
      </c>
      <c r="K88" s="79">
        <v>1950</v>
      </c>
      <c r="L88">
        <f t="shared" si="7"/>
        <v>2</v>
      </c>
      <c r="M88" s="66">
        <f t="shared" si="4"/>
        <v>975</v>
      </c>
      <c r="O88" t="s">
        <v>307</v>
      </c>
      <c r="P88">
        <v>1</v>
      </c>
      <c r="S88" s="78" t="s">
        <v>127</v>
      </c>
      <c r="T88" s="82">
        <v>1000</v>
      </c>
      <c r="U88" s="82">
        <f t="shared" si="5"/>
        <v>1</v>
      </c>
      <c r="V88" s="83">
        <f t="shared" si="6"/>
        <v>1000</v>
      </c>
    </row>
    <row r="89" spans="2:22" x14ac:dyDescent="0.45">
      <c r="B89" s="76" t="s">
        <v>380</v>
      </c>
      <c r="C89" s="77">
        <v>1000</v>
      </c>
      <c r="D89" s="76" t="s">
        <v>381</v>
      </c>
      <c r="E89" s="77">
        <v>482</v>
      </c>
      <c r="F89" s="76" t="s">
        <v>382</v>
      </c>
      <c r="G89" s="77">
        <v>322</v>
      </c>
      <c r="J89" s="78" t="s">
        <v>121</v>
      </c>
      <c r="K89" s="79">
        <v>1944</v>
      </c>
      <c r="L89">
        <f t="shared" si="7"/>
        <v>2</v>
      </c>
      <c r="M89" s="66">
        <f t="shared" si="4"/>
        <v>972</v>
      </c>
      <c r="O89" t="s">
        <v>311</v>
      </c>
      <c r="P89">
        <v>1</v>
      </c>
      <c r="S89" s="78" t="s">
        <v>148</v>
      </c>
      <c r="T89" s="82">
        <v>1000</v>
      </c>
      <c r="U89" s="82">
        <f t="shared" si="5"/>
        <v>1</v>
      </c>
      <c r="V89" s="83">
        <f t="shared" si="6"/>
        <v>1000</v>
      </c>
    </row>
    <row r="90" spans="2:22" x14ac:dyDescent="0.45">
      <c r="B90" s="76" t="s">
        <v>384</v>
      </c>
      <c r="C90" s="77">
        <v>1000</v>
      </c>
      <c r="D90" s="76" t="s">
        <v>385</v>
      </c>
      <c r="E90" s="77">
        <v>844</v>
      </c>
      <c r="F90" s="76" t="s">
        <v>386</v>
      </c>
      <c r="G90" s="77">
        <v>622</v>
      </c>
      <c r="J90" s="78" t="s">
        <v>328</v>
      </c>
      <c r="K90" s="79">
        <v>1752</v>
      </c>
      <c r="L90">
        <f t="shared" si="7"/>
        <v>2</v>
      </c>
      <c r="M90" s="66">
        <f t="shared" si="4"/>
        <v>876</v>
      </c>
      <c r="O90" t="s">
        <v>314</v>
      </c>
      <c r="P90">
        <v>1</v>
      </c>
      <c r="S90" s="78" t="s">
        <v>259</v>
      </c>
      <c r="T90" s="82">
        <v>1000</v>
      </c>
      <c r="U90" s="82">
        <f t="shared" si="5"/>
        <v>1</v>
      </c>
      <c r="V90" s="83">
        <f t="shared" si="6"/>
        <v>1000</v>
      </c>
    </row>
    <row r="91" spans="2:22" x14ac:dyDescent="0.45">
      <c r="B91" s="76" t="s">
        <v>388</v>
      </c>
      <c r="C91" s="77">
        <v>565</v>
      </c>
      <c r="D91" s="76" t="s">
        <v>389</v>
      </c>
      <c r="E91" s="77">
        <v>555</v>
      </c>
      <c r="F91" s="76" t="s">
        <v>390</v>
      </c>
      <c r="G91" s="77">
        <v>171</v>
      </c>
      <c r="J91" s="78" t="s">
        <v>213</v>
      </c>
      <c r="K91" s="79">
        <v>1558</v>
      </c>
      <c r="L91">
        <f t="shared" si="7"/>
        <v>2</v>
      </c>
      <c r="M91" s="66">
        <f t="shared" si="4"/>
        <v>779</v>
      </c>
      <c r="O91" t="s">
        <v>317</v>
      </c>
      <c r="P91">
        <v>1</v>
      </c>
      <c r="S91" s="78" t="s">
        <v>212</v>
      </c>
      <c r="T91" s="82">
        <v>1000</v>
      </c>
      <c r="U91" s="82">
        <f t="shared" si="5"/>
        <v>1</v>
      </c>
      <c r="V91" s="83">
        <f t="shared" si="6"/>
        <v>1000</v>
      </c>
    </row>
    <row r="92" spans="2:22" x14ac:dyDescent="0.45">
      <c r="B92" s="76" t="s">
        <v>392</v>
      </c>
      <c r="C92" s="77">
        <v>678</v>
      </c>
      <c r="D92" s="76" t="s">
        <v>393</v>
      </c>
      <c r="E92" s="77">
        <v>432</v>
      </c>
      <c r="F92" s="76" t="s">
        <v>394</v>
      </c>
      <c r="G92" s="77">
        <v>319</v>
      </c>
      <c r="J92" s="78" t="s">
        <v>122</v>
      </c>
      <c r="K92" s="79">
        <v>1546</v>
      </c>
      <c r="L92">
        <f t="shared" si="7"/>
        <v>2</v>
      </c>
      <c r="M92" s="66">
        <f t="shared" si="4"/>
        <v>773</v>
      </c>
      <c r="O92" t="s">
        <v>141</v>
      </c>
      <c r="P92">
        <v>1</v>
      </c>
      <c r="S92" s="78" t="s">
        <v>216</v>
      </c>
      <c r="T92" s="82">
        <v>1000</v>
      </c>
      <c r="U92" s="82">
        <f t="shared" si="5"/>
        <v>1</v>
      </c>
      <c r="V92" s="83">
        <f t="shared" si="6"/>
        <v>1000</v>
      </c>
    </row>
    <row r="93" spans="2:22" x14ac:dyDescent="0.45">
      <c r="B93" s="76" t="s">
        <v>258</v>
      </c>
      <c r="C93" s="77">
        <v>15000</v>
      </c>
      <c r="D93" s="76" t="s">
        <v>396</v>
      </c>
      <c r="E93" s="77">
        <v>241</v>
      </c>
      <c r="F93" s="76" t="s">
        <v>397</v>
      </c>
      <c r="G93" s="77">
        <v>85</v>
      </c>
      <c r="J93" s="78" t="s">
        <v>262</v>
      </c>
      <c r="K93" s="79">
        <v>1320</v>
      </c>
      <c r="L93">
        <f t="shared" si="7"/>
        <v>2</v>
      </c>
      <c r="M93" s="66">
        <f t="shared" si="4"/>
        <v>660</v>
      </c>
      <c r="O93" t="s">
        <v>158</v>
      </c>
      <c r="P93">
        <v>1</v>
      </c>
      <c r="S93" s="78" t="s">
        <v>245</v>
      </c>
      <c r="T93" s="82">
        <v>1000</v>
      </c>
      <c r="U93" s="82">
        <f t="shared" si="5"/>
        <v>1</v>
      </c>
      <c r="V93" s="83">
        <f t="shared" si="6"/>
        <v>1000</v>
      </c>
    </row>
    <row r="94" spans="2:22" x14ac:dyDescent="0.45">
      <c r="B94" s="76" t="s">
        <v>114</v>
      </c>
      <c r="C94" s="77">
        <v>23000</v>
      </c>
      <c r="D94" s="76" t="s">
        <v>244</v>
      </c>
      <c r="E94" s="77">
        <v>10000</v>
      </c>
      <c r="F94" s="76" t="s">
        <v>303</v>
      </c>
      <c r="G94" s="77">
        <v>3000</v>
      </c>
      <c r="J94" s="78" t="s">
        <v>252</v>
      </c>
      <c r="K94" s="79">
        <v>1070</v>
      </c>
      <c r="L94">
        <f t="shared" si="7"/>
        <v>2</v>
      </c>
      <c r="M94" s="66">
        <f t="shared" si="4"/>
        <v>535</v>
      </c>
      <c r="O94" t="s">
        <v>162</v>
      </c>
      <c r="P94">
        <v>1</v>
      </c>
      <c r="S94" s="78" t="s">
        <v>371</v>
      </c>
      <c r="T94" s="82">
        <v>1000</v>
      </c>
      <c r="U94" s="82">
        <f t="shared" si="5"/>
        <v>1</v>
      </c>
      <c r="V94" s="83">
        <f t="shared" si="6"/>
        <v>1000</v>
      </c>
    </row>
    <row r="95" spans="2:22" x14ac:dyDescent="0.45">
      <c r="B95" s="76" t="s">
        <v>258</v>
      </c>
      <c r="C95" s="77">
        <v>15000</v>
      </c>
      <c r="D95" s="76" t="s">
        <v>244</v>
      </c>
      <c r="E95" s="77">
        <v>10000</v>
      </c>
      <c r="F95" s="76" t="s">
        <v>172</v>
      </c>
      <c r="G95" s="77">
        <v>953</v>
      </c>
      <c r="J95" s="78" t="s">
        <v>186</v>
      </c>
      <c r="K95" s="79">
        <v>1000</v>
      </c>
      <c r="L95">
        <f t="shared" si="7"/>
        <v>1</v>
      </c>
      <c r="M95" s="66">
        <f t="shared" si="4"/>
        <v>1000</v>
      </c>
      <c r="O95" t="s">
        <v>167</v>
      </c>
      <c r="P95">
        <v>1</v>
      </c>
      <c r="S95" s="78" t="s">
        <v>310</v>
      </c>
      <c r="T95" s="82">
        <v>1000</v>
      </c>
      <c r="U95" s="82">
        <f t="shared" si="5"/>
        <v>1</v>
      </c>
      <c r="V95" s="83">
        <f t="shared" si="6"/>
        <v>1000</v>
      </c>
    </row>
    <row r="96" spans="2:22" x14ac:dyDescent="0.45">
      <c r="B96" s="76" t="s">
        <v>179</v>
      </c>
      <c r="C96" s="77">
        <v>11000</v>
      </c>
      <c r="D96" s="76" t="s">
        <v>401</v>
      </c>
      <c r="E96" s="77">
        <v>3000</v>
      </c>
      <c r="F96" s="76" t="s">
        <v>402</v>
      </c>
      <c r="G96" s="77">
        <v>896</v>
      </c>
      <c r="J96" s="78" t="s">
        <v>127</v>
      </c>
      <c r="K96" s="79">
        <v>1000</v>
      </c>
      <c r="L96">
        <f t="shared" si="7"/>
        <v>1</v>
      </c>
      <c r="M96" s="66">
        <f t="shared" si="4"/>
        <v>1000</v>
      </c>
      <c r="O96" t="s">
        <v>222</v>
      </c>
      <c r="P96">
        <v>1</v>
      </c>
      <c r="S96" s="78" t="s">
        <v>377</v>
      </c>
      <c r="T96" s="82">
        <v>1000</v>
      </c>
      <c r="U96" s="82">
        <f t="shared" si="5"/>
        <v>1</v>
      </c>
      <c r="V96" s="83">
        <f t="shared" si="6"/>
        <v>1000</v>
      </c>
    </row>
    <row r="97" spans="2:22" x14ac:dyDescent="0.45">
      <c r="B97" s="76" t="s">
        <v>404</v>
      </c>
      <c r="C97" s="77">
        <v>230</v>
      </c>
      <c r="D97" s="76" t="s">
        <v>405</v>
      </c>
      <c r="E97" s="77">
        <v>193</v>
      </c>
      <c r="F97" s="76" t="s">
        <v>406</v>
      </c>
      <c r="G97" s="77">
        <v>127</v>
      </c>
      <c r="J97" s="78" t="s">
        <v>148</v>
      </c>
      <c r="K97" s="79">
        <v>1000</v>
      </c>
      <c r="L97">
        <f t="shared" si="7"/>
        <v>1</v>
      </c>
      <c r="M97" s="66">
        <f t="shared" si="4"/>
        <v>1000</v>
      </c>
      <c r="O97" t="s">
        <v>194</v>
      </c>
      <c r="P97">
        <v>1</v>
      </c>
      <c r="S97" s="78" t="s">
        <v>261</v>
      </c>
      <c r="T97" s="82">
        <v>1000</v>
      </c>
      <c r="U97" s="82">
        <f t="shared" si="5"/>
        <v>1</v>
      </c>
      <c r="V97" s="83">
        <f t="shared" si="6"/>
        <v>1000</v>
      </c>
    </row>
    <row r="98" spans="2:22" x14ac:dyDescent="0.45">
      <c r="B98" s="76" t="s">
        <v>408</v>
      </c>
      <c r="C98" s="77">
        <v>24000</v>
      </c>
      <c r="D98" s="76" t="s">
        <v>409</v>
      </c>
      <c r="E98" s="77">
        <v>970</v>
      </c>
      <c r="F98" s="76" t="s">
        <v>252</v>
      </c>
      <c r="G98" s="77">
        <v>535</v>
      </c>
      <c r="J98" s="78" t="s">
        <v>259</v>
      </c>
      <c r="K98" s="79">
        <v>1000</v>
      </c>
      <c r="L98">
        <f t="shared" si="7"/>
        <v>1</v>
      </c>
      <c r="M98" s="66">
        <f t="shared" si="4"/>
        <v>1000</v>
      </c>
      <c r="O98" t="s">
        <v>198</v>
      </c>
      <c r="P98">
        <v>1</v>
      </c>
      <c r="S98" s="78" t="s">
        <v>347</v>
      </c>
      <c r="T98" s="82">
        <v>1000</v>
      </c>
      <c r="U98" s="82">
        <f t="shared" si="5"/>
        <v>1</v>
      </c>
      <c r="V98" s="83">
        <f t="shared" si="6"/>
        <v>1000</v>
      </c>
    </row>
    <row r="99" spans="2:22" x14ac:dyDescent="0.45">
      <c r="B99" s="76" t="s">
        <v>411</v>
      </c>
      <c r="C99" s="77">
        <v>140</v>
      </c>
      <c r="D99" s="76" t="s">
        <v>412</v>
      </c>
      <c r="E99" s="77">
        <v>63</v>
      </c>
      <c r="F99" s="76" t="s">
        <v>413</v>
      </c>
      <c r="G99" s="77">
        <v>48</v>
      </c>
      <c r="J99" s="78" t="s">
        <v>212</v>
      </c>
      <c r="K99" s="79">
        <v>1000</v>
      </c>
      <c r="L99">
        <f t="shared" si="7"/>
        <v>1</v>
      </c>
      <c r="M99" s="66">
        <f t="shared" si="4"/>
        <v>1000</v>
      </c>
      <c r="O99" t="s">
        <v>202</v>
      </c>
      <c r="P99">
        <v>1</v>
      </c>
      <c r="S99" s="78" t="s">
        <v>365</v>
      </c>
      <c r="T99" s="82">
        <v>1000</v>
      </c>
      <c r="U99" s="82">
        <f t="shared" si="5"/>
        <v>1</v>
      </c>
      <c r="V99" s="83">
        <f t="shared" si="6"/>
        <v>1000</v>
      </c>
    </row>
    <row r="100" spans="2:22" x14ac:dyDescent="0.45">
      <c r="B100" s="76" t="s">
        <v>415</v>
      </c>
      <c r="C100" s="77">
        <v>131</v>
      </c>
      <c r="D100" s="76" t="s">
        <v>416</v>
      </c>
      <c r="E100" s="77">
        <v>12</v>
      </c>
      <c r="F100" s="76" t="s">
        <v>420</v>
      </c>
      <c r="G100" s="77">
        <v>1000</v>
      </c>
      <c r="J100" s="78" t="s">
        <v>216</v>
      </c>
      <c r="K100" s="79">
        <v>1000</v>
      </c>
      <c r="L100">
        <f t="shared" si="7"/>
        <v>1</v>
      </c>
      <c r="M100" s="66">
        <f t="shared" si="4"/>
        <v>1000</v>
      </c>
      <c r="O100" t="s">
        <v>205</v>
      </c>
      <c r="P100">
        <v>1</v>
      </c>
      <c r="S100" s="78" t="s">
        <v>380</v>
      </c>
      <c r="T100" s="82">
        <v>1000</v>
      </c>
      <c r="U100" s="82">
        <f t="shared" si="5"/>
        <v>1</v>
      </c>
      <c r="V100" s="83">
        <f t="shared" si="6"/>
        <v>1000</v>
      </c>
    </row>
    <row r="101" spans="2:22" ht="14.65" thickBot="1" x14ac:dyDescent="0.5">
      <c r="B101" s="76" t="s">
        <v>418</v>
      </c>
      <c r="C101" s="77">
        <v>10000</v>
      </c>
      <c r="D101" s="76" t="s">
        <v>419</v>
      </c>
      <c r="E101" s="77">
        <v>2000</v>
      </c>
      <c r="F101" s="74" t="s">
        <v>423</v>
      </c>
      <c r="G101" s="75">
        <v>440</v>
      </c>
      <c r="J101" s="78" t="s">
        <v>245</v>
      </c>
      <c r="K101" s="79">
        <v>1000</v>
      </c>
      <c r="L101">
        <f t="shared" si="7"/>
        <v>1</v>
      </c>
      <c r="M101" s="66">
        <f t="shared" si="4"/>
        <v>1000</v>
      </c>
      <c r="O101" t="s">
        <v>201</v>
      </c>
      <c r="P101">
        <v>1</v>
      </c>
      <c r="S101" s="78" t="s">
        <v>384</v>
      </c>
      <c r="T101" s="82">
        <v>1000</v>
      </c>
      <c r="U101" s="82">
        <f t="shared" si="5"/>
        <v>1</v>
      </c>
      <c r="V101" s="83">
        <f t="shared" si="6"/>
        <v>1000</v>
      </c>
    </row>
    <row r="102" spans="2:22" ht="14.65" thickBot="1" x14ac:dyDescent="0.5">
      <c r="B102" s="74" t="s">
        <v>422</v>
      </c>
      <c r="C102" s="75">
        <v>948</v>
      </c>
      <c r="D102" s="74" t="s">
        <v>213</v>
      </c>
      <c r="E102" s="75">
        <v>779</v>
      </c>
      <c r="J102" s="78" t="s">
        <v>371</v>
      </c>
      <c r="K102" s="79">
        <v>1000</v>
      </c>
      <c r="L102">
        <f t="shared" si="7"/>
        <v>1</v>
      </c>
      <c r="M102" s="66">
        <f t="shared" si="4"/>
        <v>1000</v>
      </c>
      <c r="O102" t="s">
        <v>212</v>
      </c>
      <c r="P102">
        <v>1</v>
      </c>
      <c r="S102" s="78" t="s">
        <v>164</v>
      </c>
      <c r="T102" s="82">
        <v>1000</v>
      </c>
      <c r="U102" s="82">
        <f t="shared" si="5"/>
        <v>1</v>
      </c>
      <c r="V102" s="83">
        <f t="shared" si="6"/>
        <v>1000</v>
      </c>
    </row>
    <row r="103" spans="2:22" x14ac:dyDescent="0.45">
      <c r="J103" s="78" t="s">
        <v>310</v>
      </c>
      <c r="K103" s="79">
        <v>1000</v>
      </c>
      <c r="L103">
        <f t="shared" si="7"/>
        <v>1</v>
      </c>
      <c r="M103" s="66">
        <f t="shared" si="4"/>
        <v>1000</v>
      </c>
      <c r="O103" t="s">
        <v>216</v>
      </c>
      <c r="P103">
        <v>1</v>
      </c>
      <c r="S103" s="78" t="s">
        <v>420</v>
      </c>
      <c r="T103" s="82">
        <v>1000</v>
      </c>
      <c r="U103" s="82">
        <f t="shared" si="5"/>
        <v>1</v>
      </c>
      <c r="V103" s="83">
        <f t="shared" si="6"/>
        <v>1000</v>
      </c>
    </row>
    <row r="104" spans="2:22" x14ac:dyDescent="0.45">
      <c r="J104" s="78" t="s">
        <v>377</v>
      </c>
      <c r="K104" s="79">
        <v>1000</v>
      </c>
      <c r="L104">
        <f t="shared" si="7"/>
        <v>1</v>
      </c>
      <c r="M104" s="66">
        <f t="shared" si="4"/>
        <v>1000</v>
      </c>
      <c r="O104" t="s">
        <v>241</v>
      </c>
      <c r="P104">
        <v>1</v>
      </c>
      <c r="S104" s="78" t="s">
        <v>350</v>
      </c>
      <c r="T104" s="82">
        <v>996</v>
      </c>
      <c r="U104" s="82">
        <f t="shared" si="5"/>
        <v>1</v>
      </c>
      <c r="V104" s="83">
        <f t="shared" si="6"/>
        <v>996</v>
      </c>
    </row>
    <row r="105" spans="2:22" x14ac:dyDescent="0.45">
      <c r="J105" s="78" t="s">
        <v>261</v>
      </c>
      <c r="K105" s="79">
        <v>1000</v>
      </c>
      <c r="L105">
        <f t="shared" si="7"/>
        <v>1</v>
      </c>
      <c r="M105" s="66">
        <f t="shared" si="4"/>
        <v>1000</v>
      </c>
      <c r="O105" t="s">
        <v>245</v>
      </c>
      <c r="P105">
        <v>1</v>
      </c>
      <c r="S105" s="78" t="s">
        <v>140</v>
      </c>
      <c r="T105" s="82">
        <v>981</v>
      </c>
      <c r="U105" s="82">
        <f t="shared" si="5"/>
        <v>1</v>
      </c>
      <c r="V105" s="83">
        <f t="shared" si="6"/>
        <v>981</v>
      </c>
    </row>
    <row r="106" spans="2:22" x14ac:dyDescent="0.45">
      <c r="J106" s="78" t="s">
        <v>347</v>
      </c>
      <c r="K106" s="79">
        <v>1000</v>
      </c>
      <c r="L106">
        <f t="shared" si="7"/>
        <v>1</v>
      </c>
      <c r="M106" s="66">
        <f t="shared" si="4"/>
        <v>1000</v>
      </c>
      <c r="O106" t="s">
        <v>249</v>
      </c>
      <c r="P106">
        <v>1</v>
      </c>
      <c r="S106" s="78" t="s">
        <v>175</v>
      </c>
      <c r="T106" s="82">
        <v>1950</v>
      </c>
      <c r="U106" s="82">
        <f t="shared" si="5"/>
        <v>2</v>
      </c>
      <c r="V106" s="83">
        <f t="shared" si="6"/>
        <v>975</v>
      </c>
    </row>
    <row r="107" spans="2:22" x14ac:dyDescent="0.45">
      <c r="J107" s="78" t="s">
        <v>365</v>
      </c>
      <c r="K107" s="79">
        <v>1000</v>
      </c>
      <c r="L107">
        <f t="shared" si="7"/>
        <v>1</v>
      </c>
      <c r="M107" s="66">
        <f t="shared" si="4"/>
        <v>1000</v>
      </c>
      <c r="O107" t="s">
        <v>402</v>
      </c>
      <c r="P107">
        <v>1</v>
      </c>
      <c r="S107" s="78" t="s">
        <v>121</v>
      </c>
      <c r="T107" s="82">
        <v>1944</v>
      </c>
      <c r="U107" s="82">
        <f t="shared" si="5"/>
        <v>2</v>
      </c>
      <c r="V107" s="83">
        <f t="shared" si="6"/>
        <v>972</v>
      </c>
    </row>
    <row r="108" spans="2:22" x14ac:dyDescent="0.45">
      <c r="J108" s="78" t="s">
        <v>380</v>
      </c>
      <c r="K108" s="79">
        <v>1000</v>
      </c>
      <c r="L108">
        <f t="shared" si="7"/>
        <v>1</v>
      </c>
      <c r="M108" s="66">
        <f t="shared" si="4"/>
        <v>1000</v>
      </c>
      <c r="O108" t="s">
        <v>406</v>
      </c>
      <c r="P108">
        <v>1</v>
      </c>
      <c r="S108" s="78" t="s">
        <v>409</v>
      </c>
      <c r="T108" s="82">
        <v>970</v>
      </c>
      <c r="U108" s="82">
        <f t="shared" si="5"/>
        <v>1</v>
      </c>
      <c r="V108" s="83">
        <f t="shared" si="6"/>
        <v>970</v>
      </c>
    </row>
    <row r="109" spans="2:22" x14ac:dyDescent="0.45">
      <c r="J109" s="78" t="s">
        <v>384</v>
      </c>
      <c r="K109" s="79">
        <v>1000</v>
      </c>
      <c r="L109">
        <f t="shared" si="7"/>
        <v>1</v>
      </c>
      <c r="M109" s="66">
        <f t="shared" si="4"/>
        <v>1000</v>
      </c>
      <c r="O109" t="s">
        <v>92</v>
      </c>
      <c r="P109">
        <v>1</v>
      </c>
      <c r="S109" s="78" t="s">
        <v>172</v>
      </c>
      <c r="T109" s="82">
        <v>2859</v>
      </c>
      <c r="U109" s="82">
        <f t="shared" si="5"/>
        <v>3</v>
      </c>
      <c r="V109" s="83">
        <f t="shared" si="6"/>
        <v>953</v>
      </c>
    </row>
    <row r="110" spans="2:22" x14ac:dyDescent="0.45">
      <c r="J110" s="78" t="s">
        <v>164</v>
      </c>
      <c r="K110" s="79">
        <v>1000</v>
      </c>
      <c r="L110">
        <f t="shared" si="7"/>
        <v>1</v>
      </c>
      <c r="M110" s="66">
        <f t="shared" si="4"/>
        <v>1000</v>
      </c>
      <c r="O110" t="s">
        <v>322</v>
      </c>
      <c r="P110">
        <v>1</v>
      </c>
      <c r="S110" s="78" t="s">
        <v>422</v>
      </c>
      <c r="T110" s="82">
        <v>948</v>
      </c>
      <c r="U110" s="82">
        <f t="shared" si="5"/>
        <v>1</v>
      </c>
      <c r="V110" s="83">
        <f t="shared" si="6"/>
        <v>948</v>
      </c>
    </row>
    <row r="111" spans="2:22" x14ac:dyDescent="0.45">
      <c r="J111" s="78" t="s">
        <v>420</v>
      </c>
      <c r="K111" s="79">
        <v>1000</v>
      </c>
      <c r="L111">
        <f t="shared" si="7"/>
        <v>1</v>
      </c>
      <c r="M111" s="66">
        <f t="shared" si="4"/>
        <v>1000</v>
      </c>
      <c r="O111" t="s">
        <v>326</v>
      </c>
      <c r="P111">
        <v>1</v>
      </c>
      <c r="S111" s="78" t="s">
        <v>189</v>
      </c>
      <c r="T111" s="82">
        <v>943</v>
      </c>
      <c r="U111" s="82">
        <f t="shared" si="5"/>
        <v>1</v>
      </c>
      <c r="V111" s="83">
        <f t="shared" si="6"/>
        <v>943</v>
      </c>
    </row>
    <row r="112" spans="2:22" x14ac:dyDescent="0.45">
      <c r="J112" s="78" t="s">
        <v>350</v>
      </c>
      <c r="K112" s="79">
        <v>996</v>
      </c>
      <c r="L112">
        <f t="shared" si="7"/>
        <v>1</v>
      </c>
      <c r="M112" s="66">
        <f t="shared" si="4"/>
        <v>996</v>
      </c>
      <c r="O112" t="s">
        <v>330</v>
      </c>
      <c r="P112">
        <v>1</v>
      </c>
      <c r="S112" s="78" t="s">
        <v>176</v>
      </c>
      <c r="T112" s="82">
        <v>931</v>
      </c>
      <c r="U112" s="82">
        <f t="shared" si="5"/>
        <v>1</v>
      </c>
      <c r="V112" s="83">
        <f t="shared" si="6"/>
        <v>931</v>
      </c>
    </row>
    <row r="113" spans="10:22" x14ac:dyDescent="0.45">
      <c r="J113" s="78" t="s">
        <v>140</v>
      </c>
      <c r="K113" s="79">
        <v>981</v>
      </c>
      <c r="L113">
        <f t="shared" si="7"/>
        <v>1</v>
      </c>
      <c r="M113" s="66">
        <f t="shared" si="4"/>
        <v>981</v>
      </c>
      <c r="O113" t="s">
        <v>333</v>
      </c>
      <c r="P113">
        <v>1</v>
      </c>
      <c r="S113" s="78" t="s">
        <v>141</v>
      </c>
      <c r="T113" s="82">
        <v>928</v>
      </c>
      <c r="U113" s="82">
        <f t="shared" si="5"/>
        <v>1</v>
      </c>
      <c r="V113" s="83">
        <f t="shared" si="6"/>
        <v>928</v>
      </c>
    </row>
    <row r="114" spans="10:22" x14ac:dyDescent="0.45">
      <c r="J114" s="78" t="s">
        <v>409</v>
      </c>
      <c r="K114" s="79">
        <v>970</v>
      </c>
      <c r="L114">
        <f t="shared" si="7"/>
        <v>1</v>
      </c>
      <c r="M114" s="66">
        <f t="shared" si="4"/>
        <v>970</v>
      </c>
      <c r="O114" t="s">
        <v>336</v>
      </c>
      <c r="P114">
        <v>1</v>
      </c>
      <c r="S114" s="78" t="s">
        <v>351</v>
      </c>
      <c r="T114" s="82">
        <v>897</v>
      </c>
      <c r="U114" s="82">
        <f t="shared" si="5"/>
        <v>1</v>
      </c>
      <c r="V114" s="83">
        <f t="shared" si="6"/>
        <v>897</v>
      </c>
    </row>
    <row r="115" spans="10:22" x14ac:dyDescent="0.45">
      <c r="J115" s="78" t="s">
        <v>422</v>
      </c>
      <c r="K115" s="79">
        <v>948</v>
      </c>
      <c r="L115">
        <f t="shared" si="7"/>
        <v>1</v>
      </c>
      <c r="M115" s="66">
        <f t="shared" si="4"/>
        <v>948</v>
      </c>
      <c r="O115" t="s">
        <v>340</v>
      </c>
      <c r="P115">
        <v>1</v>
      </c>
      <c r="S115" s="78" t="s">
        <v>402</v>
      </c>
      <c r="T115" s="82">
        <v>896</v>
      </c>
      <c r="U115" s="82">
        <f t="shared" si="5"/>
        <v>1</v>
      </c>
      <c r="V115" s="83">
        <f t="shared" si="6"/>
        <v>896</v>
      </c>
    </row>
    <row r="116" spans="10:22" x14ac:dyDescent="0.45">
      <c r="J116" s="78" t="s">
        <v>189</v>
      </c>
      <c r="K116" s="79">
        <v>943</v>
      </c>
      <c r="L116">
        <f t="shared" si="7"/>
        <v>1</v>
      </c>
      <c r="M116" s="66">
        <f t="shared" si="4"/>
        <v>943</v>
      </c>
      <c r="O116" t="s">
        <v>344</v>
      </c>
      <c r="P116">
        <v>1</v>
      </c>
      <c r="S116" s="78" t="s">
        <v>160</v>
      </c>
      <c r="T116" s="82">
        <v>884</v>
      </c>
      <c r="U116" s="82">
        <f t="shared" si="5"/>
        <v>1</v>
      </c>
      <c r="V116" s="83">
        <f t="shared" si="6"/>
        <v>884</v>
      </c>
    </row>
    <row r="117" spans="10:22" x14ac:dyDescent="0.45">
      <c r="J117" s="78" t="s">
        <v>176</v>
      </c>
      <c r="K117" s="79">
        <v>931</v>
      </c>
      <c r="L117">
        <f t="shared" si="7"/>
        <v>1</v>
      </c>
      <c r="M117" s="66">
        <f t="shared" si="4"/>
        <v>931</v>
      </c>
      <c r="O117" t="s">
        <v>348</v>
      </c>
      <c r="P117">
        <v>1</v>
      </c>
      <c r="S117" s="78" t="s">
        <v>131</v>
      </c>
      <c r="T117" s="82">
        <v>883</v>
      </c>
      <c r="U117" s="82">
        <f t="shared" si="5"/>
        <v>1</v>
      </c>
      <c r="V117" s="83">
        <f t="shared" si="6"/>
        <v>883</v>
      </c>
    </row>
    <row r="118" spans="10:22" x14ac:dyDescent="0.45">
      <c r="J118" s="78" t="s">
        <v>141</v>
      </c>
      <c r="K118" s="79">
        <v>928</v>
      </c>
      <c r="L118">
        <f t="shared" si="7"/>
        <v>1</v>
      </c>
      <c r="M118" s="66">
        <f t="shared" si="4"/>
        <v>928</v>
      </c>
      <c r="O118" t="s">
        <v>352</v>
      </c>
      <c r="P118">
        <v>1</v>
      </c>
      <c r="S118" s="78" t="s">
        <v>328</v>
      </c>
      <c r="T118" s="82">
        <v>1752</v>
      </c>
      <c r="U118" s="82">
        <f t="shared" si="5"/>
        <v>2</v>
      </c>
      <c r="V118" s="83">
        <f t="shared" si="6"/>
        <v>876</v>
      </c>
    </row>
    <row r="119" spans="10:22" x14ac:dyDescent="0.45">
      <c r="J119" s="78" t="s">
        <v>351</v>
      </c>
      <c r="K119" s="79">
        <v>897</v>
      </c>
      <c r="L119">
        <f t="shared" si="7"/>
        <v>1</v>
      </c>
      <c r="M119" s="66">
        <f t="shared" si="4"/>
        <v>897</v>
      </c>
      <c r="O119" t="s">
        <v>354</v>
      </c>
      <c r="P119">
        <v>1</v>
      </c>
      <c r="S119" s="78" t="s">
        <v>366</v>
      </c>
      <c r="T119" s="82">
        <v>872</v>
      </c>
      <c r="U119" s="82">
        <f t="shared" si="5"/>
        <v>1</v>
      </c>
      <c r="V119" s="83">
        <f t="shared" si="6"/>
        <v>872</v>
      </c>
    </row>
    <row r="120" spans="10:22" x14ac:dyDescent="0.45">
      <c r="J120" s="78" t="s">
        <v>402</v>
      </c>
      <c r="K120" s="79">
        <v>896</v>
      </c>
      <c r="L120">
        <f t="shared" si="7"/>
        <v>1</v>
      </c>
      <c r="M120" s="66">
        <f t="shared" si="4"/>
        <v>896</v>
      </c>
      <c r="O120" t="s">
        <v>357</v>
      </c>
      <c r="P120">
        <v>1</v>
      </c>
      <c r="S120" s="78" t="s">
        <v>145</v>
      </c>
      <c r="T120" s="82">
        <v>854</v>
      </c>
      <c r="U120" s="82">
        <f t="shared" si="5"/>
        <v>1</v>
      </c>
      <c r="V120" s="83">
        <f t="shared" si="6"/>
        <v>854</v>
      </c>
    </row>
    <row r="121" spans="10:22" x14ac:dyDescent="0.45">
      <c r="J121" s="78" t="s">
        <v>160</v>
      </c>
      <c r="K121" s="79">
        <v>884</v>
      </c>
      <c r="L121">
        <f t="shared" si="7"/>
        <v>1</v>
      </c>
      <c r="M121" s="66">
        <f t="shared" si="4"/>
        <v>884</v>
      </c>
      <c r="O121" t="s">
        <v>361</v>
      </c>
      <c r="P121">
        <v>1</v>
      </c>
      <c r="S121" s="78" t="s">
        <v>374</v>
      </c>
      <c r="T121" s="82">
        <v>850</v>
      </c>
      <c r="U121" s="82">
        <f t="shared" si="5"/>
        <v>1</v>
      </c>
      <c r="V121" s="83">
        <f t="shared" si="6"/>
        <v>850</v>
      </c>
    </row>
    <row r="122" spans="10:22" x14ac:dyDescent="0.45">
      <c r="J122" s="78" t="s">
        <v>131</v>
      </c>
      <c r="K122" s="79">
        <v>883</v>
      </c>
      <c r="L122">
        <f t="shared" si="7"/>
        <v>1</v>
      </c>
      <c r="M122" s="66">
        <f t="shared" si="4"/>
        <v>883</v>
      </c>
      <c r="O122" t="s">
        <v>363</v>
      </c>
      <c r="P122">
        <v>1</v>
      </c>
      <c r="S122" s="78" t="s">
        <v>385</v>
      </c>
      <c r="T122" s="82">
        <v>844</v>
      </c>
      <c r="U122" s="82">
        <f t="shared" si="5"/>
        <v>1</v>
      </c>
      <c r="V122" s="83">
        <f t="shared" si="6"/>
        <v>844</v>
      </c>
    </row>
    <row r="123" spans="10:22" x14ac:dyDescent="0.45">
      <c r="J123" s="78" t="s">
        <v>366</v>
      </c>
      <c r="K123" s="79">
        <v>872</v>
      </c>
      <c r="L123">
        <f t="shared" si="7"/>
        <v>1</v>
      </c>
      <c r="M123" s="66">
        <f t="shared" si="4"/>
        <v>872</v>
      </c>
      <c r="O123" t="s">
        <v>367</v>
      </c>
      <c r="P123">
        <v>1</v>
      </c>
      <c r="S123" s="78" t="s">
        <v>232</v>
      </c>
      <c r="T123" s="82">
        <v>835</v>
      </c>
      <c r="U123" s="82">
        <f t="shared" si="5"/>
        <v>1</v>
      </c>
      <c r="V123" s="83">
        <f t="shared" si="6"/>
        <v>835</v>
      </c>
    </row>
    <row r="124" spans="10:22" x14ac:dyDescent="0.45">
      <c r="J124" s="78" t="s">
        <v>145</v>
      </c>
      <c r="K124" s="79">
        <v>854</v>
      </c>
      <c r="L124">
        <f t="shared" si="7"/>
        <v>1</v>
      </c>
      <c r="M124" s="66">
        <f t="shared" si="4"/>
        <v>854</v>
      </c>
      <c r="O124" t="s">
        <v>371</v>
      </c>
      <c r="P124">
        <v>1</v>
      </c>
      <c r="S124" s="78" t="s">
        <v>177</v>
      </c>
      <c r="T124" s="82">
        <v>833</v>
      </c>
      <c r="U124" s="82">
        <f t="shared" si="5"/>
        <v>1</v>
      </c>
      <c r="V124" s="83">
        <f t="shared" si="6"/>
        <v>833</v>
      </c>
    </row>
    <row r="125" spans="10:22" x14ac:dyDescent="0.45">
      <c r="J125" s="78" t="s">
        <v>374</v>
      </c>
      <c r="K125" s="79">
        <v>850</v>
      </c>
      <c r="L125">
        <f t="shared" si="7"/>
        <v>1</v>
      </c>
      <c r="M125" s="66">
        <f t="shared" si="4"/>
        <v>850</v>
      </c>
      <c r="O125" t="s">
        <v>374</v>
      </c>
      <c r="P125">
        <v>1</v>
      </c>
      <c r="S125" s="78" t="s">
        <v>233</v>
      </c>
      <c r="T125" s="82">
        <v>812</v>
      </c>
      <c r="U125" s="82">
        <f t="shared" si="5"/>
        <v>1</v>
      </c>
      <c r="V125" s="83">
        <f t="shared" si="6"/>
        <v>812</v>
      </c>
    </row>
    <row r="126" spans="10:22" x14ac:dyDescent="0.45">
      <c r="J126" s="78" t="s">
        <v>385</v>
      </c>
      <c r="K126" s="79">
        <v>844</v>
      </c>
      <c r="L126">
        <f t="shared" si="7"/>
        <v>1</v>
      </c>
      <c r="M126" s="66">
        <f t="shared" si="4"/>
        <v>844</v>
      </c>
      <c r="O126" t="s">
        <v>378</v>
      </c>
      <c r="P126">
        <v>1</v>
      </c>
      <c r="S126" s="78" t="s">
        <v>249</v>
      </c>
      <c r="T126" s="82">
        <v>805</v>
      </c>
      <c r="U126" s="82">
        <f t="shared" si="5"/>
        <v>1</v>
      </c>
      <c r="V126" s="83">
        <f t="shared" si="6"/>
        <v>805</v>
      </c>
    </row>
    <row r="127" spans="10:22" x14ac:dyDescent="0.45">
      <c r="J127" s="78" t="s">
        <v>232</v>
      </c>
      <c r="K127" s="79">
        <v>835</v>
      </c>
      <c r="L127">
        <f t="shared" si="7"/>
        <v>1</v>
      </c>
      <c r="M127" s="66">
        <f t="shared" si="4"/>
        <v>835</v>
      </c>
      <c r="O127" t="s">
        <v>382</v>
      </c>
      <c r="P127">
        <v>1</v>
      </c>
      <c r="S127" s="78" t="s">
        <v>198</v>
      </c>
      <c r="T127" s="82">
        <v>801</v>
      </c>
      <c r="U127" s="82">
        <f t="shared" si="5"/>
        <v>1</v>
      </c>
      <c r="V127" s="83">
        <f t="shared" si="6"/>
        <v>801</v>
      </c>
    </row>
    <row r="128" spans="10:22" x14ac:dyDescent="0.45">
      <c r="J128" s="78" t="s">
        <v>177</v>
      </c>
      <c r="K128" s="79">
        <v>833</v>
      </c>
      <c r="L128">
        <f t="shared" si="7"/>
        <v>1</v>
      </c>
      <c r="M128" s="66">
        <f t="shared" si="4"/>
        <v>833</v>
      </c>
      <c r="O128" t="s">
        <v>386</v>
      </c>
      <c r="P128">
        <v>1</v>
      </c>
      <c r="S128" s="78" t="s">
        <v>108</v>
      </c>
      <c r="T128" s="82">
        <v>799</v>
      </c>
      <c r="U128" s="82">
        <f t="shared" si="5"/>
        <v>1</v>
      </c>
      <c r="V128" s="83">
        <f t="shared" si="6"/>
        <v>799</v>
      </c>
    </row>
    <row r="129" spans="10:22" x14ac:dyDescent="0.45">
      <c r="J129" s="78" t="s">
        <v>233</v>
      </c>
      <c r="K129" s="79">
        <v>812</v>
      </c>
      <c r="L129">
        <f t="shared" si="7"/>
        <v>1</v>
      </c>
      <c r="M129" s="66">
        <f t="shared" si="4"/>
        <v>812</v>
      </c>
      <c r="O129" t="s">
        <v>390</v>
      </c>
      <c r="P129">
        <v>1</v>
      </c>
      <c r="S129" s="78" t="s">
        <v>313</v>
      </c>
      <c r="T129" s="82">
        <v>798</v>
      </c>
      <c r="U129" s="82">
        <f t="shared" si="5"/>
        <v>1</v>
      </c>
      <c r="V129" s="83">
        <f t="shared" si="6"/>
        <v>798</v>
      </c>
    </row>
    <row r="130" spans="10:22" x14ac:dyDescent="0.45">
      <c r="J130" s="78" t="s">
        <v>249</v>
      </c>
      <c r="K130" s="79">
        <v>805</v>
      </c>
      <c r="L130">
        <f t="shared" si="7"/>
        <v>1</v>
      </c>
      <c r="M130" s="66">
        <f t="shared" si="4"/>
        <v>805</v>
      </c>
      <c r="O130" t="s">
        <v>394</v>
      </c>
      <c r="P130">
        <v>1</v>
      </c>
      <c r="S130" s="78" t="s">
        <v>213</v>
      </c>
      <c r="T130" s="82">
        <v>1558</v>
      </c>
      <c r="U130" s="82">
        <f t="shared" si="5"/>
        <v>2</v>
      </c>
      <c r="V130" s="83">
        <f t="shared" si="6"/>
        <v>779</v>
      </c>
    </row>
    <row r="131" spans="10:22" x14ac:dyDescent="0.45">
      <c r="J131" s="78" t="s">
        <v>198</v>
      </c>
      <c r="K131" s="79">
        <v>801</v>
      </c>
      <c r="L131">
        <f t="shared" si="7"/>
        <v>1</v>
      </c>
      <c r="M131" s="66">
        <f t="shared" si="4"/>
        <v>801</v>
      </c>
      <c r="O131" t="s">
        <v>397</v>
      </c>
      <c r="P131">
        <v>1</v>
      </c>
      <c r="S131" s="78" t="s">
        <v>122</v>
      </c>
      <c r="T131" s="82">
        <v>1546</v>
      </c>
      <c r="U131" s="82">
        <f t="shared" si="5"/>
        <v>2</v>
      </c>
      <c r="V131" s="83">
        <f t="shared" si="6"/>
        <v>773</v>
      </c>
    </row>
    <row r="132" spans="10:22" x14ac:dyDescent="0.45">
      <c r="J132" s="78" t="s">
        <v>108</v>
      </c>
      <c r="K132" s="79">
        <v>799</v>
      </c>
      <c r="L132">
        <f t="shared" si="7"/>
        <v>1</v>
      </c>
      <c r="M132" s="66">
        <f t="shared" ref="M132:M195" si="8">K132/L132</f>
        <v>799</v>
      </c>
      <c r="O132" t="s">
        <v>306</v>
      </c>
      <c r="P132">
        <v>1</v>
      </c>
      <c r="S132" s="78" t="s">
        <v>149</v>
      </c>
      <c r="T132" s="82">
        <v>767</v>
      </c>
      <c r="U132" s="82">
        <f t="shared" ref="U132:U195" si="9">_xlfn.XLOOKUP(S132,$O$4:$O$234,$P$4:$P$234)</f>
        <v>1</v>
      </c>
      <c r="V132" s="83">
        <f t="shared" ref="V132:V195" si="10">T132/U132</f>
        <v>767</v>
      </c>
    </row>
    <row r="133" spans="10:22" x14ac:dyDescent="0.45">
      <c r="J133" s="78" t="s">
        <v>313</v>
      </c>
      <c r="K133" s="79">
        <v>798</v>
      </c>
      <c r="L133">
        <f t="shared" ref="L133:L196" si="11">_xlfn.XLOOKUP(J133,$O$4:$O$234,$P$4:$P$234)</f>
        <v>1</v>
      </c>
      <c r="M133" s="66">
        <f t="shared" si="8"/>
        <v>798</v>
      </c>
      <c r="O133" t="s">
        <v>310</v>
      </c>
      <c r="P133">
        <v>1</v>
      </c>
      <c r="S133" s="78" t="s">
        <v>301</v>
      </c>
      <c r="T133" s="82">
        <v>767</v>
      </c>
      <c r="U133" s="82">
        <f t="shared" si="9"/>
        <v>1</v>
      </c>
      <c r="V133" s="83">
        <f t="shared" si="10"/>
        <v>767</v>
      </c>
    </row>
    <row r="134" spans="10:22" x14ac:dyDescent="0.45">
      <c r="J134" s="78" t="s">
        <v>133</v>
      </c>
      <c r="K134" s="79">
        <v>786</v>
      </c>
      <c r="L134">
        <f t="shared" si="11"/>
        <v>2</v>
      </c>
      <c r="M134" s="66">
        <f t="shared" si="8"/>
        <v>393</v>
      </c>
      <c r="O134" t="s">
        <v>313</v>
      </c>
      <c r="P134">
        <v>1</v>
      </c>
      <c r="S134" s="78" t="s">
        <v>367</v>
      </c>
      <c r="T134" s="82">
        <v>767</v>
      </c>
      <c r="U134" s="82">
        <f t="shared" si="9"/>
        <v>1</v>
      </c>
      <c r="V134" s="83">
        <f t="shared" si="10"/>
        <v>767</v>
      </c>
    </row>
    <row r="135" spans="10:22" x14ac:dyDescent="0.45">
      <c r="J135" s="78" t="s">
        <v>149</v>
      </c>
      <c r="K135" s="79">
        <v>767</v>
      </c>
      <c r="L135">
        <f t="shared" si="11"/>
        <v>1</v>
      </c>
      <c r="M135" s="66">
        <f t="shared" si="8"/>
        <v>767</v>
      </c>
      <c r="O135" t="s">
        <v>316</v>
      </c>
      <c r="P135">
        <v>1</v>
      </c>
      <c r="S135" s="78" t="s">
        <v>173</v>
      </c>
      <c r="T135" s="82">
        <v>759</v>
      </c>
      <c r="U135" s="82">
        <f t="shared" si="9"/>
        <v>1</v>
      </c>
      <c r="V135" s="83">
        <f t="shared" si="10"/>
        <v>759</v>
      </c>
    </row>
    <row r="136" spans="10:22" x14ac:dyDescent="0.45">
      <c r="J136" s="78" t="s">
        <v>301</v>
      </c>
      <c r="K136" s="79">
        <v>767</v>
      </c>
      <c r="L136">
        <f t="shared" si="11"/>
        <v>1</v>
      </c>
      <c r="M136" s="66">
        <f t="shared" si="8"/>
        <v>767</v>
      </c>
      <c r="O136" t="s">
        <v>319</v>
      </c>
      <c r="P136">
        <v>1</v>
      </c>
      <c r="S136" s="78" t="s">
        <v>167</v>
      </c>
      <c r="T136" s="82">
        <v>756</v>
      </c>
      <c r="U136" s="82">
        <f t="shared" si="9"/>
        <v>1</v>
      </c>
      <c r="V136" s="83">
        <f t="shared" si="10"/>
        <v>756</v>
      </c>
    </row>
    <row r="137" spans="10:22" x14ac:dyDescent="0.45">
      <c r="J137" s="78" t="s">
        <v>367</v>
      </c>
      <c r="K137" s="79">
        <v>767</v>
      </c>
      <c r="L137">
        <f t="shared" si="11"/>
        <v>1</v>
      </c>
      <c r="M137" s="66">
        <f t="shared" si="8"/>
        <v>767</v>
      </c>
      <c r="O137" t="s">
        <v>266</v>
      </c>
      <c r="P137">
        <v>1</v>
      </c>
      <c r="S137" s="78" t="s">
        <v>356</v>
      </c>
      <c r="T137" s="82">
        <v>745</v>
      </c>
      <c r="U137" s="82">
        <f t="shared" si="9"/>
        <v>1</v>
      </c>
      <c r="V137" s="83">
        <f t="shared" si="10"/>
        <v>745</v>
      </c>
    </row>
    <row r="138" spans="10:22" x14ac:dyDescent="0.45">
      <c r="J138" s="78" t="s">
        <v>173</v>
      </c>
      <c r="K138" s="79">
        <v>759</v>
      </c>
      <c r="L138">
        <f t="shared" si="11"/>
        <v>1</v>
      </c>
      <c r="M138" s="66">
        <f t="shared" si="8"/>
        <v>759</v>
      </c>
      <c r="O138" t="s">
        <v>270</v>
      </c>
      <c r="P138">
        <v>1</v>
      </c>
      <c r="S138" s="78" t="s">
        <v>324</v>
      </c>
      <c r="T138" s="82">
        <v>745</v>
      </c>
      <c r="U138" s="82">
        <f t="shared" si="9"/>
        <v>1</v>
      </c>
      <c r="V138" s="83">
        <f t="shared" si="10"/>
        <v>745</v>
      </c>
    </row>
    <row r="139" spans="10:22" x14ac:dyDescent="0.45">
      <c r="J139" s="78" t="s">
        <v>167</v>
      </c>
      <c r="K139" s="79">
        <v>756</v>
      </c>
      <c r="L139">
        <f t="shared" si="11"/>
        <v>1</v>
      </c>
      <c r="M139" s="66">
        <f t="shared" si="8"/>
        <v>756</v>
      </c>
      <c r="O139" t="s">
        <v>273</v>
      </c>
      <c r="P139">
        <v>1</v>
      </c>
      <c r="S139" s="78" t="s">
        <v>378</v>
      </c>
      <c r="T139" s="82">
        <v>733</v>
      </c>
      <c r="U139" s="82">
        <f t="shared" si="9"/>
        <v>1</v>
      </c>
      <c r="V139" s="83">
        <f t="shared" si="10"/>
        <v>733</v>
      </c>
    </row>
    <row r="140" spans="10:22" x14ac:dyDescent="0.45">
      <c r="J140" s="78" t="s">
        <v>356</v>
      </c>
      <c r="K140" s="79">
        <v>745</v>
      </c>
      <c r="L140">
        <f t="shared" si="11"/>
        <v>1</v>
      </c>
      <c r="M140" s="66">
        <f t="shared" si="8"/>
        <v>745</v>
      </c>
      <c r="O140" t="s">
        <v>224</v>
      </c>
      <c r="P140">
        <v>1</v>
      </c>
      <c r="S140" s="78" t="s">
        <v>192</v>
      </c>
      <c r="T140" s="82">
        <v>733</v>
      </c>
      <c r="U140" s="82">
        <f t="shared" si="9"/>
        <v>1</v>
      </c>
      <c r="V140" s="83">
        <f t="shared" si="10"/>
        <v>733</v>
      </c>
    </row>
    <row r="141" spans="10:22" x14ac:dyDescent="0.45">
      <c r="J141" s="78" t="s">
        <v>324</v>
      </c>
      <c r="K141" s="79">
        <v>745</v>
      </c>
      <c r="L141">
        <f t="shared" si="11"/>
        <v>1</v>
      </c>
      <c r="M141" s="66">
        <f t="shared" si="8"/>
        <v>745</v>
      </c>
      <c r="O141" t="s">
        <v>242</v>
      </c>
      <c r="P141">
        <v>1</v>
      </c>
      <c r="S141" s="78" t="s">
        <v>128</v>
      </c>
      <c r="T141" s="82">
        <v>721</v>
      </c>
      <c r="U141" s="82">
        <f t="shared" si="9"/>
        <v>1</v>
      </c>
      <c r="V141" s="83">
        <f t="shared" si="10"/>
        <v>721</v>
      </c>
    </row>
    <row r="142" spans="10:22" x14ac:dyDescent="0.45">
      <c r="J142" s="78" t="s">
        <v>378</v>
      </c>
      <c r="K142" s="79">
        <v>733</v>
      </c>
      <c r="L142">
        <f t="shared" si="11"/>
        <v>1</v>
      </c>
      <c r="M142" s="66">
        <f t="shared" si="8"/>
        <v>733</v>
      </c>
      <c r="O142" t="s">
        <v>246</v>
      </c>
      <c r="P142">
        <v>1</v>
      </c>
      <c r="S142" s="78" t="s">
        <v>168</v>
      </c>
      <c r="T142" s="82">
        <v>719</v>
      </c>
      <c r="U142" s="82">
        <f t="shared" si="9"/>
        <v>1</v>
      </c>
      <c r="V142" s="83">
        <f t="shared" si="10"/>
        <v>719</v>
      </c>
    </row>
    <row r="143" spans="10:22" x14ac:dyDescent="0.45">
      <c r="J143" s="78" t="s">
        <v>192</v>
      </c>
      <c r="K143" s="79">
        <v>733</v>
      </c>
      <c r="L143">
        <f t="shared" si="11"/>
        <v>1</v>
      </c>
      <c r="M143" s="66">
        <f t="shared" si="8"/>
        <v>733</v>
      </c>
      <c r="O143" t="s">
        <v>250</v>
      </c>
      <c r="P143">
        <v>1</v>
      </c>
      <c r="S143" s="78" t="s">
        <v>246</v>
      </c>
      <c r="T143" s="82">
        <v>719</v>
      </c>
      <c r="U143" s="82">
        <f t="shared" si="9"/>
        <v>1</v>
      </c>
      <c r="V143" s="83">
        <f t="shared" si="10"/>
        <v>719</v>
      </c>
    </row>
    <row r="144" spans="10:22" x14ac:dyDescent="0.45">
      <c r="J144" s="78" t="s">
        <v>128</v>
      </c>
      <c r="K144" s="79">
        <v>721</v>
      </c>
      <c r="L144">
        <f t="shared" si="11"/>
        <v>1</v>
      </c>
      <c r="M144" s="66">
        <f t="shared" si="8"/>
        <v>721</v>
      </c>
      <c r="O144" t="s">
        <v>253</v>
      </c>
      <c r="P144">
        <v>1</v>
      </c>
      <c r="S144" s="78" t="s">
        <v>229</v>
      </c>
      <c r="T144" s="82">
        <v>697</v>
      </c>
      <c r="U144" s="82">
        <f t="shared" si="9"/>
        <v>1</v>
      </c>
      <c r="V144" s="83">
        <f t="shared" si="10"/>
        <v>697</v>
      </c>
    </row>
    <row r="145" spans="10:22" x14ac:dyDescent="0.45">
      <c r="J145" s="78" t="s">
        <v>168</v>
      </c>
      <c r="K145" s="79">
        <v>719</v>
      </c>
      <c r="L145">
        <f t="shared" si="11"/>
        <v>1</v>
      </c>
      <c r="M145" s="66">
        <f t="shared" si="8"/>
        <v>719</v>
      </c>
      <c r="O145" t="s">
        <v>232</v>
      </c>
      <c r="P145">
        <v>1</v>
      </c>
      <c r="S145" s="78" t="s">
        <v>392</v>
      </c>
      <c r="T145" s="82">
        <v>678</v>
      </c>
      <c r="U145" s="82">
        <f t="shared" si="9"/>
        <v>1</v>
      </c>
      <c r="V145" s="83">
        <f t="shared" si="10"/>
        <v>678</v>
      </c>
    </row>
    <row r="146" spans="10:22" x14ac:dyDescent="0.45">
      <c r="J146" s="78" t="s">
        <v>246</v>
      </c>
      <c r="K146" s="79">
        <v>719</v>
      </c>
      <c r="L146">
        <f t="shared" si="11"/>
        <v>1</v>
      </c>
      <c r="M146" s="66">
        <f t="shared" si="8"/>
        <v>719</v>
      </c>
      <c r="O146" t="s">
        <v>240</v>
      </c>
      <c r="P146">
        <v>1</v>
      </c>
      <c r="S146" s="78" t="s">
        <v>311</v>
      </c>
      <c r="T146" s="82">
        <v>670</v>
      </c>
      <c r="U146" s="82">
        <f t="shared" si="9"/>
        <v>1</v>
      </c>
      <c r="V146" s="83">
        <f t="shared" si="10"/>
        <v>670</v>
      </c>
    </row>
    <row r="147" spans="10:22" x14ac:dyDescent="0.45">
      <c r="J147" s="78" t="s">
        <v>229</v>
      </c>
      <c r="K147" s="79">
        <v>697</v>
      </c>
      <c r="L147">
        <f t="shared" si="11"/>
        <v>1</v>
      </c>
      <c r="M147" s="66">
        <f t="shared" si="8"/>
        <v>697</v>
      </c>
      <c r="O147" t="s">
        <v>356</v>
      </c>
      <c r="P147">
        <v>1</v>
      </c>
      <c r="S147" s="78" t="s">
        <v>262</v>
      </c>
      <c r="T147" s="82">
        <v>1320</v>
      </c>
      <c r="U147" s="82">
        <f t="shared" si="9"/>
        <v>2</v>
      </c>
      <c r="V147" s="83">
        <f t="shared" si="10"/>
        <v>660</v>
      </c>
    </row>
    <row r="148" spans="10:22" x14ac:dyDescent="0.45">
      <c r="J148" s="78" t="s">
        <v>392</v>
      </c>
      <c r="K148" s="79">
        <v>678</v>
      </c>
      <c r="L148">
        <f t="shared" si="11"/>
        <v>1</v>
      </c>
      <c r="M148" s="66">
        <f t="shared" si="8"/>
        <v>678</v>
      </c>
      <c r="O148" t="s">
        <v>360</v>
      </c>
      <c r="P148">
        <v>1</v>
      </c>
      <c r="S148" s="78" t="s">
        <v>263</v>
      </c>
      <c r="T148" s="82">
        <v>650</v>
      </c>
      <c r="U148" s="82">
        <f t="shared" si="9"/>
        <v>1</v>
      </c>
      <c r="V148" s="83">
        <f t="shared" si="10"/>
        <v>650</v>
      </c>
    </row>
    <row r="149" spans="10:22" x14ac:dyDescent="0.45">
      <c r="J149" s="78" t="s">
        <v>311</v>
      </c>
      <c r="K149" s="79">
        <v>670</v>
      </c>
      <c r="L149">
        <f t="shared" si="11"/>
        <v>1</v>
      </c>
      <c r="M149" s="66">
        <f t="shared" si="8"/>
        <v>670</v>
      </c>
      <c r="O149" t="s">
        <v>128</v>
      </c>
      <c r="P149">
        <v>1</v>
      </c>
      <c r="S149" s="78" t="s">
        <v>335</v>
      </c>
      <c r="T149" s="82">
        <v>642</v>
      </c>
      <c r="U149" s="82">
        <f t="shared" si="9"/>
        <v>1</v>
      </c>
      <c r="V149" s="83">
        <f t="shared" si="10"/>
        <v>642</v>
      </c>
    </row>
    <row r="150" spans="10:22" x14ac:dyDescent="0.45">
      <c r="J150" s="78" t="s">
        <v>263</v>
      </c>
      <c r="K150" s="79">
        <v>650</v>
      </c>
      <c r="L150">
        <f t="shared" si="11"/>
        <v>1</v>
      </c>
      <c r="M150" s="66">
        <f t="shared" si="8"/>
        <v>650</v>
      </c>
      <c r="O150" t="s">
        <v>366</v>
      </c>
      <c r="P150">
        <v>1</v>
      </c>
      <c r="S150" s="78" t="s">
        <v>352</v>
      </c>
      <c r="T150" s="82">
        <v>628</v>
      </c>
      <c r="U150" s="82">
        <f t="shared" si="9"/>
        <v>1</v>
      </c>
      <c r="V150" s="83">
        <f t="shared" si="10"/>
        <v>628</v>
      </c>
    </row>
    <row r="151" spans="10:22" x14ac:dyDescent="0.45">
      <c r="J151" s="78" t="s">
        <v>335</v>
      </c>
      <c r="K151" s="79">
        <v>642</v>
      </c>
      <c r="L151">
        <f t="shared" si="11"/>
        <v>1</v>
      </c>
      <c r="M151" s="66">
        <f t="shared" si="8"/>
        <v>642</v>
      </c>
      <c r="O151" t="s">
        <v>370</v>
      </c>
      <c r="P151">
        <v>1</v>
      </c>
      <c r="S151" s="78" t="s">
        <v>234</v>
      </c>
      <c r="T151" s="82">
        <v>625</v>
      </c>
      <c r="U151" s="82">
        <f t="shared" si="9"/>
        <v>1</v>
      </c>
      <c r="V151" s="83">
        <f t="shared" si="10"/>
        <v>625</v>
      </c>
    </row>
    <row r="152" spans="10:22" x14ac:dyDescent="0.45">
      <c r="J152" s="78" t="s">
        <v>352</v>
      </c>
      <c r="K152" s="79">
        <v>628</v>
      </c>
      <c r="L152">
        <f t="shared" si="11"/>
        <v>1</v>
      </c>
      <c r="M152" s="66">
        <f t="shared" si="8"/>
        <v>628</v>
      </c>
      <c r="O152" t="s">
        <v>373</v>
      </c>
      <c r="P152">
        <v>1</v>
      </c>
      <c r="S152" s="78" t="s">
        <v>386</v>
      </c>
      <c r="T152" s="82">
        <v>622</v>
      </c>
      <c r="U152" s="82">
        <f t="shared" si="9"/>
        <v>1</v>
      </c>
      <c r="V152" s="83">
        <f t="shared" si="10"/>
        <v>622</v>
      </c>
    </row>
    <row r="153" spans="10:22" x14ac:dyDescent="0.45">
      <c r="J153" s="78" t="s">
        <v>234</v>
      </c>
      <c r="K153" s="79">
        <v>625</v>
      </c>
      <c r="L153">
        <f t="shared" si="11"/>
        <v>1</v>
      </c>
      <c r="M153" s="66">
        <f t="shared" si="8"/>
        <v>625</v>
      </c>
      <c r="O153" t="s">
        <v>377</v>
      </c>
      <c r="P153">
        <v>1</v>
      </c>
      <c r="S153" s="78" t="s">
        <v>338</v>
      </c>
      <c r="T153" s="82">
        <v>617</v>
      </c>
      <c r="U153" s="82">
        <f t="shared" si="9"/>
        <v>1</v>
      </c>
      <c r="V153" s="83">
        <f t="shared" si="10"/>
        <v>617</v>
      </c>
    </row>
    <row r="154" spans="10:22" x14ac:dyDescent="0.45">
      <c r="J154" s="78" t="s">
        <v>386</v>
      </c>
      <c r="K154" s="79">
        <v>622</v>
      </c>
      <c r="L154">
        <f t="shared" si="11"/>
        <v>1</v>
      </c>
      <c r="M154" s="66">
        <f t="shared" si="8"/>
        <v>622</v>
      </c>
      <c r="O154" t="s">
        <v>381</v>
      </c>
      <c r="P154">
        <v>1</v>
      </c>
      <c r="S154" s="78" t="s">
        <v>286</v>
      </c>
      <c r="T154" s="82">
        <v>597</v>
      </c>
      <c r="U154" s="82">
        <f t="shared" si="9"/>
        <v>1</v>
      </c>
      <c r="V154" s="83">
        <f t="shared" si="10"/>
        <v>597</v>
      </c>
    </row>
    <row r="155" spans="10:22" x14ac:dyDescent="0.45">
      <c r="J155" s="78" t="s">
        <v>338</v>
      </c>
      <c r="K155" s="79">
        <v>617</v>
      </c>
      <c r="L155">
        <f t="shared" si="11"/>
        <v>1</v>
      </c>
      <c r="M155" s="66">
        <f t="shared" si="8"/>
        <v>617</v>
      </c>
      <c r="O155" t="s">
        <v>385</v>
      </c>
      <c r="P155">
        <v>1</v>
      </c>
      <c r="S155" s="78" t="s">
        <v>217</v>
      </c>
      <c r="T155" s="82">
        <v>585</v>
      </c>
      <c r="U155" s="82">
        <f t="shared" si="9"/>
        <v>1</v>
      </c>
      <c r="V155" s="83">
        <f t="shared" si="10"/>
        <v>585</v>
      </c>
    </row>
    <row r="156" spans="10:22" x14ac:dyDescent="0.45">
      <c r="J156" s="78" t="s">
        <v>286</v>
      </c>
      <c r="K156" s="79">
        <v>597</v>
      </c>
      <c r="L156">
        <f t="shared" si="11"/>
        <v>1</v>
      </c>
      <c r="M156" s="66">
        <f t="shared" si="8"/>
        <v>597</v>
      </c>
      <c r="O156" t="s">
        <v>389</v>
      </c>
      <c r="P156">
        <v>1</v>
      </c>
      <c r="S156" s="78" t="s">
        <v>314</v>
      </c>
      <c r="T156" s="82">
        <v>581</v>
      </c>
      <c r="U156" s="82">
        <f t="shared" si="9"/>
        <v>1</v>
      </c>
      <c r="V156" s="83">
        <f t="shared" si="10"/>
        <v>581</v>
      </c>
    </row>
    <row r="157" spans="10:22" x14ac:dyDescent="0.45">
      <c r="J157" s="78" t="s">
        <v>217</v>
      </c>
      <c r="K157" s="79">
        <v>585</v>
      </c>
      <c r="L157">
        <f t="shared" si="11"/>
        <v>1</v>
      </c>
      <c r="M157" s="66">
        <f t="shared" si="8"/>
        <v>585</v>
      </c>
      <c r="O157" t="s">
        <v>393</v>
      </c>
      <c r="P157">
        <v>1</v>
      </c>
      <c r="S157" s="78" t="s">
        <v>388</v>
      </c>
      <c r="T157" s="82">
        <v>565</v>
      </c>
      <c r="U157" s="82">
        <f t="shared" si="9"/>
        <v>1</v>
      </c>
      <c r="V157" s="83">
        <f t="shared" si="10"/>
        <v>565</v>
      </c>
    </row>
    <row r="158" spans="10:22" x14ac:dyDescent="0.45">
      <c r="J158" s="78" t="s">
        <v>314</v>
      </c>
      <c r="K158" s="79">
        <v>581</v>
      </c>
      <c r="L158">
        <f t="shared" si="11"/>
        <v>1</v>
      </c>
      <c r="M158" s="66">
        <f t="shared" si="8"/>
        <v>581</v>
      </c>
      <c r="O158" t="s">
        <v>396</v>
      </c>
      <c r="P158">
        <v>1</v>
      </c>
      <c r="S158" s="78" t="s">
        <v>132</v>
      </c>
      <c r="T158" s="82">
        <v>563</v>
      </c>
      <c r="U158" s="82">
        <f t="shared" si="9"/>
        <v>1</v>
      </c>
      <c r="V158" s="83">
        <f t="shared" si="10"/>
        <v>563</v>
      </c>
    </row>
    <row r="159" spans="10:22" x14ac:dyDescent="0.45">
      <c r="J159" s="78" t="s">
        <v>388</v>
      </c>
      <c r="K159" s="79">
        <v>565</v>
      </c>
      <c r="L159">
        <f t="shared" si="11"/>
        <v>1</v>
      </c>
      <c r="M159" s="66">
        <f t="shared" si="8"/>
        <v>565</v>
      </c>
      <c r="O159" t="s">
        <v>248</v>
      </c>
      <c r="P159">
        <v>1</v>
      </c>
      <c r="S159" s="78" t="s">
        <v>169</v>
      </c>
      <c r="T159" s="82">
        <v>562</v>
      </c>
      <c r="U159" s="82">
        <f t="shared" si="9"/>
        <v>1</v>
      </c>
      <c r="V159" s="83">
        <f t="shared" si="10"/>
        <v>562</v>
      </c>
    </row>
    <row r="160" spans="10:22" x14ac:dyDescent="0.45">
      <c r="J160" s="78" t="s">
        <v>132</v>
      </c>
      <c r="K160" s="79">
        <v>563</v>
      </c>
      <c r="L160">
        <f t="shared" si="11"/>
        <v>1</v>
      </c>
      <c r="M160" s="66">
        <f t="shared" si="8"/>
        <v>563</v>
      </c>
      <c r="O160" t="s">
        <v>255</v>
      </c>
      <c r="P160">
        <v>1</v>
      </c>
      <c r="S160" s="78" t="s">
        <v>344</v>
      </c>
      <c r="T160" s="82">
        <v>559</v>
      </c>
      <c r="U160" s="82">
        <f t="shared" si="9"/>
        <v>1</v>
      </c>
      <c r="V160" s="83">
        <f t="shared" si="10"/>
        <v>559</v>
      </c>
    </row>
    <row r="161" spans="10:22" x14ac:dyDescent="0.45">
      <c r="J161" s="78" t="s">
        <v>169</v>
      </c>
      <c r="K161" s="79">
        <v>562</v>
      </c>
      <c r="L161">
        <f t="shared" si="11"/>
        <v>1</v>
      </c>
      <c r="M161" s="66">
        <f t="shared" si="8"/>
        <v>562</v>
      </c>
      <c r="O161" t="s">
        <v>261</v>
      </c>
      <c r="P161">
        <v>1</v>
      </c>
      <c r="S161" s="78" t="s">
        <v>297</v>
      </c>
      <c r="T161" s="82">
        <v>559</v>
      </c>
      <c r="U161" s="82">
        <f t="shared" si="9"/>
        <v>1</v>
      </c>
      <c r="V161" s="83">
        <f t="shared" si="10"/>
        <v>559</v>
      </c>
    </row>
    <row r="162" spans="10:22" x14ac:dyDescent="0.45">
      <c r="J162" s="78" t="s">
        <v>344</v>
      </c>
      <c r="K162" s="79">
        <v>559</v>
      </c>
      <c r="L162">
        <f t="shared" si="11"/>
        <v>1</v>
      </c>
      <c r="M162" s="66">
        <f t="shared" si="8"/>
        <v>559</v>
      </c>
      <c r="O162" t="s">
        <v>265</v>
      </c>
      <c r="P162">
        <v>1</v>
      </c>
      <c r="S162" s="78" t="s">
        <v>389</v>
      </c>
      <c r="T162" s="82">
        <v>555</v>
      </c>
      <c r="U162" s="82">
        <f t="shared" si="9"/>
        <v>1</v>
      </c>
      <c r="V162" s="83">
        <f t="shared" si="10"/>
        <v>555</v>
      </c>
    </row>
    <row r="163" spans="10:22" x14ac:dyDescent="0.45">
      <c r="J163" s="78" t="s">
        <v>297</v>
      </c>
      <c r="K163" s="79">
        <v>559</v>
      </c>
      <c r="L163">
        <f t="shared" si="11"/>
        <v>1</v>
      </c>
      <c r="M163" s="66">
        <f t="shared" si="8"/>
        <v>559</v>
      </c>
      <c r="O163" t="s">
        <v>269</v>
      </c>
      <c r="P163">
        <v>1</v>
      </c>
      <c r="S163" s="78" t="s">
        <v>289</v>
      </c>
      <c r="T163" s="82">
        <v>553</v>
      </c>
      <c r="U163" s="82">
        <f t="shared" si="9"/>
        <v>1</v>
      </c>
      <c r="V163" s="83">
        <f t="shared" si="10"/>
        <v>553</v>
      </c>
    </row>
    <row r="164" spans="10:22" x14ac:dyDescent="0.45">
      <c r="J164" s="78" t="s">
        <v>389</v>
      </c>
      <c r="K164" s="79">
        <v>555</v>
      </c>
      <c r="L164">
        <f t="shared" si="11"/>
        <v>1</v>
      </c>
      <c r="M164" s="66">
        <f t="shared" si="8"/>
        <v>555</v>
      </c>
      <c r="O164" t="s">
        <v>73</v>
      </c>
      <c r="P164">
        <v>1</v>
      </c>
      <c r="S164" s="78" t="s">
        <v>109</v>
      </c>
      <c r="T164" s="82">
        <v>553</v>
      </c>
      <c r="U164" s="82">
        <f t="shared" si="9"/>
        <v>1</v>
      </c>
      <c r="V164" s="83">
        <f t="shared" si="10"/>
        <v>553</v>
      </c>
    </row>
    <row r="165" spans="10:22" x14ac:dyDescent="0.45">
      <c r="J165" s="78" t="s">
        <v>289</v>
      </c>
      <c r="K165" s="79">
        <v>553</v>
      </c>
      <c r="L165">
        <f t="shared" si="11"/>
        <v>1</v>
      </c>
      <c r="M165" s="66">
        <f t="shared" si="8"/>
        <v>553</v>
      </c>
      <c r="O165" t="s">
        <v>80</v>
      </c>
      <c r="P165">
        <v>1</v>
      </c>
      <c r="S165" s="78" t="s">
        <v>277</v>
      </c>
      <c r="T165" s="82">
        <v>538</v>
      </c>
      <c r="U165" s="82">
        <f t="shared" si="9"/>
        <v>1</v>
      </c>
      <c r="V165" s="83">
        <f t="shared" si="10"/>
        <v>538</v>
      </c>
    </row>
    <row r="166" spans="10:22" x14ac:dyDescent="0.45">
      <c r="J166" s="78" t="s">
        <v>109</v>
      </c>
      <c r="K166" s="79">
        <v>553</v>
      </c>
      <c r="L166">
        <f t="shared" si="11"/>
        <v>1</v>
      </c>
      <c r="M166" s="66">
        <f t="shared" si="8"/>
        <v>553</v>
      </c>
      <c r="O166" t="s">
        <v>285</v>
      </c>
      <c r="P166">
        <v>1</v>
      </c>
      <c r="S166" s="78" t="s">
        <v>252</v>
      </c>
      <c r="T166" s="82">
        <v>1070</v>
      </c>
      <c r="U166" s="82">
        <f t="shared" si="9"/>
        <v>2</v>
      </c>
      <c r="V166" s="83">
        <f t="shared" si="10"/>
        <v>535</v>
      </c>
    </row>
    <row r="167" spans="10:22" x14ac:dyDescent="0.45">
      <c r="J167" s="78" t="s">
        <v>277</v>
      </c>
      <c r="K167" s="79">
        <v>538</v>
      </c>
      <c r="L167">
        <f t="shared" si="11"/>
        <v>1</v>
      </c>
      <c r="M167" s="66">
        <f t="shared" si="8"/>
        <v>538</v>
      </c>
      <c r="O167" t="s">
        <v>289</v>
      </c>
      <c r="P167">
        <v>1</v>
      </c>
      <c r="S167" s="78" t="s">
        <v>273</v>
      </c>
      <c r="T167" s="82">
        <v>535</v>
      </c>
      <c r="U167" s="82">
        <f t="shared" si="9"/>
        <v>1</v>
      </c>
      <c r="V167" s="83">
        <f t="shared" si="10"/>
        <v>535</v>
      </c>
    </row>
    <row r="168" spans="10:22" x14ac:dyDescent="0.45">
      <c r="J168" s="78" t="s">
        <v>273</v>
      </c>
      <c r="K168" s="79">
        <v>535</v>
      </c>
      <c r="L168">
        <f t="shared" si="11"/>
        <v>1</v>
      </c>
      <c r="M168" s="66">
        <f t="shared" si="8"/>
        <v>535</v>
      </c>
      <c r="O168" t="s">
        <v>293</v>
      </c>
      <c r="P168">
        <v>1</v>
      </c>
      <c r="S168" s="78" t="s">
        <v>287</v>
      </c>
      <c r="T168" s="82">
        <v>531</v>
      </c>
      <c r="U168" s="82">
        <f t="shared" si="9"/>
        <v>1</v>
      </c>
      <c r="V168" s="83">
        <f t="shared" si="10"/>
        <v>531</v>
      </c>
    </row>
    <row r="169" spans="10:22" x14ac:dyDescent="0.45">
      <c r="J169" s="78" t="s">
        <v>287</v>
      </c>
      <c r="K169" s="79">
        <v>531</v>
      </c>
      <c r="L169">
        <f t="shared" si="11"/>
        <v>1</v>
      </c>
      <c r="M169" s="66">
        <f t="shared" si="8"/>
        <v>531</v>
      </c>
      <c r="O169" t="s">
        <v>297</v>
      </c>
      <c r="P169">
        <v>1</v>
      </c>
      <c r="S169" s="78" t="s">
        <v>333</v>
      </c>
      <c r="T169" s="82">
        <v>529</v>
      </c>
      <c r="U169" s="82">
        <f t="shared" si="9"/>
        <v>1</v>
      </c>
      <c r="V169" s="83">
        <f t="shared" si="10"/>
        <v>529</v>
      </c>
    </row>
    <row r="170" spans="10:22" x14ac:dyDescent="0.45">
      <c r="J170" s="78" t="s">
        <v>333</v>
      </c>
      <c r="K170" s="79">
        <v>529</v>
      </c>
      <c r="L170">
        <f t="shared" si="11"/>
        <v>1</v>
      </c>
      <c r="M170" s="66">
        <f t="shared" si="8"/>
        <v>529</v>
      </c>
      <c r="O170" t="s">
        <v>109</v>
      </c>
      <c r="P170">
        <v>1</v>
      </c>
      <c r="S170" s="78" t="s">
        <v>329</v>
      </c>
      <c r="T170" s="82">
        <v>526</v>
      </c>
      <c r="U170" s="82">
        <f t="shared" si="9"/>
        <v>1</v>
      </c>
      <c r="V170" s="83">
        <f t="shared" si="10"/>
        <v>526</v>
      </c>
    </row>
    <row r="171" spans="10:22" x14ac:dyDescent="0.45">
      <c r="J171" s="78" t="s">
        <v>329</v>
      </c>
      <c r="K171" s="79">
        <v>526</v>
      </c>
      <c r="L171">
        <f t="shared" si="11"/>
        <v>1</v>
      </c>
      <c r="M171" s="66">
        <f t="shared" si="8"/>
        <v>526</v>
      </c>
      <c r="O171" t="s">
        <v>279</v>
      </c>
      <c r="P171">
        <v>1</v>
      </c>
      <c r="S171" s="78" t="s">
        <v>195</v>
      </c>
      <c r="T171" s="82">
        <v>523</v>
      </c>
      <c r="U171" s="82">
        <f t="shared" si="9"/>
        <v>1</v>
      </c>
      <c r="V171" s="83">
        <f t="shared" si="10"/>
        <v>523</v>
      </c>
    </row>
    <row r="172" spans="10:22" x14ac:dyDescent="0.45">
      <c r="J172" s="78" t="s">
        <v>195</v>
      </c>
      <c r="K172" s="79">
        <v>523</v>
      </c>
      <c r="L172">
        <f t="shared" si="11"/>
        <v>1</v>
      </c>
      <c r="M172" s="66">
        <f t="shared" si="8"/>
        <v>523</v>
      </c>
      <c r="O172" t="s">
        <v>282</v>
      </c>
      <c r="P172">
        <v>1</v>
      </c>
      <c r="S172" s="78" t="s">
        <v>348</v>
      </c>
      <c r="T172" s="82">
        <v>520</v>
      </c>
      <c r="U172" s="82">
        <f t="shared" si="9"/>
        <v>1</v>
      </c>
      <c r="V172" s="83">
        <f t="shared" si="10"/>
        <v>520</v>
      </c>
    </row>
    <row r="173" spans="10:22" x14ac:dyDescent="0.45">
      <c r="J173" s="78" t="s">
        <v>348</v>
      </c>
      <c r="K173" s="79">
        <v>520</v>
      </c>
      <c r="L173">
        <f t="shared" si="11"/>
        <v>1</v>
      </c>
      <c r="M173" s="66">
        <f t="shared" si="8"/>
        <v>520</v>
      </c>
      <c r="O173" t="s">
        <v>286</v>
      </c>
      <c r="P173">
        <v>1</v>
      </c>
      <c r="S173" s="78" t="s">
        <v>91</v>
      </c>
      <c r="T173" s="82">
        <v>518</v>
      </c>
      <c r="U173" s="82">
        <f t="shared" si="9"/>
        <v>1</v>
      </c>
      <c r="V173" s="83">
        <f t="shared" si="10"/>
        <v>518</v>
      </c>
    </row>
    <row r="174" spans="10:22" x14ac:dyDescent="0.45">
      <c r="J174" s="78" t="s">
        <v>91</v>
      </c>
      <c r="K174" s="79">
        <v>518</v>
      </c>
      <c r="L174">
        <f t="shared" si="11"/>
        <v>1</v>
      </c>
      <c r="M174" s="66">
        <f t="shared" si="8"/>
        <v>518</v>
      </c>
      <c r="O174" t="s">
        <v>290</v>
      </c>
      <c r="P174">
        <v>1</v>
      </c>
      <c r="S174" s="78" t="s">
        <v>146</v>
      </c>
      <c r="T174" s="82">
        <v>509</v>
      </c>
      <c r="U174" s="82">
        <f t="shared" si="9"/>
        <v>1</v>
      </c>
      <c r="V174" s="83">
        <f t="shared" si="10"/>
        <v>509</v>
      </c>
    </row>
    <row r="175" spans="10:22" x14ac:dyDescent="0.45">
      <c r="J175" s="78" t="s">
        <v>146</v>
      </c>
      <c r="K175" s="79">
        <v>509</v>
      </c>
      <c r="L175">
        <f t="shared" si="11"/>
        <v>1</v>
      </c>
      <c r="M175" s="66">
        <f t="shared" si="8"/>
        <v>509</v>
      </c>
      <c r="O175" t="s">
        <v>294</v>
      </c>
      <c r="P175">
        <v>1</v>
      </c>
      <c r="S175" s="78" t="s">
        <v>322</v>
      </c>
      <c r="T175" s="82">
        <v>500</v>
      </c>
      <c r="U175" s="82">
        <f t="shared" si="9"/>
        <v>1</v>
      </c>
      <c r="V175" s="83">
        <f t="shared" si="10"/>
        <v>500</v>
      </c>
    </row>
    <row r="176" spans="10:22" x14ac:dyDescent="0.45">
      <c r="J176" s="78" t="s">
        <v>322</v>
      </c>
      <c r="K176" s="79">
        <v>500</v>
      </c>
      <c r="L176">
        <f t="shared" si="11"/>
        <v>1</v>
      </c>
      <c r="M176" s="66">
        <f t="shared" si="8"/>
        <v>500</v>
      </c>
      <c r="O176" t="s">
        <v>298</v>
      </c>
      <c r="P176">
        <v>1</v>
      </c>
      <c r="S176" s="78" t="s">
        <v>290</v>
      </c>
      <c r="T176" s="82">
        <v>488</v>
      </c>
      <c r="U176" s="82">
        <f t="shared" si="9"/>
        <v>1</v>
      </c>
      <c r="V176" s="83">
        <f t="shared" si="10"/>
        <v>488</v>
      </c>
    </row>
    <row r="177" spans="10:22" x14ac:dyDescent="0.45">
      <c r="J177" s="78" t="s">
        <v>290</v>
      </c>
      <c r="K177" s="79">
        <v>488</v>
      </c>
      <c r="L177">
        <f t="shared" si="11"/>
        <v>1</v>
      </c>
      <c r="M177" s="66">
        <f t="shared" si="8"/>
        <v>488</v>
      </c>
      <c r="O177" t="s">
        <v>325</v>
      </c>
      <c r="P177">
        <v>1</v>
      </c>
      <c r="S177" s="78" t="s">
        <v>381</v>
      </c>
      <c r="T177" s="82">
        <v>482</v>
      </c>
      <c r="U177" s="82">
        <f t="shared" si="9"/>
        <v>1</v>
      </c>
      <c r="V177" s="83">
        <f t="shared" si="10"/>
        <v>482</v>
      </c>
    </row>
    <row r="178" spans="10:22" x14ac:dyDescent="0.45">
      <c r="J178" s="78" t="s">
        <v>381</v>
      </c>
      <c r="K178" s="79">
        <v>482</v>
      </c>
      <c r="L178">
        <f t="shared" si="11"/>
        <v>1</v>
      </c>
      <c r="M178" s="66">
        <f t="shared" si="8"/>
        <v>482</v>
      </c>
      <c r="O178" t="s">
        <v>329</v>
      </c>
      <c r="P178">
        <v>1</v>
      </c>
      <c r="S178" s="78" t="s">
        <v>265</v>
      </c>
      <c r="T178" s="82">
        <v>480</v>
      </c>
      <c r="U178" s="82">
        <f t="shared" si="9"/>
        <v>1</v>
      </c>
      <c r="V178" s="83">
        <f t="shared" si="10"/>
        <v>480</v>
      </c>
    </row>
    <row r="179" spans="10:22" x14ac:dyDescent="0.45">
      <c r="J179" s="78" t="s">
        <v>265</v>
      </c>
      <c r="K179" s="79">
        <v>480</v>
      </c>
      <c r="L179">
        <f t="shared" si="11"/>
        <v>1</v>
      </c>
      <c r="M179" s="66">
        <f t="shared" si="8"/>
        <v>480</v>
      </c>
      <c r="O179" t="s">
        <v>332</v>
      </c>
      <c r="P179">
        <v>1</v>
      </c>
      <c r="S179" s="78" t="s">
        <v>280</v>
      </c>
      <c r="T179" s="82">
        <v>471</v>
      </c>
      <c r="U179" s="82">
        <f t="shared" si="9"/>
        <v>1</v>
      </c>
      <c r="V179" s="83">
        <f t="shared" si="10"/>
        <v>471</v>
      </c>
    </row>
    <row r="180" spans="10:22" x14ac:dyDescent="0.45">
      <c r="J180" s="78" t="s">
        <v>280</v>
      </c>
      <c r="K180" s="79">
        <v>471</v>
      </c>
      <c r="L180">
        <f t="shared" si="11"/>
        <v>1</v>
      </c>
      <c r="M180" s="66">
        <f t="shared" si="8"/>
        <v>471</v>
      </c>
      <c r="O180" t="s">
        <v>335</v>
      </c>
      <c r="P180">
        <v>1</v>
      </c>
      <c r="S180" s="78" t="s">
        <v>293</v>
      </c>
      <c r="T180" s="82">
        <v>455</v>
      </c>
      <c r="U180" s="82">
        <f t="shared" si="9"/>
        <v>1</v>
      </c>
      <c r="V180" s="83">
        <f t="shared" si="10"/>
        <v>455</v>
      </c>
    </row>
    <row r="181" spans="10:22" x14ac:dyDescent="0.45">
      <c r="J181" s="78" t="s">
        <v>293</v>
      </c>
      <c r="K181" s="79">
        <v>455</v>
      </c>
      <c r="L181">
        <f t="shared" si="11"/>
        <v>1</v>
      </c>
      <c r="M181" s="66">
        <f t="shared" si="8"/>
        <v>455</v>
      </c>
      <c r="O181" t="s">
        <v>339</v>
      </c>
      <c r="P181">
        <v>1</v>
      </c>
      <c r="S181" s="78" t="s">
        <v>266</v>
      </c>
      <c r="T181" s="82">
        <v>449</v>
      </c>
      <c r="U181" s="82">
        <f t="shared" si="9"/>
        <v>1</v>
      </c>
      <c r="V181" s="83">
        <f t="shared" si="10"/>
        <v>449</v>
      </c>
    </row>
    <row r="182" spans="10:22" x14ac:dyDescent="0.45">
      <c r="J182" s="78" t="s">
        <v>266</v>
      </c>
      <c r="K182" s="79">
        <v>449</v>
      </c>
      <c r="L182">
        <f t="shared" si="11"/>
        <v>1</v>
      </c>
      <c r="M182" s="66">
        <f t="shared" si="8"/>
        <v>449</v>
      </c>
      <c r="O182" t="s">
        <v>321</v>
      </c>
      <c r="P182">
        <v>1</v>
      </c>
      <c r="S182" s="78" t="s">
        <v>423</v>
      </c>
      <c r="T182" s="82">
        <v>440</v>
      </c>
      <c r="U182" s="82">
        <f t="shared" si="9"/>
        <v>1</v>
      </c>
      <c r="V182" s="83">
        <f t="shared" si="10"/>
        <v>440</v>
      </c>
    </row>
    <row r="183" spans="10:22" x14ac:dyDescent="0.45">
      <c r="J183" s="78" t="s">
        <v>423</v>
      </c>
      <c r="K183" s="79">
        <v>440</v>
      </c>
      <c r="L183">
        <f t="shared" si="11"/>
        <v>1</v>
      </c>
      <c r="M183" s="66">
        <f t="shared" si="8"/>
        <v>440</v>
      </c>
      <c r="O183" t="s">
        <v>324</v>
      </c>
      <c r="P183">
        <v>1</v>
      </c>
      <c r="S183" s="78" t="s">
        <v>393</v>
      </c>
      <c r="T183" s="82">
        <v>432</v>
      </c>
      <c r="U183" s="82">
        <f t="shared" si="9"/>
        <v>1</v>
      </c>
      <c r="V183" s="83">
        <f t="shared" si="10"/>
        <v>432</v>
      </c>
    </row>
    <row r="184" spans="10:22" x14ac:dyDescent="0.45">
      <c r="J184" s="78" t="s">
        <v>393</v>
      </c>
      <c r="K184" s="79">
        <v>432</v>
      </c>
      <c r="L184">
        <f t="shared" si="11"/>
        <v>1</v>
      </c>
      <c r="M184" s="66">
        <f t="shared" si="8"/>
        <v>432</v>
      </c>
      <c r="O184" t="s">
        <v>347</v>
      </c>
      <c r="P184">
        <v>1</v>
      </c>
      <c r="S184" s="78" t="s">
        <v>298</v>
      </c>
      <c r="T184" s="82">
        <v>427</v>
      </c>
      <c r="U184" s="82">
        <f t="shared" si="9"/>
        <v>1</v>
      </c>
      <c r="V184" s="83">
        <f t="shared" si="10"/>
        <v>427</v>
      </c>
    </row>
    <row r="185" spans="10:22" x14ac:dyDescent="0.45">
      <c r="J185" s="78" t="s">
        <v>298</v>
      </c>
      <c r="K185" s="79">
        <v>427</v>
      </c>
      <c r="L185">
        <f t="shared" si="11"/>
        <v>1</v>
      </c>
      <c r="M185" s="66">
        <f t="shared" si="8"/>
        <v>427</v>
      </c>
      <c r="O185" t="s">
        <v>351</v>
      </c>
      <c r="P185">
        <v>1</v>
      </c>
      <c r="S185" s="78" t="s">
        <v>274</v>
      </c>
      <c r="T185" s="82">
        <v>423</v>
      </c>
      <c r="U185" s="82">
        <f t="shared" si="9"/>
        <v>1</v>
      </c>
      <c r="V185" s="83">
        <f t="shared" si="10"/>
        <v>423</v>
      </c>
    </row>
    <row r="186" spans="10:22" x14ac:dyDescent="0.45">
      <c r="J186" s="78" t="s">
        <v>274</v>
      </c>
      <c r="K186" s="79">
        <v>423</v>
      </c>
      <c r="L186">
        <f t="shared" si="11"/>
        <v>1</v>
      </c>
      <c r="M186" s="66">
        <f t="shared" si="8"/>
        <v>423</v>
      </c>
      <c r="O186" t="s">
        <v>338</v>
      </c>
      <c r="P186">
        <v>1</v>
      </c>
      <c r="S186" s="78" t="s">
        <v>133</v>
      </c>
      <c r="T186" s="82">
        <v>786</v>
      </c>
      <c r="U186" s="82">
        <f t="shared" si="9"/>
        <v>2</v>
      </c>
      <c r="V186" s="83">
        <f t="shared" si="10"/>
        <v>393</v>
      </c>
    </row>
    <row r="187" spans="10:22" x14ac:dyDescent="0.45">
      <c r="J187" s="78" t="s">
        <v>291</v>
      </c>
      <c r="K187" s="79">
        <v>385</v>
      </c>
      <c r="L187">
        <f t="shared" si="11"/>
        <v>1</v>
      </c>
      <c r="M187" s="66">
        <f t="shared" si="8"/>
        <v>385</v>
      </c>
      <c r="O187" t="s">
        <v>343</v>
      </c>
      <c r="P187">
        <v>1</v>
      </c>
      <c r="S187" s="78" t="s">
        <v>291</v>
      </c>
      <c r="T187" s="82">
        <v>385</v>
      </c>
      <c r="U187" s="82">
        <f t="shared" si="9"/>
        <v>1</v>
      </c>
      <c r="V187" s="83">
        <f t="shared" si="10"/>
        <v>385</v>
      </c>
    </row>
    <row r="188" spans="10:22" x14ac:dyDescent="0.45">
      <c r="J188" s="78" t="s">
        <v>150</v>
      </c>
      <c r="K188" s="79">
        <v>384</v>
      </c>
      <c r="L188">
        <f t="shared" si="11"/>
        <v>1</v>
      </c>
      <c r="M188" s="66">
        <f t="shared" si="8"/>
        <v>384</v>
      </c>
      <c r="O188" t="s">
        <v>346</v>
      </c>
      <c r="P188">
        <v>1</v>
      </c>
      <c r="S188" s="78" t="s">
        <v>150</v>
      </c>
      <c r="T188" s="82">
        <v>384</v>
      </c>
      <c r="U188" s="82">
        <f t="shared" si="9"/>
        <v>1</v>
      </c>
      <c r="V188" s="83">
        <f t="shared" si="10"/>
        <v>384</v>
      </c>
    </row>
    <row r="189" spans="10:22" x14ac:dyDescent="0.45">
      <c r="J189" s="78" t="s">
        <v>199</v>
      </c>
      <c r="K189" s="79">
        <v>372</v>
      </c>
      <c r="L189">
        <f t="shared" si="11"/>
        <v>1</v>
      </c>
      <c r="M189" s="66">
        <f t="shared" si="8"/>
        <v>372</v>
      </c>
      <c r="O189" t="s">
        <v>350</v>
      </c>
      <c r="P189">
        <v>1</v>
      </c>
      <c r="S189" s="78" t="s">
        <v>199</v>
      </c>
      <c r="T189" s="82">
        <v>372</v>
      </c>
      <c r="U189" s="82">
        <f t="shared" si="9"/>
        <v>1</v>
      </c>
      <c r="V189" s="83">
        <f t="shared" si="10"/>
        <v>372</v>
      </c>
    </row>
    <row r="190" spans="10:22" x14ac:dyDescent="0.45">
      <c r="J190" s="78" t="s">
        <v>250</v>
      </c>
      <c r="K190" s="79">
        <v>361</v>
      </c>
      <c r="L190">
        <f t="shared" si="11"/>
        <v>1</v>
      </c>
      <c r="M190" s="66">
        <f t="shared" si="8"/>
        <v>361</v>
      </c>
      <c r="O190" t="s">
        <v>233</v>
      </c>
      <c r="P190">
        <v>1</v>
      </c>
      <c r="S190" s="78" t="s">
        <v>250</v>
      </c>
      <c r="T190" s="82">
        <v>361</v>
      </c>
      <c r="U190" s="82">
        <f t="shared" si="9"/>
        <v>1</v>
      </c>
      <c r="V190" s="83">
        <f t="shared" si="10"/>
        <v>361</v>
      </c>
    </row>
    <row r="191" spans="10:22" x14ac:dyDescent="0.45">
      <c r="J191" s="78" t="s">
        <v>270</v>
      </c>
      <c r="K191" s="79">
        <v>349</v>
      </c>
      <c r="L191">
        <f t="shared" si="11"/>
        <v>1</v>
      </c>
      <c r="M191" s="66">
        <f t="shared" si="8"/>
        <v>349</v>
      </c>
      <c r="O191" t="s">
        <v>359</v>
      </c>
      <c r="P191">
        <v>1</v>
      </c>
      <c r="S191" s="78" t="s">
        <v>270</v>
      </c>
      <c r="T191" s="82">
        <v>349</v>
      </c>
      <c r="U191" s="82">
        <f t="shared" si="9"/>
        <v>1</v>
      </c>
      <c r="V191" s="83">
        <f t="shared" si="10"/>
        <v>349</v>
      </c>
    </row>
    <row r="192" spans="10:22" x14ac:dyDescent="0.45">
      <c r="J192" s="78" t="s">
        <v>330</v>
      </c>
      <c r="K192" s="79">
        <v>326</v>
      </c>
      <c r="L192">
        <f t="shared" si="11"/>
        <v>1</v>
      </c>
      <c r="M192" s="66">
        <f t="shared" si="8"/>
        <v>326</v>
      </c>
      <c r="O192" t="s">
        <v>365</v>
      </c>
      <c r="P192">
        <v>1</v>
      </c>
      <c r="S192" s="78" t="s">
        <v>330</v>
      </c>
      <c r="T192" s="82">
        <v>326</v>
      </c>
      <c r="U192" s="82">
        <f t="shared" si="9"/>
        <v>1</v>
      </c>
      <c r="V192" s="83">
        <f t="shared" si="10"/>
        <v>326</v>
      </c>
    </row>
    <row r="193" spans="10:22" x14ac:dyDescent="0.45">
      <c r="J193" s="78" t="s">
        <v>382</v>
      </c>
      <c r="K193" s="79">
        <v>322</v>
      </c>
      <c r="L193">
        <f t="shared" si="11"/>
        <v>1</v>
      </c>
      <c r="M193" s="66">
        <f t="shared" si="8"/>
        <v>322</v>
      </c>
      <c r="O193" t="s">
        <v>369</v>
      </c>
      <c r="P193">
        <v>1</v>
      </c>
      <c r="S193" s="78" t="s">
        <v>382</v>
      </c>
      <c r="T193" s="82">
        <v>322</v>
      </c>
      <c r="U193" s="82">
        <f t="shared" si="9"/>
        <v>1</v>
      </c>
      <c r="V193" s="83">
        <f t="shared" si="10"/>
        <v>322</v>
      </c>
    </row>
    <row r="194" spans="10:22" x14ac:dyDescent="0.45">
      <c r="J194" s="78" t="s">
        <v>394</v>
      </c>
      <c r="K194" s="79">
        <v>319</v>
      </c>
      <c r="L194">
        <f t="shared" si="11"/>
        <v>1</v>
      </c>
      <c r="M194" s="66">
        <f t="shared" si="8"/>
        <v>319</v>
      </c>
      <c r="O194" t="s">
        <v>221</v>
      </c>
      <c r="P194">
        <v>1</v>
      </c>
      <c r="S194" s="78" t="s">
        <v>394</v>
      </c>
      <c r="T194" s="82">
        <v>319</v>
      </c>
      <c r="U194" s="82">
        <f t="shared" si="9"/>
        <v>1</v>
      </c>
      <c r="V194" s="83">
        <f t="shared" si="10"/>
        <v>319</v>
      </c>
    </row>
    <row r="195" spans="10:22" x14ac:dyDescent="0.45">
      <c r="J195" s="78" t="s">
        <v>363</v>
      </c>
      <c r="K195" s="79">
        <v>305</v>
      </c>
      <c r="L195">
        <f t="shared" si="11"/>
        <v>1</v>
      </c>
      <c r="M195" s="66">
        <f t="shared" si="8"/>
        <v>305</v>
      </c>
      <c r="O195" t="s">
        <v>225</v>
      </c>
      <c r="P195">
        <v>1</v>
      </c>
      <c r="S195" s="78" t="s">
        <v>363</v>
      </c>
      <c r="T195" s="82">
        <v>305</v>
      </c>
      <c r="U195" s="82">
        <f t="shared" si="9"/>
        <v>1</v>
      </c>
      <c r="V195" s="83">
        <f t="shared" si="10"/>
        <v>305</v>
      </c>
    </row>
    <row r="196" spans="10:22" x14ac:dyDescent="0.45">
      <c r="J196" s="78" t="s">
        <v>299</v>
      </c>
      <c r="K196" s="79">
        <v>303</v>
      </c>
      <c r="L196">
        <f t="shared" si="11"/>
        <v>1</v>
      </c>
      <c r="M196" s="66">
        <f t="shared" ref="M196:M234" si="12">K196/L196</f>
        <v>303</v>
      </c>
      <c r="O196" t="s">
        <v>376</v>
      </c>
      <c r="P196">
        <v>1</v>
      </c>
      <c r="S196" s="78" t="s">
        <v>299</v>
      </c>
      <c r="T196" s="82">
        <v>303</v>
      </c>
      <c r="U196" s="82">
        <f t="shared" ref="U196:U234" si="13">_xlfn.XLOOKUP(S196,$O$4:$O$234,$P$4:$P$234)</f>
        <v>1</v>
      </c>
      <c r="V196" s="83">
        <f t="shared" ref="V196:V234" si="14">T196/U196</f>
        <v>303</v>
      </c>
    </row>
    <row r="197" spans="10:22" x14ac:dyDescent="0.45">
      <c r="J197" s="78" t="s">
        <v>110</v>
      </c>
      <c r="K197" s="79">
        <v>284</v>
      </c>
      <c r="L197">
        <f t="shared" ref="L197:L234" si="15">_xlfn.XLOOKUP(J197,$O$4:$O$234,$P$4:$P$234)</f>
        <v>1</v>
      </c>
      <c r="M197" s="66">
        <f t="shared" si="12"/>
        <v>284</v>
      </c>
      <c r="O197" t="s">
        <v>380</v>
      </c>
      <c r="P197">
        <v>1</v>
      </c>
      <c r="S197" s="78" t="s">
        <v>110</v>
      </c>
      <c r="T197" s="82">
        <v>284</v>
      </c>
      <c r="U197" s="82">
        <f t="shared" si="13"/>
        <v>1</v>
      </c>
      <c r="V197" s="83">
        <f t="shared" si="14"/>
        <v>284</v>
      </c>
    </row>
    <row r="198" spans="10:22" x14ac:dyDescent="0.45">
      <c r="J198" s="78" t="s">
        <v>206</v>
      </c>
      <c r="K198" s="79">
        <v>265</v>
      </c>
      <c r="L198">
        <f t="shared" si="15"/>
        <v>1</v>
      </c>
      <c r="M198" s="66">
        <f t="shared" si="12"/>
        <v>265</v>
      </c>
      <c r="O198" t="s">
        <v>384</v>
      </c>
      <c r="P198">
        <v>1</v>
      </c>
      <c r="S198" s="78" t="s">
        <v>206</v>
      </c>
      <c r="T198" s="82">
        <v>265</v>
      </c>
      <c r="U198" s="82">
        <f t="shared" si="13"/>
        <v>1</v>
      </c>
      <c r="V198" s="83">
        <f t="shared" si="14"/>
        <v>265</v>
      </c>
    </row>
    <row r="199" spans="10:22" x14ac:dyDescent="0.45">
      <c r="J199" s="78" t="s">
        <v>396</v>
      </c>
      <c r="K199" s="79">
        <v>241</v>
      </c>
      <c r="L199">
        <f t="shared" si="15"/>
        <v>1</v>
      </c>
      <c r="M199" s="66">
        <f t="shared" si="12"/>
        <v>241</v>
      </c>
      <c r="O199" t="s">
        <v>388</v>
      </c>
      <c r="P199">
        <v>1</v>
      </c>
      <c r="S199" s="78" t="s">
        <v>396</v>
      </c>
      <c r="T199" s="82">
        <v>241</v>
      </c>
      <c r="U199" s="82">
        <f t="shared" si="13"/>
        <v>1</v>
      </c>
      <c r="V199" s="83">
        <f t="shared" si="14"/>
        <v>241</v>
      </c>
    </row>
    <row r="200" spans="10:22" x14ac:dyDescent="0.45">
      <c r="J200" s="78" t="s">
        <v>306</v>
      </c>
      <c r="K200" s="79">
        <v>238</v>
      </c>
      <c r="L200">
        <f t="shared" si="15"/>
        <v>1</v>
      </c>
      <c r="M200" s="66">
        <f t="shared" si="12"/>
        <v>238</v>
      </c>
      <c r="O200" t="s">
        <v>392</v>
      </c>
      <c r="P200">
        <v>1</v>
      </c>
      <c r="S200" s="78" t="s">
        <v>306</v>
      </c>
      <c r="T200" s="82">
        <v>238</v>
      </c>
      <c r="U200" s="82">
        <f t="shared" si="13"/>
        <v>1</v>
      </c>
      <c r="V200" s="83">
        <f t="shared" si="14"/>
        <v>238</v>
      </c>
    </row>
    <row r="201" spans="10:22" x14ac:dyDescent="0.45">
      <c r="J201" s="78" t="s">
        <v>404</v>
      </c>
      <c r="K201" s="79">
        <v>230</v>
      </c>
      <c r="L201">
        <f t="shared" si="15"/>
        <v>1</v>
      </c>
      <c r="M201" s="66">
        <f t="shared" si="12"/>
        <v>230</v>
      </c>
      <c r="O201" t="s">
        <v>74</v>
      </c>
      <c r="P201">
        <v>1</v>
      </c>
      <c r="S201" s="78" t="s">
        <v>404</v>
      </c>
      <c r="T201" s="82">
        <v>230</v>
      </c>
      <c r="U201" s="82">
        <f t="shared" si="13"/>
        <v>1</v>
      </c>
      <c r="V201" s="83">
        <f t="shared" si="14"/>
        <v>230</v>
      </c>
    </row>
    <row r="202" spans="10:22" x14ac:dyDescent="0.45">
      <c r="J202" s="78" t="s">
        <v>357</v>
      </c>
      <c r="K202" s="79">
        <v>228</v>
      </c>
      <c r="L202">
        <f t="shared" si="15"/>
        <v>1</v>
      </c>
      <c r="M202" s="66">
        <f t="shared" si="12"/>
        <v>228</v>
      </c>
      <c r="O202" t="s">
        <v>81</v>
      </c>
      <c r="P202">
        <v>1</v>
      </c>
      <c r="S202" s="78" t="s">
        <v>357</v>
      </c>
      <c r="T202" s="82">
        <v>228</v>
      </c>
      <c r="U202" s="82">
        <f t="shared" si="13"/>
        <v>1</v>
      </c>
      <c r="V202" s="83">
        <f t="shared" si="14"/>
        <v>228</v>
      </c>
    </row>
    <row r="203" spans="10:22" x14ac:dyDescent="0.45">
      <c r="J203" s="78" t="s">
        <v>336</v>
      </c>
      <c r="K203" s="79">
        <v>223</v>
      </c>
      <c r="L203">
        <f t="shared" si="15"/>
        <v>1</v>
      </c>
      <c r="M203" s="66">
        <f t="shared" si="12"/>
        <v>223</v>
      </c>
      <c r="O203" t="s">
        <v>93</v>
      </c>
      <c r="P203">
        <v>1</v>
      </c>
      <c r="S203" s="78" t="s">
        <v>336</v>
      </c>
      <c r="T203" s="82">
        <v>223</v>
      </c>
      <c r="U203" s="82">
        <f t="shared" si="13"/>
        <v>1</v>
      </c>
      <c r="V203" s="83">
        <f t="shared" si="14"/>
        <v>223</v>
      </c>
    </row>
    <row r="204" spans="10:22" x14ac:dyDescent="0.45">
      <c r="J204" s="78" t="s">
        <v>221</v>
      </c>
      <c r="K204" s="79">
        <v>223</v>
      </c>
      <c r="L204">
        <f t="shared" si="15"/>
        <v>1</v>
      </c>
      <c r="M204" s="66">
        <f t="shared" si="12"/>
        <v>223</v>
      </c>
      <c r="O204" t="s">
        <v>98</v>
      </c>
      <c r="P204">
        <v>1</v>
      </c>
      <c r="S204" s="78" t="s">
        <v>221</v>
      </c>
      <c r="T204" s="82">
        <v>223</v>
      </c>
      <c r="U204" s="82">
        <f t="shared" si="13"/>
        <v>1</v>
      </c>
      <c r="V204" s="83">
        <f t="shared" si="14"/>
        <v>223</v>
      </c>
    </row>
    <row r="205" spans="10:22" x14ac:dyDescent="0.45">
      <c r="J205" s="78" t="s">
        <v>294</v>
      </c>
      <c r="K205" s="79">
        <v>221</v>
      </c>
      <c r="L205">
        <f t="shared" si="15"/>
        <v>1</v>
      </c>
      <c r="M205" s="66">
        <f t="shared" si="12"/>
        <v>221</v>
      </c>
      <c r="O205" t="s">
        <v>104</v>
      </c>
      <c r="P205">
        <v>1</v>
      </c>
      <c r="S205" s="78" t="s">
        <v>294</v>
      </c>
      <c r="T205" s="82">
        <v>221</v>
      </c>
      <c r="U205" s="82">
        <f t="shared" si="13"/>
        <v>1</v>
      </c>
      <c r="V205" s="83">
        <f t="shared" si="14"/>
        <v>221</v>
      </c>
    </row>
    <row r="206" spans="10:22" x14ac:dyDescent="0.45">
      <c r="J206" s="78" t="s">
        <v>295</v>
      </c>
      <c r="K206" s="79">
        <v>219</v>
      </c>
      <c r="L206">
        <f t="shared" si="15"/>
        <v>1</v>
      </c>
      <c r="M206" s="66">
        <f t="shared" si="12"/>
        <v>219</v>
      </c>
      <c r="O206" t="s">
        <v>110</v>
      </c>
      <c r="P206">
        <v>1</v>
      </c>
      <c r="S206" s="78" t="s">
        <v>295</v>
      </c>
      <c r="T206" s="82">
        <v>219</v>
      </c>
      <c r="U206" s="82">
        <f t="shared" si="13"/>
        <v>1</v>
      </c>
      <c r="V206" s="83">
        <f t="shared" si="14"/>
        <v>219</v>
      </c>
    </row>
    <row r="207" spans="10:22" x14ac:dyDescent="0.45">
      <c r="J207" s="78" t="s">
        <v>283</v>
      </c>
      <c r="K207" s="79">
        <v>206</v>
      </c>
      <c r="L207">
        <f t="shared" si="15"/>
        <v>1</v>
      </c>
      <c r="M207" s="66">
        <f t="shared" si="12"/>
        <v>206</v>
      </c>
      <c r="O207" t="s">
        <v>156</v>
      </c>
      <c r="P207">
        <v>1</v>
      </c>
      <c r="S207" s="78" t="s">
        <v>283</v>
      </c>
      <c r="T207" s="82">
        <v>206</v>
      </c>
      <c r="U207" s="82">
        <f t="shared" si="13"/>
        <v>1</v>
      </c>
      <c r="V207" s="83">
        <f t="shared" si="14"/>
        <v>206</v>
      </c>
    </row>
    <row r="208" spans="10:22" x14ac:dyDescent="0.45">
      <c r="J208" s="78" t="s">
        <v>339</v>
      </c>
      <c r="K208" s="79">
        <v>204</v>
      </c>
      <c r="L208">
        <f t="shared" si="15"/>
        <v>1</v>
      </c>
      <c r="M208" s="66">
        <f t="shared" si="12"/>
        <v>204</v>
      </c>
      <c r="O208" t="s">
        <v>160</v>
      </c>
      <c r="P208">
        <v>1</v>
      </c>
      <c r="S208" s="78" t="s">
        <v>339</v>
      </c>
      <c r="T208" s="82">
        <v>204</v>
      </c>
      <c r="U208" s="82">
        <f t="shared" si="13"/>
        <v>1</v>
      </c>
      <c r="V208" s="83">
        <f t="shared" si="14"/>
        <v>204</v>
      </c>
    </row>
    <row r="209" spans="10:22" x14ac:dyDescent="0.45">
      <c r="J209" s="78" t="s">
        <v>405</v>
      </c>
      <c r="K209" s="79">
        <v>193</v>
      </c>
      <c r="L209">
        <f t="shared" si="15"/>
        <v>1</v>
      </c>
      <c r="M209" s="66">
        <f t="shared" si="12"/>
        <v>193</v>
      </c>
      <c r="O209" t="s">
        <v>164</v>
      </c>
      <c r="P209">
        <v>1</v>
      </c>
      <c r="S209" s="78" t="s">
        <v>405</v>
      </c>
      <c r="T209" s="82">
        <v>193</v>
      </c>
      <c r="U209" s="82">
        <f t="shared" si="13"/>
        <v>1</v>
      </c>
      <c r="V209" s="83">
        <f t="shared" si="14"/>
        <v>193</v>
      </c>
    </row>
    <row r="210" spans="10:22" x14ac:dyDescent="0.45">
      <c r="J210" s="78" t="s">
        <v>253</v>
      </c>
      <c r="K210" s="79">
        <v>186</v>
      </c>
      <c r="L210">
        <f t="shared" si="15"/>
        <v>1</v>
      </c>
      <c r="M210" s="66">
        <f t="shared" si="12"/>
        <v>186</v>
      </c>
      <c r="O210" t="s">
        <v>169</v>
      </c>
      <c r="P210">
        <v>1</v>
      </c>
      <c r="S210" s="78" t="s">
        <v>253</v>
      </c>
      <c r="T210" s="82">
        <v>186</v>
      </c>
      <c r="U210" s="82">
        <f t="shared" si="13"/>
        <v>1</v>
      </c>
      <c r="V210" s="83">
        <f t="shared" si="14"/>
        <v>186</v>
      </c>
    </row>
    <row r="211" spans="10:22" x14ac:dyDescent="0.45">
      <c r="J211" s="78" t="s">
        <v>340</v>
      </c>
      <c r="K211" s="79">
        <v>183</v>
      </c>
      <c r="L211">
        <f t="shared" si="15"/>
        <v>1</v>
      </c>
      <c r="M211" s="66">
        <f t="shared" si="12"/>
        <v>183</v>
      </c>
      <c r="O211" t="s">
        <v>173</v>
      </c>
      <c r="P211">
        <v>1</v>
      </c>
      <c r="S211" s="78" t="s">
        <v>340</v>
      </c>
      <c r="T211" s="82">
        <v>183</v>
      </c>
      <c r="U211" s="82">
        <f t="shared" si="13"/>
        <v>1</v>
      </c>
      <c r="V211" s="83">
        <f t="shared" si="14"/>
        <v>183</v>
      </c>
    </row>
    <row r="212" spans="10:22" x14ac:dyDescent="0.45">
      <c r="J212" s="78" t="s">
        <v>390</v>
      </c>
      <c r="K212" s="79">
        <v>171</v>
      </c>
      <c r="L212">
        <f t="shared" si="15"/>
        <v>1</v>
      </c>
      <c r="M212" s="66">
        <f t="shared" si="12"/>
        <v>171</v>
      </c>
      <c r="O212" t="s">
        <v>177</v>
      </c>
      <c r="P212">
        <v>1</v>
      </c>
      <c r="S212" s="78" t="s">
        <v>390</v>
      </c>
      <c r="T212" s="82">
        <v>171</v>
      </c>
      <c r="U212" s="82">
        <f t="shared" si="13"/>
        <v>1</v>
      </c>
      <c r="V212" s="83">
        <f t="shared" si="14"/>
        <v>171</v>
      </c>
    </row>
    <row r="213" spans="10:22" x14ac:dyDescent="0.45">
      <c r="J213" s="78" t="s">
        <v>325</v>
      </c>
      <c r="K213" s="79">
        <v>168</v>
      </c>
      <c r="L213">
        <f t="shared" si="15"/>
        <v>1</v>
      </c>
      <c r="M213" s="66">
        <f t="shared" si="12"/>
        <v>168</v>
      </c>
      <c r="O213" t="s">
        <v>217</v>
      </c>
      <c r="P213">
        <v>1</v>
      </c>
      <c r="S213" s="78" t="s">
        <v>325</v>
      </c>
      <c r="T213" s="82">
        <v>168</v>
      </c>
      <c r="U213" s="82">
        <f t="shared" si="13"/>
        <v>1</v>
      </c>
      <c r="V213" s="83">
        <f t="shared" si="14"/>
        <v>168</v>
      </c>
    </row>
    <row r="214" spans="10:22" x14ac:dyDescent="0.45">
      <c r="J214" s="78" t="s">
        <v>222</v>
      </c>
      <c r="K214" s="79">
        <v>163</v>
      </c>
      <c r="L214">
        <f t="shared" si="15"/>
        <v>1</v>
      </c>
      <c r="M214" s="66">
        <f t="shared" si="12"/>
        <v>163</v>
      </c>
      <c r="O214" t="s">
        <v>404</v>
      </c>
      <c r="P214">
        <v>1</v>
      </c>
      <c r="S214" s="78" t="s">
        <v>222</v>
      </c>
      <c r="T214" s="82">
        <v>163</v>
      </c>
      <c r="U214" s="82">
        <f t="shared" si="13"/>
        <v>1</v>
      </c>
      <c r="V214" s="83">
        <f t="shared" si="14"/>
        <v>163</v>
      </c>
    </row>
    <row r="215" spans="10:22" x14ac:dyDescent="0.45">
      <c r="J215" s="78" t="s">
        <v>354</v>
      </c>
      <c r="K215" s="79">
        <v>149</v>
      </c>
      <c r="L215">
        <f t="shared" si="15"/>
        <v>1</v>
      </c>
      <c r="M215" s="66">
        <f t="shared" si="12"/>
        <v>149</v>
      </c>
      <c r="O215" t="s">
        <v>408</v>
      </c>
      <c r="P215">
        <v>1</v>
      </c>
      <c r="S215" s="78" t="s">
        <v>354</v>
      </c>
      <c r="T215" s="82">
        <v>149</v>
      </c>
      <c r="U215" s="82">
        <f t="shared" si="13"/>
        <v>1</v>
      </c>
      <c r="V215" s="83">
        <f t="shared" si="14"/>
        <v>149</v>
      </c>
    </row>
    <row r="216" spans="10:22" x14ac:dyDescent="0.45">
      <c r="J216" s="78" t="s">
        <v>359</v>
      </c>
      <c r="K216" s="79">
        <v>149</v>
      </c>
      <c r="L216">
        <f t="shared" si="15"/>
        <v>1</v>
      </c>
      <c r="M216" s="66">
        <f t="shared" si="12"/>
        <v>149</v>
      </c>
      <c r="O216" t="s">
        <v>411</v>
      </c>
      <c r="P216">
        <v>1</v>
      </c>
      <c r="S216" s="78" t="s">
        <v>359</v>
      </c>
      <c r="T216" s="82">
        <v>149</v>
      </c>
      <c r="U216" s="82">
        <f t="shared" si="13"/>
        <v>1</v>
      </c>
      <c r="V216" s="83">
        <f t="shared" si="14"/>
        <v>149</v>
      </c>
    </row>
    <row r="217" spans="10:22" x14ac:dyDescent="0.45">
      <c r="J217" s="78" t="s">
        <v>360</v>
      </c>
      <c r="K217" s="79">
        <v>145</v>
      </c>
      <c r="L217">
        <f t="shared" si="15"/>
        <v>1</v>
      </c>
      <c r="M217" s="66">
        <f t="shared" si="12"/>
        <v>145</v>
      </c>
      <c r="O217" t="s">
        <v>415</v>
      </c>
      <c r="P217">
        <v>1</v>
      </c>
      <c r="S217" s="78" t="s">
        <v>360</v>
      </c>
      <c r="T217" s="82">
        <v>145</v>
      </c>
      <c r="U217" s="82">
        <f t="shared" si="13"/>
        <v>1</v>
      </c>
      <c r="V217" s="83">
        <f t="shared" si="14"/>
        <v>145</v>
      </c>
    </row>
    <row r="218" spans="10:22" x14ac:dyDescent="0.45">
      <c r="J218" s="78" t="s">
        <v>307</v>
      </c>
      <c r="K218" s="79">
        <v>141</v>
      </c>
      <c r="L218">
        <f t="shared" si="15"/>
        <v>1</v>
      </c>
      <c r="M218" s="66">
        <f t="shared" si="12"/>
        <v>141</v>
      </c>
      <c r="O218" t="s">
        <v>418</v>
      </c>
      <c r="P218">
        <v>1</v>
      </c>
      <c r="S218" s="78" t="s">
        <v>307</v>
      </c>
      <c r="T218" s="82">
        <v>141</v>
      </c>
      <c r="U218" s="82">
        <f t="shared" si="13"/>
        <v>1</v>
      </c>
      <c r="V218" s="83">
        <f t="shared" si="14"/>
        <v>141</v>
      </c>
    </row>
    <row r="219" spans="10:22" x14ac:dyDescent="0.45">
      <c r="J219" s="78" t="s">
        <v>411</v>
      </c>
      <c r="K219" s="79">
        <v>140</v>
      </c>
      <c r="L219">
        <f t="shared" si="15"/>
        <v>1</v>
      </c>
      <c r="M219" s="66">
        <f t="shared" si="12"/>
        <v>140</v>
      </c>
      <c r="O219" t="s">
        <v>422</v>
      </c>
      <c r="P219">
        <v>1</v>
      </c>
      <c r="S219" s="78" t="s">
        <v>411</v>
      </c>
      <c r="T219" s="82">
        <v>140</v>
      </c>
      <c r="U219" s="82">
        <f t="shared" si="13"/>
        <v>1</v>
      </c>
      <c r="V219" s="83">
        <f t="shared" si="14"/>
        <v>140</v>
      </c>
    </row>
    <row r="220" spans="10:22" x14ac:dyDescent="0.45">
      <c r="J220" s="78" t="s">
        <v>415</v>
      </c>
      <c r="K220" s="79">
        <v>131</v>
      </c>
      <c r="L220">
        <f t="shared" si="15"/>
        <v>1</v>
      </c>
      <c r="M220" s="66">
        <f t="shared" si="12"/>
        <v>131</v>
      </c>
      <c r="O220" t="s">
        <v>401</v>
      </c>
      <c r="P220">
        <v>1</v>
      </c>
      <c r="S220" s="78" t="s">
        <v>415</v>
      </c>
      <c r="T220" s="82">
        <v>131</v>
      </c>
      <c r="U220" s="82">
        <f t="shared" si="13"/>
        <v>1</v>
      </c>
      <c r="V220" s="83">
        <f t="shared" si="14"/>
        <v>131</v>
      </c>
    </row>
    <row r="221" spans="10:22" x14ac:dyDescent="0.45">
      <c r="J221" s="78" t="s">
        <v>316</v>
      </c>
      <c r="K221" s="79">
        <v>128</v>
      </c>
      <c r="L221">
        <f t="shared" si="15"/>
        <v>1</v>
      </c>
      <c r="M221" s="66">
        <f t="shared" si="12"/>
        <v>128</v>
      </c>
      <c r="O221" t="s">
        <v>405</v>
      </c>
      <c r="P221">
        <v>1</v>
      </c>
      <c r="S221" s="78" t="s">
        <v>316</v>
      </c>
      <c r="T221" s="82">
        <v>128</v>
      </c>
      <c r="U221" s="82">
        <f t="shared" si="13"/>
        <v>1</v>
      </c>
      <c r="V221" s="83">
        <f t="shared" si="14"/>
        <v>128</v>
      </c>
    </row>
    <row r="222" spans="10:22" x14ac:dyDescent="0.45">
      <c r="J222" s="78" t="s">
        <v>267</v>
      </c>
      <c r="K222" s="79">
        <v>127</v>
      </c>
      <c r="L222">
        <f t="shared" si="15"/>
        <v>1</v>
      </c>
      <c r="M222" s="66">
        <f t="shared" si="12"/>
        <v>127</v>
      </c>
      <c r="O222" t="s">
        <v>409</v>
      </c>
      <c r="P222">
        <v>1</v>
      </c>
      <c r="S222" s="78" t="s">
        <v>267</v>
      </c>
      <c r="T222" s="82">
        <v>127</v>
      </c>
      <c r="U222" s="82">
        <f t="shared" si="13"/>
        <v>1</v>
      </c>
      <c r="V222" s="83">
        <f t="shared" si="14"/>
        <v>127</v>
      </c>
    </row>
    <row r="223" spans="10:22" x14ac:dyDescent="0.45">
      <c r="J223" s="78" t="s">
        <v>406</v>
      </c>
      <c r="K223" s="79">
        <v>127</v>
      </c>
      <c r="L223">
        <f t="shared" si="15"/>
        <v>1</v>
      </c>
      <c r="M223" s="66">
        <f t="shared" si="12"/>
        <v>127</v>
      </c>
      <c r="O223" t="s">
        <v>412</v>
      </c>
      <c r="P223">
        <v>1</v>
      </c>
      <c r="S223" s="78" t="s">
        <v>406</v>
      </c>
      <c r="T223" s="82">
        <v>127</v>
      </c>
      <c r="U223" s="82">
        <f t="shared" si="13"/>
        <v>1</v>
      </c>
      <c r="V223" s="83">
        <f t="shared" si="14"/>
        <v>127</v>
      </c>
    </row>
    <row r="224" spans="10:22" x14ac:dyDescent="0.45">
      <c r="J224" s="78" t="s">
        <v>361</v>
      </c>
      <c r="K224" s="79">
        <v>123</v>
      </c>
      <c r="L224">
        <f t="shared" si="15"/>
        <v>1</v>
      </c>
      <c r="M224" s="66">
        <f t="shared" si="12"/>
        <v>123</v>
      </c>
      <c r="O224" t="s">
        <v>416</v>
      </c>
      <c r="P224">
        <v>1</v>
      </c>
      <c r="S224" s="78" t="s">
        <v>361</v>
      </c>
      <c r="T224" s="82">
        <v>123</v>
      </c>
      <c r="U224" s="82">
        <f t="shared" si="13"/>
        <v>1</v>
      </c>
      <c r="V224" s="83">
        <f t="shared" si="14"/>
        <v>123</v>
      </c>
    </row>
    <row r="225" spans="10:22" x14ac:dyDescent="0.45">
      <c r="J225" s="78" t="s">
        <v>317</v>
      </c>
      <c r="K225" s="79">
        <v>105</v>
      </c>
      <c r="L225">
        <f t="shared" si="15"/>
        <v>1</v>
      </c>
      <c r="M225" s="66">
        <f t="shared" si="12"/>
        <v>105</v>
      </c>
      <c r="O225" t="s">
        <v>419</v>
      </c>
      <c r="P225">
        <v>1</v>
      </c>
      <c r="S225" s="78" t="s">
        <v>317</v>
      </c>
      <c r="T225" s="82">
        <v>105</v>
      </c>
      <c r="U225" s="82">
        <f t="shared" si="13"/>
        <v>1</v>
      </c>
      <c r="V225" s="83">
        <f t="shared" si="14"/>
        <v>105</v>
      </c>
    </row>
    <row r="226" spans="10:22" x14ac:dyDescent="0.45">
      <c r="J226" s="78" t="s">
        <v>397</v>
      </c>
      <c r="K226" s="79">
        <v>85</v>
      </c>
      <c r="L226">
        <f t="shared" si="15"/>
        <v>1</v>
      </c>
      <c r="M226" s="66">
        <f t="shared" si="12"/>
        <v>85</v>
      </c>
      <c r="O226" t="s">
        <v>192</v>
      </c>
      <c r="P226">
        <v>1</v>
      </c>
      <c r="S226" s="78" t="s">
        <v>397</v>
      </c>
      <c r="T226" s="82">
        <v>85</v>
      </c>
      <c r="U226" s="82">
        <f t="shared" si="13"/>
        <v>1</v>
      </c>
      <c r="V226" s="83">
        <f t="shared" si="14"/>
        <v>85</v>
      </c>
    </row>
    <row r="227" spans="10:22" x14ac:dyDescent="0.45">
      <c r="J227" s="78" t="s">
        <v>271</v>
      </c>
      <c r="K227" s="79">
        <v>81</v>
      </c>
      <c r="L227">
        <f t="shared" si="15"/>
        <v>1</v>
      </c>
      <c r="M227" s="66">
        <f t="shared" si="12"/>
        <v>81</v>
      </c>
      <c r="O227" t="s">
        <v>195</v>
      </c>
      <c r="P227">
        <v>1</v>
      </c>
      <c r="S227" s="78" t="s">
        <v>271</v>
      </c>
      <c r="T227" s="82">
        <v>81</v>
      </c>
      <c r="U227" s="82">
        <f t="shared" si="13"/>
        <v>1</v>
      </c>
      <c r="V227" s="83">
        <f t="shared" si="14"/>
        <v>81</v>
      </c>
    </row>
    <row r="228" spans="10:22" x14ac:dyDescent="0.45">
      <c r="J228" s="78" t="s">
        <v>326</v>
      </c>
      <c r="K228" s="79">
        <v>77</v>
      </c>
      <c r="L228">
        <f t="shared" si="15"/>
        <v>1</v>
      </c>
      <c r="M228" s="66">
        <f t="shared" si="12"/>
        <v>77</v>
      </c>
      <c r="O228" t="s">
        <v>199</v>
      </c>
      <c r="P228">
        <v>1</v>
      </c>
      <c r="S228" s="78" t="s">
        <v>326</v>
      </c>
      <c r="T228" s="82">
        <v>77</v>
      </c>
      <c r="U228" s="82">
        <f t="shared" si="13"/>
        <v>1</v>
      </c>
      <c r="V228" s="83">
        <f t="shared" si="14"/>
        <v>77</v>
      </c>
    </row>
    <row r="229" spans="10:22" x14ac:dyDescent="0.45">
      <c r="J229" s="78" t="s">
        <v>412</v>
      </c>
      <c r="K229" s="79">
        <v>63</v>
      </c>
      <c r="L229">
        <f t="shared" si="15"/>
        <v>1</v>
      </c>
      <c r="M229" s="66">
        <f t="shared" si="12"/>
        <v>63</v>
      </c>
      <c r="O229" t="s">
        <v>203</v>
      </c>
      <c r="P229">
        <v>1</v>
      </c>
      <c r="S229" s="78" t="s">
        <v>412</v>
      </c>
      <c r="T229" s="82">
        <v>63</v>
      </c>
      <c r="U229" s="82">
        <f t="shared" si="13"/>
        <v>1</v>
      </c>
      <c r="V229" s="83">
        <f t="shared" si="14"/>
        <v>63</v>
      </c>
    </row>
    <row r="230" spans="10:22" x14ac:dyDescent="0.45">
      <c r="J230" s="78" t="s">
        <v>413</v>
      </c>
      <c r="K230" s="79">
        <v>48</v>
      </c>
      <c r="L230">
        <f t="shared" si="15"/>
        <v>1</v>
      </c>
      <c r="M230" s="66">
        <f t="shared" si="12"/>
        <v>48</v>
      </c>
      <c r="O230" t="s">
        <v>206</v>
      </c>
      <c r="P230">
        <v>1</v>
      </c>
      <c r="S230" s="78" t="s">
        <v>413</v>
      </c>
      <c r="T230" s="82">
        <v>48</v>
      </c>
      <c r="U230" s="82">
        <f t="shared" si="13"/>
        <v>1</v>
      </c>
      <c r="V230" s="83">
        <f t="shared" si="14"/>
        <v>48</v>
      </c>
    </row>
    <row r="231" spans="10:22" x14ac:dyDescent="0.45">
      <c r="J231" s="78" t="s">
        <v>201</v>
      </c>
      <c r="K231" s="79">
        <v>39</v>
      </c>
      <c r="L231">
        <f t="shared" si="15"/>
        <v>1</v>
      </c>
      <c r="M231" s="66">
        <f t="shared" si="12"/>
        <v>39</v>
      </c>
      <c r="O231" t="s">
        <v>209</v>
      </c>
      <c r="P231">
        <v>1</v>
      </c>
      <c r="S231" s="78" t="s">
        <v>201</v>
      </c>
      <c r="T231" s="82">
        <v>39</v>
      </c>
      <c r="U231" s="82">
        <f t="shared" si="13"/>
        <v>1</v>
      </c>
      <c r="V231" s="83">
        <f t="shared" si="14"/>
        <v>39</v>
      </c>
    </row>
    <row r="232" spans="10:22" x14ac:dyDescent="0.45">
      <c r="J232" s="78" t="s">
        <v>202</v>
      </c>
      <c r="K232" s="79">
        <v>23</v>
      </c>
      <c r="L232">
        <f t="shared" si="15"/>
        <v>1</v>
      </c>
      <c r="M232" s="66">
        <f t="shared" si="12"/>
        <v>23</v>
      </c>
      <c r="O232" t="s">
        <v>413</v>
      </c>
      <c r="P232">
        <v>1</v>
      </c>
      <c r="S232" s="78" t="s">
        <v>202</v>
      </c>
      <c r="T232" s="82">
        <v>23</v>
      </c>
      <c r="U232" s="82">
        <f t="shared" si="13"/>
        <v>1</v>
      </c>
      <c r="V232" s="83">
        <f t="shared" si="14"/>
        <v>23</v>
      </c>
    </row>
    <row r="233" spans="10:22" x14ac:dyDescent="0.45">
      <c r="J233" s="78" t="s">
        <v>203</v>
      </c>
      <c r="K233" s="79">
        <v>13</v>
      </c>
      <c r="L233">
        <f t="shared" si="15"/>
        <v>1</v>
      </c>
      <c r="M233" s="66">
        <f t="shared" si="12"/>
        <v>13</v>
      </c>
      <c r="O233" t="s">
        <v>420</v>
      </c>
      <c r="P233">
        <v>1</v>
      </c>
      <c r="S233" s="78" t="s">
        <v>203</v>
      </c>
      <c r="T233" s="82">
        <v>13</v>
      </c>
      <c r="U233" s="82">
        <f t="shared" si="13"/>
        <v>1</v>
      </c>
      <c r="V233" s="83">
        <f t="shared" si="14"/>
        <v>13</v>
      </c>
    </row>
    <row r="234" spans="10:22" ht="14.65" thickBot="1" x14ac:dyDescent="0.5">
      <c r="J234" s="80" t="s">
        <v>416</v>
      </c>
      <c r="K234" s="81">
        <v>12</v>
      </c>
      <c r="L234">
        <f t="shared" si="15"/>
        <v>1</v>
      </c>
      <c r="M234" s="66">
        <f t="shared" si="12"/>
        <v>12</v>
      </c>
      <c r="O234" t="s">
        <v>423</v>
      </c>
      <c r="P234">
        <v>1</v>
      </c>
      <c r="S234" s="80" t="s">
        <v>416</v>
      </c>
      <c r="T234" s="84">
        <v>12</v>
      </c>
      <c r="U234" s="84">
        <f t="shared" si="13"/>
        <v>1</v>
      </c>
      <c r="V234" s="85">
        <f t="shared" si="14"/>
        <v>12</v>
      </c>
    </row>
  </sheetData>
  <dataConsolidate function="count">
    <dataRefs count="3">
      <dataRef ref="B2:C102" sheet="lead actors &amp; facebook likes"/>
      <dataRef ref="D2:E102" sheet="lead actors &amp; facebook likes"/>
      <dataRef ref="F2:G102" sheet="lead actors &amp; facebook likes"/>
    </dataRefs>
  </dataConsolid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6B220-392A-4FCC-B842-A9E883133429}">
  <dimension ref="A1:N27"/>
  <sheetViews>
    <sheetView workbookViewId="0">
      <selection activeCell="Q22" sqref="Q22"/>
    </sheetView>
  </sheetViews>
  <sheetFormatPr defaultRowHeight="14.25" x14ac:dyDescent="0.45"/>
  <cols>
    <col min="1" max="1" width="11.9296875" bestFit="1" customWidth="1"/>
    <col min="2" max="2" width="11.265625" bestFit="1" customWidth="1"/>
    <col min="3" max="8" width="4.73046875" bestFit="1" customWidth="1"/>
    <col min="9" max="9" width="9.86328125" bestFit="1" customWidth="1"/>
  </cols>
  <sheetData>
    <row r="1" spans="1:14" x14ac:dyDescent="0.45">
      <c r="A1" s="16" t="s">
        <v>1</v>
      </c>
      <c r="B1" t="s">
        <v>560</v>
      </c>
    </row>
    <row r="3" spans="1:14" x14ac:dyDescent="0.45">
      <c r="A3" s="16" t="s">
        <v>548</v>
      </c>
      <c r="B3" t="s">
        <v>559</v>
      </c>
    </row>
    <row r="4" spans="1:14" x14ac:dyDescent="0.45">
      <c r="A4" s="17" t="s">
        <v>83</v>
      </c>
      <c r="B4" s="105">
        <v>3</v>
      </c>
    </row>
    <row r="5" spans="1:14" x14ac:dyDescent="0.45">
      <c r="A5" s="17" t="s">
        <v>425</v>
      </c>
      <c r="B5" s="105">
        <v>1</v>
      </c>
      <c r="F5" s="94" t="s">
        <v>568</v>
      </c>
      <c r="G5" s="94"/>
      <c r="H5" s="94"/>
      <c r="I5" s="94"/>
      <c r="J5" s="94"/>
      <c r="K5" s="94"/>
      <c r="L5" s="94"/>
      <c r="M5" s="94"/>
      <c r="N5" s="94"/>
    </row>
    <row r="6" spans="1:14" x14ac:dyDescent="0.45">
      <c r="A6" s="17" t="s">
        <v>219</v>
      </c>
      <c r="B6" s="105">
        <v>3</v>
      </c>
    </row>
    <row r="7" spans="1:14" x14ac:dyDescent="0.45">
      <c r="A7" s="17" t="s">
        <v>341</v>
      </c>
      <c r="B7" s="105">
        <v>1</v>
      </c>
    </row>
    <row r="8" spans="1:14" x14ac:dyDescent="0.45">
      <c r="A8" s="17" t="s">
        <v>134</v>
      </c>
      <c r="B8" s="105">
        <v>11</v>
      </c>
    </row>
    <row r="9" spans="1:14" x14ac:dyDescent="0.45">
      <c r="A9" s="17" t="s">
        <v>70</v>
      </c>
      <c r="B9" s="105">
        <v>81</v>
      </c>
    </row>
    <row r="10" spans="1:14" x14ac:dyDescent="0.45">
      <c r="A10" s="17" t="s">
        <v>549</v>
      </c>
      <c r="B10" s="105">
        <v>100</v>
      </c>
    </row>
    <row r="26" spans="6:14" x14ac:dyDescent="0.45">
      <c r="F26" s="90" t="s">
        <v>623</v>
      </c>
      <c r="G26" s="91"/>
      <c r="H26" s="91"/>
      <c r="I26" s="91"/>
      <c r="J26" s="91"/>
      <c r="K26" s="91"/>
      <c r="L26" s="91"/>
      <c r="M26" s="91"/>
      <c r="N26" s="91"/>
    </row>
    <row r="27" spans="6:14" x14ac:dyDescent="0.45">
      <c r="F27" s="91"/>
      <c r="G27" s="91"/>
      <c r="H27" s="91"/>
      <c r="I27" s="91"/>
      <c r="J27" s="91"/>
      <c r="K27" s="91"/>
      <c r="L27" s="91"/>
      <c r="M27" s="91"/>
      <c r="N27" s="91"/>
    </row>
  </sheetData>
  <mergeCells count="2">
    <mergeCell ref="F5:N5"/>
    <mergeCell ref="F26:N27"/>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6AADA-B835-472D-913C-1D2B9AD0BAE4}">
  <dimension ref="A2:E104"/>
  <sheetViews>
    <sheetView workbookViewId="0">
      <selection activeCell="E3" activeCellId="1" sqref="A3:A13 E3:E13"/>
    </sheetView>
  </sheetViews>
  <sheetFormatPr defaultRowHeight="14.25" x14ac:dyDescent="0.45"/>
  <cols>
    <col min="1" max="1" width="38.59765625" bestFit="1" customWidth="1"/>
    <col min="2" max="2" width="11.73046875" bestFit="1" customWidth="1"/>
    <col min="3" max="3" width="12.06640625" bestFit="1" customWidth="1"/>
    <col min="4" max="4" width="14.1328125" hidden="1" customWidth="1"/>
    <col min="5" max="5" width="16.33203125" bestFit="1" customWidth="1"/>
    <col min="6" max="7" width="10.73046875" bestFit="1" customWidth="1"/>
    <col min="8" max="8" width="12.06640625" bestFit="1" customWidth="1"/>
    <col min="9" max="12" width="10.73046875" bestFit="1" customWidth="1"/>
    <col min="13" max="13" width="9.73046875" bestFit="1" customWidth="1"/>
    <col min="14" max="14" width="16.33203125" bestFit="1" customWidth="1"/>
    <col min="15" max="15" width="10.73046875" bestFit="1" customWidth="1"/>
    <col min="16" max="16" width="9.73046875" bestFit="1" customWidth="1"/>
    <col min="17" max="18" width="10.73046875" bestFit="1" customWidth="1"/>
    <col min="19" max="19" width="9.73046875" bestFit="1" customWidth="1"/>
    <col min="20" max="20" width="15.59765625" bestFit="1" customWidth="1"/>
    <col min="21" max="21" width="16.3984375" bestFit="1" customWidth="1"/>
    <col min="22" max="22" width="20.6640625" bestFit="1" customWidth="1"/>
  </cols>
  <sheetData>
    <row r="2" spans="1:5" x14ac:dyDescent="0.45">
      <c r="D2" s="20" t="s">
        <v>567</v>
      </c>
    </row>
    <row r="3" spans="1:5" x14ac:dyDescent="0.45">
      <c r="A3" s="16" t="s">
        <v>548</v>
      </c>
      <c r="B3" t="s">
        <v>562</v>
      </c>
      <c r="C3" t="s">
        <v>561</v>
      </c>
      <c r="D3" t="s">
        <v>563</v>
      </c>
      <c r="E3" t="s">
        <v>564</v>
      </c>
    </row>
    <row r="4" spans="1:5" x14ac:dyDescent="0.45">
      <c r="A4" s="47" t="s">
        <v>414</v>
      </c>
      <c r="B4" s="46">
        <v>936662225</v>
      </c>
      <c r="C4" s="46">
        <v>245000000</v>
      </c>
      <c r="D4" s="46">
        <v>2015</v>
      </c>
      <c r="E4" s="46">
        <v>691662225</v>
      </c>
    </row>
    <row r="5" spans="1:5" x14ac:dyDescent="0.45">
      <c r="A5" s="47" t="s">
        <v>123</v>
      </c>
      <c r="B5" s="46">
        <v>623279547</v>
      </c>
      <c r="C5" s="46">
        <v>220000000</v>
      </c>
      <c r="D5" s="46">
        <v>2012</v>
      </c>
      <c r="E5" s="46">
        <v>403279547</v>
      </c>
    </row>
    <row r="6" spans="1:5" x14ac:dyDescent="0.45">
      <c r="A6" s="47" t="s">
        <v>247</v>
      </c>
      <c r="B6" s="46">
        <v>363024263</v>
      </c>
      <c r="C6" s="46">
        <v>58000000</v>
      </c>
      <c r="D6" s="46">
        <v>2016</v>
      </c>
      <c r="E6" s="46">
        <v>305024263</v>
      </c>
    </row>
    <row r="7" spans="1:5" x14ac:dyDescent="0.45">
      <c r="A7" s="47" t="s">
        <v>193</v>
      </c>
      <c r="B7" s="46">
        <v>424645577</v>
      </c>
      <c r="C7" s="46">
        <v>130000000</v>
      </c>
      <c r="D7" s="46">
        <v>2013</v>
      </c>
      <c r="E7" s="46">
        <v>294645577</v>
      </c>
    </row>
    <row r="8" spans="1:5" x14ac:dyDescent="0.45">
      <c r="A8" s="47" t="s">
        <v>125</v>
      </c>
      <c r="B8" s="46">
        <v>414984497</v>
      </c>
      <c r="C8" s="46">
        <v>200000000</v>
      </c>
      <c r="D8" s="46">
        <v>2010</v>
      </c>
      <c r="E8" s="46">
        <v>214984497</v>
      </c>
    </row>
    <row r="9" spans="1:5" x14ac:dyDescent="0.45">
      <c r="A9" s="47" t="s">
        <v>111</v>
      </c>
      <c r="B9" s="46">
        <v>448130642</v>
      </c>
      <c r="C9" s="46">
        <v>250000000</v>
      </c>
      <c r="D9" s="46">
        <v>2012</v>
      </c>
      <c r="E9" s="46">
        <v>198130642</v>
      </c>
    </row>
    <row r="10" spans="1:5" x14ac:dyDescent="0.45">
      <c r="A10" s="47" t="s">
        <v>239</v>
      </c>
      <c r="B10" s="46">
        <v>257756197</v>
      </c>
      <c r="C10" s="46">
        <v>60000000</v>
      </c>
      <c r="D10" s="46">
        <v>2014</v>
      </c>
      <c r="E10" s="46">
        <v>197756197</v>
      </c>
    </row>
    <row r="11" spans="1:5" x14ac:dyDescent="0.45">
      <c r="A11" s="47" t="s">
        <v>71</v>
      </c>
      <c r="B11" s="46">
        <v>341268248</v>
      </c>
      <c r="C11" s="46">
        <v>150000000</v>
      </c>
      <c r="D11" s="46">
        <v>2016</v>
      </c>
      <c r="E11" s="46">
        <v>191268248</v>
      </c>
    </row>
    <row r="12" spans="1:5" x14ac:dyDescent="0.45">
      <c r="A12" s="47" t="s">
        <v>223</v>
      </c>
      <c r="B12" s="46">
        <v>251501645</v>
      </c>
      <c r="C12" s="46">
        <v>69000000</v>
      </c>
      <c r="D12" s="46">
        <v>2010</v>
      </c>
      <c r="E12" s="46">
        <v>182501645</v>
      </c>
    </row>
    <row r="13" spans="1:5" x14ac:dyDescent="0.45">
      <c r="A13" s="47" t="s">
        <v>147</v>
      </c>
      <c r="B13" s="46">
        <v>356454367</v>
      </c>
      <c r="C13" s="46">
        <v>175000000</v>
      </c>
      <c r="D13" s="46">
        <v>2015</v>
      </c>
      <c r="E13" s="46">
        <v>181454367</v>
      </c>
    </row>
    <row r="14" spans="1:5" x14ac:dyDescent="0.45">
      <c r="A14" s="47" t="s">
        <v>200</v>
      </c>
      <c r="B14" s="46">
        <v>274084951</v>
      </c>
      <c r="C14" s="46">
        <v>100000000</v>
      </c>
      <c r="D14" s="46">
        <v>2013</v>
      </c>
      <c r="E14" s="46">
        <v>174084951</v>
      </c>
    </row>
    <row r="15" spans="1:5" x14ac:dyDescent="0.45">
      <c r="A15" s="47" t="s">
        <v>151</v>
      </c>
      <c r="B15" s="46">
        <v>333130696</v>
      </c>
      <c r="C15" s="46">
        <v>170000000</v>
      </c>
      <c r="D15" s="46">
        <v>2014</v>
      </c>
      <c r="E15" s="46">
        <v>163130696</v>
      </c>
    </row>
    <row r="16" spans="1:5" x14ac:dyDescent="0.45">
      <c r="A16" s="47" t="s">
        <v>115</v>
      </c>
      <c r="B16" s="46">
        <v>407197282</v>
      </c>
      <c r="C16" s="46">
        <v>250000000</v>
      </c>
      <c r="D16" s="46">
        <v>2016</v>
      </c>
      <c r="E16" s="46">
        <v>157197282</v>
      </c>
    </row>
    <row r="17" spans="1:5" x14ac:dyDescent="0.45">
      <c r="A17" s="47" t="s">
        <v>417</v>
      </c>
      <c r="B17" s="46">
        <v>296347721</v>
      </c>
      <c r="C17" s="46">
        <v>150000000</v>
      </c>
      <c r="D17" s="46">
        <v>2010</v>
      </c>
      <c r="E17" s="46">
        <v>146347721</v>
      </c>
    </row>
    <row r="18" spans="1:5" x14ac:dyDescent="0.45">
      <c r="A18" s="47" t="s">
        <v>302</v>
      </c>
      <c r="B18" s="46">
        <v>169705587</v>
      </c>
      <c r="C18" s="46">
        <v>25000000</v>
      </c>
      <c r="D18" s="46">
        <v>2011</v>
      </c>
      <c r="E18" s="46">
        <v>144705587</v>
      </c>
    </row>
    <row r="19" spans="1:5" x14ac:dyDescent="0.45">
      <c r="A19" s="47" t="s">
        <v>276</v>
      </c>
      <c r="B19" s="46">
        <v>171031347</v>
      </c>
      <c r="C19" s="46">
        <v>38000000</v>
      </c>
      <c r="D19" s="46">
        <v>2010</v>
      </c>
      <c r="E19" s="46">
        <v>133031347</v>
      </c>
    </row>
    <row r="20" spans="1:5" x14ac:dyDescent="0.45">
      <c r="A20" s="47" t="s">
        <v>296</v>
      </c>
      <c r="B20" s="46">
        <v>161029270</v>
      </c>
      <c r="C20" s="46">
        <v>28000000</v>
      </c>
      <c r="D20" s="46">
        <v>2015</v>
      </c>
      <c r="E20" s="46">
        <v>133029270</v>
      </c>
    </row>
    <row r="21" spans="1:5" x14ac:dyDescent="0.45">
      <c r="A21" s="47" t="s">
        <v>182</v>
      </c>
      <c r="B21" s="46">
        <v>292568851</v>
      </c>
      <c r="C21" s="46">
        <v>160000000</v>
      </c>
      <c r="D21" s="46">
        <v>2010</v>
      </c>
      <c r="E21" s="46">
        <v>132568851</v>
      </c>
    </row>
    <row r="22" spans="1:5" x14ac:dyDescent="0.45">
      <c r="A22" s="47" t="s">
        <v>345</v>
      </c>
      <c r="B22" s="46">
        <v>138795342</v>
      </c>
      <c r="C22" s="46">
        <v>15000000</v>
      </c>
      <c r="D22" s="46">
        <v>2010</v>
      </c>
      <c r="E22" s="46">
        <v>123795342</v>
      </c>
    </row>
    <row r="23" spans="1:5" x14ac:dyDescent="0.45">
      <c r="A23" s="47" t="s">
        <v>142</v>
      </c>
      <c r="B23" s="46">
        <v>303001229</v>
      </c>
      <c r="C23" s="46">
        <v>180000000</v>
      </c>
      <c r="D23" s="46">
        <v>2012</v>
      </c>
      <c r="E23" s="46">
        <v>123001229</v>
      </c>
    </row>
    <row r="24" spans="1:5" x14ac:dyDescent="0.45">
      <c r="A24" s="47" t="s">
        <v>62</v>
      </c>
      <c r="B24" s="46">
        <v>151101803</v>
      </c>
      <c r="C24" s="46">
        <v>30000000</v>
      </c>
      <c r="D24" s="46">
        <v>2016</v>
      </c>
      <c r="E24" s="46">
        <v>121101803</v>
      </c>
    </row>
    <row r="25" spans="1:5" x14ac:dyDescent="0.45">
      <c r="A25" s="47" t="s">
        <v>196</v>
      </c>
      <c r="B25" s="46">
        <v>228430993</v>
      </c>
      <c r="C25" s="46">
        <v>108000000</v>
      </c>
      <c r="D25" s="46">
        <v>2015</v>
      </c>
      <c r="E25" s="46">
        <v>120430993</v>
      </c>
    </row>
    <row r="26" spans="1:5" x14ac:dyDescent="0.45">
      <c r="A26" s="47" t="s">
        <v>375</v>
      </c>
      <c r="B26" s="46">
        <v>124868837</v>
      </c>
      <c r="C26" s="46">
        <v>12000000</v>
      </c>
      <c r="D26" s="46">
        <v>2014</v>
      </c>
      <c r="E26" s="46">
        <v>112868837</v>
      </c>
    </row>
    <row r="27" spans="1:5" x14ac:dyDescent="0.45">
      <c r="A27" s="47" t="s">
        <v>318</v>
      </c>
      <c r="B27" s="46">
        <v>132088910</v>
      </c>
      <c r="C27" s="46">
        <v>21000000</v>
      </c>
      <c r="D27" s="46">
        <v>2012</v>
      </c>
      <c r="E27" s="46">
        <v>111088910</v>
      </c>
    </row>
    <row r="28" spans="1:5" x14ac:dyDescent="0.45">
      <c r="A28" s="47" t="s">
        <v>231</v>
      </c>
      <c r="B28" s="46">
        <v>167735396</v>
      </c>
      <c r="C28" s="46">
        <v>61000000</v>
      </c>
      <c r="D28" s="46">
        <v>2014</v>
      </c>
      <c r="E28" s="46">
        <v>106735396</v>
      </c>
    </row>
    <row r="29" spans="1:5" x14ac:dyDescent="0.45">
      <c r="A29" s="47" t="s">
        <v>130</v>
      </c>
      <c r="B29" s="46">
        <v>304360277</v>
      </c>
      <c r="C29" s="46">
        <v>200000000</v>
      </c>
      <c r="D29" s="46">
        <v>2012</v>
      </c>
      <c r="E29" s="46">
        <v>104360277</v>
      </c>
    </row>
    <row r="30" spans="1:5" x14ac:dyDescent="0.45">
      <c r="A30" s="47" t="s">
        <v>368</v>
      </c>
      <c r="B30" s="46">
        <v>106952327</v>
      </c>
      <c r="C30" s="46">
        <v>13000000</v>
      </c>
      <c r="D30" s="46">
        <v>2010</v>
      </c>
      <c r="E30" s="46">
        <v>93952327</v>
      </c>
    </row>
    <row r="31" spans="1:5" x14ac:dyDescent="0.45">
      <c r="A31" s="47" t="s">
        <v>260</v>
      </c>
      <c r="B31" s="46">
        <v>136019448</v>
      </c>
      <c r="C31" s="46">
        <v>44500000</v>
      </c>
      <c r="D31" s="46">
        <v>2012</v>
      </c>
      <c r="E31" s="46">
        <v>91519448</v>
      </c>
    </row>
    <row r="32" spans="1:5" x14ac:dyDescent="0.45">
      <c r="A32" s="47" t="s">
        <v>155</v>
      </c>
      <c r="B32" s="46">
        <v>259746958</v>
      </c>
      <c r="C32" s="46">
        <v>170000000</v>
      </c>
      <c r="D32" s="46">
        <v>2014</v>
      </c>
      <c r="E32" s="46">
        <v>89746958</v>
      </c>
    </row>
    <row r="33" spans="1:5" x14ac:dyDescent="0.45">
      <c r="A33" s="47" t="s">
        <v>235</v>
      </c>
      <c r="B33" s="46">
        <v>148775460</v>
      </c>
      <c r="C33" s="46">
        <v>61000000</v>
      </c>
      <c r="D33" s="46">
        <v>2012</v>
      </c>
      <c r="E33" s="46">
        <v>87775460</v>
      </c>
    </row>
    <row r="34" spans="1:5" x14ac:dyDescent="0.45">
      <c r="A34" s="47" t="s">
        <v>264</v>
      </c>
      <c r="B34" s="46">
        <v>125069696</v>
      </c>
      <c r="C34" s="46">
        <v>40000000</v>
      </c>
      <c r="D34" s="46">
        <v>2013</v>
      </c>
      <c r="E34" s="46">
        <v>85069696</v>
      </c>
    </row>
    <row r="35" spans="1:5" x14ac:dyDescent="0.45">
      <c r="A35" s="47" t="s">
        <v>210</v>
      </c>
      <c r="B35" s="46">
        <v>176740650</v>
      </c>
      <c r="C35" s="46">
        <v>93000000</v>
      </c>
      <c r="D35" s="46">
        <v>2011</v>
      </c>
      <c r="E35" s="46">
        <v>83740650</v>
      </c>
    </row>
    <row r="36" spans="1:5" x14ac:dyDescent="0.45">
      <c r="A36" s="47" t="s">
        <v>362</v>
      </c>
      <c r="B36" s="46">
        <v>91121452</v>
      </c>
      <c r="C36" s="46">
        <v>14000000</v>
      </c>
      <c r="D36" s="46">
        <v>2014</v>
      </c>
      <c r="E36" s="46">
        <v>77121452</v>
      </c>
    </row>
    <row r="37" spans="1:5" x14ac:dyDescent="0.45">
      <c r="A37" s="47" t="s">
        <v>284</v>
      </c>
      <c r="B37" s="46">
        <v>109712885</v>
      </c>
      <c r="C37" s="46">
        <v>35000000</v>
      </c>
      <c r="D37" s="46">
        <v>2015</v>
      </c>
      <c r="E37" s="46">
        <v>74712885</v>
      </c>
    </row>
    <row r="38" spans="1:5" x14ac:dyDescent="0.45">
      <c r="A38" s="47" t="s">
        <v>305</v>
      </c>
      <c r="B38" s="46">
        <v>93571803</v>
      </c>
      <c r="C38" s="46">
        <v>25000000</v>
      </c>
      <c r="D38" s="46">
        <v>2010</v>
      </c>
      <c r="E38" s="46">
        <v>68571803</v>
      </c>
    </row>
    <row r="39" spans="1:5" x14ac:dyDescent="0.45">
      <c r="A39" s="47" t="s">
        <v>101</v>
      </c>
      <c r="B39" s="46">
        <v>232641920</v>
      </c>
      <c r="C39" s="46">
        <v>165000000</v>
      </c>
      <c r="D39" s="46">
        <v>2016</v>
      </c>
      <c r="E39" s="46">
        <v>67641920</v>
      </c>
    </row>
    <row r="40" spans="1:5" x14ac:dyDescent="0.45">
      <c r="A40" s="47" t="s">
        <v>204</v>
      </c>
      <c r="B40" s="46">
        <v>162804648</v>
      </c>
      <c r="C40" s="46">
        <v>100000000</v>
      </c>
      <c r="D40" s="46">
        <v>2012</v>
      </c>
      <c r="E40" s="46">
        <v>62804648</v>
      </c>
    </row>
    <row r="41" spans="1:5" x14ac:dyDescent="0.45">
      <c r="A41" s="47" t="s">
        <v>166</v>
      </c>
      <c r="B41" s="46">
        <v>222487711</v>
      </c>
      <c r="C41" s="46">
        <v>165000000</v>
      </c>
      <c r="D41" s="46">
        <v>2014</v>
      </c>
      <c r="E41" s="46">
        <v>57487711</v>
      </c>
    </row>
    <row r="42" spans="1:5" x14ac:dyDescent="0.45">
      <c r="A42" s="47" t="s">
        <v>268</v>
      </c>
      <c r="B42" s="46">
        <v>96917897</v>
      </c>
      <c r="C42" s="46">
        <v>40000000</v>
      </c>
      <c r="D42" s="46">
        <v>2010</v>
      </c>
      <c r="E42" s="46">
        <v>56917897</v>
      </c>
    </row>
    <row r="43" spans="1:5" x14ac:dyDescent="0.45">
      <c r="A43" s="47" t="s">
        <v>281</v>
      </c>
      <c r="B43" s="46">
        <v>92173235</v>
      </c>
      <c r="C43" s="46">
        <v>37000000</v>
      </c>
      <c r="D43" s="46">
        <v>2010</v>
      </c>
      <c r="E43" s="46">
        <v>55173235</v>
      </c>
    </row>
    <row r="44" spans="1:5" x14ac:dyDescent="0.45">
      <c r="A44" s="47" t="s">
        <v>84</v>
      </c>
      <c r="B44" s="46">
        <v>100546139</v>
      </c>
      <c r="C44" s="46">
        <v>47000000</v>
      </c>
      <c r="D44" s="46">
        <v>2016</v>
      </c>
      <c r="E44" s="46">
        <v>53546139</v>
      </c>
    </row>
    <row r="45" spans="1:5" x14ac:dyDescent="0.45">
      <c r="A45" s="47" t="s">
        <v>170</v>
      </c>
      <c r="B45" s="46">
        <v>217387997</v>
      </c>
      <c r="C45" s="46">
        <v>165000000</v>
      </c>
      <c r="D45" s="46">
        <v>2010</v>
      </c>
      <c r="E45" s="46">
        <v>52387997</v>
      </c>
    </row>
    <row r="46" spans="1:5" x14ac:dyDescent="0.45">
      <c r="A46" s="47" t="s">
        <v>251</v>
      </c>
      <c r="B46" s="46">
        <v>107100855</v>
      </c>
      <c r="C46" s="46">
        <v>55000000</v>
      </c>
      <c r="D46" s="46">
        <v>2013</v>
      </c>
      <c r="E46" s="46">
        <v>52100855</v>
      </c>
    </row>
    <row r="47" spans="1:5" x14ac:dyDescent="0.45">
      <c r="A47" s="47" t="s">
        <v>191</v>
      </c>
      <c r="B47" s="46">
        <v>183635922</v>
      </c>
      <c r="C47" s="46">
        <v>135000000</v>
      </c>
      <c r="D47" s="46">
        <v>2015</v>
      </c>
      <c r="E47" s="46">
        <v>48635922</v>
      </c>
    </row>
    <row r="48" spans="1:5" x14ac:dyDescent="0.45">
      <c r="A48" s="47" t="s">
        <v>220</v>
      </c>
      <c r="B48" s="46">
        <v>127968405</v>
      </c>
      <c r="C48" s="46">
        <v>80000000</v>
      </c>
      <c r="D48" s="46">
        <v>2010</v>
      </c>
      <c r="E48" s="46">
        <v>47968405</v>
      </c>
    </row>
    <row r="49" spans="1:5" x14ac:dyDescent="0.45">
      <c r="A49" s="47" t="s">
        <v>300</v>
      </c>
      <c r="B49" s="46">
        <v>70235322</v>
      </c>
      <c r="C49" s="46">
        <v>28000000</v>
      </c>
      <c r="D49" s="46">
        <v>2015</v>
      </c>
      <c r="E49" s="46">
        <v>42235322</v>
      </c>
    </row>
    <row r="50" spans="1:5" x14ac:dyDescent="0.45">
      <c r="A50" s="47" t="s">
        <v>337</v>
      </c>
      <c r="B50" s="46">
        <v>56816662</v>
      </c>
      <c r="C50" s="46">
        <v>17000000</v>
      </c>
      <c r="D50" s="46">
        <v>2011</v>
      </c>
      <c r="E50" s="46">
        <v>39816662</v>
      </c>
    </row>
    <row r="51" spans="1:5" x14ac:dyDescent="0.45">
      <c r="A51" s="47" t="s">
        <v>78</v>
      </c>
      <c r="B51" s="46">
        <v>51738905</v>
      </c>
      <c r="C51" s="46">
        <v>12000000</v>
      </c>
      <c r="D51" s="46">
        <v>2016</v>
      </c>
      <c r="E51" s="46">
        <v>39738905</v>
      </c>
    </row>
    <row r="52" spans="1:5" x14ac:dyDescent="0.45">
      <c r="A52" s="47" t="s">
        <v>139</v>
      </c>
      <c r="B52" s="46">
        <v>228756232</v>
      </c>
      <c r="C52" s="46">
        <v>190000000</v>
      </c>
      <c r="D52" s="46">
        <v>2013</v>
      </c>
      <c r="E52" s="46">
        <v>38756232</v>
      </c>
    </row>
    <row r="53" spans="1:5" x14ac:dyDescent="0.45">
      <c r="A53" s="47" t="s">
        <v>90</v>
      </c>
      <c r="B53" s="46">
        <v>47695371</v>
      </c>
      <c r="C53" s="46">
        <v>9000000</v>
      </c>
      <c r="D53" s="46">
        <v>2016</v>
      </c>
      <c r="E53" s="46">
        <v>38695371</v>
      </c>
    </row>
    <row r="54" spans="1:5" x14ac:dyDescent="0.45">
      <c r="A54" s="47" t="s">
        <v>157</v>
      </c>
      <c r="B54" s="46">
        <v>208543795</v>
      </c>
      <c r="C54" s="46">
        <v>170000000</v>
      </c>
      <c r="D54" s="46">
        <v>2014</v>
      </c>
      <c r="E54" s="46">
        <v>38543795</v>
      </c>
    </row>
    <row r="55" spans="1:5" x14ac:dyDescent="0.45">
      <c r="A55" s="47" t="s">
        <v>320</v>
      </c>
      <c r="B55" s="46">
        <v>56667870</v>
      </c>
      <c r="C55" s="46">
        <v>20000000</v>
      </c>
      <c r="D55" s="46">
        <v>2013</v>
      </c>
      <c r="E55" s="46">
        <v>36667870</v>
      </c>
    </row>
    <row r="56" spans="1:5" x14ac:dyDescent="0.45">
      <c r="A56" s="47" t="s">
        <v>308</v>
      </c>
      <c r="B56" s="46">
        <v>59073773</v>
      </c>
      <c r="C56" s="46">
        <v>25000000</v>
      </c>
      <c r="D56" s="46">
        <v>2014</v>
      </c>
      <c r="E56" s="46">
        <v>34073773</v>
      </c>
    </row>
    <row r="57" spans="1:5" x14ac:dyDescent="0.45">
      <c r="A57" s="47" t="s">
        <v>399</v>
      </c>
      <c r="B57" s="46">
        <v>40983001</v>
      </c>
      <c r="C57" s="46">
        <v>7000000</v>
      </c>
      <c r="D57" s="46">
        <v>2012</v>
      </c>
      <c r="E57" s="46">
        <v>33983001</v>
      </c>
    </row>
    <row r="58" spans="1:5" x14ac:dyDescent="0.45">
      <c r="A58" s="47" t="s">
        <v>135</v>
      </c>
      <c r="B58" s="46">
        <v>233914986</v>
      </c>
      <c r="C58" s="46">
        <v>200000000</v>
      </c>
      <c r="D58" s="46">
        <v>2014</v>
      </c>
      <c r="E58" s="46">
        <v>33914986</v>
      </c>
    </row>
    <row r="59" spans="1:5" x14ac:dyDescent="0.45">
      <c r="A59" s="47" t="s">
        <v>119</v>
      </c>
      <c r="B59" s="46">
        <v>258355354</v>
      </c>
      <c r="C59" s="46">
        <v>225000000</v>
      </c>
      <c r="D59" s="46">
        <v>2013</v>
      </c>
      <c r="E59" s="46">
        <v>33355354</v>
      </c>
    </row>
    <row r="60" spans="1:5" x14ac:dyDescent="0.45">
      <c r="A60" s="47" t="s">
        <v>272</v>
      </c>
      <c r="B60" s="46">
        <v>72306065</v>
      </c>
      <c r="C60" s="46">
        <v>40000000</v>
      </c>
      <c r="D60" s="46">
        <v>2015</v>
      </c>
      <c r="E60" s="46">
        <v>32306065</v>
      </c>
    </row>
    <row r="61" spans="1:5" x14ac:dyDescent="0.45">
      <c r="A61" s="47" t="s">
        <v>190</v>
      </c>
      <c r="B61" s="46">
        <v>176997107</v>
      </c>
      <c r="C61" s="46">
        <v>145000000</v>
      </c>
      <c r="D61" s="46">
        <v>2014</v>
      </c>
      <c r="E61" s="46">
        <v>31997107</v>
      </c>
    </row>
    <row r="62" spans="1:5" x14ac:dyDescent="0.45">
      <c r="A62" s="47" t="s">
        <v>349</v>
      </c>
      <c r="B62" s="46">
        <v>44667095</v>
      </c>
      <c r="C62" s="46">
        <v>15000000</v>
      </c>
      <c r="D62" s="46">
        <v>2011</v>
      </c>
      <c r="E62" s="46">
        <v>29667095</v>
      </c>
    </row>
    <row r="63" spans="1:5" x14ac:dyDescent="0.45">
      <c r="A63" s="47" t="s">
        <v>342</v>
      </c>
      <c r="B63" s="46">
        <v>45507053</v>
      </c>
      <c r="C63" s="46">
        <v>16000000</v>
      </c>
      <c r="D63" s="46">
        <v>2012</v>
      </c>
      <c r="E63" s="46">
        <v>29507053</v>
      </c>
    </row>
    <row r="64" spans="1:5" x14ac:dyDescent="0.45">
      <c r="A64" s="47" t="s">
        <v>398</v>
      </c>
      <c r="B64" s="46">
        <v>34963967</v>
      </c>
      <c r="C64" s="46">
        <v>8000000</v>
      </c>
      <c r="D64" s="46">
        <v>2011</v>
      </c>
      <c r="E64" s="46">
        <v>26963967</v>
      </c>
    </row>
    <row r="65" spans="1:5" x14ac:dyDescent="0.45">
      <c r="A65" s="47" t="s">
        <v>379</v>
      </c>
      <c r="B65" s="46">
        <v>37707719</v>
      </c>
      <c r="C65" s="46">
        <v>12000000</v>
      </c>
      <c r="D65" s="46">
        <v>2013</v>
      </c>
      <c r="E65" s="46">
        <v>25707719</v>
      </c>
    </row>
    <row r="66" spans="1:5" x14ac:dyDescent="0.45">
      <c r="A66" s="47" t="s">
        <v>254</v>
      </c>
      <c r="B66" s="46">
        <v>75605492</v>
      </c>
      <c r="C66" s="46">
        <v>50000000</v>
      </c>
      <c r="D66" s="46">
        <v>2011</v>
      </c>
      <c r="E66" s="46">
        <v>25605492</v>
      </c>
    </row>
    <row r="67" spans="1:5" x14ac:dyDescent="0.45">
      <c r="A67" s="47" t="s">
        <v>323</v>
      </c>
      <c r="B67" s="46">
        <v>44988180</v>
      </c>
      <c r="C67" s="46">
        <v>20000000</v>
      </c>
      <c r="D67" s="46">
        <v>2015</v>
      </c>
      <c r="E67" s="46">
        <v>24988180</v>
      </c>
    </row>
    <row r="68" spans="1:5" x14ac:dyDescent="0.45">
      <c r="A68" s="47" t="s">
        <v>174</v>
      </c>
      <c r="B68" s="46">
        <v>189412677</v>
      </c>
      <c r="C68" s="46">
        <v>165000000</v>
      </c>
      <c r="D68" s="46">
        <v>2012</v>
      </c>
      <c r="E68" s="46">
        <v>24412677</v>
      </c>
    </row>
    <row r="69" spans="1:5" x14ac:dyDescent="0.45">
      <c r="A69" s="47" t="s">
        <v>331</v>
      </c>
      <c r="B69" s="46">
        <v>42335698</v>
      </c>
      <c r="C69" s="46">
        <v>18000000</v>
      </c>
      <c r="D69" s="46">
        <v>2014</v>
      </c>
      <c r="E69" s="46">
        <v>24335698</v>
      </c>
    </row>
    <row r="70" spans="1:5" x14ac:dyDescent="0.45">
      <c r="A70" s="47" t="s">
        <v>395</v>
      </c>
      <c r="B70" s="46">
        <v>32279955</v>
      </c>
      <c r="C70" s="46">
        <v>8500000</v>
      </c>
      <c r="D70" s="46">
        <v>2014</v>
      </c>
      <c r="E70" s="46">
        <v>23779955</v>
      </c>
    </row>
    <row r="71" spans="1:5" x14ac:dyDescent="0.45">
      <c r="A71" s="47" t="s">
        <v>178</v>
      </c>
      <c r="B71" s="46">
        <v>187991439</v>
      </c>
      <c r="C71" s="46">
        <v>165000000</v>
      </c>
      <c r="D71" s="46">
        <v>2014</v>
      </c>
      <c r="E71" s="46">
        <v>22991439</v>
      </c>
    </row>
    <row r="72" spans="1:5" x14ac:dyDescent="0.45">
      <c r="A72" s="47" t="s">
        <v>400</v>
      </c>
      <c r="B72" s="46">
        <v>27296514</v>
      </c>
      <c r="C72" s="46">
        <v>5000000</v>
      </c>
      <c r="D72" s="46">
        <v>2013</v>
      </c>
      <c r="E72" s="46">
        <v>22296514</v>
      </c>
    </row>
    <row r="73" spans="1:5" x14ac:dyDescent="0.45">
      <c r="A73" s="47" t="s">
        <v>403</v>
      </c>
      <c r="B73" s="46">
        <v>25359200</v>
      </c>
      <c r="C73" s="46">
        <v>4000000</v>
      </c>
      <c r="D73" s="46">
        <v>2014</v>
      </c>
      <c r="E73" s="46">
        <v>21359200</v>
      </c>
    </row>
    <row r="74" spans="1:5" x14ac:dyDescent="0.45">
      <c r="A74" s="47" t="s">
        <v>353</v>
      </c>
      <c r="B74" s="46">
        <v>35887263</v>
      </c>
      <c r="C74" s="46">
        <v>15000000</v>
      </c>
      <c r="D74" s="46">
        <v>2014</v>
      </c>
      <c r="E74" s="46">
        <v>20887263</v>
      </c>
    </row>
    <row r="75" spans="1:5" x14ac:dyDescent="0.45">
      <c r="A75" s="47" t="s">
        <v>355</v>
      </c>
      <c r="B75" s="46">
        <v>35054909</v>
      </c>
      <c r="C75" s="46">
        <v>15000000</v>
      </c>
      <c r="D75" s="46">
        <v>2011</v>
      </c>
      <c r="E75" s="46">
        <v>20054909</v>
      </c>
    </row>
    <row r="76" spans="1:5" x14ac:dyDescent="0.45">
      <c r="A76" s="47" t="s">
        <v>288</v>
      </c>
      <c r="B76" s="46">
        <v>48043505</v>
      </c>
      <c r="C76" s="46">
        <v>30000000</v>
      </c>
      <c r="D76" s="46">
        <v>2010</v>
      </c>
      <c r="E76" s="46">
        <v>18043505</v>
      </c>
    </row>
    <row r="77" spans="1:5" x14ac:dyDescent="0.45">
      <c r="A77" s="47" t="s">
        <v>226</v>
      </c>
      <c r="B77" s="46">
        <v>85707116</v>
      </c>
      <c r="C77" s="46">
        <v>68000000</v>
      </c>
      <c r="D77" s="46">
        <v>2014</v>
      </c>
      <c r="E77" s="46">
        <v>17707116</v>
      </c>
    </row>
    <row r="78" spans="1:5" x14ac:dyDescent="0.45">
      <c r="A78" s="47" t="s">
        <v>292</v>
      </c>
      <c r="B78" s="46">
        <v>46875468</v>
      </c>
      <c r="C78" s="46">
        <v>30000000</v>
      </c>
      <c r="D78" s="46">
        <v>2015</v>
      </c>
      <c r="E78" s="46">
        <v>16875468</v>
      </c>
    </row>
    <row r="79" spans="1:5" x14ac:dyDescent="0.45">
      <c r="A79" s="47" t="s">
        <v>208</v>
      </c>
      <c r="B79" s="46">
        <v>116866727</v>
      </c>
      <c r="C79" s="46">
        <v>100000000</v>
      </c>
      <c r="D79" s="46">
        <v>2013</v>
      </c>
      <c r="E79" s="46">
        <v>16866727</v>
      </c>
    </row>
    <row r="80" spans="1:5" x14ac:dyDescent="0.45">
      <c r="A80" s="47" t="s">
        <v>95</v>
      </c>
      <c r="B80" s="46">
        <v>27007844</v>
      </c>
      <c r="C80" s="46">
        <v>12000000</v>
      </c>
      <c r="D80" s="46">
        <v>2016</v>
      </c>
      <c r="E80" s="46">
        <v>15007844</v>
      </c>
    </row>
    <row r="81" spans="1:5" x14ac:dyDescent="0.45">
      <c r="A81" s="47" t="s">
        <v>257</v>
      </c>
      <c r="B81" s="46">
        <v>60962878</v>
      </c>
      <c r="C81" s="46">
        <v>46000000</v>
      </c>
      <c r="D81" s="46">
        <v>2013</v>
      </c>
      <c r="E81" s="46">
        <v>14962878</v>
      </c>
    </row>
    <row r="82" spans="1:5" x14ac:dyDescent="0.45">
      <c r="A82" s="47" t="s">
        <v>214</v>
      </c>
      <c r="B82" s="46">
        <v>102515793</v>
      </c>
      <c r="C82" s="46">
        <v>90000000</v>
      </c>
      <c r="D82" s="46">
        <v>2011</v>
      </c>
      <c r="E82" s="46">
        <v>12515793</v>
      </c>
    </row>
    <row r="83" spans="1:5" x14ac:dyDescent="0.45">
      <c r="A83" s="47" t="s">
        <v>358</v>
      </c>
      <c r="B83" s="46">
        <v>25440971</v>
      </c>
      <c r="C83" s="46">
        <v>15000000</v>
      </c>
      <c r="D83" s="46">
        <v>2014</v>
      </c>
      <c r="E83" s="46">
        <v>10440971</v>
      </c>
    </row>
    <row r="84" spans="1:5" x14ac:dyDescent="0.45">
      <c r="A84" s="47" t="s">
        <v>407</v>
      </c>
      <c r="B84" s="46">
        <v>13092000</v>
      </c>
      <c r="C84" s="46">
        <v>3300000</v>
      </c>
      <c r="D84" s="46">
        <v>2014</v>
      </c>
      <c r="E84" s="46">
        <v>9792000</v>
      </c>
    </row>
    <row r="85" spans="1:5" x14ac:dyDescent="0.45">
      <c r="A85" s="47" t="s">
        <v>383</v>
      </c>
      <c r="B85" s="46">
        <v>17613460</v>
      </c>
      <c r="C85" s="46">
        <v>12000000</v>
      </c>
      <c r="D85" s="46">
        <v>2013</v>
      </c>
      <c r="E85" s="46">
        <v>5613460</v>
      </c>
    </row>
    <row r="86" spans="1:5" x14ac:dyDescent="0.45">
      <c r="A86" s="47" t="s">
        <v>410</v>
      </c>
      <c r="B86" s="46">
        <v>8114507</v>
      </c>
      <c r="C86" s="46">
        <v>3000000</v>
      </c>
      <c r="D86" s="46">
        <v>2013</v>
      </c>
      <c r="E86" s="46">
        <v>5114507</v>
      </c>
    </row>
    <row r="87" spans="1:5" x14ac:dyDescent="0.45">
      <c r="A87" s="47" t="s">
        <v>372</v>
      </c>
      <c r="B87" s="46">
        <v>17738570</v>
      </c>
      <c r="C87" s="46">
        <v>13000000</v>
      </c>
      <c r="D87" s="46">
        <v>2012</v>
      </c>
      <c r="E87" s="46">
        <v>4738570</v>
      </c>
    </row>
    <row r="88" spans="1:5" x14ac:dyDescent="0.45">
      <c r="A88" s="47" t="s">
        <v>187</v>
      </c>
      <c r="B88" s="46">
        <v>153629485</v>
      </c>
      <c r="C88" s="46">
        <v>150000000</v>
      </c>
      <c r="D88" s="46">
        <v>2015</v>
      </c>
      <c r="E88" s="46">
        <v>3629485</v>
      </c>
    </row>
    <row r="89" spans="1:5" x14ac:dyDescent="0.45">
      <c r="A89" s="47" t="s">
        <v>387</v>
      </c>
      <c r="B89" s="46">
        <v>15294553</v>
      </c>
      <c r="C89" s="46">
        <v>12000000</v>
      </c>
      <c r="D89" s="46">
        <v>2013</v>
      </c>
      <c r="E89" s="46">
        <v>3294553</v>
      </c>
    </row>
    <row r="90" spans="1:5" x14ac:dyDescent="0.45">
      <c r="A90" s="47" t="s">
        <v>315</v>
      </c>
      <c r="B90" s="46">
        <v>25556065</v>
      </c>
      <c r="C90" s="46">
        <v>23000000</v>
      </c>
      <c r="D90" s="46">
        <v>2013</v>
      </c>
      <c r="E90" s="46">
        <v>2556065</v>
      </c>
    </row>
    <row r="91" spans="1:5" x14ac:dyDescent="0.45">
      <c r="A91" s="47" t="s">
        <v>327</v>
      </c>
      <c r="B91" s="46">
        <v>21483154</v>
      </c>
      <c r="C91" s="46">
        <v>19000000</v>
      </c>
      <c r="D91" s="46">
        <v>2013</v>
      </c>
      <c r="E91" s="46">
        <v>2483154</v>
      </c>
    </row>
    <row r="92" spans="1:5" x14ac:dyDescent="0.45">
      <c r="A92" s="47" t="s">
        <v>334</v>
      </c>
      <c r="B92" s="46">
        <v>18329466</v>
      </c>
      <c r="C92" s="46">
        <v>18000000</v>
      </c>
      <c r="D92" s="46">
        <v>2010</v>
      </c>
      <c r="E92" s="46">
        <v>329466</v>
      </c>
    </row>
    <row r="93" spans="1:5" x14ac:dyDescent="0.45">
      <c r="A93" s="47" t="s">
        <v>421</v>
      </c>
      <c r="B93" s="46">
        <v>223838</v>
      </c>
      <c r="C93" s="46">
        <v>5000000</v>
      </c>
      <c r="D93" s="46">
        <v>2010</v>
      </c>
      <c r="E93" s="46">
        <v>-4776162</v>
      </c>
    </row>
    <row r="94" spans="1:5" x14ac:dyDescent="0.45">
      <c r="A94" s="47" t="s">
        <v>391</v>
      </c>
      <c r="B94" s="46">
        <v>225377</v>
      </c>
      <c r="C94" s="46">
        <v>8900000</v>
      </c>
      <c r="D94" s="46">
        <v>2012</v>
      </c>
      <c r="E94" s="46">
        <v>-8674623</v>
      </c>
    </row>
    <row r="95" spans="1:5" x14ac:dyDescent="0.45">
      <c r="A95" s="47" t="s">
        <v>278</v>
      </c>
      <c r="B95" s="46">
        <v>26903709</v>
      </c>
      <c r="C95" s="46">
        <v>38000000</v>
      </c>
      <c r="D95" s="46">
        <v>2013</v>
      </c>
      <c r="E95" s="46">
        <v>-11096291</v>
      </c>
    </row>
    <row r="96" spans="1:5" x14ac:dyDescent="0.45">
      <c r="A96" s="47" t="s">
        <v>312</v>
      </c>
      <c r="B96" s="46">
        <v>13651662</v>
      </c>
      <c r="C96" s="46">
        <v>25000000</v>
      </c>
      <c r="D96" s="46">
        <v>2011</v>
      </c>
      <c r="E96" s="46">
        <v>-11348338</v>
      </c>
    </row>
    <row r="97" spans="1:5" x14ac:dyDescent="0.45">
      <c r="A97" s="47" t="s">
        <v>364</v>
      </c>
      <c r="B97" s="46">
        <v>1752214</v>
      </c>
      <c r="C97" s="46">
        <v>14000000</v>
      </c>
      <c r="D97" s="46">
        <v>2010</v>
      </c>
      <c r="E97" s="46">
        <v>-12247786</v>
      </c>
    </row>
    <row r="98" spans="1:5" x14ac:dyDescent="0.45">
      <c r="A98" s="47" t="s">
        <v>184</v>
      </c>
      <c r="B98" s="46">
        <v>146405371</v>
      </c>
      <c r="C98" s="46">
        <v>160000000</v>
      </c>
      <c r="D98" s="46">
        <v>2011</v>
      </c>
      <c r="E98" s="46">
        <v>-13594629</v>
      </c>
    </row>
    <row r="99" spans="1:5" x14ac:dyDescent="0.45">
      <c r="A99" s="47" t="s">
        <v>243</v>
      </c>
      <c r="B99" s="46">
        <v>31494270</v>
      </c>
      <c r="C99" s="46">
        <v>60000000</v>
      </c>
      <c r="D99" s="46">
        <v>2010</v>
      </c>
      <c r="E99" s="46">
        <v>-28505730</v>
      </c>
    </row>
    <row r="100" spans="1:5" x14ac:dyDescent="0.45">
      <c r="A100" s="47" t="s">
        <v>107</v>
      </c>
      <c r="B100" s="46">
        <v>200807262</v>
      </c>
      <c r="C100" s="46">
        <v>260000000</v>
      </c>
      <c r="D100" s="46">
        <v>2010</v>
      </c>
      <c r="E100" s="46">
        <v>-59192738</v>
      </c>
    </row>
    <row r="101" spans="1:5" x14ac:dyDescent="0.45">
      <c r="A101" s="47" t="s">
        <v>143</v>
      </c>
      <c r="B101" s="46">
        <v>100189501</v>
      </c>
      <c r="C101" s="46">
        <v>178000000</v>
      </c>
      <c r="D101" s="46">
        <v>2014</v>
      </c>
      <c r="E101" s="46">
        <v>-77810499</v>
      </c>
    </row>
    <row r="102" spans="1:5" x14ac:dyDescent="0.45">
      <c r="A102" s="47" t="s">
        <v>218</v>
      </c>
      <c r="B102" s="46">
        <v>1339152</v>
      </c>
      <c r="C102" s="46">
        <v>81200000</v>
      </c>
      <c r="D102" s="46">
        <v>2015</v>
      </c>
      <c r="E102" s="46">
        <v>-79860848</v>
      </c>
    </row>
    <row r="103" spans="1:5" x14ac:dyDescent="0.45">
      <c r="A103" s="47" t="s">
        <v>161</v>
      </c>
      <c r="B103" s="46">
        <v>73820094</v>
      </c>
      <c r="C103" s="46">
        <v>170000000</v>
      </c>
      <c r="D103" s="46">
        <v>2011</v>
      </c>
      <c r="E103" s="46">
        <v>-96179906</v>
      </c>
    </row>
    <row r="104" spans="1:5" x14ac:dyDescent="0.45">
      <c r="A104" s="17" t="s">
        <v>549</v>
      </c>
      <c r="B104">
        <v>14686786724</v>
      </c>
      <c r="C104">
        <v>7838400000</v>
      </c>
      <c r="D104">
        <v>201282</v>
      </c>
      <c r="E104">
        <v>6848386724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E96A1-3676-4CB3-9B69-493A418784EF}">
  <dimension ref="B2:C12"/>
  <sheetViews>
    <sheetView workbookViewId="0">
      <selection activeCell="G28" sqref="G28"/>
    </sheetView>
  </sheetViews>
  <sheetFormatPr defaultRowHeight="14.25" x14ac:dyDescent="0.45"/>
  <cols>
    <col min="2" max="2" width="34" bestFit="1" customWidth="1"/>
    <col min="3" max="3" width="15.9296875" bestFit="1" customWidth="1"/>
  </cols>
  <sheetData>
    <row r="2" spans="2:3" x14ac:dyDescent="0.45">
      <c r="B2" t="s">
        <v>548</v>
      </c>
      <c r="C2" t="s">
        <v>564</v>
      </c>
    </row>
    <row r="3" spans="2:3" x14ac:dyDescent="0.45">
      <c r="B3" t="s">
        <v>414</v>
      </c>
      <c r="C3">
        <v>691662225</v>
      </c>
    </row>
    <row r="4" spans="2:3" x14ac:dyDescent="0.45">
      <c r="B4" t="s">
        <v>123</v>
      </c>
      <c r="C4">
        <v>403279547</v>
      </c>
    </row>
    <row r="5" spans="2:3" x14ac:dyDescent="0.45">
      <c r="B5" t="s">
        <v>247</v>
      </c>
      <c r="C5">
        <v>305024263</v>
      </c>
    </row>
    <row r="6" spans="2:3" x14ac:dyDescent="0.45">
      <c r="B6" t="s">
        <v>193</v>
      </c>
      <c r="C6">
        <v>294645577</v>
      </c>
    </row>
    <row r="7" spans="2:3" x14ac:dyDescent="0.45">
      <c r="B7" t="s">
        <v>125</v>
      </c>
      <c r="C7">
        <v>214984497</v>
      </c>
    </row>
    <row r="8" spans="2:3" x14ac:dyDescent="0.45">
      <c r="B8" t="s">
        <v>111</v>
      </c>
      <c r="C8">
        <v>198130642</v>
      </c>
    </row>
    <row r="9" spans="2:3" x14ac:dyDescent="0.45">
      <c r="B9" t="s">
        <v>239</v>
      </c>
      <c r="C9">
        <v>197756197</v>
      </c>
    </row>
    <row r="10" spans="2:3" x14ac:dyDescent="0.45">
      <c r="B10" t="s">
        <v>71</v>
      </c>
      <c r="C10">
        <v>191268248</v>
      </c>
    </row>
    <row r="11" spans="2:3" x14ac:dyDescent="0.45">
      <c r="B11" t="s">
        <v>223</v>
      </c>
      <c r="C11">
        <v>182501645</v>
      </c>
    </row>
    <row r="12" spans="2:3" x14ac:dyDescent="0.45">
      <c r="B12" t="s">
        <v>147</v>
      </c>
      <c r="C12">
        <v>181454367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AE889-3AEC-45CA-BD77-6F8D849BAEC0}">
  <dimension ref="B2:F103"/>
  <sheetViews>
    <sheetView topLeftCell="C1" workbookViewId="0">
      <selection activeCell="I20" sqref="I20"/>
    </sheetView>
  </sheetViews>
  <sheetFormatPr defaultRowHeight="14.25" x14ac:dyDescent="0.45"/>
  <cols>
    <col min="2" max="2" width="16.46484375" customWidth="1"/>
    <col min="3" max="3" width="18.796875" customWidth="1"/>
    <col min="6" max="6" width="54.73046875" customWidth="1"/>
  </cols>
  <sheetData>
    <row r="2" spans="2:6" x14ac:dyDescent="0.45">
      <c r="E2" s="20" t="s">
        <v>565</v>
      </c>
      <c r="F2" s="20" t="s">
        <v>566</v>
      </c>
    </row>
    <row r="3" spans="2:6" x14ac:dyDescent="0.45">
      <c r="B3" s="18" t="s">
        <v>563</v>
      </c>
      <c r="C3" s="18" t="s">
        <v>564</v>
      </c>
      <c r="E3" s="19">
        <v>2010</v>
      </c>
      <c r="F3" s="19">
        <v>1221851622</v>
      </c>
    </row>
    <row r="4" spans="2:6" x14ac:dyDescent="0.45">
      <c r="B4" s="46">
        <v>2013</v>
      </c>
      <c r="C4" s="46">
        <v>36667870</v>
      </c>
      <c r="E4" s="19">
        <v>2011</v>
      </c>
      <c r="F4" s="19">
        <v>261947282</v>
      </c>
    </row>
    <row r="5" spans="2:6" x14ac:dyDescent="0.45">
      <c r="B5" s="46">
        <v>2010</v>
      </c>
      <c r="C5" s="46">
        <v>329466</v>
      </c>
      <c r="E5" s="19">
        <v>2012</v>
      </c>
      <c r="F5" s="19">
        <v>1265926839</v>
      </c>
    </row>
    <row r="6" spans="2:6" x14ac:dyDescent="0.45">
      <c r="B6" s="46">
        <v>2011</v>
      </c>
      <c r="C6" s="46">
        <v>26963967</v>
      </c>
      <c r="E6" s="19">
        <v>2013</v>
      </c>
      <c r="F6" s="19">
        <v>802479821</v>
      </c>
    </row>
    <row r="7" spans="2:6" x14ac:dyDescent="0.45">
      <c r="B7" s="46">
        <v>2013</v>
      </c>
      <c r="C7" s="46">
        <v>3294553</v>
      </c>
      <c r="E7" s="19">
        <v>2014</v>
      </c>
      <c r="F7" s="19">
        <v>1016860051</v>
      </c>
    </row>
    <row r="8" spans="2:6" x14ac:dyDescent="0.45">
      <c r="B8" s="46">
        <v>2012</v>
      </c>
      <c r="C8" s="46">
        <v>-8674623</v>
      </c>
      <c r="E8" s="19">
        <v>2015</v>
      </c>
      <c r="F8" s="19">
        <v>1290099334</v>
      </c>
    </row>
    <row r="9" spans="2:6" x14ac:dyDescent="0.45">
      <c r="B9" s="46">
        <v>2012</v>
      </c>
      <c r="C9" s="46">
        <v>91519448</v>
      </c>
      <c r="E9" s="19">
        <v>2016</v>
      </c>
      <c r="F9" s="19">
        <v>989221775</v>
      </c>
    </row>
    <row r="10" spans="2:6" x14ac:dyDescent="0.45">
      <c r="B10" s="46">
        <v>2016</v>
      </c>
      <c r="C10" s="46">
        <v>53546139</v>
      </c>
    </row>
    <row r="11" spans="2:6" x14ac:dyDescent="0.45">
      <c r="B11" s="46">
        <v>2013</v>
      </c>
      <c r="C11" s="46">
        <v>5114507</v>
      </c>
    </row>
    <row r="12" spans="2:6" x14ac:dyDescent="0.45">
      <c r="B12" s="46">
        <v>2014</v>
      </c>
      <c r="C12" s="46">
        <v>57487711</v>
      </c>
    </row>
    <row r="13" spans="2:6" x14ac:dyDescent="0.45">
      <c r="B13" s="46">
        <v>2014</v>
      </c>
      <c r="C13" s="46">
        <v>24335698</v>
      </c>
    </row>
    <row r="14" spans="2:6" x14ac:dyDescent="0.45">
      <c r="B14" s="46">
        <v>2010</v>
      </c>
      <c r="C14" s="46">
        <v>93952327</v>
      </c>
    </row>
    <row r="15" spans="2:6" x14ac:dyDescent="0.45">
      <c r="B15" s="46">
        <v>2014</v>
      </c>
      <c r="C15" s="46">
        <v>21359200</v>
      </c>
    </row>
    <row r="16" spans="2:6" x14ac:dyDescent="0.45">
      <c r="B16" s="46">
        <v>2015</v>
      </c>
      <c r="C16" s="46">
        <v>32306065</v>
      </c>
    </row>
    <row r="17" spans="2:3" x14ac:dyDescent="0.45">
      <c r="B17" s="46">
        <v>2016</v>
      </c>
      <c r="C17" s="46">
        <v>157197282</v>
      </c>
    </row>
    <row r="18" spans="2:3" x14ac:dyDescent="0.45">
      <c r="B18" s="46">
        <v>2014</v>
      </c>
      <c r="C18" s="46">
        <v>89746958</v>
      </c>
    </row>
    <row r="19" spans="2:3" x14ac:dyDescent="0.45">
      <c r="B19" s="46">
        <v>2013</v>
      </c>
      <c r="C19" s="46">
        <v>52100855</v>
      </c>
    </row>
    <row r="20" spans="2:3" x14ac:dyDescent="0.45">
      <c r="B20" s="46">
        <v>2015</v>
      </c>
      <c r="C20" s="46">
        <v>74712885</v>
      </c>
    </row>
    <row r="21" spans="2:3" x14ac:dyDescent="0.45">
      <c r="B21" s="46">
        <v>2013</v>
      </c>
      <c r="C21" s="46">
        <v>22296514</v>
      </c>
    </row>
    <row r="22" spans="2:3" x14ac:dyDescent="0.45">
      <c r="B22" s="46">
        <v>2014</v>
      </c>
      <c r="C22" s="46">
        <v>38543795</v>
      </c>
    </row>
    <row r="23" spans="2:3" x14ac:dyDescent="0.45">
      <c r="B23" s="46">
        <v>2016</v>
      </c>
      <c r="C23" s="46">
        <v>305024263</v>
      </c>
    </row>
    <row r="24" spans="2:3" x14ac:dyDescent="0.45">
      <c r="B24" s="46">
        <v>2010</v>
      </c>
      <c r="C24" s="46">
        <v>182501645</v>
      </c>
    </row>
    <row r="25" spans="2:3" x14ac:dyDescent="0.45">
      <c r="B25" s="46">
        <v>2012</v>
      </c>
      <c r="C25" s="46">
        <v>62804648</v>
      </c>
    </row>
    <row r="26" spans="2:3" x14ac:dyDescent="0.45">
      <c r="B26" s="46">
        <v>2016</v>
      </c>
      <c r="C26" s="46">
        <v>67641920</v>
      </c>
    </row>
    <row r="27" spans="2:3" x14ac:dyDescent="0.45">
      <c r="B27" s="46">
        <v>2011</v>
      </c>
      <c r="C27" s="46">
        <v>20054909</v>
      </c>
    </row>
    <row r="28" spans="2:3" x14ac:dyDescent="0.45">
      <c r="B28" s="46">
        <v>2014</v>
      </c>
      <c r="C28" s="46">
        <v>-77810499</v>
      </c>
    </row>
    <row r="29" spans="2:3" x14ac:dyDescent="0.45">
      <c r="B29" s="46">
        <v>2012</v>
      </c>
      <c r="C29" s="46">
        <v>33983001</v>
      </c>
    </row>
    <row r="30" spans="2:3" x14ac:dyDescent="0.45">
      <c r="B30" s="46">
        <v>2014</v>
      </c>
      <c r="C30" s="46">
        <v>10440971</v>
      </c>
    </row>
    <row r="31" spans="2:3" x14ac:dyDescent="0.45">
      <c r="B31" s="46">
        <v>2010</v>
      </c>
      <c r="C31" s="46">
        <v>-12247786</v>
      </c>
    </row>
    <row r="32" spans="2:3" x14ac:dyDescent="0.45">
      <c r="B32" s="46">
        <v>2014</v>
      </c>
      <c r="C32" s="46">
        <v>17707116</v>
      </c>
    </row>
    <row r="33" spans="2:3" x14ac:dyDescent="0.45">
      <c r="B33" s="46">
        <v>2014</v>
      </c>
      <c r="C33" s="46">
        <v>106735396</v>
      </c>
    </row>
    <row r="34" spans="2:3" x14ac:dyDescent="0.45">
      <c r="B34" s="46">
        <v>2013</v>
      </c>
      <c r="C34" s="46">
        <v>174084951</v>
      </c>
    </row>
    <row r="35" spans="2:3" x14ac:dyDescent="0.45">
      <c r="B35" s="46">
        <v>2014</v>
      </c>
      <c r="C35" s="46">
        <v>163130696</v>
      </c>
    </row>
    <row r="36" spans="2:3" x14ac:dyDescent="0.45">
      <c r="B36" s="46">
        <v>2010</v>
      </c>
      <c r="C36" s="46">
        <v>146347721</v>
      </c>
    </row>
    <row r="37" spans="2:3" x14ac:dyDescent="0.45">
      <c r="B37" s="46">
        <v>2016</v>
      </c>
      <c r="C37" s="46">
        <v>15007844</v>
      </c>
    </row>
    <row r="38" spans="2:3" x14ac:dyDescent="0.45">
      <c r="B38" s="46">
        <v>2013</v>
      </c>
      <c r="C38" s="46">
        <v>2556065</v>
      </c>
    </row>
    <row r="39" spans="2:3" x14ac:dyDescent="0.45">
      <c r="B39" s="46">
        <v>2010</v>
      </c>
      <c r="C39" s="46">
        <v>52387997</v>
      </c>
    </row>
    <row r="40" spans="2:3" x14ac:dyDescent="0.45">
      <c r="B40" s="46">
        <v>2014</v>
      </c>
      <c r="C40" s="46">
        <v>31997107</v>
      </c>
    </row>
    <row r="41" spans="2:3" x14ac:dyDescent="0.45">
      <c r="B41" s="46">
        <v>2011</v>
      </c>
      <c r="C41" s="46">
        <v>-96179906</v>
      </c>
    </row>
    <row r="42" spans="2:3" x14ac:dyDescent="0.45">
      <c r="B42" s="46">
        <v>2010</v>
      </c>
      <c r="C42" s="46">
        <v>132568851</v>
      </c>
    </row>
    <row r="43" spans="2:3" x14ac:dyDescent="0.45">
      <c r="B43" s="46">
        <v>2015</v>
      </c>
      <c r="C43" s="46">
        <v>181454367</v>
      </c>
    </row>
    <row r="44" spans="2:3" x14ac:dyDescent="0.45">
      <c r="B44" s="46">
        <v>2014</v>
      </c>
      <c r="C44" s="46">
        <v>22991439</v>
      </c>
    </row>
    <row r="45" spans="2:3" x14ac:dyDescent="0.45">
      <c r="B45" s="46">
        <v>2010</v>
      </c>
      <c r="C45" s="46">
        <v>18043505</v>
      </c>
    </row>
    <row r="46" spans="2:3" x14ac:dyDescent="0.45">
      <c r="B46" s="46">
        <v>2016</v>
      </c>
      <c r="C46" s="46">
        <v>121101803</v>
      </c>
    </row>
    <row r="47" spans="2:3" x14ac:dyDescent="0.45">
      <c r="B47" s="46">
        <v>2012</v>
      </c>
      <c r="C47" s="46">
        <v>87775460</v>
      </c>
    </row>
    <row r="48" spans="2:3" x14ac:dyDescent="0.45">
      <c r="B48" s="46">
        <v>2016</v>
      </c>
      <c r="C48" s="46">
        <v>39738905</v>
      </c>
    </row>
    <row r="49" spans="2:3" x14ac:dyDescent="0.45">
      <c r="B49" s="46">
        <v>2013</v>
      </c>
      <c r="C49" s="46">
        <v>85069696</v>
      </c>
    </row>
    <row r="50" spans="2:3" x14ac:dyDescent="0.45">
      <c r="B50" s="46">
        <v>2015</v>
      </c>
      <c r="C50" s="46">
        <v>3629485</v>
      </c>
    </row>
    <row r="51" spans="2:3" x14ac:dyDescent="0.45">
      <c r="B51" s="46">
        <v>2016</v>
      </c>
      <c r="C51" s="46">
        <v>38695371</v>
      </c>
    </row>
    <row r="52" spans="2:3" x14ac:dyDescent="0.45">
      <c r="B52" s="46">
        <v>2011</v>
      </c>
      <c r="C52" s="46">
        <v>39816662</v>
      </c>
    </row>
    <row r="53" spans="2:3" x14ac:dyDescent="0.45">
      <c r="B53" s="46">
        <v>2011</v>
      </c>
      <c r="C53" s="46">
        <v>25605492</v>
      </c>
    </row>
    <row r="54" spans="2:3" x14ac:dyDescent="0.45">
      <c r="B54" s="46">
        <v>2012</v>
      </c>
      <c r="C54" s="46">
        <v>29507053</v>
      </c>
    </row>
    <row r="55" spans="2:3" x14ac:dyDescent="0.45">
      <c r="B55" s="46">
        <v>2013</v>
      </c>
      <c r="C55" s="46">
        <v>5613460</v>
      </c>
    </row>
    <row r="56" spans="2:3" x14ac:dyDescent="0.45">
      <c r="B56" s="46">
        <v>2014</v>
      </c>
      <c r="C56" s="46">
        <v>23779955</v>
      </c>
    </row>
    <row r="57" spans="2:3" x14ac:dyDescent="0.45">
      <c r="B57" s="46">
        <v>2013</v>
      </c>
      <c r="C57" s="46">
        <v>25707719</v>
      </c>
    </row>
    <row r="58" spans="2:3" x14ac:dyDescent="0.45">
      <c r="B58" s="46">
        <v>2013</v>
      </c>
      <c r="C58" s="46">
        <v>14962878</v>
      </c>
    </row>
    <row r="59" spans="2:3" x14ac:dyDescent="0.45">
      <c r="B59" s="46">
        <v>2011</v>
      </c>
      <c r="C59" s="46">
        <v>83740650</v>
      </c>
    </row>
    <row r="60" spans="2:3" x14ac:dyDescent="0.45">
      <c r="B60" s="46">
        <v>2013</v>
      </c>
      <c r="C60" s="46">
        <v>-11096291</v>
      </c>
    </row>
    <row r="61" spans="2:3" x14ac:dyDescent="0.45">
      <c r="B61" s="46">
        <v>2010</v>
      </c>
      <c r="C61" s="46">
        <v>-28505730</v>
      </c>
    </row>
    <row r="62" spans="2:3" x14ac:dyDescent="0.45">
      <c r="B62" s="46">
        <v>2010</v>
      </c>
      <c r="C62" s="46">
        <v>47968405</v>
      </c>
    </row>
    <row r="63" spans="2:3" x14ac:dyDescent="0.45">
      <c r="B63" s="46">
        <v>2015</v>
      </c>
      <c r="C63" s="46">
        <v>16875468</v>
      </c>
    </row>
    <row r="64" spans="2:3" x14ac:dyDescent="0.45">
      <c r="B64" s="46">
        <v>2012</v>
      </c>
      <c r="C64" s="46">
        <v>111088910</v>
      </c>
    </row>
    <row r="65" spans="2:3" x14ac:dyDescent="0.45">
      <c r="B65" s="46">
        <v>2012</v>
      </c>
      <c r="C65" s="46">
        <v>104360277</v>
      </c>
    </row>
    <row r="66" spans="2:3" x14ac:dyDescent="0.45">
      <c r="B66" s="46">
        <v>2015</v>
      </c>
      <c r="C66" s="46">
        <v>24988180</v>
      </c>
    </row>
    <row r="67" spans="2:3" x14ac:dyDescent="0.45">
      <c r="B67" s="46">
        <v>2013</v>
      </c>
      <c r="C67" s="46">
        <v>38756232</v>
      </c>
    </row>
    <row r="68" spans="2:3" x14ac:dyDescent="0.45">
      <c r="B68" s="46">
        <v>2015</v>
      </c>
      <c r="C68" s="46">
        <v>691662225</v>
      </c>
    </row>
    <row r="69" spans="2:3" x14ac:dyDescent="0.45">
      <c r="B69" s="46">
        <v>2015</v>
      </c>
      <c r="C69" s="46">
        <v>133029270</v>
      </c>
    </row>
    <row r="70" spans="2:3" x14ac:dyDescent="0.45">
      <c r="B70" s="46">
        <v>2010</v>
      </c>
      <c r="C70" s="46">
        <v>-59192738</v>
      </c>
    </row>
    <row r="71" spans="2:3" x14ac:dyDescent="0.45">
      <c r="B71" s="46">
        <v>2011</v>
      </c>
      <c r="C71" s="46">
        <v>29667095</v>
      </c>
    </row>
    <row r="72" spans="2:3" x14ac:dyDescent="0.45">
      <c r="B72" s="46">
        <v>2012</v>
      </c>
      <c r="C72" s="46">
        <v>403279547</v>
      </c>
    </row>
    <row r="73" spans="2:3" x14ac:dyDescent="0.45">
      <c r="B73" s="46">
        <v>2015</v>
      </c>
      <c r="C73" s="46">
        <v>42235322</v>
      </c>
    </row>
    <row r="74" spans="2:3" x14ac:dyDescent="0.45">
      <c r="B74" s="46">
        <v>2013</v>
      </c>
      <c r="C74" s="46">
        <v>2483154</v>
      </c>
    </row>
    <row r="75" spans="2:3" x14ac:dyDescent="0.45">
      <c r="B75" s="46">
        <v>2012</v>
      </c>
      <c r="C75" s="46">
        <v>198130642</v>
      </c>
    </row>
    <row r="76" spans="2:3" x14ac:dyDescent="0.45">
      <c r="B76" s="46">
        <v>2014</v>
      </c>
      <c r="C76" s="46">
        <v>112868837</v>
      </c>
    </row>
    <row r="77" spans="2:3" x14ac:dyDescent="0.45">
      <c r="B77" s="46">
        <v>2010</v>
      </c>
      <c r="C77" s="46">
        <v>68571803</v>
      </c>
    </row>
    <row r="78" spans="2:3" x14ac:dyDescent="0.45">
      <c r="B78" s="46">
        <v>2011</v>
      </c>
      <c r="C78" s="46">
        <v>12515793</v>
      </c>
    </row>
    <row r="79" spans="2:3" x14ac:dyDescent="0.45">
      <c r="B79" s="46">
        <v>2014</v>
      </c>
      <c r="C79" s="46">
        <v>34073773</v>
      </c>
    </row>
    <row r="80" spans="2:3" x14ac:dyDescent="0.45">
      <c r="B80" s="46">
        <v>2011</v>
      </c>
      <c r="C80" s="46">
        <v>144705587</v>
      </c>
    </row>
    <row r="81" spans="2:3" x14ac:dyDescent="0.45">
      <c r="B81" s="46">
        <v>2012</v>
      </c>
      <c r="C81" s="46">
        <v>123001229</v>
      </c>
    </row>
    <row r="82" spans="2:3" x14ac:dyDescent="0.45">
      <c r="B82" s="46">
        <v>2013</v>
      </c>
      <c r="C82" s="46">
        <v>33355354</v>
      </c>
    </row>
    <row r="83" spans="2:3" x14ac:dyDescent="0.45">
      <c r="B83" s="46">
        <v>2013</v>
      </c>
      <c r="C83" s="46">
        <v>294645577</v>
      </c>
    </row>
    <row r="84" spans="2:3" x14ac:dyDescent="0.45">
      <c r="B84" s="46">
        <v>2014</v>
      </c>
      <c r="C84" s="46">
        <v>77121452</v>
      </c>
    </row>
    <row r="85" spans="2:3" x14ac:dyDescent="0.45">
      <c r="B85" s="46">
        <v>2010</v>
      </c>
      <c r="C85" s="46">
        <v>123795342</v>
      </c>
    </row>
    <row r="86" spans="2:3" x14ac:dyDescent="0.45">
      <c r="B86" s="46">
        <v>2014</v>
      </c>
      <c r="C86" s="46">
        <v>197756197</v>
      </c>
    </row>
    <row r="87" spans="2:3" x14ac:dyDescent="0.45">
      <c r="B87" s="46">
        <v>2015</v>
      </c>
      <c r="C87" s="46">
        <v>-79860848</v>
      </c>
    </row>
    <row r="88" spans="2:3" x14ac:dyDescent="0.45">
      <c r="B88" s="46">
        <v>2015</v>
      </c>
      <c r="C88" s="46">
        <v>120430993</v>
      </c>
    </row>
    <row r="89" spans="2:3" x14ac:dyDescent="0.45">
      <c r="B89" s="46">
        <v>2012</v>
      </c>
      <c r="C89" s="46">
        <v>4738570</v>
      </c>
    </row>
    <row r="90" spans="2:3" x14ac:dyDescent="0.45">
      <c r="B90" s="46">
        <v>2015</v>
      </c>
      <c r="C90" s="46">
        <v>48635922</v>
      </c>
    </row>
    <row r="91" spans="2:3" x14ac:dyDescent="0.45">
      <c r="B91" s="46">
        <v>2010</v>
      </c>
      <c r="C91" s="46">
        <v>56917897</v>
      </c>
    </row>
    <row r="92" spans="2:3" x14ac:dyDescent="0.45">
      <c r="B92" s="46">
        <v>2014</v>
      </c>
      <c r="C92" s="46">
        <v>20887263</v>
      </c>
    </row>
    <row r="93" spans="2:3" x14ac:dyDescent="0.45">
      <c r="B93" s="46">
        <v>2010</v>
      </c>
      <c r="C93" s="46">
        <v>55173235</v>
      </c>
    </row>
    <row r="94" spans="2:3" x14ac:dyDescent="0.45">
      <c r="B94" s="46">
        <v>2013</v>
      </c>
      <c r="C94" s="46">
        <v>16866727</v>
      </c>
    </row>
    <row r="95" spans="2:3" x14ac:dyDescent="0.45">
      <c r="B95" s="46">
        <v>2010</v>
      </c>
      <c r="C95" s="46">
        <v>214984497</v>
      </c>
    </row>
    <row r="96" spans="2:3" x14ac:dyDescent="0.45">
      <c r="B96" s="46">
        <v>2010</v>
      </c>
      <c r="C96" s="46">
        <v>133031347</v>
      </c>
    </row>
    <row r="97" spans="2:3" x14ac:dyDescent="0.45">
      <c r="B97" s="46">
        <v>2010</v>
      </c>
      <c r="C97" s="46">
        <v>-4776162</v>
      </c>
    </row>
    <row r="98" spans="2:3" x14ac:dyDescent="0.45">
      <c r="B98" s="46">
        <v>2011</v>
      </c>
      <c r="C98" s="46">
        <v>-11348338</v>
      </c>
    </row>
    <row r="99" spans="2:3" x14ac:dyDescent="0.45">
      <c r="B99" s="46">
        <v>2014</v>
      </c>
      <c r="C99" s="46">
        <v>9792000</v>
      </c>
    </row>
    <row r="100" spans="2:3" x14ac:dyDescent="0.45">
      <c r="B100" s="46">
        <v>2012</v>
      </c>
      <c r="C100" s="46">
        <v>24412677</v>
      </c>
    </row>
    <row r="101" spans="2:3" x14ac:dyDescent="0.45">
      <c r="B101" s="46">
        <v>2014</v>
      </c>
      <c r="C101" s="46">
        <v>33914986</v>
      </c>
    </row>
    <row r="102" spans="2:3" x14ac:dyDescent="0.45">
      <c r="B102" s="46">
        <v>2011</v>
      </c>
      <c r="C102" s="46">
        <v>-13594629</v>
      </c>
    </row>
    <row r="103" spans="2:3" x14ac:dyDescent="0.45">
      <c r="B103" s="46">
        <v>2016</v>
      </c>
      <c r="C103" s="46">
        <v>191268248</v>
      </c>
    </row>
  </sheetData>
  <sortState xmlns:xlrd2="http://schemas.microsoft.com/office/spreadsheetml/2017/richdata2" ref="E3:F9">
    <sortCondition ref="E3:E9"/>
  </sortState>
  <dataConsolidate>
    <dataRefs count="1">
      <dataRef ref="B4:C103" sheet="Year wise Gross-Profit"/>
    </dataRefs>
  </dataConsolid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Movie Details</vt:lpstr>
      <vt:lpstr>Genre Wise analysis</vt:lpstr>
      <vt:lpstr>IMDb rating Wise analysis</vt:lpstr>
      <vt:lpstr>MetaCritic rating wise analysis</vt:lpstr>
      <vt:lpstr>lead actors &amp; facebook likes</vt:lpstr>
      <vt:lpstr>country wise movie released</vt:lpstr>
      <vt:lpstr>Gross Profit</vt:lpstr>
      <vt:lpstr>Sheet3</vt:lpstr>
      <vt:lpstr>Year wise Gross-Profit</vt:lpstr>
      <vt:lpstr>C votes year wise</vt:lpstr>
      <vt:lpstr>content_rating wise analysis</vt:lpstr>
      <vt:lpstr>runtime on movies</vt:lpstr>
      <vt:lpstr>Average numbers</vt:lpstr>
      <vt:lpstr>Average ratings</vt: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ASHIM MAITY</dc:creator>
  <cp:lastModifiedBy>ASHIM MAITY</cp:lastModifiedBy>
  <dcterms:created xsi:type="dcterms:W3CDTF">2024-07-02T19:15:58Z</dcterms:created>
  <dcterms:modified xsi:type="dcterms:W3CDTF">2024-07-05T11:42:29Z</dcterms:modified>
</cp:coreProperties>
</file>