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03"/>
  <workbookPr/>
  <xr:revisionPtr revIDLastSave="0" documentId="8_{043A39B0-41AA-463B-88F1-8A573256F3AE}" xr6:coauthVersionLast="47" xr6:coauthVersionMax="47" xr10:uidLastSave="{00000000-0000-0000-0000-000000000000}"/>
  <bookViews>
    <workbookView xWindow="240" yWindow="105" windowWidth="14805" windowHeight="8010" firstSheet="2" activeTab="2" xr2:uid="{00000000-000D-0000-FFFF-FFFF00000000}"/>
  </bookViews>
  <sheets>
    <sheet name="Sheet1" sheetId="1" r:id="rId1"/>
    <sheet name="Sheet2" sheetId="2" r:id="rId2"/>
    <sheet name="Sheet3"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1" l="1" a="1"/>
  <c r="C5" i="1"/>
  <c r="N14" i="3"/>
  <c r="J19" i="3"/>
  <c r="B19" i="3"/>
  <c r="B20" i="3"/>
  <c r="B21" i="3"/>
  <c r="B22" i="3"/>
  <c r="B23" i="3"/>
  <c r="B24" i="3"/>
  <c r="B25" i="3"/>
  <c r="B26" i="3"/>
  <c r="B27" i="3"/>
  <c r="E4" i="3"/>
  <c r="E3" i="3"/>
  <c r="E7" i="2"/>
  <c r="P10" i="2"/>
  <c r="G10" i="2"/>
  <c r="G5" i="1"/>
  <c r="G17" i="1"/>
  <c r="C17" i="1"/>
  <c r="C22" i="1" s="1"/>
  <c r="R19" i="3" l="1"/>
  <c r="R20" i="3"/>
  <c r="R21" i="3"/>
  <c r="R22" i="3"/>
  <c r="R23" i="3"/>
  <c r="R24" i="3"/>
  <c r="R25" i="3"/>
  <c r="R26" i="3"/>
  <c r="R27" i="3"/>
  <c r="R28" i="3"/>
  <c r="R18" i="3"/>
  <c r="D19" i="3"/>
  <c r="D20" i="3"/>
  <c r="D21" i="3"/>
  <c r="D22" i="3"/>
  <c r="D23" i="3"/>
  <c r="D24" i="3"/>
  <c r="D25" i="3"/>
  <c r="D26" i="3"/>
  <c r="D27" i="3"/>
  <c r="D28" i="3"/>
  <c r="D18" i="3"/>
  <c r="L19" i="3"/>
  <c r="L28" i="3"/>
  <c r="L18" i="3"/>
  <c r="F14" i="3"/>
  <c r="J20" i="3"/>
  <c r="L20" i="3" s="1"/>
  <c r="G22" i="1"/>
  <c r="K24" i="1"/>
  <c r="J21" i="3" l="1"/>
  <c r="L21" i="3" s="1"/>
  <c r="E5" i="2"/>
  <c r="E12" i="2" s="1"/>
  <c r="D7" i="1"/>
  <c r="J22" i="3" l="1"/>
  <c r="L22" i="3" s="1"/>
  <c r="E18" i="2"/>
  <c r="G15" i="2"/>
  <c r="J23" i="3" l="1"/>
  <c r="L23" i="3" s="1"/>
  <c r="J24" i="3" l="1"/>
  <c r="L24" i="3" s="1"/>
  <c r="J25" i="3" l="1"/>
  <c r="L25" i="3" s="1"/>
  <c r="J26" i="3" l="1"/>
  <c r="L26" i="3" s="1"/>
  <c r="J27" i="3" l="1"/>
  <c r="L27"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<sst xmlns="http://schemas.openxmlformats.org/spreadsheetml/2006/main" count="115" uniqueCount="94">
  <si>
    <t>ESTIMATING FORMATION BREAKDOWN PRESSURE</t>
  </si>
  <si>
    <t>if density and thickness of all layers above the target formation is known</t>
  </si>
  <si>
    <t>if average density of overburden formation and target depth is known</t>
  </si>
  <si>
    <t xml:space="preserve">overburden stress = </t>
  </si>
  <si>
    <t>psi/ft</t>
  </si>
  <si>
    <t>overburden stress =</t>
  </si>
  <si>
    <t>Type of sand</t>
  </si>
  <si>
    <t>density of rocks(lb/ft^3)</t>
  </si>
  <si>
    <t>average density of the overburden formation</t>
  </si>
  <si>
    <t>(lb/ft^3)</t>
  </si>
  <si>
    <t>Dirt, loose dry</t>
  </si>
  <si>
    <t>depth</t>
  </si>
  <si>
    <t>(ft)</t>
  </si>
  <si>
    <t>Dirt, loose moist</t>
  </si>
  <si>
    <t>Clay, wet</t>
  </si>
  <si>
    <t>Gravel, Wet</t>
  </si>
  <si>
    <t>Limestone</t>
  </si>
  <si>
    <t>Loam</t>
  </si>
  <si>
    <t>Sand, dry</t>
  </si>
  <si>
    <t>Sand, wet</t>
  </si>
  <si>
    <t>effective horizontal stress  =</t>
  </si>
  <si>
    <t>effective vertical stress =</t>
  </si>
  <si>
    <t>Poisson’s ratio</t>
  </si>
  <si>
    <t xml:space="preserve">Poroelastic constant </t>
  </si>
  <si>
    <t>Pore pressure gradient</t>
  </si>
  <si>
    <t>minimum horizontal stress</t>
  </si>
  <si>
    <t>maximum horizontal stress</t>
  </si>
  <si>
    <t>tensile strength</t>
  </si>
  <si>
    <t>psi</t>
  </si>
  <si>
    <t>difference between max and min horizontal stress</t>
  </si>
  <si>
    <t>Breakdown pressure</t>
  </si>
  <si>
    <t>ESTIMATING SURFACE TREATMENT PRESSURE AND HORSEPOWER REQUIRED</t>
  </si>
  <si>
    <t xml:space="preserve">surface treatment pressure = (breakdown pressure + frictional pressure drop in wellbore - hydrostatic pressure)      </t>
  </si>
  <si>
    <t>formation breakdown pressure</t>
  </si>
  <si>
    <t xml:space="preserve">pumping rate (q)           </t>
  </si>
  <si>
    <t>bbl/min</t>
  </si>
  <si>
    <t>sp. gravity of fracturing fluid</t>
  </si>
  <si>
    <t>-</t>
  </si>
  <si>
    <t>viscosity of fracturing fluid</t>
  </si>
  <si>
    <t>cp</t>
  </si>
  <si>
    <t xml:space="preserve">formation depth                </t>
  </si>
  <si>
    <t>ft</t>
  </si>
  <si>
    <t xml:space="preserve">inner diameter (D)         </t>
  </si>
  <si>
    <t>in</t>
  </si>
  <si>
    <t xml:space="preserve">hydrostatic pressure = 0.052 x sp. gravity of fluid x H = </t>
  </si>
  <si>
    <t>frictional pressure drop =</t>
  </si>
  <si>
    <t xml:space="preserve">Surface treatment pressure = </t>
  </si>
  <si>
    <t xml:space="preserve">Horsepower required =   </t>
  </si>
  <si>
    <t>hhp</t>
  </si>
  <si>
    <t xml:space="preserve">Horsepower required = </t>
  </si>
  <si>
    <t>ESTIMATING IN-SITU/MAX. CLOSURE STRESS ON PROPPANT IN THE FRACTURE</t>
  </si>
  <si>
    <t xml:space="preserve">minimum horizontal stress  </t>
  </si>
  <si>
    <t xml:space="preserve">reservoir/pore presssure  </t>
  </si>
  <si>
    <t xml:space="preserve">flowing bottom hole pressure </t>
  </si>
  <si>
    <t xml:space="preserve">Traditional method      </t>
  </si>
  <si>
    <t xml:space="preserve">New method    </t>
  </si>
  <si>
    <t>in-situ closure stress on proppant  =</t>
  </si>
  <si>
    <t>Pwf</t>
  </si>
  <si>
    <t xml:space="preserve">in-situ closure stress on proppant </t>
  </si>
  <si>
    <t xml:space="preserve">Pwf  </t>
  </si>
  <si>
    <t>minimum closure stress on proppant</t>
  </si>
  <si>
    <t>Proppant</t>
  </si>
  <si>
    <t>Conventional Sand</t>
  </si>
  <si>
    <t>low density</t>
  </si>
  <si>
    <t>Ceramic intermediate density</t>
  </si>
  <si>
    <t>High density</t>
  </si>
  <si>
    <t>Nut shells</t>
  </si>
  <si>
    <t>Glass beads</t>
  </si>
  <si>
    <t>Resin coated sand</t>
  </si>
  <si>
    <t>Advanced ultra low weight</t>
  </si>
  <si>
    <t>low weight</t>
  </si>
  <si>
    <t>Specific</t>
  </si>
  <si>
    <t>2.50-2.65</t>
  </si>
  <si>
    <t>2.7-3.3</t>
  </si>
  <si>
    <t>3.4-3.75</t>
  </si>
  <si>
    <t>1-1.35</t>
  </si>
  <si>
    <t>1.25-1.75</t>
  </si>
  <si>
    <t>1.60-2.10</t>
  </si>
  <si>
    <t>Bulk density</t>
  </si>
  <si>
    <t>1.49-1.55</t>
  </si>
  <si>
    <t>0.85-1.04</t>
  </si>
  <si>
    <t>1.65-1.75</t>
  </si>
  <si>
    <t>0.86—1.15</t>
  </si>
  <si>
    <t>0.95-1.30</t>
  </si>
  <si>
    <t>Closure  pressure</t>
  </si>
  <si>
    <t>2500-6000</t>
  </si>
  <si>
    <t>5000-8000</t>
  </si>
  <si>
    <t>5000-10000</t>
  </si>
  <si>
    <t>&gt;10000</t>
  </si>
  <si>
    <t>2500-5000</t>
  </si>
  <si>
    <t>3000-5000</t>
  </si>
  <si>
    <t>6000-10000</t>
  </si>
  <si>
    <t>7000-10000</t>
  </si>
  <si>
    <t>For FBHP of 2600 the proppant which will be used must have the closure pressure range of minimum closure pressure (5643 psi)  to maximum closure pressure at 2600 Pwf which is          (6843 psi)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</si>
</sst>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Aptos Narrow"/>
      <family val="2"/>
      <scheme val="minor"/>
    </font>
    <font>
      <sz val="10"/>
      <color theme="1"/>
      <name val="Calibri"/>
    </font>
    <font>
      <sz val="11"/>
      <color theme="1"/>
      <name val="Calibri"/>
    </font>
    <font>
      <sz val="11"/>
      <color rgb="FF000000"/>
      <name val="Calibri"/>
    </font>
    <font>
      <sz val="10"/>
      <color rgb="FF000000"/>
      <name val="Calibri"/>
    </font>
    <font>
      <sz val="16"/>
      <color rgb="FF000000"/>
      <name val="Calibri"/>
    </font>
    <font>
      <sz val="14"/>
      <color theme="1"/>
      <name val="Calibri"/>
    </font>
    <font>
      <sz val="26"/>
      <color theme="1"/>
      <name val="Calibri"/>
    </font>
    <font>
      <sz val="12"/>
      <color theme="1"/>
      <name val="Calibri"/>
    </font>
    <font>
      <sz val="13"/>
      <color theme="1"/>
      <name val="Calibri"/>
    </font>
    <font>
      <sz val="13"/>
      <color rgb="FF000000"/>
      <name val="Calibri"/>
    </font>
    <font>
      <sz val="26"/>
      <color rgb="FF000000"/>
      <name val="Calibri"/>
    </font>
    <font>
      <sz val="11"/>
      <color rgb="FF000000"/>
      <name val="Calibri"/>
      <charset val="1"/>
    </font>
    <font>
      <sz val="16"/>
      <color theme="1"/>
      <name val="Aptos Narrow"/>
      <family val="2"/>
      <scheme val="minor"/>
    </font>
    <font>
      <sz val="11"/>
      <color rgb="FFFF0000"/>
      <name val="Calibri"/>
    </font>
    <font>
      <sz val="16"/>
      <color rgb="FFFF0000"/>
      <name val="Calibri"/>
    </font>
  </fonts>
  <fills count="11">
    <fill>
      <patternFill patternType="none"/>
    </fill>
    <fill>
      <patternFill patternType="gray125"/>
    </fill>
    <fill>
      <patternFill patternType="solid">
        <fgColor theme="4" tint="0.79998168889431442"/>
        <bgColor indexed="64"/>
      </patternFill>
    </fill>
    <fill>
      <patternFill patternType="solid">
        <fgColor theme="0" tint="-4.9989318521683403E-2"/>
        <bgColor indexed="64"/>
      </patternFill>
    </fill>
    <fill>
      <patternFill patternType="solid">
        <fgColor theme="3" tint="0.89999084444715716"/>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2"/>
        <bgColor indexed="64"/>
      </patternFill>
    </fill>
    <fill>
      <patternFill patternType="solid">
        <fgColor rgb="FFFFFFFF"/>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style="thin">
        <color theme="5"/>
      </left>
      <right/>
      <top style="thin">
        <color theme="5"/>
      </top>
      <bottom/>
      <diagonal/>
    </border>
    <border>
      <left/>
      <right/>
      <top style="thin">
        <color theme="5"/>
      </top>
      <bottom/>
      <diagonal/>
    </border>
    <border>
      <left/>
      <right style="thin">
        <color theme="5"/>
      </right>
      <top style="thin">
        <color theme="5"/>
      </top>
      <bottom/>
      <diagonal/>
    </border>
    <border>
      <left style="thin">
        <color theme="5"/>
      </left>
      <right/>
      <top/>
      <bottom/>
      <diagonal/>
    </border>
    <border>
      <left/>
      <right style="thin">
        <color theme="5"/>
      </right>
      <top/>
      <bottom/>
      <diagonal/>
    </border>
    <border>
      <left style="thin">
        <color theme="5"/>
      </left>
      <right/>
      <top/>
      <bottom style="thin">
        <color theme="5"/>
      </bottom>
      <diagonal/>
    </border>
    <border>
      <left/>
      <right/>
      <top/>
      <bottom style="thin">
        <color theme="5"/>
      </bottom>
      <diagonal/>
    </border>
    <border>
      <left/>
      <right style="thin">
        <color theme="5"/>
      </right>
      <top/>
      <bottom style="thin">
        <color theme="5"/>
      </bottom>
      <diagonal/>
    </border>
  </borders>
  <cellStyleXfs count="1">
    <xf numFmtId="0" fontId="0" fillId="0" borderId="0"/>
  </cellStyleXfs>
  <cellXfs count="128">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xf>
    <xf numFmtId="0" fontId="3" fillId="0" borderId="0" xfId="0" applyFont="1" applyAlignment="1">
      <alignment horizontal="center" vertical="center"/>
    </xf>
    <xf numFmtId="0" fontId="1" fillId="4" borderId="1" xfId="0" applyFont="1" applyFill="1" applyBorder="1" applyAlignment="1">
      <alignment horizontal="center" vertical="center"/>
    </xf>
    <xf numFmtId="0" fontId="1" fillId="0" borderId="1" xfId="0" applyFont="1" applyBorder="1" applyAlignment="1">
      <alignment horizontal="center" vertical="center"/>
    </xf>
    <xf numFmtId="0" fontId="1" fillId="4"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3" fillId="6" borderId="1" xfId="0" applyFont="1" applyFill="1" applyBorder="1" applyAlignment="1">
      <alignment horizontal="center" vertical="center"/>
    </xf>
    <xf numFmtId="0" fontId="1" fillId="3" borderId="2" xfId="0" applyFont="1" applyFill="1" applyBorder="1" applyAlignment="1">
      <alignment horizontal="center" vertical="center"/>
    </xf>
    <xf numFmtId="0" fontId="6" fillId="0" borderId="0" xfId="0" applyFont="1" applyAlignment="1">
      <alignment horizontal="center" vertical="center"/>
    </xf>
    <xf numFmtId="0" fontId="2" fillId="0" borderId="0" xfId="0" applyFont="1" applyAlignment="1">
      <alignment vertical="center"/>
    </xf>
    <xf numFmtId="0" fontId="2" fillId="5" borderId="4" xfId="0" applyFont="1" applyFill="1" applyBorder="1" applyAlignment="1">
      <alignment vertical="center"/>
    </xf>
    <xf numFmtId="0" fontId="1" fillId="5" borderId="5" xfId="0" applyFont="1" applyFill="1" applyBorder="1" applyAlignment="1">
      <alignment vertical="center"/>
    </xf>
    <xf numFmtId="0" fontId="1" fillId="5" borderId="2" xfId="0" applyFont="1" applyFill="1" applyBorder="1" applyAlignment="1">
      <alignment vertical="center"/>
    </xf>
    <xf numFmtId="0" fontId="5" fillId="7" borderId="1" xfId="0" applyFont="1" applyFill="1" applyBorder="1" applyAlignment="1">
      <alignment horizontal="center" vertical="center"/>
    </xf>
    <xf numFmtId="0" fontId="6" fillId="7" borderId="1" xfId="0" applyFont="1" applyFill="1" applyBorder="1" applyAlignment="1">
      <alignment horizontal="center" vertical="center"/>
    </xf>
    <xf numFmtId="0" fontId="7" fillId="0" borderId="0" xfId="0" applyFont="1" applyAlignment="1">
      <alignment horizontal="center" vertical="center"/>
    </xf>
    <xf numFmtId="0" fontId="1" fillId="0" borderId="2" xfId="0" applyFont="1" applyBorder="1" applyAlignment="1">
      <alignment horizontal="center" vertical="center"/>
    </xf>
    <xf numFmtId="0" fontId="1" fillId="4" borderId="3" xfId="0" applyFont="1" applyFill="1" applyBorder="1" applyAlignment="1">
      <alignment horizontal="left" vertical="center"/>
    </xf>
    <xf numFmtId="0" fontId="1" fillId="4" borderId="4" xfId="0" applyFont="1" applyFill="1" applyBorder="1" applyAlignment="1">
      <alignment horizontal="left" vertical="center"/>
    </xf>
    <xf numFmtId="0" fontId="1" fillId="4" borderId="2" xfId="0" applyFont="1" applyFill="1" applyBorder="1" applyAlignment="1">
      <alignment horizontal="left" vertical="center"/>
    </xf>
    <xf numFmtId="0" fontId="2" fillId="0" borderId="0" xfId="0" applyFont="1"/>
    <xf numFmtId="0" fontId="6" fillId="6" borderId="1" xfId="0" applyFont="1" applyFill="1" applyBorder="1" applyAlignment="1">
      <alignment vertical="center"/>
    </xf>
    <xf numFmtId="0" fontId="2" fillId="6" borderId="1" xfId="0" applyFont="1" applyFill="1" applyBorder="1"/>
    <xf numFmtId="0" fontId="2" fillId="4" borderId="1" xfId="0" applyFont="1" applyFill="1" applyBorder="1"/>
    <xf numFmtId="0" fontId="2" fillId="3" borderId="1" xfId="0" applyFont="1" applyFill="1" applyBorder="1" applyAlignment="1">
      <alignment horizontal="center" vertical="center"/>
    </xf>
    <xf numFmtId="0" fontId="2" fillId="4" borderId="1" xfId="0" applyFont="1" applyFill="1" applyBorder="1" applyAlignment="1">
      <alignment vertical="center"/>
    </xf>
    <xf numFmtId="0" fontId="2" fillId="4" borderId="3" xfId="0" applyFont="1" applyFill="1" applyBorder="1"/>
    <xf numFmtId="0" fontId="2" fillId="3" borderId="2" xfId="0" applyFont="1" applyFill="1" applyBorder="1" applyAlignment="1">
      <alignment horizontal="center" vertical="center"/>
    </xf>
    <xf numFmtId="0" fontId="2" fillId="8" borderId="6" xfId="0" applyFont="1" applyFill="1" applyBorder="1"/>
    <xf numFmtId="0" fontId="2" fillId="8" borderId="7" xfId="0" applyFont="1" applyFill="1" applyBorder="1"/>
    <xf numFmtId="0" fontId="2" fillId="8" borderId="8" xfId="0" applyFont="1" applyFill="1" applyBorder="1"/>
    <xf numFmtId="0" fontId="2" fillId="0" borderId="1" xfId="0" applyFont="1" applyBorder="1" applyAlignment="1">
      <alignment horizontal="center" vertical="center"/>
    </xf>
    <xf numFmtId="0" fontId="8" fillId="6" borderId="4" xfId="0" applyFont="1" applyFill="1" applyBorder="1" applyAlignment="1">
      <alignment vertical="center"/>
    </xf>
    <xf numFmtId="0" fontId="2" fillId="6" borderId="5" xfId="0" applyFont="1" applyFill="1" applyBorder="1" applyAlignment="1">
      <alignment vertical="center"/>
    </xf>
    <xf numFmtId="0" fontId="2" fillId="6" borderId="2" xfId="0" applyFont="1" applyFill="1" applyBorder="1" applyAlignment="1">
      <alignment vertical="center"/>
    </xf>
    <xf numFmtId="0" fontId="2" fillId="8" borderId="0" xfId="0" applyFont="1" applyFill="1" applyAlignment="1">
      <alignment horizontal="center" vertical="center"/>
    </xf>
    <xf numFmtId="0" fontId="2" fillId="0" borderId="2" xfId="0" applyFont="1" applyBorder="1" applyAlignment="1">
      <alignment horizontal="center" vertical="center"/>
    </xf>
    <xf numFmtId="0" fontId="2" fillId="8" borderId="10" xfId="0" applyFont="1" applyFill="1" applyBorder="1" applyAlignment="1">
      <alignment horizontal="center" vertical="center"/>
    </xf>
    <xf numFmtId="0" fontId="2" fillId="8" borderId="11" xfId="0" applyFont="1" applyFill="1" applyBorder="1" applyAlignment="1">
      <alignment horizontal="center" vertical="center"/>
    </xf>
    <xf numFmtId="0" fontId="2" fillId="8" borderId="12" xfId="0" applyFont="1" applyFill="1" applyBorder="1" applyAlignment="1">
      <alignment horizontal="center" vertical="center"/>
    </xf>
    <xf numFmtId="0" fontId="2" fillId="0" borderId="0" xfId="0" applyFont="1" applyAlignment="1">
      <alignment horizontal="center" vertical="center"/>
    </xf>
    <xf numFmtId="0" fontId="9" fillId="7" borderId="1" xfId="0" applyFont="1" applyFill="1" applyBorder="1"/>
    <xf numFmtId="0" fontId="9" fillId="7" borderId="1" xfId="0" applyFont="1" applyFill="1" applyBorder="1" applyAlignment="1">
      <alignment horizontal="center" vertical="center"/>
    </xf>
    <xf numFmtId="0" fontId="2" fillId="6" borderId="5" xfId="0" applyFont="1" applyFill="1" applyBorder="1"/>
    <xf numFmtId="0" fontId="2" fillId="8" borderId="9" xfId="0" applyFont="1" applyFill="1" applyBorder="1"/>
    <xf numFmtId="0" fontId="2" fillId="8" borderId="0" xfId="0" applyFont="1" applyFill="1"/>
    <xf numFmtId="0" fontId="2" fillId="8" borderId="10" xfId="0" applyFont="1" applyFill="1" applyBorder="1"/>
    <xf numFmtId="0" fontId="2" fillId="8" borderId="12" xfId="0" applyFont="1" applyFill="1" applyBorder="1"/>
    <xf numFmtId="0" fontId="10" fillId="7" borderId="1" xfId="0" applyFont="1" applyFill="1" applyBorder="1" applyAlignment="1">
      <alignment horizontal="left" vertical="center"/>
    </xf>
    <xf numFmtId="0" fontId="9" fillId="7" borderId="1" xfId="0" applyFont="1" applyFill="1" applyBorder="1" applyAlignment="1">
      <alignment horizontal="left" vertical="center"/>
    </xf>
    <xf numFmtId="0" fontId="2" fillId="6" borderId="4" xfId="0" applyFont="1" applyFill="1" applyBorder="1"/>
    <xf numFmtId="0" fontId="11" fillId="8" borderId="0" xfId="0" applyFont="1" applyFill="1" applyAlignment="1">
      <alignment horizontal="center"/>
    </xf>
    <xf numFmtId="0" fontId="11" fillId="8" borderId="0" xfId="0" applyFont="1" applyFill="1" applyAlignment="1">
      <alignment horizontal="center" vertical="center"/>
    </xf>
    <xf numFmtId="0" fontId="2" fillId="0" borderId="7" xfId="0" applyFont="1" applyBorder="1"/>
    <xf numFmtId="0" fontId="1" fillId="0" borderId="7" xfId="0" applyFont="1" applyBorder="1"/>
    <xf numFmtId="0" fontId="2" fillId="0" borderId="0" xfId="0" applyFont="1" applyAlignment="1">
      <alignment horizontal="left" vertical="center"/>
    </xf>
    <xf numFmtId="0" fontId="6" fillId="5" borderId="4" xfId="0" applyFont="1" applyFill="1" applyBorder="1" applyAlignment="1">
      <alignment horizontal="left" vertical="center"/>
    </xf>
    <xf numFmtId="0" fontId="2" fillId="5" borderId="5" xfId="0" applyFont="1" applyFill="1" applyBorder="1" applyAlignment="1">
      <alignment horizontal="left" vertical="center"/>
    </xf>
    <xf numFmtId="0" fontId="2" fillId="5" borderId="2" xfId="0" applyFont="1" applyFill="1" applyBorder="1" applyAlignment="1">
      <alignment horizontal="left" vertical="center"/>
    </xf>
    <xf numFmtId="0" fontId="6" fillId="0" borderId="0" xfId="0" applyFont="1" applyAlignment="1">
      <alignment horizontal="left" vertical="center"/>
    </xf>
    <xf numFmtId="0" fontId="2" fillId="8" borderId="6" xfId="0" applyFont="1" applyFill="1" applyBorder="1" applyAlignment="1">
      <alignment horizontal="left" vertical="center"/>
    </xf>
    <xf numFmtId="0" fontId="2" fillId="8" borderId="7" xfId="0" applyFont="1" applyFill="1" applyBorder="1" applyAlignment="1">
      <alignment horizontal="left" vertical="center"/>
    </xf>
    <xf numFmtId="0" fontId="2" fillId="8" borderId="8" xfId="0" applyFont="1" applyFill="1" applyBorder="1" applyAlignment="1">
      <alignment horizontal="left" vertical="center"/>
    </xf>
    <xf numFmtId="0" fontId="3" fillId="8" borderId="9" xfId="0" applyFont="1" applyFill="1" applyBorder="1" applyAlignment="1">
      <alignment horizontal="left" vertical="center"/>
    </xf>
    <xf numFmtId="0" fontId="1" fillId="8" borderId="0" xfId="0" applyFont="1" applyFill="1" applyAlignment="1">
      <alignment horizontal="left" vertical="center"/>
    </xf>
    <xf numFmtId="0" fontId="2" fillId="8" borderId="0" xfId="0" applyFont="1" applyFill="1" applyAlignment="1">
      <alignment horizontal="left" vertical="center"/>
    </xf>
    <xf numFmtId="0" fontId="2" fillId="8" borderId="13" xfId="0" applyFont="1" applyFill="1" applyBorder="1" applyAlignment="1">
      <alignment horizontal="left" vertical="center"/>
    </xf>
    <xf numFmtId="0" fontId="2" fillId="8" borderId="9" xfId="0" applyFont="1" applyFill="1" applyBorder="1" applyAlignment="1">
      <alignment horizontal="left" vertical="center"/>
    </xf>
    <xf numFmtId="0" fontId="2" fillId="8" borderId="10" xfId="0" applyFont="1" applyFill="1" applyBorder="1" applyAlignment="1">
      <alignment horizontal="left" vertical="center"/>
    </xf>
    <xf numFmtId="0" fontId="2" fillId="8" borderId="11" xfId="0" applyFont="1" applyFill="1" applyBorder="1" applyAlignment="1">
      <alignment horizontal="left" vertical="center"/>
    </xf>
    <xf numFmtId="0" fontId="2" fillId="8" borderId="12" xfId="0" applyFont="1" applyFill="1" applyBorder="1" applyAlignment="1">
      <alignment horizontal="left" vertical="center"/>
    </xf>
    <xf numFmtId="0" fontId="8" fillId="7" borderId="4" xfId="0" applyFont="1" applyFill="1" applyBorder="1" applyAlignment="1">
      <alignment horizontal="left" vertical="center"/>
    </xf>
    <xf numFmtId="0" fontId="2" fillId="7" borderId="5" xfId="0" applyFont="1" applyFill="1" applyBorder="1" applyAlignment="1">
      <alignment horizontal="left" vertical="center"/>
    </xf>
    <xf numFmtId="0" fontId="2" fillId="7" borderId="2" xfId="0" applyFont="1" applyFill="1" applyBorder="1" applyAlignment="1">
      <alignment horizontal="center" vertical="center"/>
    </xf>
    <xf numFmtId="0" fontId="8" fillId="6" borderId="1" xfId="0" applyFont="1" applyFill="1" applyBorder="1" applyAlignment="1">
      <alignment vertical="center"/>
    </xf>
    <xf numFmtId="0" fontId="2" fillId="6" borderId="1" xfId="0" applyFont="1" applyFill="1" applyBorder="1" applyAlignment="1">
      <alignment vertical="center"/>
    </xf>
    <xf numFmtId="0" fontId="2" fillId="0" borderId="0" xfId="0" applyFont="1" applyAlignment="1">
      <alignment horizontal="center"/>
    </xf>
    <xf numFmtId="2" fontId="2" fillId="9" borderId="1" xfId="0" applyNumberFormat="1" applyFont="1" applyFill="1" applyBorder="1" applyAlignment="1">
      <alignment horizontal="center" vertical="center"/>
    </xf>
    <xf numFmtId="0" fontId="3" fillId="4" borderId="1" xfId="0" applyFont="1" applyFill="1" applyBorder="1" applyAlignment="1">
      <alignment horizontal="left" vertical="center"/>
    </xf>
    <xf numFmtId="0" fontId="2" fillId="4" borderId="1" xfId="0" applyFont="1" applyFill="1" applyBorder="1" applyAlignment="1">
      <alignment horizontal="left" vertical="center"/>
    </xf>
    <xf numFmtId="0" fontId="2" fillId="9" borderId="1" xfId="0" applyFont="1" applyFill="1" applyBorder="1" applyAlignment="1">
      <alignment horizontal="center" vertical="center"/>
    </xf>
    <xf numFmtId="2" fontId="2" fillId="0" borderId="0" xfId="0" applyNumberFormat="1" applyFont="1" applyAlignment="1">
      <alignment horizontal="center" vertical="center"/>
    </xf>
    <xf numFmtId="0" fontId="0" fillId="0" borderId="0" xfId="0" applyAlignment="1">
      <alignment horizontal="left" vertical="center"/>
    </xf>
    <xf numFmtId="0" fontId="2" fillId="10" borderId="0" xfId="0" applyFont="1" applyFill="1" applyAlignment="1">
      <alignment horizontal="left" vertical="center"/>
    </xf>
    <xf numFmtId="2" fontId="0" fillId="0" borderId="0" xfId="0" applyNumberFormat="1" applyAlignment="1">
      <alignment horizontal="left" vertical="center"/>
    </xf>
    <xf numFmtId="1" fontId="0" fillId="0" borderId="0" xfId="0" applyNumberFormat="1" applyAlignment="1">
      <alignment horizontal="left" vertical="center"/>
    </xf>
    <xf numFmtId="3" fontId="0" fillId="0" borderId="0" xfId="0" applyNumberFormat="1" applyAlignment="1">
      <alignment horizontal="left" vertical="center"/>
    </xf>
    <xf numFmtId="2" fontId="2" fillId="7" borderId="5" xfId="0" applyNumberFormat="1" applyFont="1" applyFill="1" applyBorder="1" applyAlignment="1">
      <alignment horizontal="center" vertical="center"/>
    </xf>
    <xf numFmtId="0" fontId="13" fillId="0" borderId="0" xfId="0" applyFont="1" applyAlignment="1">
      <alignment horizontal="left" vertical="center"/>
    </xf>
    <xf numFmtId="0" fontId="14" fillId="0" borderId="0" xfId="0" applyFont="1"/>
    <xf numFmtId="0" fontId="2" fillId="9" borderId="1" xfId="0" applyFont="1" applyFill="1" applyBorder="1" applyAlignment="1">
      <alignment horizontal="center"/>
    </xf>
    <xf numFmtId="0" fontId="15" fillId="7" borderId="15" xfId="0" applyFont="1" applyFill="1" applyBorder="1" applyAlignment="1">
      <alignment horizontal="left" vertical="center" wrapText="1"/>
    </xf>
    <xf numFmtId="0" fontId="15" fillId="7" borderId="16" xfId="0" applyFont="1" applyFill="1" applyBorder="1" applyAlignment="1">
      <alignment horizontal="left" vertical="center" wrapText="1"/>
    </xf>
    <xf numFmtId="0" fontId="15" fillId="7" borderId="17" xfId="0" applyFont="1" applyFill="1" applyBorder="1" applyAlignment="1">
      <alignment horizontal="left" vertical="center" wrapText="1"/>
    </xf>
    <xf numFmtId="0" fontId="15" fillId="7" borderId="18" xfId="0" applyFont="1" applyFill="1" applyBorder="1" applyAlignment="1">
      <alignment horizontal="left" vertical="center" wrapText="1"/>
    </xf>
    <xf numFmtId="0" fontId="15" fillId="7" borderId="0" xfId="0" applyFont="1" applyFill="1" applyAlignment="1">
      <alignment horizontal="left" vertical="center" wrapText="1"/>
    </xf>
    <xf numFmtId="0" fontId="15" fillId="7" borderId="19" xfId="0" applyFont="1" applyFill="1" applyBorder="1" applyAlignment="1">
      <alignment horizontal="left" vertical="center" wrapText="1"/>
    </xf>
    <xf numFmtId="0" fontId="15" fillId="7" borderId="20" xfId="0" applyFont="1" applyFill="1" applyBorder="1" applyAlignment="1">
      <alignment horizontal="left" vertical="center" wrapText="1"/>
    </xf>
    <xf numFmtId="0" fontId="15" fillId="7" borderId="21" xfId="0" applyFont="1" applyFill="1" applyBorder="1" applyAlignment="1">
      <alignment horizontal="left" vertical="center" wrapText="1"/>
    </xf>
    <xf numFmtId="0" fontId="15" fillId="7" borderId="22" xfId="0" applyFont="1" applyFill="1" applyBorder="1" applyAlignment="1">
      <alignment horizontal="left" vertical="center" wrapText="1"/>
    </xf>
    <xf numFmtId="0" fontId="2" fillId="4" borderId="1" xfId="0" applyFont="1" applyFill="1" applyBorder="1" applyAlignment="1">
      <alignment horizontal="center"/>
    </xf>
    <xf numFmtId="2" fontId="2" fillId="9" borderId="1" xfId="0" applyNumberFormat="1" applyFont="1" applyFill="1" applyBorder="1" applyAlignment="1">
      <alignment horizontal="center"/>
    </xf>
    <xf numFmtId="0" fontId="12" fillId="4" borderId="1" xfId="0" applyFont="1" applyFill="1" applyBorder="1" applyAlignment="1">
      <alignment horizontal="center"/>
    </xf>
    <xf numFmtId="2" fontId="2" fillId="9" borderId="14" xfId="0" applyNumberFormat="1" applyFont="1" applyFill="1" applyBorder="1" applyAlignment="1">
      <alignment horizontal="center"/>
    </xf>
    <xf numFmtId="2" fontId="2" fillId="9" borderId="1" xfId="0" applyNumberFormat="1" applyFont="1" applyFill="1" applyBorder="1" applyAlignment="1">
      <alignment horizontal="center" vertical="center"/>
    </xf>
    <xf numFmtId="0" fontId="0" fillId="9" borderId="1" xfId="0" applyFill="1" applyBorder="1" applyAlignment="1">
      <alignment horizontal="center" vertical="center"/>
    </xf>
    <xf numFmtId="2" fontId="0" fillId="9" borderId="1" xfId="0" applyNumberFormat="1" applyFill="1" applyBorder="1" applyAlignment="1">
      <alignment horizontal="center" vertical="center"/>
    </xf>
    <xf numFmtId="1" fontId="0" fillId="9" borderId="4" xfId="0" applyNumberFormat="1" applyFill="1" applyBorder="1" applyAlignment="1">
      <alignment horizontal="center" vertical="center"/>
    </xf>
    <xf numFmtId="1" fontId="0" fillId="9" borderId="2" xfId="0" applyNumberFormat="1" applyFill="1" applyBorder="1" applyAlignment="1">
      <alignment horizontal="center" vertical="center"/>
    </xf>
    <xf numFmtId="0" fontId="0" fillId="9" borderId="4" xfId="0" applyFill="1" applyBorder="1" applyAlignment="1">
      <alignment horizontal="center" vertical="center"/>
    </xf>
    <xf numFmtId="0" fontId="0" fillId="9" borderId="2" xfId="0"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2" xfId="0" applyFill="1" applyBorder="1" applyAlignment="1">
      <alignment horizontal="center" vertical="center"/>
    </xf>
    <xf numFmtId="2" fontId="0" fillId="9" borderId="4" xfId="0" applyNumberFormat="1" applyFill="1" applyBorder="1" applyAlignment="1">
      <alignment horizontal="center" vertical="center"/>
    </xf>
    <xf numFmtId="2" fontId="0" fillId="9" borderId="5" xfId="0" applyNumberFormat="1" applyFill="1" applyBorder="1" applyAlignment="1">
      <alignment horizontal="center" vertical="center"/>
    </xf>
    <xf numFmtId="2" fontId="0" fillId="9" borderId="2" xfId="0" applyNumberFormat="1" applyFill="1" applyBorder="1" applyAlignment="1">
      <alignment horizontal="center" vertical="center"/>
    </xf>
    <xf numFmtId="0" fontId="0" fillId="9" borderId="5" xfId="0" applyFill="1" applyBorder="1" applyAlignment="1">
      <alignment horizontal="center" vertical="center"/>
    </xf>
    <xf numFmtId="3" fontId="0" fillId="9" borderId="1" xfId="0" applyNumberFormat="1" applyFill="1" applyBorder="1" applyAlignment="1">
      <alignment horizontal="center" vertical="center"/>
    </xf>
    <xf numFmtId="0" fontId="2" fillId="9" borderId="1" xfId="0" applyFont="1" applyFill="1" applyBorder="1" applyAlignment="1">
      <alignment horizontal="center" vertical="center"/>
    </xf>
    <xf numFmtId="0" fontId="2" fillId="9" borderId="4" xfId="0" applyFont="1" applyFill="1" applyBorder="1" applyAlignment="1">
      <alignment horizontal="center" vertical="center"/>
    </xf>
    <xf numFmtId="0" fontId="2" fillId="9"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closure stress v/s Pwf</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v/>
          </c:tx>
          <c:spPr>
            <a:ln w="19050" cap="rnd">
              <a:solidFill>
                <a:srgbClr val="FFFFFF"/>
              </a:solidFill>
              <a:prstDash val="solid"/>
              <a:round/>
            </a:ln>
            <a:effectLst/>
          </c:spPr>
          <c:marker>
            <c:symbol val="none"/>
          </c:marker>
          <c:xVal>
            <c:numRef>
              <c:f>Sheet3!$B$18:$B$28</c:f>
              <c:numCache>
                <c:formatCode>General</c:formatCode>
                <c:ptCount val="11"/>
                <c:pt idx="0">
                  <c:v>3800</c:v>
                </c:pt>
                <c:pt idx="1">
                  <c:v>3400</c:v>
                </c:pt>
                <c:pt idx="2">
                  <c:v>3000</c:v>
                </c:pt>
                <c:pt idx="3">
                  <c:v>2600</c:v>
                </c:pt>
                <c:pt idx="4">
                  <c:v>2200</c:v>
                </c:pt>
                <c:pt idx="5">
                  <c:v>1800</c:v>
                </c:pt>
                <c:pt idx="6">
                  <c:v>1400</c:v>
                </c:pt>
                <c:pt idx="7">
                  <c:v>1000</c:v>
                </c:pt>
                <c:pt idx="8">
                  <c:v>600</c:v>
                </c:pt>
                <c:pt idx="9">
                  <c:v>200</c:v>
                </c:pt>
                <c:pt idx="10">
                  <c:v>0</c:v>
                </c:pt>
              </c:numCache>
            </c:numRef>
          </c:xVal>
          <c:yVal>
            <c:numRef>
              <c:f>Sheet3!$C$18:$C$28</c:f>
              <c:numCache>
                <c:formatCode>General</c:formatCode>
                <c:ptCount val="11"/>
              </c:numCache>
            </c:numRef>
          </c:yVal>
          <c:smooth val="1"/>
          <c:extLst>
            <c:ext xmlns:c16="http://schemas.microsoft.com/office/drawing/2014/chart" uri="{C3380CC4-5D6E-409C-BE32-E72D297353CC}">
              <c16:uniqueId val="{00000016-B213-4F98-8121-9BC8D7082824}"/>
            </c:ext>
          </c:extLst>
        </c:ser>
        <c:ser>
          <c:idx val="1"/>
          <c:order val="1"/>
          <c:spPr>
            <a:ln w="19050" cap="rnd">
              <a:solidFill>
                <a:schemeClr val="accent2"/>
              </a:solidFill>
              <a:round/>
            </a:ln>
            <a:effectLst/>
          </c:spPr>
          <c:marker>
            <c:symbol val="none"/>
          </c:marker>
          <c:xVal>
            <c:numRef>
              <c:f>Sheet3!$B$18:$B$28</c:f>
              <c:numCache>
                <c:formatCode>General</c:formatCode>
                <c:ptCount val="11"/>
                <c:pt idx="0">
                  <c:v>3800</c:v>
                </c:pt>
                <c:pt idx="1">
                  <c:v>3400</c:v>
                </c:pt>
                <c:pt idx="2">
                  <c:v>3000</c:v>
                </c:pt>
                <c:pt idx="3">
                  <c:v>2600</c:v>
                </c:pt>
                <c:pt idx="4">
                  <c:v>2200</c:v>
                </c:pt>
                <c:pt idx="5">
                  <c:v>1800</c:v>
                </c:pt>
                <c:pt idx="6">
                  <c:v>1400</c:v>
                </c:pt>
                <c:pt idx="7">
                  <c:v>1000</c:v>
                </c:pt>
                <c:pt idx="8">
                  <c:v>600</c:v>
                </c:pt>
                <c:pt idx="9">
                  <c:v>200</c:v>
                </c:pt>
                <c:pt idx="10">
                  <c:v>0</c:v>
                </c:pt>
              </c:numCache>
            </c:numRef>
          </c:xVal>
          <c:yVal>
            <c:numRef>
              <c:f>Sheet3!$D$18:$D$28</c:f>
              <c:numCache>
                <c:formatCode>0.00</c:formatCode>
                <c:ptCount val="11"/>
                <c:pt idx="0">
                  <c:v>1843.4444444444443</c:v>
                </c:pt>
                <c:pt idx="1">
                  <c:v>2243.4444444444443</c:v>
                </c:pt>
                <c:pt idx="2">
                  <c:v>2643.4444444444443</c:v>
                </c:pt>
                <c:pt idx="3">
                  <c:v>3043.4444444444443</c:v>
                </c:pt>
                <c:pt idx="4">
                  <c:v>3443.4444444444443</c:v>
                </c:pt>
                <c:pt idx="5">
                  <c:v>3843.4444444444443</c:v>
                </c:pt>
                <c:pt idx="6">
                  <c:v>4243.4444444444443</c:v>
                </c:pt>
                <c:pt idx="7">
                  <c:v>4643.4444444444443</c:v>
                </c:pt>
                <c:pt idx="8">
                  <c:v>5043.4444444444443</c:v>
                </c:pt>
                <c:pt idx="9">
                  <c:v>5443.4444444444443</c:v>
                </c:pt>
                <c:pt idx="10">
                  <c:v>5643.4444444444443</c:v>
                </c:pt>
              </c:numCache>
            </c:numRef>
          </c:yVal>
          <c:smooth val="1"/>
          <c:extLst>
            <c:ext xmlns:c16="http://schemas.microsoft.com/office/drawing/2014/chart" uri="{C3380CC4-5D6E-409C-BE32-E72D297353CC}">
              <c16:uniqueId val="{00000018-B213-4F98-8121-9BC8D7082824}"/>
            </c:ext>
          </c:extLst>
        </c:ser>
        <c:ser>
          <c:idx val="2"/>
          <c:order val="2"/>
          <c:spPr>
            <a:ln w="19050" cap="rnd">
              <a:solidFill>
                <a:schemeClr val="accent3"/>
              </a:solidFill>
              <a:round/>
            </a:ln>
            <a:effectLst/>
          </c:spPr>
          <c:marker>
            <c:symbol val="none"/>
          </c:marker>
          <c:xVal>
            <c:numRef>
              <c:f>Sheet3!$B$18:$B$28</c:f>
              <c:numCache>
                <c:formatCode>General</c:formatCode>
                <c:ptCount val="11"/>
                <c:pt idx="0">
                  <c:v>3800</c:v>
                </c:pt>
                <c:pt idx="1">
                  <c:v>3400</c:v>
                </c:pt>
                <c:pt idx="2">
                  <c:v>3000</c:v>
                </c:pt>
                <c:pt idx="3">
                  <c:v>2600</c:v>
                </c:pt>
                <c:pt idx="4">
                  <c:v>2200</c:v>
                </c:pt>
                <c:pt idx="5">
                  <c:v>1800</c:v>
                </c:pt>
                <c:pt idx="6">
                  <c:v>1400</c:v>
                </c:pt>
                <c:pt idx="7">
                  <c:v>1000</c:v>
                </c:pt>
                <c:pt idx="8">
                  <c:v>600</c:v>
                </c:pt>
                <c:pt idx="9">
                  <c:v>200</c:v>
                </c:pt>
                <c:pt idx="10">
                  <c:v>0</c:v>
                </c:pt>
              </c:numCache>
            </c:numRef>
          </c:xVal>
          <c:yVal>
            <c:numRef>
              <c:f>Sheet3!$E$18:$E$28</c:f>
              <c:numCache>
                <c:formatCode>0.00</c:formatCode>
                <c:ptCount val="11"/>
              </c:numCache>
            </c:numRef>
          </c:yVal>
          <c:smooth val="1"/>
          <c:extLst>
            <c:ext xmlns:c16="http://schemas.microsoft.com/office/drawing/2014/chart" uri="{C3380CC4-5D6E-409C-BE32-E72D297353CC}">
              <c16:uniqueId val="{0000001A-B213-4F98-8121-9BC8D7082824}"/>
            </c:ext>
          </c:extLst>
        </c:ser>
        <c:ser>
          <c:idx val="3"/>
          <c:order val="3"/>
          <c:spPr>
            <a:ln w="19050" cap="rnd">
              <a:solidFill>
                <a:schemeClr val="accent4"/>
              </a:solidFill>
              <a:round/>
            </a:ln>
            <a:effectLst/>
          </c:spPr>
          <c:marker>
            <c:symbol val="none"/>
          </c:marker>
          <c:xVal>
            <c:numRef>
              <c:f>Sheet3!$B$18:$B$28</c:f>
              <c:numCache>
                <c:formatCode>General</c:formatCode>
                <c:ptCount val="11"/>
                <c:pt idx="0">
                  <c:v>3800</c:v>
                </c:pt>
                <c:pt idx="1">
                  <c:v>3400</c:v>
                </c:pt>
                <c:pt idx="2">
                  <c:v>3000</c:v>
                </c:pt>
                <c:pt idx="3">
                  <c:v>2600</c:v>
                </c:pt>
                <c:pt idx="4">
                  <c:v>2200</c:v>
                </c:pt>
                <c:pt idx="5">
                  <c:v>1800</c:v>
                </c:pt>
                <c:pt idx="6">
                  <c:v>1400</c:v>
                </c:pt>
                <c:pt idx="7">
                  <c:v>1000</c:v>
                </c:pt>
                <c:pt idx="8">
                  <c:v>600</c:v>
                </c:pt>
                <c:pt idx="9">
                  <c:v>200</c:v>
                </c:pt>
                <c:pt idx="10">
                  <c:v>0</c:v>
                </c:pt>
              </c:numCache>
            </c:numRef>
          </c:xVal>
          <c:yVal>
            <c:numRef>
              <c:f>Sheet3!$F$18:$F$28</c:f>
              <c:numCache>
                <c:formatCode>0.00</c:formatCode>
                <c:ptCount val="11"/>
              </c:numCache>
            </c:numRef>
          </c:yVal>
          <c:smooth val="1"/>
          <c:extLst>
            <c:ext xmlns:c16="http://schemas.microsoft.com/office/drawing/2014/chart" uri="{C3380CC4-5D6E-409C-BE32-E72D297353CC}">
              <c16:uniqueId val="{0000001C-B213-4F98-8121-9BC8D7082824}"/>
            </c:ext>
          </c:extLst>
        </c:ser>
        <c:ser>
          <c:idx val="4"/>
          <c:order val="4"/>
          <c:spPr>
            <a:ln w="19050" cap="rnd">
              <a:solidFill>
                <a:schemeClr val="accent5"/>
              </a:solidFill>
              <a:round/>
            </a:ln>
            <a:effectLst/>
          </c:spPr>
          <c:marker>
            <c:symbol val="none"/>
          </c:marker>
          <c:xVal>
            <c:numRef>
              <c:f>Sheet3!$B$18:$B$28</c:f>
              <c:numCache>
                <c:formatCode>General</c:formatCode>
                <c:ptCount val="11"/>
                <c:pt idx="0">
                  <c:v>3800</c:v>
                </c:pt>
                <c:pt idx="1">
                  <c:v>3400</c:v>
                </c:pt>
                <c:pt idx="2">
                  <c:v>3000</c:v>
                </c:pt>
                <c:pt idx="3">
                  <c:v>2600</c:v>
                </c:pt>
                <c:pt idx="4">
                  <c:v>2200</c:v>
                </c:pt>
                <c:pt idx="5">
                  <c:v>1800</c:v>
                </c:pt>
                <c:pt idx="6">
                  <c:v>1400</c:v>
                </c:pt>
                <c:pt idx="7">
                  <c:v>1000</c:v>
                </c:pt>
                <c:pt idx="8">
                  <c:v>600</c:v>
                </c:pt>
                <c:pt idx="9">
                  <c:v>200</c:v>
                </c:pt>
                <c:pt idx="10">
                  <c:v>0</c:v>
                </c:pt>
              </c:numCache>
            </c:numRef>
          </c:xVal>
          <c:yVal>
            <c:numRef>
              <c:f>Sheet3!$G$18:$G$28</c:f>
              <c:numCache>
                <c:formatCode>0.00</c:formatCode>
                <c:ptCount val="11"/>
              </c:numCache>
            </c:numRef>
          </c:yVal>
          <c:smooth val="1"/>
          <c:extLst>
            <c:ext xmlns:c16="http://schemas.microsoft.com/office/drawing/2014/chart" uri="{C3380CC4-5D6E-409C-BE32-E72D297353CC}">
              <c16:uniqueId val="{0000001E-B213-4F98-8121-9BC8D7082824}"/>
            </c:ext>
          </c:extLst>
        </c:ser>
        <c:ser>
          <c:idx val="5"/>
          <c:order val="5"/>
          <c:spPr>
            <a:ln w="19050" cap="rnd">
              <a:solidFill>
                <a:schemeClr val="accent6"/>
              </a:solidFill>
              <a:round/>
            </a:ln>
            <a:effectLst/>
          </c:spPr>
          <c:marker>
            <c:symbol val="none"/>
          </c:marker>
          <c:xVal>
            <c:numRef>
              <c:f>Sheet3!$B$18:$B$28</c:f>
              <c:numCache>
                <c:formatCode>General</c:formatCode>
                <c:ptCount val="11"/>
                <c:pt idx="0">
                  <c:v>3800</c:v>
                </c:pt>
                <c:pt idx="1">
                  <c:v>3400</c:v>
                </c:pt>
                <c:pt idx="2">
                  <c:v>3000</c:v>
                </c:pt>
                <c:pt idx="3">
                  <c:v>2600</c:v>
                </c:pt>
                <c:pt idx="4">
                  <c:v>2200</c:v>
                </c:pt>
                <c:pt idx="5">
                  <c:v>1800</c:v>
                </c:pt>
                <c:pt idx="6">
                  <c:v>1400</c:v>
                </c:pt>
                <c:pt idx="7">
                  <c:v>1000</c:v>
                </c:pt>
                <c:pt idx="8">
                  <c:v>600</c:v>
                </c:pt>
                <c:pt idx="9">
                  <c:v>200</c:v>
                </c:pt>
                <c:pt idx="10">
                  <c:v>0</c:v>
                </c:pt>
              </c:numCache>
            </c:numRef>
          </c:xVal>
          <c:yVal>
            <c:numRef>
              <c:f>Sheet3!$L$18:$L$28</c:f>
              <c:numCache>
                <c:formatCode>0.00</c:formatCode>
                <c:ptCount val="11"/>
                <c:pt idx="0">
                  <c:v>5643.4444444444443</c:v>
                </c:pt>
                <c:pt idx="1">
                  <c:v>6043.4444444444443</c:v>
                </c:pt>
                <c:pt idx="2">
                  <c:v>6443.4444444444443</c:v>
                </c:pt>
                <c:pt idx="3">
                  <c:v>6843.4444444444443</c:v>
                </c:pt>
                <c:pt idx="4">
                  <c:v>7243.4444444444443</c:v>
                </c:pt>
                <c:pt idx="5">
                  <c:v>7643.4444444444443</c:v>
                </c:pt>
                <c:pt idx="6">
                  <c:v>8043.4444444444443</c:v>
                </c:pt>
                <c:pt idx="7">
                  <c:v>8443.4444444444453</c:v>
                </c:pt>
                <c:pt idx="8">
                  <c:v>8843.4444444444453</c:v>
                </c:pt>
                <c:pt idx="9">
                  <c:v>9243.4444444444453</c:v>
                </c:pt>
                <c:pt idx="10">
                  <c:v>9443.4444444444453</c:v>
                </c:pt>
              </c:numCache>
            </c:numRef>
          </c:yVal>
          <c:smooth val="1"/>
          <c:extLst>
            <c:ext xmlns:c16="http://schemas.microsoft.com/office/drawing/2014/chart" uri="{C3380CC4-5D6E-409C-BE32-E72D297353CC}">
              <c16:uniqueId val="{00000020-B213-4F98-8121-9BC8D7082824}"/>
            </c:ext>
          </c:extLst>
        </c:ser>
        <c:ser>
          <c:idx val="6"/>
          <c:order val="6"/>
          <c:spPr>
            <a:ln w="19050" cap="rnd">
              <a:solidFill>
                <a:schemeClr val="accent1">
                  <a:lumMod val="60000"/>
                </a:schemeClr>
              </a:solidFill>
              <a:round/>
            </a:ln>
            <a:effectLst/>
          </c:spPr>
          <c:marker>
            <c:symbol val="none"/>
          </c:marker>
          <c:xVal>
            <c:numRef>
              <c:f>Sheet3!$B$18:$B$28</c:f>
              <c:numCache>
                <c:formatCode>General</c:formatCode>
                <c:ptCount val="11"/>
                <c:pt idx="0">
                  <c:v>3800</c:v>
                </c:pt>
                <c:pt idx="1">
                  <c:v>3400</c:v>
                </c:pt>
                <c:pt idx="2">
                  <c:v>3000</c:v>
                </c:pt>
                <c:pt idx="3">
                  <c:v>2600</c:v>
                </c:pt>
                <c:pt idx="4">
                  <c:v>2200</c:v>
                </c:pt>
                <c:pt idx="5">
                  <c:v>1800</c:v>
                </c:pt>
                <c:pt idx="6">
                  <c:v>1400</c:v>
                </c:pt>
                <c:pt idx="7">
                  <c:v>1000</c:v>
                </c:pt>
                <c:pt idx="8">
                  <c:v>600</c:v>
                </c:pt>
                <c:pt idx="9">
                  <c:v>200</c:v>
                </c:pt>
                <c:pt idx="10">
                  <c:v>0</c:v>
                </c:pt>
              </c:numCache>
            </c:numRef>
          </c:xVal>
          <c:yVal>
            <c:numRef>
              <c:f>Sheet3!$M$18:$M$28</c:f>
              <c:numCache>
                <c:formatCode>0.00</c:formatCode>
                <c:ptCount val="11"/>
              </c:numCache>
            </c:numRef>
          </c:yVal>
          <c:smooth val="1"/>
          <c:extLst>
            <c:ext xmlns:c16="http://schemas.microsoft.com/office/drawing/2014/chart" uri="{C3380CC4-5D6E-409C-BE32-E72D297353CC}">
              <c16:uniqueId val="{00000022-B213-4F98-8121-9BC8D7082824}"/>
            </c:ext>
          </c:extLst>
        </c:ser>
        <c:ser>
          <c:idx val="7"/>
          <c:order val="7"/>
          <c:spPr>
            <a:ln w="19050" cap="rnd">
              <a:solidFill>
                <a:schemeClr val="accent2">
                  <a:lumMod val="60000"/>
                </a:schemeClr>
              </a:solidFill>
              <a:round/>
            </a:ln>
            <a:effectLst/>
          </c:spPr>
          <c:marker>
            <c:symbol val="none"/>
          </c:marker>
          <c:xVal>
            <c:numRef>
              <c:f>Sheet3!$B$18:$B$28</c:f>
              <c:numCache>
                <c:formatCode>General</c:formatCode>
                <c:ptCount val="11"/>
                <c:pt idx="0">
                  <c:v>3800</c:v>
                </c:pt>
                <c:pt idx="1">
                  <c:v>3400</c:v>
                </c:pt>
                <c:pt idx="2">
                  <c:v>3000</c:v>
                </c:pt>
                <c:pt idx="3">
                  <c:v>2600</c:v>
                </c:pt>
                <c:pt idx="4">
                  <c:v>2200</c:v>
                </c:pt>
                <c:pt idx="5">
                  <c:v>1800</c:v>
                </c:pt>
                <c:pt idx="6">
                  <c:v>1400</c:v>
                </c:pt>
                <c:pt idx="7">
                  <c:v>1000</c:v>
                </c:pt>
                <c:pt idx="8">
                  <c:v>600</c:v>
                </c:pt>
                <c:pt idx="9">
                  <c:v>200</c:v>
                </c:pt>
                <c:pt idx="10">
                  <c:v>0</c:v>
                </c:pt>
              </c:numCache>
            </c:numRef>
          </c:xVal>
          <c:yVal>
            <c:numRef>
              <c:f>Sheet3!$N$18:$N$28</c:f>
              <c:numCache>
                <c:formatCode>0.00</c:formatCode>
                <c:ptCount val="11"/>
              </c:numCache>
            </c:numRef>
          </c:yVal>
          <c:smooth val="1"/>
          <c:extLst>
            <c:ext xmlns:c16="http://schemas.microsoft.com/office/drawing/2014/chart" uri="{C3380CC4-5D6E-409C-BE32-E72D297353CC}">
              <c16:uniqueId val="{00000024-B213-4F98-8121-9BC8D7082824}"/>
            </c:ext>
          </c:extLst>
        </c:ser>
        <c:ser>
          <c:idx val="8"/>
          <c:order val="8"/>
          <c:spPr>
            <a:ln w="19050" cap="rnd">
              <a:solidFill>
                <a:schemeClr val="accent3">
                  <a:lumMod val="60000"/>
                </a:schemeClr>
              </a:solidFill>
              <a:round/>
            </a:ln>
            <a:effectLst/>
          </c:spPr>
          <c:marker>
            <c:symbol val="none"/>
          </c:marker>
          <c:xVal>
            <c:numRef>
              <c:f>Sheet3!$B$18:$B$28</c:f>
              <c:numCache>
                <c:formatCode>General</c:formatCode>
                <c:ptCount val="11"/>
                <c:pt idx="0">
                  <c:v>3800</c:v>
                </c:pt>
                <c:pt idx="1">
                  <c:v>3400</c:v>
                </c:pt>
                <c:pt idx="2">
                  <c:v>3000</c:v>
                </c:pt>
                <c:pt idx="3">
                  <c:v>2600</c:v>
                </c:pt>
                <c:pt idx="4">
                  <c:v>2200</c:v>
                </c:pt>
                <c:pt idx="5">
                  <c:v>1800</c:v>
                </c:pt>
                <c:pt idx="6">
                  <c:v>1400</c:v>
                </c:pt>
                <c:pt idx="7">
                  <c:v>1000</c:v>
                </c:pt>
                <c:pt idx="8">
                  <c:v>600</c:v>
                </c:pt>
                <c:pt idx="9">
                  <c:v>200</c:v>
                </c:pt>
                <c:pt idx="10">
                  <c:v>0</c:v>
                </c:pt>
              </c:numCache>
            </c:numRef>
          </c:xVal>
          <c:yVal>
            <c:numRef>
              <c:f>Sheet3!$O$18:$O$28</c:f>
              <c:numCache>
                <c:formatCode>0.00</c:formatCode>
                <c:ptCount val="11"/>
              </c:numCache>
            </c:numRef>
          </c:yVal>
          <c:smooth val="1"/>
          <c:extLst>
            <c:ext xmlns:c16="http://schemas.microsoft.com/office/drawing/2014/chart" uri="{C3380CC4-5D6E-409C-BE32-E72D297353CC}">
              <c16:uniqueId val="{00000026-B213-4F98-8121-9BC8D7082824}"/>
            </c:ext>
          </c:extLst>
        </c:ser>
        <c:ser>
          <c:idx val="9"/>
          <c:order val="9"/>
          <c:spPr>
            <a:ln w="19050" cap="rnd">
              <a:solidFill>
                <a:schemeClr val="accent4">
                  <a:lumMod val="60000"/>
                </a:schemeClr>
              </a:solidFill>
              <a:round/>
            </a:ln>
            <a:effectLst/>
          </c:spPr>
          <c:marker>
            <c:symbol val="none"/>
          </c:marker>
          <c:xVal>
            <c:numRef>
              <c:f>Sheet3!$B$18:$B$28</c:f>
              <c:numCache>
                <c:formatCode>General</c:formatCode>
                <c:ptCount val="11"/>
                <c:pt idx="0">
                  <c:v>3800</c:v>
                </c:pt>
                <c:pt idx="1">
                  <c:v>3400</c:v>
                </c:pt>
                <c:pt idx="2">
                  <c:v>3000</c:v>
                </c:pt>
                <c:pt idx="3">
                  <c:v>2600</c:v>
                </c:pt>
                <c:pt idx="4">
                  <c:v>2200</c:v>
                </c:pt>
                <c:pt idx="5">
                  <c:v>1800</c:v>
                </c:pt>
                <c:pt idx="6">
                  <c:v>1400</c:v>
                </c:pt>
                <c:pt idx="7">
                  <c:v>1000</c:v>
                </c:pt>
                <c:pt idx="8">
                  <c:v>600</c:v>
                </c:pt>
                <c:pt idx="9">
                  <c:v>200</c:v>
                </c:pt>
                <c:pt idx="10">
                  <c:v>0</c:v>
                </c:pt>
              </c:numCache>
            </c:numRef>
          </c:xVal>
          <c:yVal>
            <c:numRef>
              <c:f>Sheet3!$R$18:$R$28</c:f>
              <c:numCache>
                <c:formatCode>0.00</c:formatCode>
                <c:ptCount val="11"/>
                <c:pt idx="0">
                  <c:v>5643.4444444444443</c:v>
                </c:pt>
                <c:pt idx="1">
                  <c:v>5643.4444444444443</c:v>
                </c:pt>
                <c:pt idx="2">
                  <c:v>5643.4444444444443</c:v>
                </c:pt>
                <c:pt idx="3">
                  <c:v>5643.4444444444443</c:v>
                </c:pt>
                <c:pt idx="4">
                  <c:v>5643.4444444444443</c:v>
                </c:pt>
                <c:pt idx="5">
                  <c:v>5643.4444444444443</c:v>
                </c:pt>
                <c:pt idx="6">
                  <c:v>5643.4444444444443</c:v>
                </c:pt>
                <c:pt idx="7">
                  <c:v>5643.4444444444443</c:v>
                </c:pt>
                <c:pt idx="8">
                  <c:v>5643.4444444444443</c:v>
                </c:pt>
                <c:pt idx="9">
                  <c:v>5643.4444444444443</c:v>
                </c:pt>
                <c:pt idx="10">
                  <c:v>5643.4444444444443</c:v>
                </c:pt>
              </c:numCache>
            </c:numRef>
          </c:yVal>
          <c:smooth val="1"/>
          <c:extLst>
            <c:ext xmlns:c16="http://schemas.microsoft.com/office/drawing/2014/chart" uri="{C3380CC4-5D6E-409C-BE32-E72D297353CC}">
              <c16:uniqueId val="{00000028-B213-4F98-8121-9BC8D7082824}"/>
            </c:ext>
          </c:extLst>
        </c:ser>
        <c:ser>
          <c:idx val="10"/>
          <c:order val="10"/>
          <c:spPr>
            <a:ln w="19050" cap="rnd">
              <a:solidFill>
                <a:schemeClr val="accent5">
                  <a:lumMod val="60000"/>
                </a:schemeClr>
              </a:solidFill>
              <a:round/>
            </a:ln>
            <a:effectLst/>
          </c:spPr>
          <c:marker>
            <c:symbol val="none"/>
          </c:marker>
          <c:xVal>
            <c:numRef>
              <c:f>Sheet3!$B$18:$B$28</c:f>
              <c:numCache>
                <c:formatCode>General</c:formatCode>
                <c:ptCount val="11"/>
                <c:pt idx="0">
                  <c:v>3800</c:v>
                </c:pt>
                <c:pt idx="1">
                  <c:v>3400</c:v>
                </c:pt>
                <c:pt idx="2">
                  <c:v>3000</c:v>
                </c:pt>
                <c:pt idx="3">
                  <c:v>2600</c:v>
                </c:pt>
                <c:pt idx="4">
                  <c:v>2200</c:v>
                </c:pt>
                <c:pt idx="5">
                  <c:v>1800</c:v>
                </c:pt>
                <c:pt idx="6">
                  <c:v>1400</c:v>
                </c:pt>
                <c:pt idx="7">
                  <c:v>1000</c:v>
                </c:pt>
                <c:pt idx="8">
                  <c:v>600</c:v>
                </c:pt>
                <c:pt idx="9">
                  <c:v>200</c:v>
                </c:pt>
                <c:pt idx="10">
                  <c:v>0</c:v>
                </c:pt>
              </c:numCache>
            </c:numRef>
          </c:xVal>
          <c:yVal>
            <c:numRef>
              <c:f>Sheet3!$S$18:$S$28</c:f>
              <c:numCache>
                <c:formatCode>0.00</c:formatCode>
                <c:ptCount val="11"/>
              </c:numCache>
            </c:numRef>
          </c:yVal>
          <c:smooth val="1"/>
          <c:extLst>
            <c:ext xmlns:c16="http://schemas.microsoft.com/office/drawing/2014/chart" uri="{C3380CC4-5D6E-409C-BE32-E72D297353CC}">
              <c16:uniqueId val="{0000002A-B213-4F98-8121-9BC8D7082824}"/>
            </c:ext>
          </c:extLst>
        </c:ser>
        <c:ser>
          <c:idx val="11"/>
          <c:order val="11"/>
          <c:spPr>
            <a:ln w="19050" cap="rnd">
              <a:solidFill>
                <a:schemeClr val="accent6">
                  <a:lumMod val="60000"/>
                </a:schemeClr>
              </a:solidFill>
              <a:round/>
            </a:ln>
            <a:effectLst/>
          </c:spPr>
          <c:marker>
            <c:symbol val="none"/>
          </c:marker>
          <c:xVal>
            <c:numRef>
              <c:f>Sheet3!$B$18:$B$28</c:f>
              <c:numCache>
                <c:formatCode>General</c:formatCode>
                <c:ptCount val="11"/>
                <c:pt idx="0">
                  <c:v>3800</c:v>
                </c:pt>
                <c:pt idx="1">
                  <c:v>3400</c:v>
                </c:pt>
                <c:pt idx="2">
                  <c:v>3000</c:v>
                </c:pt>
                <c:pt idx="3">
                  <c:v>2600</c:v>
                </c:pt>
                <c:pt idx="4">
                  <c:v>2200</c:v>
                </c:pt>
                <c:pt idx="5">
                  <c:v>1800</c:v>
                </c:pt>
                <c:pt idx="6">
                  <c:v>1400</c:v>
                </c:pt>
                <c:pt idx="7">
                  <c:v>1000</c:v>
                </c:pt>
                <c:pt idx="8">
                  <c:v>600</c:v>
                </c:pt>
                <c:pt idx="9">
                  <c:v>200</c:v>
                </c:pt>
                <c:pt idx="10">
                  <c:v>0</c:v>
                </c:pt>
              </c:numCache>
            </c:numRef>
          </c:xVal>
          <c:yVal>
            <c:numRef>
              <c:f>Sheet3!$T$18:$T$28</c:f>
              <c:numCache>
                <c:formatCode>0.00</c:formatCode>
                <c:ptCount val="11"/>
              </c:numCache>
            </c:numRef>
          </c:yVal>
          <c:smooth val="1"/>
          <c:extLst>
            <c:ext xmlns:c16="http://schemas.microsoft.com/office/drawing/2014/chart" uri="{C3380CC4-5D6E-409C-BE32-E72D297353CC}">
              <c16:uniqueId val="{0000002C-B213-4F98-8121-9BC8D7082824}"/>
            </c:ext>
          </c:extLst>
        </c:ser>
        <c:ser>
          <c:idx val="12"/>
          <c:order val="12"/>
          <c:spPr>
            <a:ln w="19050" cap="rnd">
              <a:solidFill>
                <a:schemeClr val="accent1">
                  <a:lumMod val="80000"/>
                  <a:lumOff val="20000"/>
                </a:schemeClr>
              </a:solidFill>
              <a:round/>
            </a:ln>
            <a:effectLst/>
          </c:spPr>
          <c:marker>
            <c:symbol val="none"/>
          </c:marker>
          <c:xVal>
            <c:numRef>
              <c:f>Sheet3!$B$18:$B$28</c:f>
              <c:numCache>
                <c:formatCode>General</c:formatCode>
                <c:ptCount val="11"/>
                <c:pt idx="0">
                  <c:v>3800</c:v>
                </c:pt>
                <c:pt idx="1">
                  <c:v>3400</c:v>
                </c:pt>
                <c:pt idx="2">
                  <c:v>3000</c:v>
                </c:pt>
                <c:pt idx="3">
                  <c:v>2600</c:v>
                </c:pt>
                <c:pt idx="4">
                  <c:v>2200</c:v>
                </c:pt>
                <c:pt idx="5">
                  <c:v>1800</c:v>
                </c:pt>
                <c:pt idx="6">
                  <c:v>1400</c:v>
                </c:pt>
                <c:pt idx="7">
                  <c:v>1000</c:v>
                </c:pt>
                <c:pt idx="8">
                  <c:v>600</c:v>
                </c:pt>
                <c:pt idx="9">
                  <c:v>200</c:v>
                </c:pt>
                <c:pt idx="10">
                  <c:v>0</c:v>
                </c:pt>
              </c:numCache>
            </c:numRef>
          </c:xVal>
          <c:yVal>
            <c:numRef>
              <c:f>Sheet3!$U$18:$U$28</c:f>
              <c:numCache>
                <c:formatCode>0.00</c:formatCode>
                <c:ptCount val="11"/>
              </c:numCache>
            </c:numRef>
          </c:yVal>
          <c:smooth val="1"/>
          <c:extLst>
            <c:ext xmlns:c16="http://schemas.microsoft.com/office/drawing/2014/chart" uri="{C3380CC4-5D6E-409C-BE32-E72D297353CC}">
              <c16:uniqueId val="{0000002E-B213-4F98-8121-9BC8D7082824}"/>
            </c:ext>
          </c:extLst>
        </c:ser>
        <c:dLbls>
          <c:showLegendKey val="0"/>
          <c:showVal val="0"/>
          <c:showCatName val="0"/>
          <c:showSerName val="0"/>
          <c:showPercent val="0"/>
          <c:showBubbleSize val="0"/>
        </c:dLbls>
        <c:axId val="1075555847"/>
        <c:axId val="680351239"/>
      </c:scatterChart>
      <c:valAx>
        <c:axId val="107555584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351239"/>
        <c:crosses val="autoZero"/>
        <c:crossBetween val="midCat"/>
      </c:valAx>
      <c:valAx>
        <c:axId val="6803512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555584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9.png"/><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6</xdr:col>
      <xdr:colOff>685800</xdr:colOff>
      <xdr:row>9</xdr:row>
      <xdr:rowOff>47625</xdr:rowOff>
    </xdr:from>
    <xdr:to>
      <xdr:col>8</xdr:col>
      <xdr:colOff>323850</xdr:colOff>
      <xdr:row>11</xdr:row>
      <xdr:rowOff>76200</xdr:rowOff>
    </xdr:to>
    <xdr:pic>
      <xdr:nvPicPr>
        <xdr:cNvPr id="3" name="Picture 2">
          <a:extLst>
            <a:ext uri="{FF2B5EF4-FFF2-40B4-BE49-F238E27FC236}">
              <a16:creationId xmlns:a16="http://schemas.microsoft.com/office/drawing/2014/main" id="{7266EB8C-BC4E-B4AD-2182-C7DEC746499A}"/>
            </a:ext>
          </a:extLst>
        </xdr:cNvPr>
        <xdr:cNvPicPr>
          <a:picLocks noChangeAspect="1"/>
        </xdr:cNvPicPr>
      </xdr:nvPicPr>
      <xdr:blipFill>
        <a:blip xmlns:r="http://schemas.openxmlformats.org/officeDocument/2006/relationships" r:embed="rId1"/>
        <a:srcRect l="5371" r="4288"/>
        <a:stretch/>
      </xdr:blipFill>
      <xdr:spPr>
        <a:xfrm>
          <a:off x="7896225" y="2247900"/>
          <a:ext cx="1543050" cy="371475"/>
        </a:xfrm>
        <a:prstGeom prst="rect">
          <a:avLst/>
        </a:prstGeom>
      </xdr:spPr>
    </xdr:pic>
    <xdr:clientData/>
  </xdr:twoCellAnchor>
  <xdr:twoCellAnchor editAs="oneCell">
    <xdr:from>
      <xdr:col>5</xdr:col>
      <xdr:colOff>304800</xdr:colOff>
      <xdr:row>8</xdr:row>
      <xdr:rowOff>104775</xdr:rowOff>
    </xdr:from>
    <xdr:to>
      <xdr:col>5</xdr:col>
      <xdr:colOff>1478236</xdr:colOff>
      <xdr:row>12</xdr:row>
      <xdr:rowOff>85725</xdr:rowOff>
    </xdr:to>
    <xdr:pic>
      <xdr:nvPicPr>
        <xdr:cNvPr id="4" name="Picture 3">
          <a:extLst>
            <a:ext uri="{FF2B5EF4-FFF2-40B4-BE49-F238E27FC236}">
              <a16:creationId xmlns:a16="http://schemas.microsoft.com/office/drawing/2014/main" id="{6E6DA690-F1BC-4D34-DE7B-5C0073206896}"/>
            </a:ext>
            <a:ext uri="{147F2762-F138-4A5C-976F-8EAC2B608ADB}">
              <a16:predDERef xmlns:a16="http://schemas.microsoft.com/office/drawing/2014/main" pred="{7266EB8C-BC4E-B4AD-2182-C7DEC746499A}"/>
            </a:ext>
          </a:extLst>
        </xdr:cNvPr>
        <xdr:cNvPicPr>
          <a:picLocks noChangeAspect="1"/>
        </xdr:cNvPicPr>
      </xdr:nvPicPr>
      <xdr:blipFill>
        <a:blip xmlns:r="http://schemas.openxmlformats.org/officeDocument/2006/relationships" r:embed="rId2"/>
        <a:srcRect r="2226"/>
        <a:stretch/>
      </xdr:blipFill>
      <xdr:spPr>
        <a:xfrm>
          <a:off x="5648325" y="2133600"/>
          <a:ext cx="1173436" cy="666750"/>
        </a:xfrm>
        <a:prstGeom prst="rect">
          <a:avLst/>
        </a:prstGeom>
      </xdr:spPr>
    </xdr:pic>
    <xdr:clientData/>
  </xdr:twoCellAnchor>
  <xdr:twoCellAnchor editAs="oneCell">
    <xdr:from>
      <xdr:col>5</xdr:col>
      <xdr:colOff>76200</xdr:colOff>
      <xdr:row>13</xdr:row>
      <xdr:rowOff>19050</xdr:rowOff>
    </xdr:from>
    <xdr:to>
      <xdr:col>6</xdr:col>
      <xdr:colOff>114300</xdr:colOff>
      <xdr:row>14</xdr:row>
      <xdr:rowOff>161925</xdr:rowOff>
    </xdr:to>
    <xdr:pic>
      <xdr:nvPicPr>
        <xdr:cNvPr id="5" name="Picture 4">
          <a:extLst>
            <a:ext uri="{FF2B5EF4-FFF2-40B4-BE49-F238E27FC236}">
              <a16:creationId xmlns:a16="http://schemas.microsoft.com/office/drawing/2014/main" id="{F465BA44-062F-F774-262C-4751E8FB7A6B}"/>
            </a:ext>
            <a:ext uri="{147F2762-F138-4A5C-976F-8EAC2B608ADB}">
              <a16:predDERef xmlns:a16="http://schemas.microsoft.com/office/drawing/2014/main" pred="{6E6DA690-F1BC-4D34-DE7B-5C0073206896}"/>
            </a:ext>
          </a:extLst>
        </xdr:cNvPr>
        <xdr:cNvPicPr>
          <a:picLocks noChangeAspect="1"/>
        </xdr:cNvPicPr>
      </xdr:nvPicPr>
      <xdr:blipFill>
        <a:blip xmlns:r="http://schemas.openxmlformats.org/officeDocument/2006/relationships" r:embed="rId3"/>
        <a:stretch>
          <a:fillRect/>
        </a:stretch>
      </xdr:blipFill>
      <xdr:spPr>
        <a:xfrm>
          <a:off x="5419725" y="2905125"/>
          <a:ext cx="1905000" cy="314325"/>
        </a:xfrm>
        <a:prstGeom prst="rect">
          <a:avLst/>
        </a:prstGeom>
      </xdr:spPr>
    </xdr:pic>
    <xdr:clientData/>
  </xdr:twoCellAnchor>
  <xdr:twoCellAnchor editAs="oneCell">
    <xdr:from>
      <xdr:col>6</xdr:col>
      <xdr:colOff>371475</xdr:colOff>
      <xdr:row>12</xdr:row>
      <xdr:rowOff>152400</xdr:rowOff>
    </xdr:from>
    <xdr:to>
      <xdr:col>9</xdr:col>
      <xdr:colOff>276225</xdr:colOff>
      <xdr:row>15</xdr:row>
      <xdr:rowOff>0</xdr:rowOff>
    </xdr:to>
    <xdr:pic>
      <xdr:nvPicPr>
        <xdr:cNvPr id="6" name="Picture 5">
          <a:extLst>
            <a:ext uri="{FF2B5EF4-FFF2-40B4-BE49-F238E27FC236}">
              <a16:creationId xmlns:a16="http://schemas.microsoft.com/office/drawing/2014/main" id="{CD3AD0F3-C312-5C76-C925-E108F433C709}"/>
            </a:ext>
            <a:ext uri="{147F2762-F138-4A5C-976F-8EAC2B608ADB}">
              <a16:predDERef xmlns:a16="http://schemas.microsoft.com/office/drawing/2014/main" pred="{F465BA44-062F-F774-262C-4751E8FB7A6B}"/>
            </a:ext>
          </a:extLst>
        </xdr:cNvPr>
        <xdr:cNvPicPr>
          <a:picLocks noChangeAspect="1"/>
        </xdr:cNvPicPr>
      </xdr:nvPicPr>
      <xdr:blipFill>
        <a:blip xmlns:r="http://schemas.openxmlformats.org/officeDocument/2006/relationships" r:embed="rId4"/>
        <a:stretch>
          <a:fillRect/>
        </a:stretch>
      </xdr:blipFill>
      <xdr:spPr>
        <a:xfrm>
          <a:off x="7581900" y="2867025"/>
          <a:ext cx="2905125" cy="361950"/>
        </a:xfrm>
        <a:prstGeom prst="rect">
          <a:avLst/>
        </a:prstGeom>
      </xdr:spPr>
    </xdr:pic>
    <xdr:clientData/>
  </xdr:twoCellAnchor>
  <xdr:twoCellAnchor editAs="oneCell">
    <xdr:from>
      <xdr:col>8</xdr:col>
      <xdr:colOff>819150</xdr:colOff>
      <xdr:row>21</xdr:row>
      <xdr:rowOff>7218</xdr:rowOff>
    </xdr:from>
    <xdr:to>
      <xdr:col>12</xdr:col>
      <xdr:colOff>295275</xdr:colOff>
      <xdr:row>21</xdr:row>
      <xdr:rowOff>293490</xdr:rowOff>
    </xdr:to>
    <xdr:pic>
      <xdr:nvPicPr>
        <xdr:cNvPr id="7" name="Picture 6">
          <a:extLst>
            <a:ext uri="{FF2B5EF4-FFF2-40B4-BE49-F238E27FC236}">
              <a16:creationId xmlns:a16="http://schemas.microsoft.com/office/drawing/2014/main" id="{99B4C975-2453-04BD-4BEA-E30B5331FF22}"/>
            </a:ext>
            <a:ext uri="{147F2762-F138-4A5C-976F-8EAC2B608ADB}">
              <a16:predDERef xmlns:a16="http://schemas.microsoft.com/office/drawing/2014/main" pred="{CD3AD0F3-C312-5C76-C925-E108F433C709}"/>
            </a:ext>
          </a:extLst>
        </xdr:cNvPr>
        <xdr:cNvPicPr>
          <a:picLocks noChangeAspect="1"/>
        </xdr:cNvPicPr>
      </xdr:nvPicPr>
      <xdr:blipFill>
        <a:blip xmlns:r="http://schemas.openxmlformats.org/officeDocument/2006/relationships" r:embed="rId5"/>
        <a:srcRect t="19039" b="15625"/>
        <a:stretch/>
      </xdr:blipFill>
      <xdr:spPr>
        <a:xfrm>
          <a:off x="9934575" y="4541118"/>
          <a:ext cx="3905250" cy="28627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38100</xdr:colOff>
      <xdr:row>8</xdr:row>
      <xdr:rowOff>66675</xdr:rowOff>
    </xdr:from>
    <xdr:to>
      <xdr:col>14</xdr:col>
      <xdr:colOff>571500</xdr:colOff>
      <xdr:row>10</xdr:row>
      <xdr:rowOff>133350</xdr:rowOff>
    </xdr:to>
    <xdr:pic>
      <xdr:nvPicPr>
        <xdr:cNvPr id="2" name="Picture 1">
          <a:extLst>
            <a:ext uri="{FF2B5EF4-FFF2-40B4-BE49-F238E27FC236}">
              <a16:creationId xmlns:a16="http://schemas.microsoft.com/office/drawing/2014/main" id="{A0911A1A-2856-66E2-14B2-F7EC627DE52B}"/>
            </a:ext>
          </a:extLst>
        </xdr:cNvPr>
        <xdr:cNvPicPr>
          <a:picLocks noChangeAspect="1"/>
        </xdr:cNvPicPr>
      </xdr:nvPicPr>
      <xdr:blipFill>
        <a:blip xmlns:r="http://schemas.openxmlformats.org/officeDocument/2006/relationships" r:embed="rId1"/>
        <a:srcRect l="5314" t="19575" r="5966" b="12138"/>
        <a:stretch/>
      </xdr:blipFill>
      <xdr:spPr>
        <a:xfrm>
          <a:off x="7677150" y="2133600"/>
          <a:ext cx="1924050" cy="457200"/>
        </a:xfrm>
        <a:prstGeom prst="rect">
          <a:avLst/>
        </a:prstGeom>
      </xdr:spPr>
    </xdr:pic>
    <xdr:clientData/>
  </xdr:twoCellAnchor>
  <xdr:twoCellAnchor editAs="oneCell">
    <xdr:from>
      <xdr:col>4</xdr:col>
      <xdr:colOff>180975</xdr:colOff>
      <xdr:row>13</xdr:row>
      <xdr:rowOff>95250</xdr:rowOff>
    </xdr:from>
    <xdr:to>
      <xdr:col>5</xdr:col>
      <xdr:colOff>476250</xdr:colOff>
      <xdr:row>15</xdr:row>
      <xdr:rowOff>76200</xdr:rowOff>
    </xdr:to>
    <xdr:pic>
      <xdr:nvPicPr>
        <xdr:cNvPr id="3" name="Picture 2">
          <a:extLst>
            <a:ext uri="{FF2B5EF4-FFF2-40B4-BE49-F238E27FC236}">
              <a16:creationId xmlns:a16="http://schemas.microsoft.com/office/drawing/2014/main" id="{E36EB8AA-3A1B-A753-9C1A-BFE20A8F0129}"/>
            </a:ext>
            <a:ext uri="{147F2762-F138-4A5C-976F-8EAC2B608ADB}">
              <a16:predDERef xmlns:a16="http://schemas.microsoft.com/office/drawing/2014/main" pred="{A0911A1A-2856-66E2-14B2-F7EC627DE52B}"/>
            </a:ext>
          </a:extLst>
        </xdr:cNvPr>
        <xdr:cNvPicPr>
          <a:picLocks noChangeAspect="1"/>
        </xdr:cNvPicPr>
      </xdr:nvPicPr>
      <xdr:blipFill>
        <a:blip xmlns:r="http://schemas.openxmlformats.org/officeDocument/2006/relationships" r:embed="rId2"/>
        <a:srcRect l="7082" t="20950" r="3198" b="6987"/>
        <a:stretch/>
      </xdr:blipFill>
      <xdr:spPr>
        <a:xfrm>
          <a:off x="2867025" y="2724150"/>
          <a:ext cx="1019175" cy="4095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114300</xdr:colOff>
      <xdr:row>9</xdr:row>
      <xdr:rowOff>47625</xdr:rowOff>
    </xdr:from>
    <xdr:to>
      <xdr:col>4</xdr:col>
      <xdr:colOff>447675</xdr:colOff>
      <xdr:row>11</xdr:row>
      <xdr:rowOff>104775</xdr:rowOff>
    </xdr:to>
    <xdr:pic>
      <xdr:nvPicPr>
        <xdr:cNvPr id="2" name="Picture 1">
          <a:extLst>
            <a:ext uri="{FF2B5EF4-FFF2-40B4-BE49-F238E27FC236}">
              <a16:creationId xmlns:a16="http://schemas.microsoft.com/office/drawing/2014/main" id="{B005DB2E-94A4-6F0A-52DE-01C6EAD55238}"/>
            </a:ext>
          </a:extLst>
        </xdr:cNvPr>
        <xdr:cNvPicPr>
          <a:picLocks noChangeAspect="1"/>
        </xdr:cNvPicPr>
      </xdr:nvPicPr>
      <xdr:blipFill>
        <a:blip xmlns:r="http://schemas.openxmlformats.org/officeDocument/2006/relationships" r:embed="rId1"/>
        <a:stretch>
          <a:fillRect/>
        </a:stretch>
      </xdr:blipFill>
      <xdr:spPr>
        <a:xfrm>
          <a:off x="723900" y="1838325"/>
          <a:ext cx="2162175" cy="438150"/>
        </a:xfrm>
        <a:prstGeom prst="rect">
          <a:avLst/>
        </a:prstGeom>
      </xdr:spPr>
    </xdr:pic>
    <xdr:clientData/>
  </xdr:twoCellAnchor>
  <xdr:twoCellAnchor editAs="oneCell">
    <xdr:from>
      <xdr:col>9</xdr:col>
      <xdr:colOff>16297</xdr:colOff>
      <xdr:row>9</xdr:row>
      <xdr:rowOff>104775</xdr:rowOff>
    </xdr:from>
    <xdr:to>
      <xdr:col>12</xdr:col>
      <xdr:colOff>541738</xdr:colOff>
      <xdr:row>11</xdr:row>
      <xdr:rowOff>57150</xdr:rowOff>
    </xdr:to>
    <xdr:pic>
      <xdr:nvPicPr>
        <xdr:cNvPr id="4" name="Picture 3">
          <a:extLst>
            <a:ext uri="{FF2B5EF4-FFF2-40B4-BE49-F238E27FC236}">
              <a16:creationId xmlns:a16="http://schemas.microsoft.com/office/drawing/2014/main" id="{A09C3289-56B3-58B9-17A8-3B35E66ED939}"/>
            </a:ext>
            <a:ext uri="{147F2762-F138-4A5C-976F-8EAC2B608ADB}">
              <a16:predDERef xmlns:a16="http://schemas.microsoft.com/office/drawing/2014/main" pred="{B005DB2E-94A4-6F0A-52DE-01C6EAD55238}"/>
            </a:ext>
          </a:extLst>
        </xdr:cNvPr>
        <xdr:cNvPicPr>
          <a:picLocks noChangeAspect="1"/>
        </xdr:cNvPicPr>
      </xdr:nvPicPr>
      <xdr:blipFill>
        <a:blip xmlns:r="http://schemas.openxmlformats.org/officeDocument/2006/relationships" r:embed="rId2"/>
        <a:srcRect l="3735" r="1202"/>
        <a:stretch/>
      </xdr:blipFill>
      <xdr:spPr>
        <a:xfrm>
          <a:off x="5521747" y="1981200"/>
          <a:ext cx="2354241" cy="333375"/>
        </a:xfrm>
        <a:prstGeom prst="rect">
          <a:avLst/>
        </a:prstGeom>
      </xdr:spPr>
    </xdr:pic>
    <xdr:clientData/>
  </xdr:twoCellAnchor>
  <xdr:twoCellAnchor>
    <xdr:from>
      <xdr:col>1</xdr:col>
      <xdr:colOff>0</xdr:colOff>
      <xdr:row>35</xdr:row>
      <xdr:rowOff>9525</xdr:rowOff>
    </xdr:from>
    <xdr:to>
      <xdr:col>10</xdr:col>
      <xdr:colOff>0</xdr:colOff>
      <xdr:row>53</xdr:row>
      <xdr:rowOff>0</xdr:rowOff>
    </xdr:to>
    <xdr:graphicFrame macro="">
      <xdr:nvGraphicFramePr>
        <xdr:cNvPr id="5" name="Chart 4">
          <a:extLst>
            <a:ext uri="{FF2B5EF4-FFF2-40B4-BE49-F238E27FC236}">
              <a16:creationId xmlns:a16="http://schemas.microsoft.com/office/drawing/2014/main" id="{5D59603F-E335-98C2-B5D8-1FC08F8DF4BB}"/>
            </a:ext>
            <a:ext uri="{147F2762-F138-4A5C-976F-8EAC2B608ADB}">
              <a16:predDERef xmlns:a16="http://schemas.microsoft.com/office/drawing/2014/main" pred="{A09C3289-56B3-58B9-17A8-3B35E66ED9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27"/>
  <sheetViews>
    <sheetView workbookViewId="0">
      <selection activeCell="D2" sqref="D2"/>
    </sheetView>
  </sheetViews>
  <sheetFormatPr defaultRowHeight="12.75"/>
  <cols>
    <col min="1" max="1" width="8.7109375" style="1" customWidth="1"/>
    <col min="2" max="2" width="28.5703125" style="1" customWidth="1"/>
    <col min="3" max="3" width="22.42578125" style="1" customWidth="1"/>
    <col min="4" max="4" width="21.42578125" style="1" customWidth="1"/>
    <col min="5" max="5" width="4.42578125" style="1" customWidth="1"/>
    <col min="6" max="6" width="28" style="1" customWidth="1"/>
    <col min="7" max="7" width="17.5703125" style="1" customWidth="1"/>
    <col min="8" max="8" width="11" style="1" customWidth="1"/>
    <col min="9" max="9" width="16.42578125" style="1" customWidth="1"/>
    <col min="10" max="10" width="31.7109375" style="1" customWidth="1"/>
    <col min="11" max="16384" width="9.140625" style="1"/>
  </cols>
  <sheetData>
    <row r="1" spans="2:10" ht="44.25" customHeight="1">
      <c r="E1" s="21" t="s">
        <v>0</v>
      </c>
    </row>
    <row r="2" spans="2:10" ht="15.75" customHeight="1">
      <c r="C2" s="60"/>
      <c r="D2" s="60"/>
      <c r="E2" s="60"/>
      <c r="F2" s="60"/>
      <c r="G2" s="60"/>
    </row>
    <row r="3" spans="2:10" ht="19.5" customHeight="1">
      <c r="B3" s="16" t="s">
        <v>1</v>
      </c>
      <c r="C3" s="17"/>
      <c r="D3" s="18"/>
      <c r="E3" s="2"/>
      <c r="F3" s="16" t="s">
        <v>2</v>
      </c>
      <c r="G3" s="17"/>
      <c r="H3" s="17"/>
      <c r="I3" s="18"/>
      <c r="J3" s="2"/>
    </row>
    <row r="4" spans="2:10" ht="5.25" customHeight="1">
      <c r="B4" s="15"/>
      <c r="C4" s="2"/>
      <c r="D4" s="2"/>
      <c r="E4" s="2"/>
      <c r="F4" s="15"/>
      <c r="G4" s="2"/>
      <c r="H4" s="2"/>
      <c r="I4" s="2"/>
      <c r="J4" s="2"/>
    </row>
    <row r="5" spans="2:10" ht="22.5" customHeight="1">
      <c r="B5" s="12" t="s">
        <v>3</v>
      </c>
      <c r="C5" s="6" cm="1">
        <f t="array" ref="C5">(SUM(C8:C15*D8:D15))/144</f>
        <v>7056.6180555555557</v>
      </c>
      <c r="D5" s="6" t="s">
        <v>4</v>
      </c>
      <c r="E5" s="2"/>
      <c r="F5" s="12" t="s">
        <v>5</v>
      </c>
      <c r="G5" s="6">
        <f>(H7*H8)/144</f>
        <v>11458.333333333334</v>
      </c>
      <c r="H5" s="6" t="s">
        <v>4</v>
      </c>
      <c r="I5" s="3"/>
      <c r="J5" s="2"/>
    </row>
    <row r="6" spans="2:10" ht="14.25" customHeight="1">
      <c r="B6" s="4"/>
      <c r="C6" s="3"/>
      <c r="D6" s="3"/>
      <c r="E6" s="2"/>
      <c r="F6" s="2"/>
      <c r="G6" s="2"/>
      <c r="H6" s="3"/>
      <c r="I6" s="3"/>
      <c r="J6" s="2"/>
    </row>
    <row r="7" spans="2:10">
      <c r="B7" s="5" t="s">
        <v>6</v>
      </c>
      <c r="C7" s="5" t="s">
        <v>7</v>
      </c>
      <c r="D7" s="5">
        <f>Sheet1!K24</f>
        <v>6986.8888888888869</v>
      </c>
      <c r="E7" s="2"/>
      <c r="F7" s="23" t="s">
        <v>8</v>
      </c>
      <c r="G7" s="23"/>
      <c r="H7" s="8">
        <v>165</v>
      </c>
      <c r="I7" s="8" t="s">
        <v>9</v>
      </c>
      <c r="J7" s="2"/>
    </row>
    <row r="8" spans="2:10" ht="13.5">
      <c r="B8" s="11" t="s">
        <v>10</v>
      </c>
      <c r="C8" s="11">
        <v>76</v>
      </c>
      <c r="D8" s="11">
        <v>1789</v>
      </c>
      <c r="E8" s="2"/>
      <c r="F8" s="24" t="s">
        <v>11</v>
      </c>
      <c r="G8" s="25"/>
      <c r="H8" s="13">
        <v>10000</v>
      </c>
      <c r="I8" s="8" t="s">
        <v>12</v>
      </c>
      <c r="J8" s="2"/>
    </row>
    <row r="9" spans="2:10" ht="13.5">
      <c r="B9" s="11" t="s">
        <v>13</v>
      </c>
      <c r="C9" s="11">
        <v>78</v>
      </c>
      <c r="D9" s="11">
        <v>1142</v>
      </c>
      <c r="H9" s="3"/>
      <c r="I9" s="3"/>
    </row>
    <row r="10" spans="2:10" ht="13.5">
      <c r="B10" s="11" t="s">
        <v>14</v>
      </c>
      <c r="C10" s="11">
        <v>110</v>
      </c>
      <c r="D10" s="11">
        <v>1790</v>
      </c>
    </row>
    <row r="11" spans="2:10" ht="13.5">
      <c r="B11" s="11" t="s">
        <v>15</v>
      </c>
      <c r="C11" s="11">
        <v>125</v>
      </c>
      <c r="D11" s="11">
        <v>768</v>
      </c>
    </row>
    <row r="12" spans="2:10" ht="13.5">
      <c r="B12" s="11" t="s">
        <v>16</v>
      </c>
      <c r="C12" s="11">
        <v>160</v>
      </c>
      <c r="D12" s="11">
        <v>935</v>
      </c>
    </row>
    <row r="13" spans="2:10" ht="13.5">
      <c r="B13" s="11" t="s">
        <v>17</v>
      </c>
      <c r="C13" s="11">
        <v>80</v>
      </c>
      <c r="D13" s="11">
        <v>1143</v>
      </c>
    </row>
    <row r="14" spans="2:10" ht="13.5">
      <c r="B14" s="11" t="s">
        <v>18</v>
      </c>
      <c r="C14" s="11">
        <v>97</v>
      </c>
      <c r="D14" s="11">
        <v>973</v>
      </c>
    </row>
    <row r="15" spans="2:10" ht="13.5">
      <c r="B15" s="11" t="s">
        <v>19</v>
      </c>
      <c r="C15" s="11">
        <v>119</v>
      </c>
      <c r="D15" s="8">
        <v>1368</v>
      </c>
    </row>
    <row r="16" spans="2:10" ht="20.25" customHeight="1"/>
    <row r="17" spans="2:12" ht="22.5" customHeight="1">
      <c r="B17" s="10" t="s">
        <v>20</v>
      </c>
      <c r="C17" s="6">
        <f>(C19/(1-C19))*G17</f>
        <v>2907.4444444444443</v>
      </c>
      <c r="D17" s="6" t="s">
        <v>4</v>
      </c>
      <c r="E17" s="3"/>
      <c r="F17" s="10" t="s">
        <v>21</v>
      </c>
      <c r="G17" s="6">
        <f>(G5-(G19*G20*H8))</f>
        <v>8722.3333333333339</v>
      </c>
      <c r="H17" s="6" t="s">
        <v>4</v>
      </c>
      <c r="I17" s="3"/>
    </row>
    <row r="18" spans="2:12">
      <c r="B18" s="3"/>
      <c r="C18" s="3"/>
      <c r="D18" s="3"/>
      <c r="E18" s="3"/>
      <c r="F18" s="3"/>
      <c r="G18" s="3"/>
      <c r="H18" s="3"/>
      <c r="I18" s="3"/>
    </row>
    <row r="19" spans="2:12">
      <c r="B19" s="5" t="s">
        <v>22</v>
      </c>
      <c r="C19" s="8">
        <v>0.25</v>
      </c>
      <c r="D19" s="3"/>
      <c r="E19" s="3"/>
      <c r="F19" s="5" t="s">
        <v>23</v>
      </c>
      <c r="G19" s="8">
        <v>0.72</v>
      </c>
      <c r="H19" s="8"/>
      <c r="I19" s="3"/>
    </row>
    <row r="20" spans="2:12">
      <c r="B20" s="3"/>
      <c r="C20" s="3"/>
      <c r="D20" s="3"/>
      <c r="E20" s="3"/>
      <c r="F20" s="5" t="s">
        <v>24</v>
      </c>
      <c r="G20" s="8">
        <v>0.38</v>
      </c>
      <c r="H20" s="8" t="s">
        <v>4</v>
      </c>
      <c r="I20" s="3"/>
    </row>
    <row r="21" spans="2:12" ht="21.75" customHeight="1">
      <c r="B21" s="3"/>
      <c r="C21" s="3"/>
      <c r="D21" s="3"/>
      <c r="E21" s="3"/>
      <c r="F21" s="3"/>
      <c r="G21" s="3"/>
      <c r="H21" s="3"/>
      <c r="I21" s="3"/>
    </row>
    <row r="22" spans="2:12" ht="23.25" customHeight="1">
      <c r="B22" s="9" t="s">
        <v>25</v>
      </c>
      <c r="C22" s="6">
        <f>(C17+(G19*G20*H8))</f>
        <v>5643.4444444444443</v>
      </c>
      <c r="D22" s="6" t="s">
        <v>4</v>
      </c>
      <c r="E22" s="3"/>
      <c r="F22" s="9" t="s">
        <v>26</v>
      </c>
      <c r="G22" s="22">
        <f>C22+G24</f>
        <v>6643.4444444444443</v>
      </c>
      <c r="H22" s="6" t="s">
        <v>4</v>
      </c>
      <c r="I22" s="3"/>
    </row>
    <row r="23" spans="2:12">
      <c r="B23" s="3"/>
      <c r="C23" s="3"/>
      <c r="D23" s="3"/>
      <c r="E23" s="3"/>
      <c r="F23" s="3"/>
      <c r="G23" s="3"/>
      <c r="H23" s="3"/>
      <c r="I23" s="3"/>
      <c r="J23" s="3"/>
      <c r="K23" s="3"/>
      <c r="L23" s="3"/>
    </row>
    <row r="24" spans="2:12" ht="27">
      <c r="B24" s="5" t="s">
        <v>27</v>
      </c>
      <c r="C24" s="8">
        <v>500</v>
      </c>
      <c r="D24" s="8" t="s">
        <v>28</v>
      </c>
      <c r="E24" s="3"/>
      <c r="F24" s="7" t="s">
        <v>29</v>
      </c>
      <c r="G24" s="8">
        <v>1000</v>
      </c>
      <c r="H24" s="8" t="s">
        <v>4</v>
      </c>
      <c r="I24" s="3"/>
      <c r="J24" s="19" t="s">
        <v>30</v>
      </c>
      <c r="K24" s="20">
        <f>3*C22-G22+C24-(G20*H8)</f>
        <v>6986.8888888888869</v>
      </c>
      <c r="L24" s="20" t="s">
        <v>28</v>
      </c>
    </row>
    <row r="25" spans="2:12">
      <c r="E25" s="3"/>
      <c r="F25" s="3"/>
      <c r="G25" s="3"/>
      <c r="H25" s="3"/>
      <c r="I25" s="3"/>
      <c r="J25" s="3"/>
      <c r="K25" s="3"/>
      <c r="L25" s="3"/>
    </row>
    <row r="26" spans="2:12">
      <c r="E26" s="3"/>
      <c r="F26" s="3"/>
      <c r="G26" s="3"/>
      <c r="H26" s="3"/>
      <c r="I26" s="3"/>
    </row>
    <row r="27" spans="2:12">
      <c r="E27" s="3"/>
      <c r="F27" s="3"/>
      <c r="G27" s="3"/>
      <c r="H27" s="3"/>
      <c r="I27" s="3"/>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2D24E-D803-4E1C-9C88-E8EFA0B01951}">
  <dimension ref="B1:R18"/>
  <sheetViews>
    <sheetView workbookViewId="0">
      <selection activeCell="K16" sqref="K16"/>
    </sheetView>
  </sheetViews>
  <sheetFormatPr defaultRowHeight="15"/>
  <cols>
    <col min="1" max="3" width="9.140625" style="26"/>
    <col min="4" max="4" width="12.85546875" style="26" customWidth="1"/>
    <col min="5" max="5" width="10.85546875" style="26" customWidth="1"/>
    <col min="6" max="6" width="11.28515625" style="26" customWidth="1"/>
    <col min="7" max="7" width="8.28515625" style="26" customWidth="1"/>
    <col min="8" max="9" width="9.140625" style="26"/>
    <col min="10" max="10" width="7.28515625" style="26" customWidth="1"/>
    <col min="11" max="13" width="9.140625" style="26"/>
    <col min="14" max="14" width="11.7109375" style="26" customWidth="1"/>
    <col min="15" max="15" width="9.140625" style="26"/>
    <col min="16" max="16" width="16.7109375" style="26" customWidth="1"/>
    <col min="17" max="16384" width="9.140625" style="26"/>
  </cols>
  <sheetData>
    <row r="1" spans="2:18" ht="45" customHeight="1">
      <c r="D1" s="51"/>
      <c r="E1" s="51"/>
      <c r="F1" s="51"/>
      <c r="G1" s="51"/>
      <c r="H1" s="57"/>
      <c r="I1" s="51"/>
      <c r="J1" s="51"/>
      <c r="K1" s="57" t="s">
        <v>31</v>
      </c>
      <c r="L1" s="51"/>
      <c r="M1" s="51"/>
      <c r="N1" s="51"/>
      <c r="O1" s="51"/>
      <c r="P1" s="51"/>
      <c r="Q1" s="51"/>
    </row>
    <row r="2" spans="2:18">
      <c r="C2" s="59"/>
      <c r="D2" s="59"/>
      <c r="E2" s="59"/>
      <c r="F2" s="59"/>
      <c r="G2" s="59"/>
      <c r="H2" s="59"/>
      <c r="I2" s="59"/>
      <c r="J2" s="59"/>
      <c r="K2" s="59"/>
      <c r="L2" s="59"/>
      <c r="M2" s="59"/>
      <c r="N2" s="59"/>
      <c r="O2" s="59"/>
      <c r="P2" s="59"/>
      <c r="Q2" s="59"/>
      <c r="R2" s="59"/>
    </row>
    <row r="3" spans="2:18" ht="24" customHeight="1">
      <c r="B3" s="27" t="s">
        <v>32</v>
      </c>
      <c r="C3" s="28"/>
      <c r="D3" s="28"/>
      <c r="E3" s="28"/>
      <c r="F3" s="28"/>
      <c r="G3" s="28"/>
      <c r="H3" s="28"/>
      <c r="I3" s="28"/>
      <c r="J3" s="28"/>
      <c r="K3" s="28"/>
      <c r="L3" s="56"/>
      <c r="M3" s="28"/>
      <c r="N3" s="28"/>
      <c r="O3" s="14"/>
    </row>
    <row r="5" spans="2:18">
      <c r="B5" s="29" t="s">
        <v>33</v>
      </c>
      <c r="C5" s="29"/>
      <c r="D5" s="29"/>
      <c r="E5" s="30">
        <f>Sheet1!K24</f>
        <v>6986.8888888888869</v>
      </c>
      <c r="F5" s="30" t="s">
        <v>28</v>
      </c>
      <c r="H5" s="31" t="s">
        <v>34</v>
      </c>
      <c r="I5" s="31"/>
      <c r="J5" s="31"/>
      <c r="K5" s="30">
        <v>20</v>
      </c>
      <c r="L5" s="30" t="s">
        <v>35</v>
      </c>
    </row>
    <row r="6" spans="2:18">
      <c r="B6" s="32" t="s">
        <v>36</v>
      </c>
      <c r="C6" s="32"/>
      <c r="D6" s="32"/>
      <c r="E6" s="30">
        <v>1</v>
      </c>
      <c r="F6" s="30" t="s">
        <v>37</v>
      </c>
      <c r="H6" s="31" t="s">
        <v>38</v>
      </c>
      <c r="I6" s="31"/>
      <c r="J6" s="31"/>
      <c r="K6" s="30">
        <v>1</v>
      </c>
      <c r="L6" s="30" t="s">
        <v>39</v>
      </c>
    </row>
    <row r="7" spans="2:18">
      <c r="B7" s="29" t="s">
        <v>40</v>
      </c>
      <c r="C7" s="29"/>
      <c r="D7" s="29"/>
      <c r="E7" s="33">
        <f>Sheet1!H8</f>
        <v>10000</v>
      </c>
      <c r="F7" s="30" t="s">
        <v>41</v>
      </c>
      <c r="H7" s="31" t="s">
        <v>42</v>
      </c>
      <c r="I7" s="31"/>
      <c r="J7" s="31"/>
      <c r="K7" s="30">
        <v>3</v>
      </c>
      <c r="L7" s="30" t="s">
        <v>43</v>
      </c>
    </row>
    <row r="9" spans="2:18">
      <c r="M9" s="34"/>
      <c r="N9" s="35"/>
      <c r="O9" s="36"/>
    </row>
    <row r="10" spans="2:18" ht="15.75">
      <c r="B10" s="80" t="s">
        <v>44</v>
      </c>
      <c r="C10" s="81"/>
      <c r="D10" s="81"/>
      <c r="E10" s="81"/>
      <c r="F10" s="81"/>
      <c r="G10" s="37">
        <f>0.433*E6*E7</f>
        <v>4330</v>
      </c>
      <c r="H10" s="37" t="s">
        <v>28</v>
      </c>
      <c r="J10" s="38" t="s">
        <v>45</v>
      </c>
      <c r="K10" s="39"/>
      <c r="L10" s="40"/>
      <c r="M10" s="41"/>
      <c r="N10" s="41"/>
      <c r="O10" s="41"/>
      <c r="P10" s="37">
        <f>(518*(POWER(E6,0.79))*(POWER(K5,1.79))*(POWER(K6,0.207))*E7)/(1000*(POWER(K7,4.79)))</f>
        <v>5724.8306213531305</v>
      </c>
      <c r="Q10" s="42" t="s">
        <v>28</v>
      </c>
    </row>
    <row r="11" spans="2:18">
      <c r="J11" s="15"/>
      <c r="K11" s="15"/>
      <c r="L11" s="15"/>
      <c r="M11" s="43"/>
      <c r="N11" s="44"/>
      <c r="O11" s="45"/>
      <c r="P11" s="46"/>
      <c r="Q11" s="46"/>
    </row>
    <row r="12" spans="2:18" ht="17.25">
      <c r="B12" s="47" t="s">
        <v>46</v>
      </c>
      <c r="C12" s="47"/>
      <c r="D12" s="47"/>
      <c r="E12" s="48">
        <f>E5-G10+P10</f>
        <v>8381.7195102420173</v>
      </c>
      <c r="F12" s="48" t="s">
        <v>28</v>
      </c>
      <c r="O12" s="46"/>
      <c r="P12" s="46"/>
      <c r="Q12" s="46"/>
    </row>
    <row r="13" spans="2:18">
      <c r="O13" s="46"/>
      <c r="P13" s="46"/>
      <c r="Q13" s="46"/>
    </row>
    <row r="14" spans="2:18">
      <c r="E14" s="34"/>
      <c r="F14" s="36"/>
    </row>
    <row r="15" spans="2:18" ht="18.75">
      <c r="B15" s="27" t="s">
        <v>47</v>
      </c>
      <c r="C15" s="49"/>
      <c r="D15" s="49"/>
      <c r="E15" s="50"/>
      <c r="F15" s="51"/>
      <c r="G15" s="37">
        <f>(K5*E12)/40.8</f>
        <v>4108.6860344323613</v>
      </c>
      <c r="H15" s="37" t="s">
        <v>48</v>
      </c>
    </row>
    <row r="16" spans="2:18">
      <c r="E16" s="52"/>
      <c r="F16" s="53"/>
    </row>
    <row r="17" spans="2:6" ht="6.75" customHeight="1"/>
    <row r="18" spans="2:6" ht="17.25">
      <c r="B18" s="54" t="s">
        <v>49</v>
      </c>
      <c r="C18" s="55"/>
      <c r="D18" s="48"/>
      <c r="E18" s="48">
        <f>(K5*E12)/40.8</f>
        <v>4108.6860344323613</v>
      </c>
      <c r="F18" s="48" t="s">
        <v>48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8E93B-EADA-4136-B62F-56E2F8A9BE8F}">
  <dimension ref="A1:AD50"/>
  <sheetViews>
    <sheetView tabSelected="1" workbookViewId="0">
      <selection activeCell="O47" sqref="O47"/>
    </sheetView>
  </sheetViews>
  <sheetFormatPr defaultRowHeight="15"/>
  <cols>
    <col min="1" max="4" width="9.140625" style="26"/>
    <col min="5" max="6" width="9.28515625" style="26" bestFit="1" customWidth="1"/>
    <col min="7" max="13" width="9.140625" style="26"/>
    <col min="14" max="14" width="9.28515625" style="26" bestFit="1" customWidth="1"/>
    <col min="15" max="16384" width="9.140625" style="26"/>
  </cols>
  <sheetData>
    <row r="1" spans="1:19" ht="47.25" customHeight="1">
      <c r="C1" s="51"/>
      <c r="D1" s="51"/>
      <c r="E1" s="51"/>
      <c r="F1" s="51"/>
      <c r="G1" s="51"/>
      <c r="H1" s="51"/>
      <c r="I1" s="51"/>
      <c r="J1" s="58" t="s">
        <v>50</v>
      </c>
      <c r="K1" s="51"/>
      <c r="L1" s="51"/>
      <c r="M1" s="51"/>
      <c r="N1" s="51"/>
      <c r="O1" s="51"/>
      <c r="P1" s="51"/>
      <c r="Q1" s="51"/>
      <c r="R1" s="51"/>
    </row>
    <row r="2" spans="1:19">
      <c r="B2" s="59"/>
      <c r="C2" s="59"/>
      <c r="D2" s="59"/>
      <c r="E2" s="59"/>
      <c r="F2" s="59"/>
      <c r="G2" s="59"/>
      <c r="H2" s="59"/>
      <c r="I2" s="59"/>
      <c r="J2" s="59"/>
      <c r="K2" s="59"/>
      <c r="L2" s="59"/>
      <c r="M2" s="59"/>
      <c r="N2" s="59"/>
      <c r="O2" s="59"/>
      <c r="P2" s="59"/>
      <c r="Q2" s="59"/>
      <c r="R2" s="59"/>
      <c r="S2" s="59"/>
    </row>
    <row r="3" spans="1:19">
      <c r="A3" s="61"/>
      <c r="B3" s="84" t="s">
        <v>51</v>
      </c>
      <c r="C3" s="85"/>
      <c r="D3" s="85"/>
      <c r="E3" s="83">
        <f>Sheet1!C22</f>
        <v>5643.4444444444443</v>
      </c>
      <c r="F3" s="86" t="s">
        <v>28</v>
      </c>
      <c r="G3" s="61"/>
      <c r="H3" s="61"/>
      <c r="I3" s="61"/>
      <c r="J3" s="61"/>
      <c r="K3" s="61"/>
      <c r="L3" s="61"/>
      <c r="M3" s="61"/>
      <c r="N3" s="61"/>
      <c r="O3" s="61"/>
      <c r="P3" s="61"/>
    </row>
    <row r="4" spans="1:19">
      <c r="A4" s="61"/>
      <c r="B4" s="85" t="s">
        <v>52</v>
      </c>
      <c r="C4" s="85"/>
      <c r="D4" s="85"/>
      <c r="E4" s="86">
        <f>Sheet1!G20*Sheet1!H8</f>
        <v>3800</v>
      </c>
      <c r="F4" s="86" t="s">
        <v>28</v>
      </c>
      <c r="G4" s="61"/>
      <c r="H4" s="61"/>
      <c r="I4" s="61"/>
      <c r="J4" s="61"/>
      <c r="K4" s="61"/>
      <c r="L4" s="61"/>
      <c r="M4" s="61"/>
      <c r="N4" s="61"/>
      <c r="O4" s="61"/>
      <c r="P4" s="61"/>
    </row>
    <row r="5" spans="1:19">
      <c r="A5" s="61"/>
      <c r="B5" s="85" t="s">
        <v>53</v>
      </c>
      <c r="C5" s="85"/>
      <c r="D5" s="85"/>
      <c r="E5" s="86">
        <v>2600</v>
      </c>
      <c r="F5" s="86" t="s">
        <v>28</v>
      </c>
      <c r="G5" s="61"/>
      <c r="H5" s="61"/>
      <c r="I5" s="61"/>
      <c r="J5" s="61"/>
      <c r="K5" s="61"/>
      <c r="L5" s="61"/>
      <c r="M5" s="61"/>
      <c r="N5" s="61"/>
      <c r="O5" s="61"/>
      <c r="P5" s="61"/>
    </row>
    <row r="6" spans="1:19">
      <c r="A6" s="61"/>
      <c r="B6" s="61"/>
      <c r="C6" s="61"/>
      <c r="D6" s="61"/>
      <c r="E6" s="46"/>
      <c r="F6" s="46"/>
      <c r="G6" s="61"/>
      <c r="H6" s="61"/>
      <c r="I6" s="61"/>
      <c r="J6" s="61"/>
      <c r="K6" s="61"/>
      <c r="L6" s="61"/>
      <c r="M6" s="61"/>
      <c r="N6" s="61"/>
      <c r="O6" s="61"/>
      <c r="P6" s="61"/>
    </row>
    <row r="7" spans="1:19">
      <c r="A7" s="61"/>
      <c r="B7" s="61"/>
      <c r="C7" s="61"/>
      <c r="D7" s="61"/>
      <c r="E7" s="61"/>
      <c r="F7" s="61"/>
      <c r="G7" s="61"/>
      <c r="H7" s="61"/>
      <c r="I7" s="61"/>
      <c r="J7" s="61"/>
      <c r="K7" s="61"/>
      <c r="L7" s="61"/>
      <c r="M7" s="61"/>
      <c r="N7" s="61"/>
      <c r="O7" s="61"/>
      <c r="P7" s="61"/>
    </row>
    <row r="8" spans="1:19" ht="18.75">
      <c r="A8" s="61"/>
      <c r="B8" s="62" t="s">
        <v>54</v>
      </c>
      <c r="C8" s="63"/>
      <c r="D8" s="64"/>
      <c r="E8" s="61"/>
      <c r="F8" s="61"/>
      <c r="G8" s="61"/>
      <c r="H8" s="61"/>
      <c r="I8" s="61"/>
      <c r="J8" s="62" t="s">
        <v>55</v>
      </c>
      <c r="K8" s="64"/>
      <c r="L8" s="61"/>
      <c r="M8" s="61"/>
      <c r="N8" s="61"/>
      <c r="O8" s="61"/>
      <c r="P8" s="61"/>
    </row>
    <row r="9" spans="1:19" ht="6.75" customHeight="1">
      <c r="A9" s="61"/>
      <c r="B9" s="65"/>
      <c r="C9" s="61"/>
      <c r="D9" s="61"/>
      <c r="E9" s="61"/>
      <c r="F9" s="61"/>
      <c r="G9" s="61"/>
      <c r="H9" s="61"/>
      <c r="I9" s="61"/>
      <c r="J9" s="65"/>
      <c r="K9" s="61"/>
      <c r="L9" s="61"/>
      <c r="M9" s="61"/>
      <c r="N9" s="61"/>
      <c r="O9" s="61"/>
      <c r="P9" s="61"/>
    </row>
    <row r="10" spans="1:19">
      <c r="A10" s="61"/>
      <c r="B10" s="66"/>
      <c r="C10" s="67"/>
      <c r="D10" s="67"/>
      <c r="E10" s="68"/>
      <c r="F10" s="61"/>
      <c r="G10" s="61"/>
      <c r="H10" s="61"/>
      <c r="I10" s="61"/>
      <c r="J10" s="66"/>
      <c r="K10" s="67"/>
      <c r="L10" s="67"/>
      <c r="M10" s="68"/>
      <c r="N10" s="61"/>
      <c r="O10" s="61"/>
      <c r="P10" s="61"/>
    </row>
    <row r="11" spans="1:19">
      <c r="A11" s="61"/>
      <c r="B11" s="69"/>
      <c r="C11" s="70"/>
      <c r="D11" s="71"/>
      <c r="E11" s="72"/>
      <c r="F11" s="61"/>
      <c r="G11" s="61"/>
      <c r="H11" s="61"/>
      <c r="I11" s="61"/>
      <c r="J11" s="73"/>
      <c r="K11" s="71"/>
      <c r="L11" s="71"/>
      <c r="M11" s="72"/>
      <c r="N11" s="61"/>
      <c r="O11" s="61"/>
      <c r="P11" s="61"/>
    </row>
    <row r="12" spans="1:19">
      <c r="A12" s="61"/>
      <c r="B12" s="74"/>
      <c r="C12" s="75"/>
      <c r="D12" s="75"/>
      <c r="E12" s="76"/>
      <c r="F12" s="61"/>
      <c r="G12" s="61"/>
      <c r="H12" s="61"/>
      <c r="I12" s="61"/>
      <c r="J12" s="74"/>
      <c r="K12" s="75"/>
      <c r="L12" s="75"/>
      <c r="M12" s="76"/>
      <c r="N12" s="61"/>
      <c r="O12" s="61"/>
      <c r="P12" s="61"/>
    </row>
    <row r="13" spans="1:19">
      <c r="A13" s="61"/>
      <c r="B13" s="61"/>
      <c r="C13" s="61"/>
      <c r="D13" s="61"/>
      <c r="E13" s="61"/>
      <c r="F13" s="61"/>
      <c r="G13" s="61"/>
      <c r="H13" s="61"/>
      <c r="I13" s="61"/>
      <c r="J13" s="61"/>
      <c r="K13" s="61"/>
      <c r="L13" s="61"/>
      <c r="M13" s="61"/>
      <c r="N13" s="61"/>
      <c r="O13" s="61"/>
      <c r="P13" s="61"/>
    </row>
    <row r="14" spans="1:19" ht="15.75">
      <c r="A14" s="61"/>
      <c r="B14" s="77" t="s">
        <v>56</v>
      </c>
      <c r="C14" s="78"/>
      <c r="D14" s="78"/>
      <c r="E14" s="78"/>
      <c r="F14" s="93">
        <f>(E3-E5)</f>
        <v>3043.4444444444443</v>
      </c>
      <c r="G14" s="79" t="s">
        <v>28</v>
      </c>
      <c r="H14" s="61"/>
      <c r="I14" s="61"/>
      <c r="J14" s="77" t="s">
        <v>56</v>
      </c>
      <c r="K14" s="78"/>
      <c r="L14" s="78"/>
      <c r="M14" s="78"/>
      <c r="N14" s="93">
        <f>(E3+(E4-E5))</f>
        <v>6843.4444444444443</v>
      </c>
      <c r="O14" s="79" t="s">
        <v>28</v>
      </c>
      <c r="P14" s="46"/>
    </row>
    <row r="15" spans="1:19">
      <c r="A15" s="61"/>
      <c r="B15" s="61"/>
      <c r="C15" s="61"/>
      <c r="D15" s="61"/>
      <c r="E15" s="61"/>
      <c r="F15" s="61"/>
      <c r="G15" s="61"/>
      <c r="H15" s="61"/>
      <c r="I15" s="61"/>
      <c r="J15" s="61"/>
      <c r="K15" s="61"/>
      <c r="L15" s="61"/>
      <c r="M15" s="61"/>
      <c r="N15" s="61"/>
      <c r="O15" s="61"/>
      <c r="P15" s="61"/>
    </row>
    <row r="17" spans="2:25">
      <c r="B17" s="106" t="s">
        <v>57</v>
      </c>
      <c r="C17" s="106"/>
      <c r="D17" s="106" t="s">
        <v>58</v>
      </c>
      <c r="E17" s="106"/>
      <c r="F17" s="106"/>
      <c r="G17" s="106"/>
      <c r="J17" s="106" t="s">
        <v>59</v>
      </c>
      <c r="K17" s="106"/>
      <c r="L17" s="106" t="s">
        <v>58</v>
      </c>
      <c r="M17" s="106"/>
      <c r="N17" s="106"/>
      <c r="O17" s="106"/>
      <c r="P17" s="82"/>
      <c r="R17" s="108" t="s">
        <v>60</v>
      </c>
      <c r="S17" s="108"/>
      <c r="T17" s="108"/>
      <c r="U17" s="108"/>
    </row>
    <row r="18" spans="2:25">
      <c r="B18" s="96">
        <v>3800</v>
      </c>
      <c r="C18" s="96"/>
      <c r="D18" s="110">
        <f>($E$3-B18)</f>
        <v>1843.4444444444443</v>
      </c>
      <c r="E18" s="110"/>
      <c r="F18" s="110"/>
      <c r="G18" s="110"/>
      <c r="J18" s="96">
        <v>3800</v>
      </c>
      <c r="K18" s="96"/>
      <c r="L18" s="110">
        <f>($E$3+($E$4-J18))</f>
        <v>5643.4444444444443</v>
      </c>
      <c r="M18" s="110"/>
      <c r="N18" s="110"/>
      <c r="O18" s="110"/>
      <c r="P18" s="87"/>
      <c r="R18" s="109">
        <f>$E$3</f>
        <v>5643.4444444444443</v>
      </c>
      <c r="S18" s="109"/>
      <c r="T18" s="109"/>
      <c r="U18" s="109"/>
    </row>
    <row r="19" spans="2:25">
      <c r="B19" s="96">
        <f>B18-400</f>
        <v>3400</v>
      </c>
      <c r="C19" s="96"/>
      <c r="D19" s="110">
        <f t="shared" ref="D19:D28" si="0">($E$3-B19)</f>
        <v>2243.4444444444443</v>
      </c>
      <c r="E19" s="110"/>
      <c r="F19" s="110"/>
      <c r="G19" s="110"/>
      <c r="J19" s="96">
        <f>J18-400</f>
        <v>3400</v>
      </c>
      <c r="K19" s="96"/>
      <c r="L19" s="110">
        <f t="shared" ref="L19:L28" si="1">($E$3+($E$4-J19))</f>
        <v>6043.4444444444443</v>
      </c>
      <c r="M19" s="110"/>
      <c r="N19" s="110"/>
      <c r="O19" s="110"/>
      <c r="P19" s="87"/>
      <c r="R19" s="107">
        <f t="shared" ref="R19:R28" si="2">$E$3</f>
        <v>5643.4444444444443</v>
      </c>
      <c r="S19" s="107"/>
      <c r="T19" s="107"/>
      <c r="U19" s="107"/>
    </row>
    <row r="20" spans="2:25">
      <c r="B20" s="96">
        <f t="shared" ref="B20:B27" si="3">B19-400</f>
        <v>3000</v>
      </c>
      <c r="C20" s="96"/>
      <c r="D20" s="110">
        <f t="shared" si="0"/>
        <v>2643.4444444444443</v>
      </c>
      <c r="E20" s="110"/>
      <c r="F20" s="110"/>
      <c r="G20" s="110"/>
      <c r="J20" s="96">
        <f t="shared" ref="J20:J27" si="4">J19-400</f>
        <v>3000</v>
      </c>
      <c r="K20" s="96"/>
      <c r="L20" s="110">
        <f t="shared" si="1"/>
        <v>6443.4444444444443</v>
      </c>
      <c r="M20" s="110"/>
      <c r="N20" s="110"/>
      <c r="O20" s="110"/>
      <c r="P20" s="87"/>
      <c r="R20" s="107">
        <f t="shared" si="2"/>
        <v>5643.4444444444443</v>
      </c>
      <c r="S20" s="107"/>
      <c r="T20" s="107"/>
      <c r="U20" s="107"/>
    </row>
    <row r="21" spans="2:25">
      <c r="B21" s="96">
        <f t="shared" si="3"/>
        <v>2600</v>
      </c>
      <c r="C21" s="96"/>
      <c r="D21" s="110">
        <f t="shared" si="0"/>
        <v>3043.4444444444443</v>
      </c>
      <c r="E21" s="110"/>
      <c r="F21" s="110"/>
      <c r="G21" s="110"/>
      <c r="J21" s="96">
        <f t="shared" si="4"/>
        <v>2600</v>
      </c>
      <c r="K21" s="96"/>
      <c r="L21" s="110">
        <f t="shared" si="1"/>
        <v>6843.4444444444443</v>
      </c>
      <c r="M21" s="110"/>
      <c r="N21" s="110"/>
      <c r="O21" s="110"/>
      <c r="P21" s="87"/>
      <c r="R21" s="107">
        <f t="shared" si="2"/>
        <v>5643.4444444444443</v>
      </c>
      <c r="S21" s="107"/>
      <c r="T21" s="107"/>
      <c r="U21" s="107"/>
    </row>
    <row r="22" spans="2:25">
      <c r="B22" s="96">
        <f t="shared" si="3"/>
        <v>2200</v>
      </c>
      <c r="C22" s="96"/>
      <c r="D22" s="110">
        <f t="shared" si="0"/>
        <v>3443.4444444444443</v>
      </c>
      <c r="E22" s="110"/>
      <c r="F22" s="110"/>
      <c r="G22" s="110"/>
      <c r="J22" s="96">
        <f t="shared" si="4"/>
        <v>2200</v>
      </c>
      <c r="K22" s="96"/>
      <c r="L22" s="110">
        <f t="shared" si="1"/>
        <v>7243.4444444444443</v>
      </c>
      <c r="M22" s="110"/>
      <c r="N22" s="110"/>
      <c r="O22" s="110"/>
      <c r="P22" s="87"/>
      <c r="R22" s="107">
        <f t="shared" si="2"/>
        <v>5643.4444444444443</v>
      </c>
      <c r="S22" s="107"/>
      <c r="T22" s="107"/>
      <c r="U22" s="107"/>
    </row>
    <row r="23" spans="2:25">
      <c r="B23" s="96">
        <f t="shared" si="3"/>
        <v>1800</v>
      </c>
      <c r="C23" s="96"/>
      <c r="D23" s="110">
        <f t="shared" si="0"/>
        <v>3843.4444444444443</v>
      </c>
      <c r="E23" s="110"/>
      <c r="F23" s="110"/>
      <c r="G23" s="110"/>
      <c r="J23" s="96">
        <f t="shared" si="4"/>
        <v>1800</v>
      </c>
      <c r="K23" s="96"/>
      <c r="L23" s="110">
        <f t="shared" si="1"/>
        <v>7643.4444444444443</v>
      </c>
      <c r="M23" s="110"/>
      <c r="N23" s="110"/>
      <c r="O23" s="110"/>
      <c r="P23" s="87"/>
      <c r="R23" s="107">
        <f t="shared" si="2"/>
        <v>5643.4444444444443</v>
      </c>
      <c r="S23" s="107"/>
      <c r="T23" s="107"/>
      <c r="U23" s="107"/>
    </row>
    <row r="24" spans="2:25">
      <c r="B24" s="96">
        <f t="shared" si="3"/>
        <v>1400</v>
      </c>
      <c r="C24" s="96"/>
      <c r="D24" s="110">
        <f t="shared" si="0"/>
        <v>4243.4444444444443</v>
      </c>
      <c r="E24" s="110"/>
      <c r="F24" s="110"/>
      <c r="G24" s="110"/>
      <c r="J24" s="96">
        <f t="shared" si="4"/>
        <v>1400</v>
      </c>
      <c r="K24" s="96"/>
      <c r="L24" s="110">
        <f t="shared" si="1"/>
        <v>8043.4444444444443</v>
      </c>
      <c r="M24" s="110"/>
      <c r="N24" s="110"/>
      <c r="O24" s="110"/>
      <c r="P24" s="87"/>
      <c r="R24" s="107">
        <f t="shared" si="2"/>
        <v>5643.4444444444443</v>
      </c>
      <c r="S24" s="107"/>
      <c r="T24" s="107"/>
      <c r="U24" s="107"/>
    </row>
    <row r="25" spans="2:25">
      <c r="B25" s="96">
        <f t="shared" si="3"/>
        <v>1000</v>
      </c>
      <c r="C25" s="96"/>
      <c r="D25" s="110">
        <f t="shared" si="0"/>
        <v>4643.4444444444443</v>
      </c>
      <c r="E25" s="110"/>
      <c r="F25" s="110"/>
      <c r="G25" s="110"/>
      <c r="J25" s="96">
        <f t="shared" si="4"/>
        <v>1000</v>
      </c>
      <c r="K25" s="96"/>
      <c r="L25" s="110">
        <f t="shared" si="1"/>
        <v>8443.4444444444453</v>
      </c>
      <c r="M25" s="110"/>
      <c r="N25" s="110"/>
      <c r="O25" s="110"/>
      <c r="P25" s="87"/>
      <c r="R25" s="107">
        <f t="shared" si="2"/>
        <v>5643.4444444444443</v>
      </c>
      <c r="S25" s="107"/>
      <c r="T25" s="107"/>
      <c r="U25" s="107"/>
    </row>
    <row r="26" spans="2:25">
      <c r="B26" s="96">
        <f t="shared" si="3"/>
        <v>600</v>
      </c>
      <c r="C26" s="96"/>
      <c r="D26" s="110">
        <f t="shared" si="0"/>
        <v>5043.4444444444443</v>
      </c>
      <c r="E26" s="110"/>
      <c r="F26" s="110"/>
      <c r="G26" s="110"/>
      <c r="J26" s="96">
        <f t="shared" si="4"/>
        <v>600</v>
      </c>
      <c r="K26" s="96"/>
      <c r="L26" s="110">
        <f t="shared" si="1"/>
        <v>8843.4444444444453</v>
      </c>
      <c r="M26" s="110"/>
      <c r="N26" s="110"/>
      <c r="O26" s="110"/>
      <c r="P26" s="87"/>
      <c r="R26" s="107">
        <f t="shared" si="2"/>
        <v>5643.4444444444443</v>
      </c>
      <c r="S26" s="107"/>
      <c r="T26" s="107"/>
      <c r="U26" s="107"/>
    </row>
    <row r="27" spans="2:25">
      <c r="B27" s="96">
        <f t="shared" si="3"/>
        <v>200</v>
      </c>
      <c r="C27" s="96"/>
      <c r="D27" s="110">
        <f t="shared" si="0"/>
        <v>5443.4444444444443</v>
      </c>
      <c r="E27" s="110"/>
      <c r="F27" s="110"/>
      <c r="G27" s="110"/>
      <c r="J27" s="96">
        <f t="shared" si="4"/>
        <v>200</v>
      </c>
      <c r="K27" s="96"/>
      <c r="L27" s="110">
        <f t="shared" si="1"/>
        <v>9243.4444444444453</v>
      </c>
      <c r="M27" s="110"/>
      <c r="N27" s="110"/>
      <c r="O27" s="110"/>
      <c r="P27" s="87"/>
      <c r="R27" s="107">
        <f t="shared" si="2"/>
        <v>5643.4444444444443</v>
      </c>
      <c r="S27" s="107"/>
      <c r="T27" s="107"/>
      <c r="U27" s="107"/>
    </row>
    <row r="28" spans="2:25">
      <c r="B28" s="96">
        <v>0</v>
      </c>
      <c r="C28" s="96"/>
      <c r="D28" s="110">
        <f t="shared" si="0"/>
        <v>5643.4444444444443</v>
      </c>
      <c r="E28" s="110"/>
      <c r="F28" s="110"/>
      <c r="G28" s="110"/>
      <c r="J28" s="96">
        <v>0</v>
      </c>
      <c r="K28" s="96"/>
      <c r="L28" s="110">
        <f t="shared" si="1"/>
        <v>9443.4444444444453</v>
      </c>
      <c r="M28" s="110"/>
      <c r="N28" s="110"/>
      <c r="O28" s="110"/>
      <c r="P28" s="87"/>
      <c r="R28" s="107">
        <f t="shared" si="2"/>
        <v>5643.4444444444443</v>
      </c>
      <c r="S28" s="107"/>
      <c r="T28" s="107"/>
      <c r="U28" s="107"/>
    </row>
    <row r="31" spans="2:25">
      <c r="B31" s="117" t="s">
        <v>61</v>
      </c>
      <c r="C31" s="118"/>
      <c r="D31" s="119"/>
      <c r="E31" s="115" t="s">
        <v>62</v>
      </c>
      <c r="F31" s="116"/>
      <c r="G31" s="126" t="s">
        <v>63</v>
      </c>
      <c r="H31" s="127"/>
      <c r="I31" s="115" t="s">
        <v>64</v>
      </c>
      <c r="J31" s="123"/>
      <c r="K31" s="116"/>
      <c r="L31" s="126" t="s">
        <v>65</v>
      </c>
      <c r="M31" s="127"/>
      <c r="N31" s="126" t="s">
        <v>66</v>
      </c>
      <c r="O31" s="127"/>
      <c r="P31" s="111" t="s">
        <v>67</v>
      </c>
      <c r="Q31" s="111"/>
      <c r="R31" s="111" t="s">
        <v>68</v>
      </c>
      <c r="S31" s="111"/>
      <c r="T31" s="125" t="s">
        <v>69</v>
      </c>
      <c r="U31" s="125"/>
      <c r="V31" s="125"/>
      <c r="W31" s="125" t="s">
        <v>70</v>
      </c>
      <c r="X31" s="125"/>
      <c r="Y31" s="82"/>
    </row>
    <row r="32" spans="2:25">
      <c r="B32" s="117" t="s">
        <v>71</v>
      </c>
      <c r="C32" s="118"/>
      <c r="D32" s="119"/>
      <c r="E32" s="115" t="s">
        <v>72</v>
      </c>
      <c r="F32" s="116"/>
      <c r="G32" s="120">
        <v>1.75</v>
      </c>
      <c r="H32" s="122"/>
      <c r="I32" s="115" t="s">
        <v>73</v>
      </c>
      <c r="J32" s="123"/>
      <c r="K32" s="116"/>
      <c r="L32" s="115" t="s">
        <v>74</v>
      </c>
      <c r="M32" s="116"/>
      <c r="N32" s="115" t="s">
        <v>75</v>
      </c>
      <c r="O32" s="116"/>
      <c r="P32" s="112">
        <v>2.65</v>
      </c>
      <c r="Q32" s="112"/>
      <c r="R32" s="112">
        <v>2.5499999999999998</v>
      </c>
      <c r="S32" s="112"/>
      <c r="T32" s="111" t="s">
        <v>76</v>
      </c>
      <c r="U32" s="111"/>
      <c r="V32" s="111"/>
      <c r="W32" s="111" t="s">
        <v>77</v>
      </c>
      <c r="X32" s="111"/>
      <c r="Y32" s="82"/>
    </row>
    <row r="33" spans="2:30">
      <c r="B33" s="117" t="s">
        <v>78</v>
      </c>
      <c r="C33" s="118"/>
      <c r="D33" s="119"/>
      <c r="E33" s="115" t="s">
        <v>79</v>
      </c>
      <c r="F33" s="116"/>
      <c r="G33" s="120">
        <v>1.65</v>
      </c>
      <c r="H33" s="122"/>
      <c r="I33" s="120">
        <v>1.84</v>
      </c>
      <c r="J33" s="121"/>
      <c r="K33" s="122"/>
      <c r="L33" s="113">
        <v>191</v>
      </c>
      <c r="M33" s="114"/>
      <c r="N33" s="115" t="s">
        <v>80</v>
      </c>
      <c r="O33" s="116"/>
      <c r="P33" s="112">
        <v>1.55</v>
      </c>
      <c r="Q33" s="112"/>
      <c r="R33" s="111" t="s">
        <v>81</v>
      </c>
      <c r="S33" s="111"/>
      <c r="T33" s="111" t="s">
        <v>82</v>
      </c>
      <c r="U33" s="111"/>
      <c r="V33" s="111"/>
      <c r="W33" s="111" t="s">
        <v>83</v>
      </c>
      <c r="X33" s="111"/>
      <c r="Y33" s="82"/>
    </row>
    <row r="34" spans="2:30">
      <c r="B34" s="117" t="s">
        <v>84</v>
      </c>
      <c r="C34" s="118"/>
      <c r="D34" s="119"/>
      <c r="E34" s="115" t="s">
        <v>85</v>
      </c>
      <c r="F34" s="116"/>
      <c r="G34" s="115" t="s">
        <v>86</v>
      </c>
      <c r="H34" s="116"/>
      <c r="I34" s="115" t="s">
        <v>87</v>
      </c>
      <c r="J34" s="123"/>
      <c r="K34" s="116"/>
      <c r="L34" s="115" t="s">
        <v>88</v>
      </c>
      <c r="M34" s="116"/>
      <c r="N34" s="115" t="s">
        <v>89</v>
      </c>
      <c r="O34" s="116"/>
      <c r="P34" s="111" t="s">
        <v>90</v>
      </c>
      <c r="Q34" s="111"/>
      <c r="R34" s="124" t="s">
        <v>91</v>
      </c>
      <c r="S34" s="124"/>
      <c r="T34" s="111" t="s">
        <v>86</v>
      </c>
      <c r="U34" s="111"/>
      <c r="V34" s="111"/>
      <c r="W34" s="111" t="s">
        <v>92</v>
      </c>
      <c r="X34" s="111"/>
      <c r="Y34" s="82"/>
    </row>
    <row r="37" spans="2:30">
      <c r="L37"/>
      <c r="N37"/>
      <c r="P37"/>
    </row>
    <row r="38" spans="2:30" ht="32.25" customHeight="1">
      <c r="L38" s="97" t="s">
        <v>93</v>
      </c>
      <c r="M38" s="98"/>
      <c r="N38" s="98"/>
      <c r="O38" s="98"/>
      <c r="P38" s="98"/>
      <c r="Q38" s="98"/>
      <c r="R38" s="98"/>
      <c r="S38" s="98"/>
      <c r="T38" s="98"/>
      <c r="U38" s="98"/>
      <c r="V38" s="98"/>
      <c r="W38" s="98"/>
      <c r="X38" s="99"/>
      <c r="Y38" s="94"/>
      <c r="Z38" s="94"/>
      <c r="AA38" s="94"/>
      <c r="AB38" s="94"/>
      <c r="AC38" s="94"/>
      <c r="AD38" s="94"/>
    </row>
    <row r="39" spans="2:30" ht="15" customHeight="1">
      <c r="L39" s="100"/>
      <c r="M39" s="101"/>
      <c r="N39" s="101"/>
      <c r="O39" s="101"/>
      <c r="P39" s="101"/>
      <c r="Q39" s="101"/>
      <c r="R39" s="101"/>
      <c r="S39" s="101"/>
      <c r="T39" s="101"/>
      <c r="U39" s="101"/>
      <c r="V39" s="101"/>
      <c r="W39" s="101"/>
      <c r="X39" s="102"/>
      <c r="Y39" s="94"/>
      <c r="Z39" s="94"/>
      <c r="AA39" s="94"/>
      <c r="AB39" s="94"/>
      <c r="AC39" s="94"/>
      <c r="AD39" s="94"/>
    </row>
    <row r="40" spans="2:30">
      <c r="L40" s="103"/>
      <c r="M40" s="104"/>
      <c r="N40" s="104"/>
      <c r="O40" s="104"/>
      <c r="P40" s="104"/>
      <c r="Q40" s="104"/>
      <c r="R40" s="104"/>
      <c r="S40" s="104"/>
      <c r="T40" s="104"/>
      <c r="U40" s="104"/>
      <c r="V40" s="104"/>
      <c r="W40" s="104"/>
      <c r="X40" s="105"/>
    </row>
    <row r="42" spans="2:30">
      <c r="L42"/>
    </row>
    <row r="44" spans="2:30">
      <c r="O44" s="88"/>
      <c r="P44" s="88"/>
      <c r="Q44" s="61"/>
      <c r="R44" s="88"/>
      <c r="S44" s="89"/>
      <c r="T44" s="61"/>
      <c r="U44" s="88"/>
      <c r="V44" s="88"/>
      <c r="W44" s="61"/>
      <c r="X44" s="61"/>
    </row>
    <row r="45" spans="2:30">
      <c r="O45" s="88"/>
      <c r="P45" s="88"/>
      <c r="Q45" s="90"/>
      <c r="R45" s="88"/>
      <c r="S45" s="88"/>
      <c r="T45" s="88"/>
      <c r="U45" s="90"/>
      <c r="V45" s="90"/>
      <c r="W45" s="88"/>
      <c r="X45" s="88"/>
    </row>
    <row r="46" spans="2:30">
      <c r="O46" s="88"/>
      <c r="P46" s="88"/>
      <c r="Q46" s="90"/>
      <c r="R46" s="90"/>
      <c r="S46" s="91"/>
      <c r="T46" s="88"/>
      <c r="U46" s="90"/>
      <c r="V46" s="88"/>
      <c r="W46" s="88"/>
      <c r="X46" s="88"/>
    </row>
    <row r="47" spans="2:30">
      <c r="O47" s="88"/>
      <c r="P47" s="88"/>
      <c r="Q47" s="88"/>
      <c r="R47" s="88"/>
      <c r="S47" s="88"/>
      <c r="T47" s="88"/>
      <c r="U47" s="88"/>
      <c r="V47" s="92"/>
      <c r="W47" s="88"/>
      <c r="X47" s="88"/>
    </row>
    <row r="50" spans="13:13">
      <c r="M50" s="95"/>
    </row>
  </sheetData>
  <mergeCells count="101">
    <mergeCell ref="G31:H31"/>
    <mergeCell ref="G32:H32"/>
    <mergeCell ref="I31:K31"/>
    <mergeCell ref="I32:K32"/>
    <mergeCell ref="L31:M31"/>
    <mergeCell ref="L32:M32"/>
    <mergeCell ref="N31:O31"/>
    <mergeCell ref="N32:O32"/>
    <mergeCell ref="W31:X31"/>
    <mergeCell ref="R31:S31"/>
    <mergeCell ref="R32:S32"/>
    <mergeCell ref="R33:S33"/>
    <mergeCell ref="R34:S34"/>
    <mergeCell ref="T31:V31"/>
    <mergeCell ref="T32:V32"/>
    <mergeCell ref="T33:V33"/>
    <mergeCell ref="T34:V34"/>
    <mergeCell ref="W32:X32"/>
    <mergeCell ref="W33:X33"/>
    <mergeCell ref="W34:X34"/>
    <mergeCell ref="L27:O27"/>
    <mergeCell ref="L28:O28"/>
    <mergeCell ref="D22:G22"/>
    <mergeCell ref="D23:G23"/>
    <mergeCell ref="P31:Q31"/>
    <mergeCell ref="P32:Q32"/>
    <mergeCell ref="P33:Q33"/>
    <mergeCell ref="P34:Q34"/>
    <mergeCell ref="L33:M33"/>
    <mergeCell ref="L34:M34"/>
    <mergeCell ref="N33:O33"/>
    <mergeCell ref="N34:O34"/>
    <mergeCell ref="E33:F33"/>
    <mergeCell ref="B33:D33"/>
    <mergeCell ref="E34:F34"/>
    <mergeCell ref="B34:D34"/>
    <mergeCell ref="I33:K33"/>
    <mergeCell ref="I34:K34"/>
    <mergeCell ref="G33:H33"/>
    <mergeCell ref="G34:H34"/>
    <mergeCell ref="B31:D31"/>
    <mergeCell ref="B32:D32"/>
    <mergeCell ref="E31:F31"/>
    <mergeCell ref="E32:F32"/>
    <mergeCell ref="R28:U28"/>
    <mergeCell ref="J28:K28"/>
    <mergeCell ref="J26:K26"/>
    <mergeCell ref="J27:K27"/>
    <mergeCell ref="D24:G24"/>
    <mergeCell ref="D25:G25"/>
    <mergeCell ref="D26:G26"/>
    <mergeCell ref="D17:G17"/>
    <mergeCell ref="D18:G18"/>
    <mergeCell ref="D19:G19"/>
    <mergeCell ref="D20:G20"/>
    <mergeCell ref="D21:G21"/>
    <mergeCell ref="D27:G27"/>
    <mergeCell ref="D28:G28"/>
    <mergeCell ref="L17:O17"/>
    <mergeCell ref="L18:O18"/>
    <mergeCell ref="L19:O19"/>
    <mergeCell ref="L20:O20"/>
    <mergeCell ref="L21:O21"/>
    <mergeCell ref="L22:O22"/>
    <mergeCell ref="L23:O23"/>
    <mergeCell ref="L24:O24"/>
    <mergeCell ref="L25:O25"/>
    <mergeCell ref="L26:O26"/>
    <mergeCell ref="R22:U22"/>
    <mergeCell ref="R23:U23"/>
    <mergeCell ref="R17:U17"/>
    <mergeCell ref="R18:U18"/>
    <mergeCell ref="R19:U19"/>
    <mergeCell ref="R20:U20"/>
    <mergeCell ref="R21:U21"/>
    <mergeCell ref="R26:U26"/>
    <mergeCell ref="R27:U27"/>
    <mergeCell ref="B27:C27"/>
    <mergeCell ref="L38:X40"/>
    <mergeCell ref="B28:C28"/>
    <mergeCell ref="J17:K17"/>
    <mergeCell ref="J18:K18"/>
    <mergeCell ref="J19:K19"/>
    <mergeCell ref="J20:K20"/>
    <mergeCell ref="J21:K21"/>
    <mergeCell ref="B21:C21"/>
    <mergeCell ref="B22:C22"/>
    <mergeCell ref="B23:C23"/>
    <mergeCell ref="B24:C24"/>
    <mergeCell ref="B25:C25"/>
    <mergeCell ref="B26:C26"/>
    <mergeCell ref="B17:C17"/>
    <mergeCell ref="B18:C18"/>
    <mergeCell ref="B19:C19"/>
    <mergeCell ref="B20:C20"/>
    <mergeCell ref="R24:U24"/>
    <mergeCell ref="J25:K25"/>
    <mergeCell ref="J24:K24"/>
    <mergeCell ref="R25:U25"/>
    <mergeCell ref="J22:K22"/>
    <mergeCell ref="J23:K2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2024-07-20T06:37:23Z</dcterms:created>
  <dcterms:modified xsi:type="dcterms:W3CDTF">2024-09-11T11:56:45Z</dcterms:modified>
  <cp:category/>
  <cp:contentStatus/>
</cp:coreProperties>
</file>