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shish\Desktop\Final Assignments\Excel Assignment\"/>
    </mc:Choice>
  </mc:AlternateContent>
  <xr:revisionPtr revIDLastSave="0" documentId="13_ncr:1_{BAA57419-49F4-45E3-AD78-CD56E2502466}" xr6:coauthVersionLast="47" xr6:coauthVersionMax="47" xr10:uidLastSave="{00000000-0000-0000-0000-000000000000}"/>
  <bookViews>
    <workbookView xWindow="-120" yWindow="-120" windowWidth="25440" windowHeight="15390" activeTab="5" xr2:uid="{00000000-000D-0000-FFFF-FFFF00000000}"/>
  </bookViews>
  <sheets>
    <sheet name="chart of accounts" sheetId="1" r:id="rId1"/>
    <sheet name="general entries" sheetId="2" r:id="rId2"/>
    <sheet name="ledger" sheetId="3" r:id="rId3"/>
    <sheet name="trial balance" sheetId="4" r:id="rId4"/>
    <sheet name="income statement" sheetId="5" r:id="rId5"/>
    <sheet name="balance sheet" sheetId="6" r:id="rId6"/>
  </sheets>
  <definedNames>
    <definedName name="Slicer_account">#N/A</definedName>
  </definedNames>
  <calcPr calcId="191029"/>
  <pivotCaches>
    <pivotCache cacheId="2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4" i="6" l="1"/>
  <c r="J22" i="6"/>
  <c r="E24" i="6"/>
  <c r="I20" i="6"/>
  <c r="I19" i="6"/>
  <c r="I12" i="6"/>
  <c r="J14" i="6" s="1"/>
  <c r="J16" i="6" s="1"/>
  <c r="I13" i="6"/>
  <c r="E17" i="6"/>
  <c r="D13" i="6"/>
  <c r="D14" i="6"/>
  <c r="D15" i="6"/>
  <c r="D16" i="6"/>
  <c r="E8" i="6"/>
  <c r="D7" i="6"/>
  <c r="D11" i="5"/>
  <c r="D10" i="5"/>
  <c r="E5" i="5"/>
  <c r="E6" i="5"/>
  <c r="F8" i="4"/>
  <c r="G8" i="4" s="1"/>
  <c r="F5" i="4"/>
  <c r="G5" i="4" s="1"/>
  <c r="F6" i="4"/>
  <c r="G6" i="4" s="1"/>
  <c r="F7" i="4"/>
  <c r="G7" i="4" s="1"/>
  <c r="F9" i="4"/>
  <c r="G9" i="4" s="1"/>
  <c r="F10" i="4"/>
  <c r="G10" i="4" s="1"/>
  <c r="F11" i="4"/>
  <c r="G11" i="4" s="1"/>
  <c r="F12" i="4"/>
  <c r="G12" i="4" s="1"/>
  <c r="F13" i="4"/>
  <c r="G13" i="4" s="1"/>
  <c r="F4" i="4"/>
  <c r="G4" i="4" s="1"/>
  <c r="A2" i="3"/>
  <c r="C2" i="3" s="1"/>
  <c r="E12" i="5" l="1"/>
  <c r="E7" i="5"/>
  <c r="E13" i="5" l="1"/>
  <c r="E15" i="5" s="1"/>
  <c r="E17" i="5" s="1"/>
</calcChain>
</file>

<file path=xl/sharedStrings.xml><?xml version="1.0" encoding="utf-8"?>
<sst xmlns="http://schemas.openxmlformats.org/spreadsheetml/2006/main" count="262" uniqueCount="86">
  <si>
    <t>liabilities</t>
  </si>
  <si>
    <t>Individual Accounts</t>
  </si>
  <si>
    <t>cash</t>
  </si>
  <si>
    <t>establishing a business</t>
  </si>
  <si>
    <t>etablishing a business</t>
  </si>
  <si>
    <t>equity-ashish</t>
  </si>
  <si>
    <t>accounts</t>
  </si>
  <si>
    <t>assets</t>
  </si>
  <si>
    <t>equity</t>
  </si>
  <si>
    <t>expenses</t>
  </si>
  <si>
    <t>revenue</t>
  </si>
  <si>
    <t>sub accounts</t>
  </si>
  <si>
    <t>current assets</t>
  </si>
  <si>
    <t>fixed assets</t>
  </si>
  <si>
    <t>current liabilities</t>
  </si>
  <si>
    <t>fixed liabilities</t>
  </si>
  <si>
    <t>contra revenue</t>
  </si>
  <si>
    <t>date</t>
  </si>
  <si>
    <t>desription</t>
  </si>
  <si>
    <t>account</t>
  </si>
  <si>
    <t>debit</t>
  </si>
  <si>
    <t>credit</t>
  </si>
  <si>
    <t>comments</t>
  </si>
  <si>
    <t>bank- 2601</t>
  </si>
  <si>
    <t>deposit 500000 into bank on 2-1-25</t>
  </si>
  <si>
    <t>establish a business by ashish, investing Rs 1000000 in cash on 1-1-25</t>
  </si>
  <si>
    <t>deposit into bank</t>
  </si>
  <si>
    <t>inventory</t>
  </si>
  <si>
    <t>yogesh</t>
  </si>
  <si>
    <t>purchase inventory of Rs.600000 on credit from yogesh on 3-1-25</t>
  </si>
  <si>
    <t>purchase inventory</t>
  </si>
  <si>
    <t>purchase inventory of rs 200000 by paying through cheque from nikhil on 4-1-25</t>
  </si>
  <si>
    <t>sold inventory of rs 400000 on cash on 10 jan 2025</t>
  </si>
  <si>
    <t>sales</t>
  </si>
  <si>
    <t>sold inventory for cash</t>
  </si>
  <si>
    <t>cost of goods sold</t>
  </si>
  <si>
    <t>adjust inventory against COGS</t>
  </si>
  <si>
    <t>sold inventory of rs 300000 on credit on 15-1-25 to suraj</t>
  </si>
  <si>
    <t>suraj</t>
  </si>
  <si>
    <t>sold inventory on credit</t>
  </si>
  <si>
    <t>paid electricity bills of RS 15000</t>
  </si>
  <si>
    <t>electricity</t>
  </si>
  <si>
    <t>paid electricity</t>
  </si>
  <si>
    <t>salary</t>
  </si>
  <si>
    <t>paying salary rs 100000 in cash</t>
  </si>
  <si>
    <t>paid salaries</t>
  </si>
  <si>
    <t>now I am paying to yogesh rs 100000</t>
  </si>
  <si>
    <t>paid to yogesh</t>
  </si>
  <si>
    <t>I am receiving 15000 from suraj</t>
  </si>
  <si>
    <t>received from suraj</t>
  </si>
  <si>
    <t>Grand Total</t>
  </si>
  <si>
    <t>Sum of debit</t>
  </si>
  <si>
    <t>Sum of credit</t>
  </si>
  <si>
    <t>Sum of balance</t>
  </si>
  <si>
    <t>Trail Balance</t>
  </si>
  <si>
    <t>Suryavanshi Pvt. Ltd.</t>
  </si>
  <si>
    <t>income statement</t>
  </si>
  <si>
    <t>for the period 1st jan 2025 to 31 march 2025</t>
  </si>
  <si>
    <t>financial statement</t>
  </si>
  <si>
    <t>balance sheet</t>
  </si>
  <si>
    <t>gross profit</t>
  </si>
  <si>
    <t>operating expenses</t>
  </si>
  <si>
    <t>total of operating expenses</t>
  </si>
  <si>
    <t>operating profit</t>
  </si>
  <si>
    <t>taxes(15%)</t>
  </si>
  <si>
    <t>net profit</t>
  </si>
  <si>
    <t>taxes</t>
  </si>
  <si>
    <t>government</t>
  </si>
  <si>
    <t>tax payable to government</t>
  </si>
  <si>
    <t>suryavanshi pv ltd</t>
  </si>
  <si>
    <t>as on 30-3-25</t>
  </si>
  <si>
    <t>assets= liabilities+equity</t>
  </si>
  <si>
    <t>liabilities &amp; equities</t>
  </si>
  <si>
    <t>shop</t>
  </si>
  <si>
    <t>purchased shop</t>
  </si>
  <si>
    <t>total of fixed assets</t>
  </si>
  <si>
    <t>total of current assets</t>
  </si>
  <si>
    <t>total of assets</t>
  </si>
  <si>
    <t>Liablities</t>
  </si>
  <si>
    <t>-</t>
  </si>
  <si>
    <t>total of current liabilities</t>
  </si>
  <si>
    <t>Total of liabilities</t>
  </si>
  <si>
    <t>Equity</t>
  </si>
  <si>
    <t>retained earning(net profit)</t>
  </si>
  <si>
    <t>total of equity</t>
  </si>
  <si>
    <t>total of liabilities+equity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</si>
</sst>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 #,##0;[Red]&quot;₹&quot;\ #,##0"/>
  </numFmts>
  <fonts count="5" x14ac:knownFonts="1">
    <font>
      <sz val="11"/>
      <color theme="1"/>
      <name val="Calibri"/>
      <family val="2"/>
      <scheme val="minor"/>
    </font>
    <font>
      <sz val="11"/>
      <color theme="1"/>
      <name val="Calibri"/>
      <family val="2"/>
      <scheme val="minor"/>
    </font>
    <font>
      <b/>
      <sz val="11"/>
      <color theme="1"/>
      <name val="Calibri"/>
      <family val="2"/>
      <scheme val="minor"/>
    </font>
    <font>
      <b/>
      <i/>
      <sz val="22"/>
      <color theme="1"/>
      <name val="Calibri"/>
      <family val="2"/>
      <scheme val="minor"/>
    </font>
    <font>
      <b/>
      <i/>
      <sz val="11"/>
      <color theme="1"/>
      <name val="Calibri"/>
      <family val="2"/>
      <scheme val="minor"/>
    </font>
  </fonts>
  <fills count="2">
    <fill>
      <patternFill patternType="none"/>
    </fill>
    <fill>
      <patternFill patternType="gray125"/>
    </fill>
  </fills>
  <borders count="11">
    <border>
      <left/>
      <right/>
      <top/>
      <bottom/>
      <diagonal/>
    </border>
    <border>
      <left/>
      <right/>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14" fontId="0" fillId="0" borderId="0" xfId="0" applyNumberFormat="1"/>
    <xf numFmtId="43" fontId="0" fillId="0" borderId="0" xfId="1" applyFont="1"/>
    <xf numFmtId="0" fontId="0" fillId="0" borderId="0" xfId="0" pivotButton="1"/>
    <xf numFmtId="3" fontId="0" fillId="0" borderId="0" xfId="0" applyNumberFormat="1"/>
    <xf numFmtId="0" fontId="2" fillId="0" borderId="0" xfId="0" applyFont="1"/>
    <xf numFmtId="0" fontId="3" fillId="0" borderId="0" xfId="0" applyFont="1"/>
    <xf numFmtId="164" fontId="0" fillId="0" borderId="0" xfId="0" applyNumberFormat="1"/>
    <xf numFmtId="0" fontId="0" fillId="0" borderId="0" xfId="0" applyAlignment="1">
      <alignment horizontal="center"/>
    </xf>
    <xf numFmtId="43" fontId="0" fillId="0" borderId="0" xfId="0" applyNumberFormat="1"/>
    <xf numFmtId="0" fontId="0" fillId="0" borderId="1" xfId="0" applyBorder="1"/>
    <xf numFmtId="0" fontId="4" fillId="0" borderId="0" xfId="0" applyFont="1"/>
    <xf numFmtId="43" fontId="1" fillId="0" borderId="1" xfId="1" applyFont="1" applyBorder="1"/>
    <xf numFmtId="43" fontId="0" fillId="0" borderId="2" xfId="0" applyNumberFormat="1" applyBorder="1"/>
    <xf numFmtId="43" fontId="0" fillId="0" borderId="0" xfId="1" applyFont="1" applyAlignment="1">
      <alignment horizontal="center"/>
    </xf>
    <xf numFmtId="43" fontId="0" fillId="0" borderId="8" xfId="1" applyFont="1" applyBorder="1" applyAlignment="1">
      <alignment horizontal="center"/>
    </xf>
    <xf numFmtId="43" fontId="0" fillId="0" borderId="6" xfId="1" applyFont="1" applyBorder="1" applyAlignment="1">
      <alignment horizontal="center"/>
    </xf>
    <xf numFmtId="43" fontId="0" fillId="0" borderId="4" xfId="1" applyFont="1" applyBorder="1" applyAlignment="1">
      <alignment horizontal="center"/>
    </xf>
    <xf numFmtId="43" fontId="4" fillId="0" borderId="9" xfId="1" applyFont="1" applyBorder="1"/>
    <xf numFmtId="43" fontId="0" fillId="0" borderId="0" xfId="1" applyFont="1" applyBorder="1"/>
    <xf numFmtId="43" fontId="0" fillId="0" borderId="3" xfId="1" applyFont="1" applyBorder="1"/>
    <xf numFmtId="43" fontId="4" fillId="0" borderId="0" xfId="1" applyFont="1" applyBorder="1"/>
    <xf numFmtId="43" fontId="0" fillId="0" borderId="9" xfId="1" applyFont="1" applyBorder="1"/>
    <xf numFmtId="43" fontId="0" fillId="0" borderId="4" xfId="1" applyFont="1" applyBorder="1"/>
    <xf numFmtId="43" fontId="4" fillId="0" borderId="9" xfId="1" applyFont="1" applyFill="1" applyBorder="1"/>
    <xf numFmtId="43" fontId="4" fillId="0" borderId="0" xfId="1" applyFont="1" applyFill="1" applyBorder="1"/>
    <xf numFmtId="43" fontId="0" fillId="0" borderId="7" xfId="1" applyFont="1" applyBorder="1"/>
    <xf numFmtId="43" fontId="0" fillId="0" borderId="1" xfId="1" applyFont="1" applyBorder="1"/>
    <xf numFmtId="43" fontId="0" fillId="0" borderId="5" xfId="1" applyFont="1" applyBorder="1"/>
    <xf numFmtId="43" fontId="0" fillId="0" borderId="10" xfId="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247650</xdr:colOff>
      <xdr:row>2</xdr:row>
      <xdr:rowOff>66675</xdr:rowOff>
    </xdr:from>
    <xdr:to>
      <xdr:col>10</xdr:col>
      <xdr:colOff>247650</xdr:colOff>
      <xdr:row>15</xdr:row>
      <xdr:rowOff>114300</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B5003691-0902-F101-750A-8653AD05E3C6}"/>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8020050" y="619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819.475231365737" createdVersion="8" refreshedVersion="8" minRefreshableVersion="3" recordCount="28" xr:uid="{A525F61E-AB62-4FE6-A17D-82D88B08EA70}">
  <cacheSource type="worksheet">
    <worksheetSource name="Journal_table"/>
  </cacheSource>
  <cacheFields count="7">
    <cacheField name="date" numFmtId="14">
      <sharedItems containsSemiMixedTypes="0" containsNonDate="0" containsDate="1" containsString="0" minDate="2025-01-01T00:00:00" maxDate="2025-03-31T00:00:00" count="12">
        <d v="2025-01-01T00:00:00"/>
        <d v="2025-01-02T00:00:00"/>
        <d v="2025-01-03T00:00:00"/>
        <d v="2025-01-04T00:00:00"/>
        <d v="2025-01-10T00:00:00"/>
        <d v="2025-01-15T00:00:00"/>
        <d v="2025-01-18T00:00:00"/>
        <d v="2025-01-30T00:00:00"/>
        <d v="2025-02-02T00:00:00"/>
        <d v="2025-02-05T00:00:00"/>
        <d v="2025-02-10T00:00:00"/>
        <d v="2025-03-30T00:00:00"/>
      </sharedItems>
    </cacheField>
    <cacheField name="desription" numFmtId="0">
      <sharedItems count="13">
        <s v="etablishing a business"/>
        <s v="establishing a business"/>
        <s v="deposit into bank"/>
        <s v="purchase inventory"/>
        <s v="sold inventory for cash"/>
        <s v="adjust inventory against COGS"/>
        <s v="sold inventory on credit"/>
        <s v="paid electricity"/>
        <s v="paid salaries"/>
        <s v="paid to yogesh"/>
        <s v="received from suraj"/>
        <s v="purchased shop"/>
        <s v="tax payable to government"/>
      </sharedItems>
    </cacheField>
    <cacheField name="account" numFmtId="0">
      <sharedItems count="13">
        <s v="cash"/>
        <s v="equity-ashish"/>
        <s v="bank- 2601"/>
        <s v="inventory"/>
        <s v="yogesh"/>
        <s v="sales"/>
        <s v="cost of goods sold"/>
        <s v="suraj"/>
        <s v="electricity"/>
        <s v="salary"/>
        <s v="shop"/>
        <s v="taxes"/>
        <s v="government"/>
      </sharedItems>
    </cacheField>
    <cacheField name="debit" numFmtId="43">
      <sharedItems containsString="0" containsBlank="1" containsNumber="1" containsInteger="1" minValue="15000" maxValue="1000000"/>
    </cacheField>
    <cacheField name="credit" numFmtId="43">
      <sharedItems containsString="0" containsBlank="1" containsNumber="1" containsInteger="1" minValue="15000" maxValue="1000000"/>
    </cacheField>
    <cacheField name="comments" numFmtId="0">
      <sharedItems containsNonDate="0" containsString="0" containsBlank="1"/>
    </cacheField>
    <cacheField name="balance" numFmtId="0" formula="debit-credit" databaseField="0"/>
  </cacheFields>
  <extLst>
    <ext xmlns:x14="http://schemas.microsoft.com/office/spreadsheetml/2009/9/main" uri="{725AE2AE-9491-48be-B2B4-4EB974FC3084}">
      <x14:pivotCacheDefinition pivotCacheId="1750142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m/>
  </r>
  <r>
    <x v="0"/>
    <x v="1"/>
    <x v="1"/>
    <m/>
    <n v="1000000"/>
    <m/>
  </r>
  <r>
    <x v="1"/>
    <x v="2"/>
    <x v="2"/>
    <n v="500000"/>
    <m/>
    <m/>
  </r>
  <r>
    <x v="1"/>
    <x v="2"/>
    <x v="0"/>
    <m/>
    <n v="500000"/>
    <m/>
  </r>
  <r>
    <x v="2"/>
    <x v="3"/>
    <x v="3"/>
    <n v="600000"/>
    <m/>
    <m/>
  </r>
  <r>
    <x v="2"/>
    <x v="3"/>
    <x v="4"/>
    <m/>
    <n v="600000"/>
    <m/>
  </r>
  <r>
    <x v="3"/>
    <x v="3"/>
    <x v="3"/>
    <n v="200000"/>
    <m/>
    <m/>
  </r>
  <r>
    <x v="3"/>
    <x v="3"/>
    <x v="2"/>
    <m/>
    <n v="200000"/>
    <m/>
  </r>
  <r>
    <x v="4"/>
    <x v="4"/>
    <x v="0"/>
    <n v="400000"/>
    <m/>
    <m/>
  </r>
  <r>
    <x v="4"/>
    <x v="4"/>
    <x v="5"/>
    <m/>
    <n v="400000"/>
    <m/>
  </r>
  <r>
    <x v="4"/>
    <x v="5"/>
    <x v="6"/>
    <n v="300000"/>
    <m/>
    <m/>
  </r>
  <r>
    <x v="4"/>
    <x v="5"/>
    <x v="3"/>
    <m/>
    <n v="300000"/>
    <m/>
  </r>
  <r>
    <x v="5"/>
    <x v="6"/>
    <x v="7"/>
    <n v="300000"/>
    <m/>
    <m/>
  </r>
  <r>
    <x v="5"/>
    <x v="6"/>
    <x v="5"/>
    <m/>
    <n v="300000"/>
    <m/>
  </r>
  <r>
    <x v="5"/>
    <x v="5"/>
    <x v="6"/>
    <n v="150000"/>
    <m/>
    <m/>
  </r>
  <r>
    <x v="5"/>
    <x v="5"/>
    <x v="3"/>
    <m/>
    <n v="150000"/>
    <m/>
  </r>
  <r>
    <x v="6"/>
    <x v="7"/>
    <x v="8"/>
    <n v="15000"/>
    <m/>
    <m/>
  </r>
  <r>
    <x v="6"/>
    <x v="7"/>
    <x v="2"/>
    <m/>
    <n v="15000"/>
    <m/>
  </r>
  <r>
    <x v="7"/>
    <x v="8"/>
    <x v="9"/>
    <n v="100000"/>
    <m/>
    <m/>
  </r>
  <r>
    <x v="7"/>
    <x v="8"/>
    <x v="0"/>
    <m/>
    <n v="100000"/>
    <m/>
  </r>
  <r>
    <x v="8"/>
    <x v="9"/>
    <x v="4"/>
    <n v="100000"/>
    <m/>
    <m/>
  </r>
  <r>
    <x v="8"/>
    <x v="9"/>
    <x v="0"/>
    <m/>
    <n v="100000"/>
    <m/>
  </r>
  <r>
    <x v="9"/>
    <x v="10"/>
    <x v="2"/>
    <n v="150000"/>
    <m/>
    <m/>
  </r>
  <r>
    <x v="9"/>
    <x v="10"/>
    <x v="7"/>
    <m/>
    <n v="150000"/>
    <m/>
  </r>
  <r>
    <x v="10"/>
    <x v="11"/>
    <x v="10"/>
    <n v="100000"/>
    <m/>
    <m/>
  </r>
  <r>
    <x v="10"/>
    <x v="11"/>
    <x v="0"/>
    <m/>
    <n v="100000"/>
    <m/>
  </r>
  <r>
    <x v="11"/>
    <x v="12"/>
    <x v="11"/>
    <n v="20250"/>
    <m/>
    <m/>
  </r>
  <r>
    <x v="11"/>
    <x v="12"/>
    <x v="12"/>
    <m/>
    <n v="202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356EA-B544-44D1-ADD2-B16BC7D476A8}" name="PivotTable1" cacheId="2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F32" firstHeaderRow="0" firstDataRow="1" firstDataCol="3"/>
  <pivotFields count="7">
    <pivotField axis="axisRow" compact="0" numFmtId="14"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axis="axisRow" compact="0" outline="0" showAll="0" defaultSubtotal="0">
      <items count="13">
        <item x="5"/>
        <item x="2"/>
        <item x="1"/>
        <item x="0"/>
        <item x="7"/>
        <item x="8"/>
        <item x="9"/>
        <item x="3"/>
        <item x="10"/>
        <item x="4"/>
        <item x="6"/>
        <item x="12"/>
        <item x="11"/>
      </items>
      <extLst>
        <ext xmlns:x14="http://schemas.microsoft.com/office/spreadsheetml/2009/9/main" uri="{2946ED86-A175-432a-8AC1-64E0C546D7DE}">
          <x14:pivotField fillDownLabels="1"/>
        </ext>
      </extLst>
    </pivotField>
    <pivotField axis="axisRow" compact="0" outline="0" showAll="0" defaultSubtotal="0">
      <items count="13">
        <item x="2"/>
        <item x="0"/>
        <item x="6"/>
        <item x="8"/>
        <item x="1"/>
        <item x="3"/>
        <item x="9"/>
        <item x="5"/>
        <item x="7"/>
        <item x="4"/>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1"/>
      <x v="3"/>
    </i>
    <i r="1">
      <x v="4"/>
      <x v="2"/>
    </i>
    <i>
      <x v="1"/>
      <x/>
      <x v="1"/>
    </i>
    <i r="1">
      <x v="1"/>
      <x v="1"/>
    </i>
    <i>
      <x v="2"/>
      <x v="5"/>
      <x v="7"/>
    </i>
    <i r="1">
      <x v="9"/>
      <x v="7"/>
    </i>
    <i>
      <x v="3"/>
      <x/>
      <x v="7"/>
    </i>
    <i r="1">
      <x v="5"/>
      <x v="7"/>
    </i>
    <i>
      <x v="4"/>
      <x v="1"/>
      <x v="9"/>
    </i>
    <i r="1">
      <x v="2"/>
      <x/>
    </i>
    <i r="1">
      <x v="5"/>
      <x/>
    </i>
    <i r="1">
      <x v="7"/>
      <x v="9"/>
    </i>
    <i>
      <x v="5"/>
      <x v="2"/>
      <x/>
    </i>
    <i r="1">
      <x v="5"/>
      <x/>
    </i>
    <i r="1">
      <x v="7"/>
      <x v="10"/>
    </i>
    <i r="1">
      <x v="8"/>
      <x v="10"/>
    </i>
    <i>
      <x v="6"/>
      <x/>
      <x v="4"/>
    </i>
    <i r="1">
      <x v="3"/>
      <x v="4"/>
    </i>
    <i>
      <x v="7"/>
      <x v="1"/>
      <x v="5"/>
    </i>
    <i r="1">
      <x v="6"/>
      <x v="5"/>
    </i>
    <i>
      <x v="8"/>
      <x v="1"/>
      <x v="6"/>
    </i>
    <i r="1">
      <x v="9"/>
      <x v="6"/>
    </i>
    <i>
      <x v="9"/>
      <x/>
      <x v="8"/>
    </i>
    <i r="1">
      <x v="8"/>
      <x v="8"/>
    </i>
    <i>
      <x v="10"/>
      <x v="10"/>
      <x v="11"/>
    </i>
    <i r="1">
      <x v="11"/>
      <x v="11"/>
    </i>
    <i>
      <x v="11"/>
      <x v="1"/>
      <x v="12"/>
    </i>
    <i r="1">
      <x v="12"/>
      <x v="12"/>
    </i>
    <i t="grand">
      <x/>
    </i>
  </rowItems>
  <colFields count="1">
    <field x="-2"/>
  </colFields>
  <colItems count="3">
    <i>
      <x/>
    </i>
    <i i="1">
      <x v="1"/>
    </i>
    <i i="2">
      <x v="2"/>
    </i>
  </colItems>
  <dataFields count="3">
    <dataField name="Sum of debit" fld="3" baseField="1" baseItem="7" numFmtId="3"/>
    <dataField name="Sum of credit" fld="4" baseField="1" baseItem="7" numFmtId="3"/>
    <dataField name="Sum of balance" fld="6"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9DB6BC-C586-4ADA-ADAD-B82C962DF4A1}" name="PivotTable1" cacheId="24"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7" firstHeaderRow="0" firstDataRow="1" firstDataCol="1"/>
  <pivotFields count="7">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2"/>
        <item x="0"/>
        <item x="6"/>
        <item x="8"/>
        <item x="1"/>
        <item x="3"/>
        <item x="9"/>
        <item x="5"/>
        <item x="7"/>
        <item x="4"/>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1" baseItem="7" numFmtId="3"/>
    <dataField name="Sum of credit" fld="4" baseField="1" baseItem="7" numFmtId="3"/>
    <dataField name="Sum of balance" fld="6"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E5B56F34-676B-4A11-BECE-93A15D816589}" sourceName="account">
  <pivotTables>
    <pivotTable tabId="3" name="PivotTable1"/>
  </pivotTables>
  <data>
    <tabular pivotCacheId="1750142987">
      <items count="13">
        <i x="2" s="1"/>
        <i x="0" s="1"/>
        <i x="6" s="1"/>
        <i x="8" s="1"/>
        <i x="1" s="1"/>
        <i x="12" s="1"/>
        <i x="3" s="1"/>
        <i x="9" s="1"/>
        <i x="5" s="1"/>
        <i x="10" s="1"/>
        <i x="7"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53D69885-2F9F-4BB3-85B7-DFB8CEE51EF6}" cache="Slicer_account" caption="ac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DBA010-E3D4-45CB-8E5B-7B6AC15AD1E1}" name="Journal_table" displayName="Journal_table" ref="A1:F29" totalsRowShown="0">
  <autoFilter ref="A1:F29" xr:uid="{CBDBA010-E3D4-45CB-8E5B-7B6AC15AD1E1}"/>
  <tableColumns count="6">
    <tableColumn id="1" xr3:uid="{87C62043-05BC-4945-81E4-D1AD6C63C0AE}" name="date"/>
    <tableColumn id="2" xr3:uid="{E517BF83-093F-4E84-85E6-6121870CB5F5}" name="desription"/>
    <tableColumn id="3" xr3:uid="{6AF765CB-D4A2-4A11-9748-4B66087D7525}" name="account"/>
    <tableColumn id="4" xr3:uid="{26293625-73D0-408A-8CED-5D972BBB51D5}" name="debit" dataCellStyle="Comma"/>
    <tableColumn id="5" xr3:uid="{4CDACDD2-C23A-4ECF-BA31-5865B05058F7}" name="credit" dataCellStyle="Comma"/>
    <tableColumn id="6" xr3:uid="{04B11F7C-86F7-4980-B209-BDCAF2A55BFA}"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workbookViewId="0">
      <selection activeCell="G14" sqref="G14"/>
    </sheetView>
  </sheetViews>
  <sheetFormatPr defaultRowHeight="15" x14ac:dyDescent="0.25"/>
  <cols>
    <col min="1" max="1" width="9.5703125" bestFit="1" customWidth="1"/>
    <col min="3" max="3" width="15.140625" customWidth="1"/>
    <col min="4" max="4" width="19.85546875" customWidth="1"/>
    <col min="5" max="5" width="22.85546875" customWidth="1"/>
    <col min="6" max="6" width="18.5703125" bestFit="1" customWidth="1"/>
    <col min="7" max="7" width="16.28515625" customWidth="1"/>
  </cols>
  <sheetData>
    <row r="1" spans="1:7" s="5" customFormat="1" x14ac:dyDescent="0.25">
      <c r="A1" s="5" t="s">
        <v>6</v>
      </c>
      <c r="C1" s="5" t="s">
        <v>6</v>
      </c>
      <c r="D1" s="5" t="s">
        <v>11</v>
      </c>
      <c r="E1" s="5" t="s">
        <v>58</v>
      </c>
      <c r="F1" s="5" t="s">
        <v>1</v>
      </c>
      <c r="G1" s="5" t="s">
        <v>11</v>
      </c>
    </row>
    <row r="2" spans="1:7" x14ac:dyDescent="0.25">
      <c r="A2" t="s">
        <v>7</v>
      </c>
      <c r="C2" t="s">
        <v>7</v>
      </c>
      <c r="D2" t="s">
        <v>12</v>
      </c>
      <c r="E2" t="s">
        <v>59</v>
      </c>
      <c r="F2" t="s">
        <v>2</v>
      </c>
      <c r="G2" t="s">
        <v>12</v>
      </c>
    </row>
    <row r="3" spans="1:7" x14ac:dyDescent="0.25">
      <c r="A3" t="s">
        <v>0</v>
      </c>
      <c r="C3" t="s">
        <v>7</v>
      </c>
      <c r="D3" t="s">
        <v>13</v>
      </c>
      <c r="E3" t="s">
        <v>59</v>
      </c>
      <c r="F3" t="s">
        <v>5</v>
      </c>
      <c r="G3" t="s">
        <v>8</v>
      </c>
    </row>
    <row r="4" spans="1:7" x14ac:dyDescent="0.25">
      <c r="A4" t="s">
        <v>8</v>
      </c>
      <c r="C4" t="s">
        <v>0</v>
      </c>
      <c r="D4" t="s">
        <v>14</v>
      </c>
      <c r="E4" t="s">
        <v>59</v>
      </c>
      <c r="F4" t="s">
        <v>23</v>
      </c>
      <c r="G4" t="s">
        <v>12</v>
      </c>
    </row>
    <row r="5" spans="1:7" x14ac:dyDescent="0.25">
      <c r="A5" t="s">
        <v>9</v>
      </c>
      <c r="C5" t="s">
        <v>0</v>
      </c>
      <c r="D5" t="s">
        <v>15</v>
      </c>
      <c r="E5" t="s">
        <v>59</v>
      </c>
      <c r="F5" t="s">
        <v>27</v>
      </c>
      <c r="G5" t="s">
        <v>12</v>
      </c>
    </row>
    <row r="6" spans="1:7" x14ac:dyDescent="0.25">
      <c r="A6" t="s">
        <v>10</v>
      </c>
      <c r="C6" t="s">
        <v>8</v>
      </c>
      <c r="D6" t="s">
        <v>8</v>
      </c>
      <c r="E6" t="s">
        <v>59</v>
      </c>
      <c r="F6" t="s">
        <v>28</v>
      </c>
      <c r="G6" t="s">
        <v>14</v>
      </c>
    </row>
    <row r="7" spans="1:7" x14ac:dyDescent="0.25">
      <c r="C7" t="s">
        <v>9</v>
      </c>
      <c r="D7" t="s">
        <v>9</v>
      </c>
      <c r="E7" t="s">
        <v>56</v>
      </c>
      <c r="F7" t="s">
        <v>33</v>
      </c>
      <c r="G7" t="s">
        <v>10</v>
      </c>
    </row>
    <row r="8" spans="1:7" x14ac:dyDescent="0.25">
      <c r="C8" t="s">
        <v>10</v>
      </c>
      <c r="D8" t="s">
        <v>10</v>
      </c>
      <c r="E8" t="s">
        <v>56</v>
      </c>
      <c r="F8" t="s">
        <v>35</v>
      </c>
      <c r="G8" t="s">
        <v>9</v>
      </c>
    </row>
    <row r="9" spans="1:7" x14ac:dyDescent="0.25">
      <c r="C9" t="s">
        <v>10</v>
      </c>
      <c r="D9" t="s">
        <v>16</v>
      </c>
      <c r="E9" t="s">
        <v>56</v>
      </c>
      <c r="F9" t="s">
        <v>38</v>
      </c>
      <c r="G9" t="s">
        <v>12</v>
      </c>
    </row>
    <row r="10" spans="1:7" x14ac:dyDescent="0.25">
      <c r="F10" t="s">
        <v>41</v>
      </c>
      <c r="G10" t="s">
        <v>9</v>
      </c>
    </row>
    <row r="11" spans="1:7" x14ac:dyDescent="0.25">
      <c r="F11" t="s">
        <v>43</v>
      </c>
      <c r="G11" t="s">
        <v>9</v>
      </c>
    </row>
    <row r="12" spans="1:7" x14ac:dyDescent="0.25">
      <c r="F12" t="s">
        <v>66</v>
      </c>
      <c r="G12" t="s">
        <v>9</v>
      </c>
    </row>
    <row r="13" spans="1:7" x14ac:dyDescent="0.25">
      <c r="F13" t="s">
        <v>67</v>
      </c>
      <c r="G13" t="s">
        <v>14</v>
      </c>
    </row>
    <row r="14" spans="1:7" x14ac:dyDescent="0.25">
      <c r="F14" t="s">
        <v>73</v>
      </c>
      <c r="G1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6DD3-9672-4EA3-BCEC-46B261C9B6B4}">
  <dimension ref="A1:O29"/>
  <sheetViews>
    <sheetView zoomScale="90" zoomScaleNormal="90" workbookViewId="0">
      <selection activeCell="B4" sqref="B4"/>
    </sheetView>
  </sheetViews>
  <sheetFormatPr defaultRowHeight="15" x14ac:dyDescent="0.25"/>
  <cols>
    <col min="1" max="1" width="11.7109375" customWidth="1"/>
    <col min="2" max="2" width="47.42578125" customWidth="1"/>
    <col min="3" max="3" width="25.28515625" customWidth="1"/>
    <col min="4" max="4" width="16.140625" style="2" customWidth="1"/>
    <col min="5" max="5" width="28.85546875" style="2" customWidth="1"/>
    <col min="6" max="6" width="75" customWidth="1"/>
    <col min="9" max="15" width="9.140625" style="2"/>
  </cols>
  <sheetData>
    <row r="1" spans="1:9" x14ac:dyDescent="0.25">
      <c r="A1" t="s">
        <v>17</v>
      </c>
      <c r="B1" t="s">
        <v>18</v>
      </c>
      <c r="C1" t="s">
        <v>19</v>
      </c>
      <c r="D1" s="2" t="s">
        <v>20</v>
      </c>
      <c r="E1" s="2" t="s">
        <v>21</v>
      </c>
      <c r="F1" t="s">
        <v>22</v>
      </c>
      <c r="I1" s="2" t="s">
        <v>25</v>
      </c>
    </row>
    <row r="2" spans="1:9" x14ac:dyDescent="0.25">
      <c r="A2" s="1">
        <v>45658</v>
      </c>
      <c r="B2" t="s">
        <v>4</v>
      </c>
      <c r="C2" t="s">
        <v>2</v>
      </c>
      <c r="D2" s="2">
        <v>1000000</v>
      </c>
      <c r="I2" s="2" t="s">
        <v>24</v>
      </c>
    </row>
    <row r="3" spans="1:9" x14ac:dyDescent="0.25">
      <c r="A3" s="1">
        <v>45658</v>
      </c>
      <c r="B3" t="s">
        <v>3</v>
      </c>
      <c r="C3" t="s">
        <v>5</v>
      </c>
      <c r="E3" s="2">
        <v>1000000</v>
      </c>
      <c r="I3" s="2" t="s">
        <v>29</v>
      </c>
    </row>
    <row r="4" spans="1:9" x14ac:dyDescent="0.25">
      <c r="A4" s="1">
        <v>45659</v>
      </c>
      <c r="B4" t="s">
        <v>26</v>
      </c>
      <c r="C4" t="s">
        <v>23</v>
      </c>
      <c r="D4" s="2">
        <v>500000</v>
      </c>
      <c r="I4" s="2" t="s">
        <v>31</v>
      </c>
    </row>
    <row r="5" spans="1:9" x14ac:dyDescent="0.25">
      <c r="A5" s="1">
        <v>45659</v>
      </c>
      <c r="B5" t="s">
        <v>26</v>
      </c>
      <c r="C5" t="s">
        <v>2</v>
      </c>
      <c r="E5" s="2">
        <v>500000</v>
      </c>
      <c r="I5" s="2" t="s">
        <v>32</v>
      </c>
    </row>
    <row r="6" spans="1:9" x14ac:dyDescent="0.25">
      <c r="A6" s="1">
        <v>45660</v>
      </c>
      <c r="B6" t="s">
        <v>30</v>
      </c>
      <c r="C6" t="s">
        <v>27</v>
      </c>
      <c r="D6" s="2">
        <v>600000</v>
      </c>
      <c r="I6" s="2" t="s">
        <v>37</v>
      </c>
    </row>
    <row r="7" spans="1:9" x14ac:dyDescent="0.25">
      <c r="A7" s="1">
        <v>45660</v>
      </c>
      <c r="B7" t="s">
        <v>30</v>
      </c>
      <c r="C7" t="s">
        <v>28</v>
      </c>
      <c r="E7" s="2">
        <v>600000</v>
      </c>
      <c r="I7" s="2" t="s">
        <v>40</v>
      </c>
    </row>
    <row r="8" spans="1:9" x14ac:dyDescent="0.25">
      <c r="A8" s="1">
        <v>45661</v>
      </c>
      <c r="B8" t="s">
        <v>30</v>
      </c>
      <c r="C8" t="s">
        <v>27</v>
      </c>
      <c r="D8" s="2">
        <v>200000</v>
      </c>
      <c r="I8" s="2" t="s">
        <v>44</v>
      </c>
    </row>
    <row r="9" spans="1:9" x14ac:dyDescent="0.25">
      <c r="A9" s="1">
        <v>45661</v>
      </c>
      <c r="B9" t="s">
        <v>30</v>
      </c>
      <c r="C9" t="s">
        <v>23</v>
      </c>
      <c r="E9" s="2">
        <v>200000</v>
      </c>
      <c r="I9" s="2" t="s">
        <v>46</v>
      </c>
    </row>
    <row r="10" spans="1:9" x14ac:dyDescent="0.25">
      <c r="A10" s="1">
        <v>45667</v>
      </c>
      <c r="B10" t="s">
        <v>34</v>
      </c>
      <c r="C10" t="s">
        <v>2</v>
      </c>
      <c r="D10" s="2">
        <v>400000</v>
      </c>
      <c r="I10" s="2" t="s">
        <v>48</v>
      </c>
    </row>
    <row r="11" spans="1:9" x14ac:dyDescent="0.25">
      <c r="A11" s="1">
        <v>45667</v>
      </c>
      <c r="B11" t="s">
        <v>34</v>
      </c>
      <c r="C11" t="s">
        <v>33</v>
      </c>
      <c r="E11" s="2">
        <v>400000</v>
      </c>
    </row>
    <row r="12" spans="1:9" x14ac:dyDescent="0.25">
      <c r="A12" s="1">
        <v>45667</v>
      </c>
      <c r="B12" t="s">
        <v>36</v>
      </c>
      <c r="C12" t="s">
        <v>35</v>
      </c>
      <c r="D12" s="2">
        <v>300000</v>
      </c>
    </row>
    <row r="13" spans="1:9" x14ac:dyDescent="0.25">
      <c r="A13" s="1">
        <v>45667</v>
      </c>
      <c r="B13" t="s">
        <v>36</v>
      </c>
      <c r="C13" t="s">
        <v>27</v>
      </c>
      <c r="E13" s="2">
        <v>300000</v>
      </c>
    </row>
    <row r="14" spans="1:9" x14ac:dyDescent="0.25">
      <c r="A14" s="1">
        <v>45672</v>
      </c>
      <c r="B14" t="s">
        <v>39</v>
      </c>
      <c r="C14" t="s">
        <v>38</v>
      </c>
      <c r="D14" s="2">
        <v>300000</v>
      </c>
    </row>
    <row r="15" spans="1:9" x14ac:dyDescent="0.25">
      <c r="A15" s="1">
        <v>45672</v>
      </c>
      <c r="B15" t="s">
        <v>39</v>
      </c>
      <c r="C15" t="s">
        <v>33</v>
      </c>
      <c r="E15" s="2">
        <v>300000</v>
      </c>
    </row>
    <row r="16" spans="1:9" x14ac:dyDescent="0.25">
      <c r="A16" s="1">
        <v>45672</v>
      </c>
      <c r="B16" t="s">
        <v>36</v>
      </c>
      <c r="C16" t="s">
        <v>35</v>
      </c>
      <c r="D16" s="2">
        <v>150000</v>
      </c>
    </row>
    <row r="17" spans="1:5" x14ac:dyDescent="0.25">
      <c r="A17" s="1">
        <v>45672</v>
      </c>
      <c r="B17" t="s">
        <v>36</v>
      </c>
      <c r="C17" t="s">
        <v>27</v>
      </c>
      <c r="E17" s="2">
        <v>150000</v>
      </c>
    </row>
    <row r="18" spans="1:5" x14ac:dyDescent="0.25">
      <c r="A18" s="1">
        <v>45675</v>
      </c>
      <c r="B18" t="s">
        <v>42</v>
      </c>
      <c r="C18" t="s">
        <v>41</v>
      </c>
      <c r="D18" s="2">
        <v>15000</v>
      </c>
    </row>
    <row r="19" spans="1:5" x14ac:dyDescent="0.25">
      <c r="A19" s="1">
        <v>45675</v>
      </c>
      <c r="B19" t="s">
        <v>42</v>
      </c>
      <c r="C19" t="s">
        <v>23</v>
      </c>
      <c r="E19" s="2">
        <v>15000</v>
      </c>
    </row>
    <row r="20" spans="1:5" x14ac:dyDescent="0.25">
      <c r="A20" s="1">
        <v>45687</v>
      </c>
      <c r="B20" t="s">
        <v>45</v>
      </c>
      <c r="C20" t="s">
        <v>43</v>
      </c>
      <c r="D20" s="2">
        <v>100000</v>
      </c>
    </row>
    <row r="21" spans="1:5" x14ac:dyDescent="0.25">
      <c r="A21" s="1">
        <v>45687</v>
      </c>
      <c r="B21" t="s">
        <v>45</v>
      </c>
      <c r="C21" t="s">
        <v>2</v>
      </c>
      <c r="E21" s="2">
        <v>100000</v>
      </c>
    </row>
    <row r="22" spans="1:5" x14ac:dyDescent="0.25">
      <c r="A22" s="1">
        <v>45690</v>
      </c>
      <c r="B22" t="s">
        <v>47</v>
      </c>
      <c r="C22" t="s">
        <v>28</v>
      </c>
      <c r="D22" s="2">
        <v>100000</v>
      </c>
    </row>
    <row r="23" spans="1:5" x14ac:dyDescent="0.25">
      <c r="A23" s="1">
        <v>45690</v>
      </c>
      <c r="B23" t="s">
        <v>47</v>
      </c>
      <c r="C23" t="s">
        <v>2</v>
      </c>
      <c r="E23" s="2">
        <v>100000</v>
      </c>
    </row>
    <row r="24" spans="1:5" x14ac:dyDescent="0.25">
      <c r="A24" s="1">
        <v>45693</v>
      </c>
      <c r="B24" t="s">
        <v>49</v>
      </c>
      <c r="C24" t="s">
        <v>23</v>
      </c>
      <c r="D24" s="2">
        <v>150000</v>
      </c>
    </row>
    <row r="25" spans="1:5" x14ac:dyDescent="0.25">
      <c r="A25" s="1">
        <v>45693</v>
      </c>
      <c r="B25" t="s">
        <v>49</v>
      </c>
      <c r="C25" t="s">
        <v>38</v>
      </c>
      <c r="E25" s="2">
        <v>150000</v>
      </c>
    </row>
    <row r="26" spans="1:5" x14ac:dyDescent="0.25">
      <c r="A26" s="1">
        <v>45698</v>
      </c>
      <c r="B26" t="s">
        <v>74</v>
      </c>
      <c r="C26" t="s">
        <v>73</v>
      </c>
      <c r="D26" s="2">
        <v>100000</v>
      </c>
    </row>
    <row r="27" spans="1:5" x14ac:dyDescent="0.25">
      <c r="A27" s="1">
        <v>45698</v>
      </c>
      <c r="B27" t="s">
        <v>74</v>
      </c>
      <c r="C27" t="s">
        <v>2</v>
      </c>
      <c r="E27" s="2">
        <v>100000</v>
      </c>
    </row>
    <row r="28" spans="1:5" x14ac:dyDescent="0.25">
      <c r="A28" s="1">
        <v>45746</v>
      </c>
      <c r="B28" t="s">
        <v>68</v>
      </c>
      <c r="C28" t="s">
        <v>66</v>
      </c>
      <c r="D28" s="2">
        <v>20250</v>
      </c>
    </row>
    <row r="29" spans="1:5" x14ac:dyDescent="0.25">
      <c r="A29" s="1">
        <v>45746</v>
      </c>
      <c r="B29" t="s">
        <v>68</v>
      </c>
      <c r="C29" t="s">
        <v>67</v>
      </c>
      <c r="E29" s="2">
        <v>20250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D9A611A-F334-4141-A132-F6D0B2A27E23}">
          <x14:formula1>
            <xm:f>'chart of accounts'!$F$2:$F$1048576</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DD47-8B4F-4057-B1A6-C8C06B6B57FF}">
  <dimension ref="A2:F32"/>
  <sheetViews>
    <sheetView workbookViewId="0">
      <selection activeCell="D9" sqref="D9"/>
    </sheetView>
  </sheetViews>
  <sheetFormatPr defaultRowHeight="15" x14ac:dyDescent="0.25"/>
  <cols>
    <col min="1" max="1" width="20.7109375" bestFit="1" customWidth="1"/>
    <col min="2" max="2" width="16.85546875" bestFit="1" customWidth="1"/>
    <col min="3" max="3" width="28" bestFit="1" customWidth="1"/>
    <col min="4" max="4" width="12.7109375" bestFit="1" customWidth="1"/>
    <col min="5" max="6" width="14.5703125" bestFit="1" customWidth="1"/>
  </cols>
  <sheetData>
    <row r="2" spans="1:6" ht="28.5" x14ac:dyDescent="0.45">
      <c r="A2" s="6" t="str">
        <f>B4</f>
        <v>cash</v>
      </c>
      <c r="C2" s="6" t="str">
        <f>VLOOKUP(A2,'chart of accounts'!F2:G11,2,FALSE)</f>
        <v>current assets</v>
      </c>
    </row>
    <row r="3" spans="1:6" x14ac:dyDescent="0.25">
      <c r="A3" s="3" t="s">
        <v>17</v>
      </c>
      <c r="B3" s="3" t="s">
        <v>19</v>
      </c>
      <c r="C3" s="3" t="s">
        <v>18</v>
      </c>
      <c r="D3" t="s">
        <v>51</v>
      </c>
      <c r="E3" t="s">
        <v>52</v>
      </c>
      <c r="F3" t="s">
        <v>53</v>
      </c>
    </row>
    <row r="4" spans="1:6" x14ac:dyDescent="0.25">
      <c r="A4" s="1">
        <v>45658</v>
      </c>
      <c r="B4" t="s">
        <v>2</v>
      </c>
      <c r="C4" t="s">
        <v>4</v>
      </c>
      <c r="D4" s="4">
        <v>1000000</v>
      </c>
      <c r="E4" s="4"/>
      <c r="F4" s="7">
        <v>1000000</v>
      </c>
    </row>
    <row r="5" spans="1:6" x14ac:dyDescent="0.25">
      <c r="A5" s="1">
        <v>45658</v>
      </c>
      <c r="B5" t="s">
        <v>5</v>
      </c>
      <c r="C5" t="s">
        <v>3</v>
      </c>
      <c r="D5" s="4"/>
      <c r="E5" s="4">
        <v>1000000</v>
      </c>
      <c r="F5" s="7">
        <v>-1000000</v>
      </c>
    </row>
    <row r="6" spans="1:6" x14ac:dyDescent="0.25">
      <c r="A6" s="1">
        <v>45659</v>
      </c>
      <c r="B6" t="s">
        <v>23</v>
      </c>
      <c r="C6" t="s">
        <v>26</v>
      </c>
      <c r="D6" s="4">
        <v>500000</v>
      </c>
      <c r="E6" s="4"/>
      <c r="F6" s="7">
        <v>500000</v>
      </c>
    </row>
    <row r="7" spans="1:6" x14ac:dyDescent="0.25">
      <c r="A7" s="1">
        <v>45659</v>
      </c>
      <c r="B7" t="s">
        <v>2</v>
      </c>
      <c r="C7" t="s">
        <v>26</v>
      </c>
      <c r="D7" s="4"/>
      <c r="E7" s="4">
        <v>500000</v>
      </c>
      <c r="F7" s="7">
        <v>-500000</v>
      </c>
    </row>
    <row r="8" spans="1:6" x14ac:dyDescent="0.25">
      <c r="A8" s="1">
        <v>45660</v>
      </c>
      <c r="B8" t="s">
        <v>27</v>
      </c>
      <c r="C8" t="s">
        <v>30</v>
      </c>
      <c r="D8" s="4">
        <v>600000</v>
      </c>
      <c r="E8" s="4"/>
      <c r="F8" s="7">
        <v>600000</v>
      </c>
    </row>
    <row r="9" spans="1:6" x14ac:dyDescent="0.25">
      <c r="A9" s="1">
        <v>45660</v>
      </c>
      <c r="B9" t="s">
        <v>28</v>
      </c>
      <c r="C9" t="s">
        <v>30</v>
      </c>
      <c r="D9" s="4"/>
      <c r="E9" s="4">
        <v>600000</v>
      </c>
      <c r="F9" s="7">
        <v>-600000</v>
      </c>
    </row>
    <row r="10" spans="1:6" x14ac:dyDescent="0.25">
      <c r="A10" s="1">
        <v>45661</v>
      </c>
      <c r="B10" t="s">
        <v>23</v>
      </c>
      <c r="C10" t="s">
        <v>30</v>
      </c>
      <c r="D10" s="4"/>
      <c r="E10" s="4">
        <v>200000</v>
      </c>
      <c r="F10" s="7">
        <v>-200000</v>
      </c>
    </row>
    <row r="11" spans="1:6" x14ac:dyDescent="0.25">
      <c r="A11" s="1">
        <v>45661</v>
      </c>
      <c r="B11" t="s">
        <v>27</v>
      </c>
      <c r="C11" t="s">
        <v>30</v>
      </c>
      <c r="D11" s="4">
        <v>200000</v>
      </c>
      <c r="E11" s="4"/>
      <c r="F11" s="7">
        <v>200000</v>
      </c>
    </row>
    <row r="12" spans="1:6" x14ac:dyDescent="0.25">
      <c r="A12" s="1">
        <v>45667</v>
      </c>
      <c r="B12" t="s">
        <v>2</v>
      </c>
      <c r="C12" t="s">
        <v>34</v>
      </c>
      <c r="D12" s="4">
        <v>400000</v>
      </c>
      <c r="E12" s="4"/>
      <c r="F12" s="7">
        <v>400000</v>
      </c>
    </row>
    <row r="13" spans="1:6" x14ac:dyDescent="0.25">
      <c r="A13" s="1">
        <v>45667</v>
      </c>
      <c r="B13" t="s">
        <v>35</v>
      </c>
      <c r="C13" t="s">
        <v>36</v>
      </c>
      <c r="D13" s="4">
        <v>300000</v>
      </c>
      <c r="E13" s="4"/>
      <c r="F13" s="7">
        <v>300000</v>
      </c>
    </row>
    <row r="14" spans="1:6" x14ac:dyDescent="0.25">
      <c r="A14" s="1">
        <v>45667</v>
      </c>
      <c r="B14" t="s">
        <v>27</v>
      </c>
      <c r="C14" t="s">
        <v>36</v>
      </c>
      <c r="D14" s="4"/>
      <c r="E14" s="4">
        <v>300000</v>
      </c>
      <c r="F14" s="7">
        <v>-300000</v>
      </c>
    </row>
    <row r="15" spans="1:6" x14ac:dyDescent="0.25">
      <c r="A15" s="1">
        <v>45667</v>
      </c>
      <c r="B15" t="s">
        <v>33</v>
      </c>
      <c r="C15" t="s">
        <v>34</v>
      </c>
      <c r="D15" s="4"/>
      <c r="E15" s="4">
        <v>400000</v>
      </c>
      <c r="F15" s="7">
        <v>-400000</v>
      </c>
    </row>
    <row r="16" spans="1:6" x14ac:dyDescent="0.25">
      <c r="A16" s="1">
        <v>45672</v>
      </c>
      <c r="B16" t="s">
        <v>35</v>
      </c>
      <c r="C16" t="s">
        <v>36</v>
      </c>
      <c r="D16" s="4">
        <v>150000</v>
      </c>
      <c r="E16" s="4"/>
      <c r="F16" s="7">
        <v>150000</v>
      </c>
    </row>
    <row r="17" spans="1:6" x14ac:dyDescent="0.25">
      <c r="A17" s="1">
        <v>45672</v>
      </c>
      <c r="B17" t="s">
        <v>27</v>
      </c>
      <c r="C17" t="s">
        <v>36</v>
      </c>
      <c r="D17" s="4"/>
      <c r="E17" s="4">
        <v>150000</v>
      </c>
      <c r="F17" s="7">
        <v>-150000</v>
      </c>
    </row>
    <row r="18" spans="1:6" x14ac:dyDescent="0.25">
      <c r="A18" s="1">
        <v>45672</v>
      </c>
      <c r="B18" t="s">
        <v>33</v>
      </c>
      <c r="C18" t="s">
        <v>39</v>
      </c>
      <c r="D18" s="4"/>
      <c r="E18" s="4">
        <v>300000</v>
      </c>
      <c r="F18" s="7">
        <v>-300000</v>
      </c>
    </row>
    <row r="19" spans="1:6" x14ac:dyDescent="0.25">
      <c r="A19" s="1">
        <v>45672</v>
      </c>
      <c r="B19" t="s">
        <v>38</v>
      </c>
      <c r="C19" t="s">
        <v>39</v>
      </c>
      <c r="D19" s="4">
        <v>300000</v>
      </c>
      <c r="E19" s="4"/>
      <c r="F19" s="7">
        <v>300000</v>
      </c>
    </row>
    <row r="20" spans="1:6" x14ac:dyDescent="0.25">
      <c r="A20" s="1">
        <v>45675</v>
      </c>
      <c r="B20" t="s">
        <v>23</v>
      </c>
      <c r="C20" t="s">
        <v>42</v>
      </c>
      <c r="D20" s="4"/>
      <c r="E20" s="4">
        <v>15000</v>
      </c>
      <c r="F20" s="7">
        <v>-15000</v>
      </c>
    </row>
    <row r="21" spans="1:6" x14ac:dyDescent="0.25">
      <c r="A21" s="1">
        <v>45675</v>
      </c>
      <c r="B21" t="s">
        <v>41</v>
      </c>
      <c r="C21" t="s">
        <v>42</v>
      </c>
      <c r="D21" s="4">
        <v>15000</v>
      </c>
      <c r="E21" s="4"/>
      <c r="F21" s="7">
        <v>15000</v>
      </c>
    </row>
    <row r="22" spans="1:6" x14ac:dyDescent="0.25">
      <c r="A22" s="1">
        <v>45687</v>
      </c>
      <c r="B22" t="s">
        <v>2</v>
      </c>
      <c r="C22" t="s">
        <v>45</v>
      </c>
      <c r="D22" s="4"/>
      <c r="E22" s="4">
        <v>100000</v>
      </c>
      <c r="F22" s="7">
        <v>-100000</v>
      </c>
    </row>
    <row r="23" spans="1:6" x14ac:dyDescent="0.25">
      <c r="A23" s="1">
        <v>45687</v>
      </c>
      <c r="B23" t="s">
        <v>43</v>
      </c>
      <c r="C23" t="s">
        <v>45</v>
      </c>
      <c r="D23" s="4">
        <v>100000</v>
      </c>
      <c r="E23" s="4"/>
      <c r="F23" s="7">
        <v>100000</v>
      </c>
    </row>
    <row r="24" spans="1:6" x14ac:dyDescent="0.25">
      <c r="A24" s="1">
        <v>45690</v>
      </c>
      <c r="B24" t="s">
        <v>2</v>
      </c>
      <c r="C24" t="s">
        <v>47</v>
      </c>
      <c r="D24" s="4"/>
      <c r="E24" s="4">
        <v>100000</v>
      </c>
      <c r="F24" s="7">
        <v>-100000</v>
      </c>
    </row>
    <row r="25" spans="1:6" x14ac:dyDescent="0.25">
      <c r="A25" s="1">
        <v>45690</v>
      </c>
      <c r="B25" t="s">
        <v>28</v>
      </c>
      <c r="C25" t="s">
        <v>47</v>
      </c>
      <c r="D25" s="4">
        <v>100000</v>
      </c>
      <c r="E25" s="4"/>
      <c r="F25" s="7">
        <v>100000</v>
      </c>
    </row>
    <row r="26" spans="1:6" x14ac:dyDescent="0.25">
      <c r="A26" s="1">
        <v>45693</v>
      </c>
      <c r="B26" t="s">
        <v>23</v>
      </c>
      <c r="C26" t="s">
        <v>49</v>
      </c>
      <c r="D26" s="4">
        <v>150000</v>
      </c>
      <c r="E26" s="4"/>
      <c r="F26" s="7">
        <v>150000</v>
      </c>
    </row>
    <row r="27" spans="1:6" x14ac:dyDescent="0.25">
      <c r="A27" s="1">
        <v>45693</v>
      </c>
      <c r="B27" t="s">
        <v>38</v>
      </c>
      <c r="C27" t="s">
        <v>49</v>
      </c>
      <c r="D27" s="4"/>
      <c r="E27" s="4">
        <v>150000</v>
      </c>
      <c r="F27" s="7">
        <v>-150000</v>
      </c>
    </row>
    <row r="28" spans="1:6" x14ac:dyDescent="0.25">
      <c r="A28" s="1">
        <v>45746</v>
      </c>
      <c r="B28" t="s">
        <v>66</v>
      </c>
      <c r="C28" t="s">
        <v>68</v>
      </c>
      <c r="D28" s="4">
        <v>20250</v>
      </c>
      <c r="E28" s="4"/>
      <c r="F28" s="7">
        <v>20250</v>
      </c>
    </row>
    <row r="29" spans="1:6" x14ac:dyDescent="0.25">
      <c r="A29" s="1">
        <v>45746</v>
      </c>
      <c r="B29" t="s">
        <v>67</v>
      </c>
      <c r="C29" t="s">
        <v>68</v>
      </c>
      <c r="D29" s="4"/>
      <c r="E29" s="4">
        <v>20250</v>
      </c>
      <c r="F29" s="7">
        <v>-20250</v>
      </c>
    </row>
    <row r="30" spans="1:6" x14ac:dyDescent="0.25">
      <c r="A30" s="1">
        <v>45698</v>
      </c>
      <c r="B30" t="s">
        <v>2</v>
      </c>
      <c r="C30" t="s">
        <v>74</v>
      </c>
      <c r="D30" s="4"/>
      <c r="E30" s="4">
        <v>100000</v>
      </c>
      <c r="F30" s="7">
        <v>-100000</v>
      </c>
    </row>
    <row r="31" spans="1:6" x14ac:dyDescent="0.25">
      <c r="A31" s="1">
        <v>45698</v>
      </c>
      <c r="B31" t="s">
        <v>73</v>
      </c>
      <c r="C31" t="s">
        <v>74</v>
      </c>
      <c r="D31" s="4">
        <v>100000</v>
      </c>
      <c r="E31" s="4"/>
      <c r="F31" s="7">
        <v>100000</v>
      </c>
    </row>
    <row r="32" spans="1:6" x14ac:dyDescent="0.25">
      <c r="A32" s="1" t="s">
        <v>50</v>
      </c>
      <c r="D32" s="4">
        <v>3935250</v>
      </c>
      <c r="E32" s="4">
        <v>3935250</v>
      </c>
      <c r="F32" s="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BC38-5D87-4CF0-9882-39C357DF18EB}">
  <dimension ref="A2:G17"/>
  <sheetViews>
    <sheetView workbookViewId="0">
      <selection activeCell="A8" sqref="A8"/>
    </sheetView>
  </sheetViews>
  <sheetFormatPr defaultRowHeight="15" x14ac:dyDescent="0.25"/>
  <cols>
    <col min="1" max="1" width="25.42578125" bestFit="1" customWidth="1"/>
    <col min="2" max="2" width="16.85546875" bestFit="1" customWidth="1"/>
    <col min="3" max="3" width="28" bestFit="1" customWidth="1"/>
    <col min="4" max="4" width="12.7109375" bestFit="1" customWidth="1"/>
    <col min="5" max="5" width="14.5703125" bestFit="1" customWidth="1"/>
    <col min="6" max="6" width="16.28515625" bestFit="1" customWidth="1"/>
    <col min="7" max="7" width="17.42578125" bestFit="1" customWidth="1"/>
  </cols>
  <sheetData>
    <row r="2" spans="1:7" ht="28.5" x14ac:dyDescent="0.45">
      <c r="A2" s="6" t="s">
        <v>54</v>
      </c>
      <c r="C2" s="6"/>
    </row>
    <row r="3" spans="1:7" x14ac:dyDescent="0.25">
      <c r="A3" s="3" t="s">
        <v>19</v>
      </c>
      <c r="B3" t="s">
        <v>51</v>
      </c>
      <c r="C3" t="s">
        <v>52</v>
      </c>
      <c r="D3" t="s">
        <v>53</v>
      </c>
    </row>
    <row r="4" spans="1:7" x14ac:dyDescent="0.25">
      <c r="A4" t="s">
        <v>23</v>
      </c>
      <c r="B4" s="4">
        <v>650000</v>
      </c>
      <c r="C4" s="4">
        <v>215000</v>
      </c>
      <c r="D4" s="7">
        <v>435000</v>
      </c>
      <c r="F4" t="str">
        <f>VLOOKUP(A4,'chart of accounts'!$F$2:$G$11,2,FALSE)</f>
        <v>current assets</v>
      </c>
      <c r="G4" t="str">
        <f>VLOOKUP(F4,'chart of accounts'!$D$2:$E$9,2,FALSE)</f>
        <v>balance sheet</v>
      </c>
    </row>
    <row r="5" spans="1:7" x14ac:dyDescent="0.25">
      <c r="A5" t="s">
        <v>2</v>
      </c>
      <c r="B5" s="4">
        <v>1400000</v>
      </c>
      <c r="C5" s="4">
        <v>800000</v>
      </c>
      <c r="D5" s="7">
        <v>600000</v>
      </c>
      <c r="F5" t="str">
        <f>VLOOKUP(A5,'chart of accounts'!$F$2:$G$11,2,FALSE)</f>
        <v>current assets</v>
      </c>
      <c r="G5" t="str">
        <f>VLOOKUP(F5,'chart of accounts'!$D$2:$E$9,2,FALSE)</f>
        <v>balance sheet</v>
      </c>
    </row>
    <row r="6" spans="1:7" x14ac:dyDescent="0.25">
      <c r="A6" t="s">
        <v>35</v>
      </c>
      <c r="B6" s="4">
        <v>450000</v>
      </c>
      <c r="C6" s="4"/>
      <c r="D6" s="7">
        <v>450000</v>
      </c>
      <c r="F6" t="str">
        <f>VLOOKUP(A6,'chart of accounts'!$F$2:$G$11,2,FALSE)</f>
        <v>expenses</v>
      </c>
      <c r="G6" t="str">
        <f>VLOOKUP(F6,'chart of accounts'!$D$2:$E$9,2,FALSE)</f>
        <v>income statement</v>
      </c>
    </row>
    <row r="7" spans="1:7" x14ac:dyDescent="0.25">
      <c r="A7" t="s">
        <v>41</v>
      </c>
      <c r="B7" s="4">
        <v>15000</v>
      </c>
      <c r="C7" s="4"/>
      <c r="D7" s="7">
        <v>15000</v>
      </c>
      <c r="F7" t="str">
        <f>VLOOKUP(A7,'chart of accounts'!$F$2:$G$11,2,FALSE)</f>
        <v>expenses</v>
      </c>
      <c r="G7" t="str">
        <f>VLOOKUP(F7,'chart of accounts'!$D$2:$E$9,2,FALSE)</f>
        <v>income statement</v>
      </c>
    </row>
    <row r="8" spans="1:7" x14ac:dyDescent="0.25">
      <c r="A8" t="s">
        <v>5</v>
      </c>
      <c r="B8" s="4"/>
      <c r="C8" s="4">
        <v>1000000</v>
      </c>
      <c r="D8" s="7">
        <v>-1000000</v>
      </c>
      <c r="F8" t="str">
        <f>VLOOKUP(A8,'chart of accounts'!$F$2:$G$11,2,FALSE)</f>
        <v>equity</v>
      </c>
      <c r="G8" t="str">
        <f>VLOOKUP(F8,'chart of accounts'!$D$2:$E$9,2,FALSE)</f>
        <v>balance sheet</v>
      </c>
    </row>
    <row r="9" spans="1:7" x14ac:dyDescent="0.25">
      <c r="A9" t="s">
        <v>27</v>
      </c>
      <c r="B9" s="4">
        <v>800000</v>
      </c>
      <c r="C9" s="4">
        <v>450000</v>
      </c>
      <c r="D9" s="7">
        <v>350000</v>
      </c>
      <c r="F9" t="str">
        <f>VLOOKUP(A9,'chart of accounts'!$F$2:$G$11,2,FALSE)</f>
        <v>current assets</v>
      </c>
      <c r="G9" t="str">
        <f>VLOOKUP(F9,'chart of accounts'!$D$2:$E$9,2,FALSE)</f>
        <v>balance sheet</v>
      </c>
    </row>
    <row r="10" spans="1:7" x14ac:dyDescent="0.25">
      <c r="A10" t="s">
        <v>43</v>
      </c>
      <c r="B10" s="4">
        <v>100000</v>
      </c>
      <c r="C10" s="4"/>
      <c r="D10" s="7">
        <v>100000</v>
      </c>
      <c r="F10" t="str">
        <f>VLOOKUP(A10,'chart of accounts'!$F$2:$G$11,2,FALSE)</f>
        <v>expenses</v>
      </c>
      <c r="G10" t="str">
        <f>VLOOKUP(F10,'chart of accounts'!$D$2:$E$9,2,FALSE)</f>
        <v>income statement</v>
      </c>
    </row>
    <row r="11" spans="1:7" x14ac:dyDescent="0.25">
      <c r="A11" t="s">
        <v>33</v>
      </c>
      <c r="B11" s="4"/>
      <c r="C11" s="4">
        <v>700000</v>
      </c>
      <c r="D11" s="7">
        <v>-700000</v>
      </c>
      <c r="F11" t="str">
        <f>VLOOKUP(A11,'chart of accounts'!$F$2:$G$11,2,FALSE)</f>
        <v>revenue</v>
      </c>
      <c r="G11" t="str">
        <f>VLOOKUP(F11,'chart of accounts'!$D$2:$E$9,2,FALSE)</f>
        <v>income statement</v>
      </c>
    </row>
    <row r="12" spans="1:7" x14ac:dyDescent="0.25">
      <c r="A12" t="s">
        <v>38</v>
      </c>
      <c r="B12" s="4">
        <v>300000</v>
      </c>
      <c r="C12" s="4">
        <v>150000</v>
      </c>
      <c r="D12" s="7">
        <v>150000</v>
      </c>
      <c r="F12" t="str">
        <f>VLOOKUP(A12,'chart of accounts'!$F$2:$G$11,2,FALSE)</f>
        <v>current assets</v>
      </c>
      <c r="G12" t="str">
        <f>VLOOKUP(F12,'chart of accounts'!$D$2:$E$9,2,FALSE)</f>
        <v>balance sheet</v>
      </c>
    </row>
    <row r="13" spans="1:7" x14ac:dyDescent="0.25">
      <c r="A13" t="s">
        <v>28</v>
      </c>
      <c r="B13" s="4">
        <v>100000</v>
      </c>
      <c r="C13" s="4">
        <v>600000</v>
      </c>
      <c r="D13" s="7">
        <v>-500000</v>
      </c>
      <c r="F13" t="str">
        <f>VLOOKUP(A13,'chart of accounts'!$F$2:$G$11,2,FALSE)</f>
        <v>current liabilities</v>
      </c>
      <c r="G13" t="str">
        <f>VLOOKUP(F13,'chart of accounts'!$D$2:$E$9,2,FALSE)</f>
        <v>balance sheet</v>
      </c>
    </row>
    <row r="14" spans="1:7" x14ac:dyDescent="0.25">
      <c r="A14" t="s">
        <v>66</v>
      </c>
      <c r="B14" s="4">
        <v>20250</v>
      </c>
      <c r="C14" s="4"/>
      <c r="D14" s="7">
        <v>20250</v>
      </c>
      <c r="F14" t="s">
        <v>9</v>
      </c>
      <c r="G14" t="s">
        <v>56</v>
      </c>
    </row>
    <row r="15" spans="1:7" x14ac:dyDescent="0.25">
      <c r="A15" t="s">
        <v>67</v>
      </c>
      <c r="B15" s="4"/>
      <c r="C15" s="4">
        <v>20250</v>
      </c>
      <c r="D15" s="7">
        <v>-20250</v>
      </c>
      <c r="F15" t="s">
        <v>14</v>
      </c>
      <c r="G15" t="s">
        <v>59</v>
      </c>
    </row>
    <row r="16" spans="1:7" x14ac:dyDescent="0.25">
      <c r="A16" t="s">
        <v>73</v>
      </c>
      <c r="B16" s="4">
        <v>100000</v>
      </c>
      <c r="C16" s="4"/>
      <c r="D16" s="7">
        <v>100000</v>
      </c>
      <c r="F16" t="s">
        <v>13</v>
      </c>
      <c r="G16" t="s">
        <v>59</v>
      </c>
    </row>
    <row r="17" spans="1:4" x14ac:dyDescent="0.25">
      <c r="A17" t="s">
        <v>50</v>
      </c>
      <c r="B17" s="4">
        <v>3935250</v>
      </c>
      <c r="C17" s="4">
        <v>3935250</v>
      </c>
      <c r="D17" s="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250EC-2DD3-4E68-BB1D-2475292FC08B}">
  <dimension ref="A1:H18"/>
  <sheetViews>
    <sheetView workbookViewId="0">
      <selection activeCell="E17" sqref="E17"/>
    </sheetView>
  </sheetViews>
  <sheetFormatPr defaultRowHeight="15" x14ac:dyDescent="0.25"/>
  <cols>
    <col min="5" max="5" width="12.5703125" bestFit="1" customWidth="1"/>
  </cols>
  <sheetData>
    <row r="1" spans="1:8" x14ac:dyDescent="0.25">
      <c r="A1" s="8" t="s">
        <v>55</v>
      </c>
      <c r="B1" s="8"/>
      <c r="C1" s="8"/>
      <c r="D1" s="8"/>
      <c r="E1" s="8"/>
      <c r="F1" s="8"/>
      <c r="G1" s="8"/>
      <c r="H1" s="8"/>
    </row>
    <row r="2" spans="1:8" x14ac:dyDescent="0.25">
      <c r="A2" s="8" t="s">
        <v>56</v>
      </c>
      <c r="B2" s="8"/>
      <c r="C2" s="8"/>
      <c r="D2" s="8"/>
      <c r="E2" s="8"/>
      <c r="F2" s="8"/>
      <c r="G2" s="8"/>
      <c r="H2" s="8"/>
    </row>
    <row r="3" spans="1:8" x14ac:dyDescent="0.25">
      <c r="A3" s="8" t="s">
        <v>57</v>
      </c>
      <c r="B3" s="8"/>
      <c r="C3" s="8"/>
      <c r="D3" s="8"/>
      <c r="E3" s="8"/>
      <c r="F3" s="8"/>
      <c r="G3" s="8"/>
      <c r="H3" s="8"/>
    </row>
    <row r="5" spans="1:8" x14ac:dyDescent="0.25">
      <c r="B5" t="s">
        <v>33</v>
      </c>
      <c r="E5" s="2">
        <f>VLOOKUP(B5,'trial balance'!$A$4:$D$13,4,FALSE)*-1</f>
        <v>700000</v>
      </c>
    </row>
    <row r="6" spans="1:8" x14ac:dyDescent="0.25">
      <c r="B6" t="s">
        <v>35</v>
      </c>
      <c r="E6" s="10">
        <f>VLOOKUP(B6,'trial balance'!$A$4:$D$13,4,FALSE)*-1</f>
        <v>-450000</v>
      </c>
    </row>
    <row r="7" spans="1:8" x14ac:dyDescent="0.25">
      <c r="B7" t="s">
        <v>60</v>
      </c>
      <c r="E7" s="9">
        <f>E5+E6</f>
        <v>250000</v>
      </c>
    </row>
    <row r="9" spans="1:8" x14ac:dyDescent="0.25">
      <c r="B9" s="11" t="s">
        <v>61</v>
      </c>
      <c r="C9" s="11"/>
    </row>
    <row r="10" spans="1:8" x14ac:dyDescent="0.25">
      <c r="B10" t="s">
        <v>43</v>
      </c>
      <c r="D10">
        <f>VLOOKUP(B10,'trial balance'!$A$4:$D$13,4,FALSE)</f>
        <v>100000</v>
      </c>
    </row>
    <row r="11" spans="1:8" x14ac:dyDescent="0.25">
      <c r="B11" t="s">
        <v>41</v>
      </c>
      <c r="D11" s="10">
        <f>VLOOKUP(B11,'trial balance'!$A$4:$D$13,4,FALSE)</f>
        <v>15000</v>
      </c>
    </row>
    <row r="12" spans="1:8" x14ac:dyDescent="0.25">
      <c r="B12" s="11" t="s">
        <v>62</v>
      </c>
      <c r="E12" s="12">
        <f>SUM(D10,D11)</f>
        <v>115000</v>
      </c>
    </row>
    <row r="13" spans="1:8" x14ac:dyDescent="0.25">
      <c r="B13" t="s">
        <v>63</v>
      </c>
      <c r="E13" s="9">
        <f>E7-E12</f>
        <v>135000</v>
      </c>
    </row>
    <row r="15" spans="1:8" x14ac:dyDescent="0.25">
      <c r="B15" t="s">
        <v>64</v>
      </c>
      <c r="E15" s="9">
        <f>E13*0.15</f>
        <v>20250</v>
      </c>
    </row>
    <row r="17" spans="2:5" ht="15.75" thickBot="1" x14ac:dyDescent="0.3">
      <c r="B17" t="s">
        <v>65</v>
      </c>
      <c r="E17" s="13">
        <f>E13-E15</f>
        <v>114750</v>
      </c>
    </row>
    <row r="18" spans="2:5" ht="15.75" thickTop="1" x14ac:dyDescent="0.25"/>
  </sheetData>
  <mergeCells count="3">
    <mergeCell ref="A1:H1"/>
    <mergeCell ref="A2:H2"/>
    <mergeCell ref="A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2F1D0-C389-40C7-80DF-5690091D48A3}">
  <dimension ref="A1:L25"/>
  <sheetViews>
    <sheetView tabSelected="1" workbookViewId="0">
      <selection activeCell="P19" sqref="P19"/>
    </sheetView>
  </sheetViews>
  <sheetFormatPr defaultRowHeight="15" x14ac:dyDescent="0.25"/>
  <cols>
    <col min="1" max="1" width="19.140625" style="2" bestFit="1" customWidth="1"/>
    <col min="2" max="3" width="9.140625" style="2"/>
    <col min="4" max="4" width="11.5703125" style="2" bestFit="1" customWidth="1"/>
    <col min="5" max="5" width="12.5703125" style="2" bestFit="1" customWidth="1"/>
    <col min="6" max="6" width="26.5703125" style="2" bestFit="1" customWidth="1"/>
    <col min="7" max="8" width="9.140625" style="2"/>
    <col min="9" max="10" width="12.5703125" style="2" bestFit="1" customWidth="1"/>
    <col min="11" max="16384" width="9.140625" style="2"/>
  </cols>
  <sheetData>
    <row r="1" spans="1:12" x14ac:dyDescent="0.25">
      <c r="A1" s="14" t="s">
        <v>69</v>
      </c>
      <c r="B1" s="14"/>
      <c r="C1" s="14"/>
      <c r="D1" s="14"/>
      <c r="E1" s="14"/>
      <c r="F1" s="14"/>
      <c r="G1" s="14"/>
      <c r="H1" s="14"/>
      <c r="I1" s="14"/>
      <c r="J1" s="14"/>
      <c r="L1" s="2" t="s">
        <v>71</v>
      </c>
    </row>
    <row r="2" spans="1:12" x14ac:dyDescent="0.25">
      <c r="A2" s="14" t="s">
        <v>59</v>
      </c>
      <c r="B2" s="14"/>
      <c r="C2" s="14"/>
      <c r="D2" s="14"/>
      <c r="E2" s="14"/>
      <c r="F2" s="14"/>
      <c r="G2" s="14"/>
      <c r="H2" s="14"/>
      <c r="I2" s="14"/>
      <c r="J2" s="14"/>
    </row>
    <row r="3" spans="1:12" x14ac:dyDescent="0.25">
      <c r="A3" s="14" t="s">
        <v>70</v>
      </c>
      <c r="B3" s="14"/>
      <c r="C3" s="14"/>
      <c r="D3" s="14"/>
      <c r="E3" s="14"/>
      <c r="F3" s="14"/>
      <c r="G3" s="14"/>
      <c r="H3" s="14"/>
      <c r="I3" s="14"/>
      <c r="J3" s="14"/>
    </row>
    <row r="4" spans="1:12" x14ac:dyDescent="0.25">
      <c r="A4" s="15"/>
      <c r="B4" s="16"/>
      <c r="C4" s="16"/>
      <c r="D4" s="16"/>
      <c r="E4" s="17"/>
      <c r="F4" s="16"/>
      <c r="G4" s="16"/>
      <c r="H4" s="16"/>
      <c r="I4" s="16"/>
      <c r="J4" s="17"/>
    </row>
    <row r="5" spans="1:12" x14ac:dyDescent="0.25">
      <c r="A5" s="18" t="s">
        <v>13</v>
      </c>
      <c r="B5" s="19"/>
      <c r="C5" s="19"/>
      <c r="D5" s="19"/>
      <c r="E5" s="20"/>
      <c r="F5" s="21" t="s">
        <v>72</v>
      </c>
      <c r="G5" s="19"/>
      <c r="H5" s="19"/>
      <c r="I5" s="19"/>
      <c r="J5" s="20"/>
    </row>
    <row r="6" spans="1:12" x14ac:dyDescent="0.25">
      <c r="A6" s="22"/>
      <c r="B6" s="19"/>
      <c r="C6" s="19"/>
      <c r="D6" s="19"/>
      <c r="E6" s="20"/>
      <c r="F6" s="21" t="s">
        <v>78</v>
      </c>
      <c r="G6" s="19"/>
      <c r="H6" s="19"/>
      <c r="I6" s="19"/>
      <c r="J6" s="20"/>
    </row>
    <row r="7" spans="1:12" x14ac:dyDescent="0.25">
      <c r="A7" s="22" t="s">
        <v>73</v>
      </c>
      <c r="B7" s="19"/>
      <c r="C7" s="19"/>
      <c r="D7" s="19">
        <f>VLOOKUP(A7,'trial balance'!$A$4:$D$16,4,FALSE)</f>
        <v>100000</v>
      </c>
      <c r="E7" s="20"/>
      <c r="F7" s="21" t="s">
        <v>15</v>
      </c>
      <c r="G7" s="19"/>
      <c r="H7" s="19"/>
      <c r="I7" s="19"/>
      <c r="J7" s="20" t="s">
        <v>79</v>
      </c>
    </row>
    <row r="8" spans="1:12" x14ac:dyDescent="0.25">
      <c r="A8" s="18" t="s">
        <v>75</v>
      </c>
      <c r="B8" s="19"/>
      <c r="C8" s="19"/>
      <c r="D8" s="19"/>
      <c r="E8" s="23">
        <f>D7</f>
        <v>100000</v>
      </c>
      <c r="F8" s="19"/>
      <c r="G8" s="19"/>
      <c r="H8" s="19"/>
      <c r="I8" s="19"/>
      <c r="J8" s="20"/>
    </row>
    <row r="9" spans="1:12" x14ac:dyDescent="0.25">
      <c r="A9" s="22"/>
      <c r="B9" s="19"/>
      <c r="C9" s="19"/>
      <c r="D9" s="19"/>
      <c r="E9" s="20"/>
      <c r="F9" s="19"/>
      <c r="G9" s="19"/>
      <c r="H9" s="19"/>
      <c r="I9" s="19"/>
      <c r="J9" s="20"/>
    </row>
    <row r="10" spans="1:12" x14ac:dyDescent="0.25">
      <c r="A10" s="22"/>
      <c r="B10" s="19"/>
      <c r="C10" s="19"/>
      <c r="D10" s="19"/>
      <c r="E10" s="20"/>
      <c r="F10" s="25" t="s">
        <v>14</v>
      </c>
      <c r="G10" s="19"/>
      <c r="H10" s="19"/>
      <c r="I10" s="19"/>
      <c r="J10" s="20"/>
    </row>
    <row r="11" spans="1:12" x14ac:dyDescent="0.25">
      <c r="A11" s="22"/>
      <c r="B11" s="19"/>
      <c r="C11" s="19"/>
      <c r="D11" s="19"/>
      <c r="E11" s="20"/>
      <c r="F11" s="19"/>
      <c r="G11" s="19"/>
      <c r="H11" s="19"/>
      <c r="I11" s="19"/>
      <c r="J11" s="20"/>
    </row>
    <row r="12" spans="1:12" x14ac:dyDescent="0.25">
      <c r="A12" s="18" t="s">
        <v>12</v>
      </c>
      <c r="B12" s="19"/>
      <c r="C12" s="19"/>
      <c r="D12" s="19"/>
      <c r="E12" s="20"/>
      <c r="F12" s="19" t="s">
        <v>28</v>
      </c>
      <c r="G12" s="19"/>
      <c r="H12" s="19"/>
      <c r="I12" s="19">
        <f>ABS(VLOOKUP(F12,'trial balance'!$A$4:$D$16,4,FALSE))</f>
        <v>500000</v>
      </c>
      <c r="J12" s="20"/>
    </row>
    <row r="13" spans="1:12" x14ac:dyDescent="0.25">
      <c r="A13" s="22" t="s">
        <v>23</v>
      </c>
      <c r="B13" s="19"/>
      <c r="C13" s="19"/>
      <c r="D13" s="19">
        <f>VLOOKUP(A13,'trial balance'!$A$4:$D$16,4,FALSE)</f>
        <v>435000</v>
      </c>
      <c r="E13" s="20"/>
      <c r="F13" s="19" t="s">
        <v>67</v>
      </c>
      <c r="G13" s="19"/>
      <c r="H13" s="19"/>
      <c r="I13" s="19">
        <f>ABS(VLOOKUP(F13,'trial balance'!$A$4:$D$16,4,FALSE))</f>
        <v>20250</v>
      </c>
      <c r="J13" s="20"/>
    </row>
    <row r="14" spans="1:12" x14ac:dyDescent="0.25">
      <c r="A14" s="22" t="s">
        <v>2</v>
      </c>
      <c r="B14" s="19"/>
      <c r="C14" s="19"/>
      <c r="D14" s="19">
        <f>VLOOKUP(A14,'trial balance'!$A$4:$D$16,4,FALSE)</f>
        <v>600000</v>
      </c>
      <c r="E14" s="20"/>
      <c r="F14" s="25" t="s">
        <v>80</v>
      </c>
      <c r="G14" s="19"/>
      <c r="H14" s="19"/>
      <c r="I14" s="19"/>
      <c r="J14" s="23">
        <f>SUM(I12:I13)</f>
        <v>520250</v>
      </c>
    </row>
    <row r="15" spans="1:12" x14ac:dyDescent="0.25">
      <c r="A15" s="22" t="s">
        <v>27</v>
      </c>
      <c r="B15" s="19"/>
      <c r="C15" s="19"/>
      <c r="D15" s="19">
        <f>VLOOKUP(A15,'trial balance'!$A$4:$D$16,4,FALSE)</f>
        <v>350000</v>
      </c>
      <c r="E15" s="20"/>
      <c r="F15" s="19"/>
      <c r="G15" s="19"/>
      <c r="H15" s="19"/>
      <c r="I15" s="19"/>
      <c r="J15" s="20"/>
    </row>
    <row r="16" spans="1:12" x14ac:dyDescent="0.25">
      <c r="A16" s="22" t="s">
        <v>38</v>
      </c>
      <c r="B16" s="19"/>
      <c r="C16" s="19"/>
      <c r="D16" s="19">
        <f>VLOOKUP(A16,'trial balance'!$A$4:$D$16,4,FALSE)</f>
        <v>150000</v>
      </c>
      <c r="E16" s="20"/>
      <c r="F16" s="25" t="s">
        <v>81</v>
      </c>
      <c r="G16" s="19"/>
      <c r="H16" s="19"/>
      <c r="I16" s="19"/>
      <c r="J16" s="23">
        <f>J14</f>
        <v>520250</v>
      </c>
    </row>
    <row r="17" spans="1:10" x14ac:dyDescent="0.25">
      <c r="A17" s="18" t="s">
        <v>76</v>
      </c>
      <c r="B17" s="19"/>
      <c r="C17" s="19"/>
      <c r="D17" s="19"/>
      <c r="E17" s="23">
        <f>SUM(D13:D16)</f>
        <v>1535000</v>
      </c>
      <c r="F17" s="19"/>
      <c r="G17" s="19"/>
      <c r="H17" s="19"/>
      <c r="I17" s="19"/>
      <c r="J17" s="20"/>
    </row>
    <row r="18" spans="1:10" x14ac:dyDescent="0.25">
      <c r="A18" s="22"/>
      <c r="B18" s="19"/>
      <c r="C18" s="19"/>
      <c r="D18" s="19"/>
      <c r="E18" s="20"/>
      <c r="F18" s="25" t="s">
        <v>82</v>
      </c>
      <c r="G18" s="19"/>
      <c r="H18" s="19"/>
      <c r="I18" s="19"/>
      <c r="J18" s="20"/>
    </row>
    <row r="19" spans="1:10" x14ac:dyDescent="0.25">
      <c r="A19" s="22"/>
      <c r="B19" s="19"/>
      <c r="C19" s="19"/>
      <c r="D19" s="19"/>
      <c r="E19" s="20"/>
      <c r="F19" s="19" t="s">
        <v>5</v>
      </c>
      <c r="G19" s="19"/>
      <c r="H19" s="19"/>
      <c r="I19" s="19">
        <f>ABS(VLOOKUP(F19,'trial balance'!A4:D16,4,FALSE))</f>
        <v>1000000</v>
      </c>
      <c r="J19" s="20"/>
    </row>
    <row r="20" spans="1:10" x14ac:dyDescent="0.25">
      <c r="A20" s="22"/>
      <c r="B20" s="19"/>
      <c r="C20" s="19"/>
      <c r="D20" s="19"/>
      <c r="E20" s="20"/>
      <c r="F20" s="25" t="s">
        <v>83</v>
      </c>
      <c r="G20" s="19"/>
      <c r="H20" s="19"/>
      <c r="I20" s="19">
        <f>'income statement'!E17</f>
        <v>114750</v>
      </c>
      <c r="J20" s="20"/>
    </row>
    <row r="21" spans="1:10" x14ac:dyDescent="0.25">
      <c r="A21" s="22"/>
      <c r="B21" s="19"/>
      <c r="C21" s="19"/>
      <c r="D21" s="19"/>
      <c r="E21" s="20"/>
      <c r="F21" s="19"/>
      <c r="G21" s="19"/>
      <c r="H21" s="19"/>
      <c r="I21" s="19"/>
      <c r="J21" s="20"/>
    </row>
    <row r="22" spans="1:10" x14ac:dyDescent="0.25">
      <c r="A22" s="24"/>
      <c r="B22" s="19"/>
      <c r="C22" s="19"/>
      <c r="D22" s="19"/>
      <c r="E22" s="20"/>
      <c r="F22" s="21" t="s">
        <v>84</v>
      </c>
      <c r="G22" s="19"/>
      <c r="H22" s="19"/>
      <c r="I22" s="19"/>
      <c r="J22" s="23">
        <f>I20+I19</f>
        <v>1114750</v>
      </c>
    </row>
    <row r="23" spans="1:10" x14ac:dyDescent="0.25">
      <c r="A23" s="22"/>
      <c r="B23" s="19"/>
      <c r="C23" s="19"/>
      <c r="D23" s="19"/>
      <c r="E23" s="20"/>
      <c r="F23" s="19"/>
      <c r="G23" s="19"/>
      <c r="H23" s="19"/>
      <c r="I23" s="19"/>
      <c r="J23" s="20"/>
    </row>
    <row r="24" spans="1:10" ht="15.75" thickBot="1" x14ac:dyDescent="0.3">
      <c r="A24" s="24" t="s">
        <v>77</v>
      </c>
      <c r="B24" s="19"/>
      <c r="C24" s="19"/>
      <c r="D24" s="19"/>
      <c r="E24" s="26">
        <f>E17+E8</f>
        <v>1635000</v>
      </c>
      <c r="F24" s="21" t="s">
        <v>85</v>
      </c>
      <c r="G24" s="19"/>
      <c r="H24" s="19"/>
      <c r="I24" s="19"/>
      <c r="J24" s="26">
        <f>J22+J16</f>
        <v>1635000</v>
      </c>
    </row>
    <row r="25" spans="1:10" ht="15.75" thickTop="1" x14ac:dyDescent="0.25">
      <c r="A25" s="29"/>
      <c r="B25" s="27"/>
      <c r="C25" s="27"/>
      <c r="D25" s="27"/>
      <c r="E25" s="28"/>
      <c r="F25" s="27"/>
      <c r="G25" s="27"/>
      <c r="H25" s="27"/>
      <c r="I25" s="27"/>
      <c r="J25" s="28"/>
    </row>
  </sheetData>
  <mergeCells count="3">
    <mergeCell ref="A1:J1"/>
    <mergeCell ref="A2:J2"/>
    <mergeCell ref="A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of accounts</vt:lpstr>
      <vt:lpstr>general entries</vt:lpstr>
      <vt:lpstr>ledger</vt:lpstr>
      <vt:lpstr>trial balance</vt:lpstr>
      <vt:lpstr>income statement</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 suryavanshi</cp:lastModifiedBy>
  <dcterms:created xsi:type="dcterms:W3CDTF">2015-06-05T18:17:20Z</dcterms:created>
  <dcterms:modified xsi:type="dcterms:W3CDTF">2025-06-11T06:20:11Z</dcterms:modified>
</cp:coreProperties>
</file>