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hish\Desktop\Final Assignments\Excel Assignment\"/>
    </mc:Choice>
  </mc:AlternateContent>
  <xr:revisionPtr revIDLastSave="0" documentId="13_ncr:1_{927F4F73-4340-4D85-A896-08FFEA43F5E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shboard" sheetId="1" r:id="rId1"/>
    <sheet name="Customers" sheetId="10" r:id="rId2"/>
    <sheet name="Products" sheetId="12" r:id="rId3"/>
    <sheet name="Vendors" sheetId="11" r:id="rId4"/>
    <sheet name="Purchase " sheetId="13" r:id="rId5"/>
    <sheet name="Sales" sheetId="14" r:id="rId6"/>
    <sheet name="Inventory" sheetId="15" r:id="rId7"/>
    <sheet name="pivots" sheetId="9" state="hidden" r:id="rId8"/>
  </sheets>
  <definedNames>
    <definedName name="customerid">customersdata[Cust_ID]</definedName>
    <definedName name="HSNCODE">productsdata[HSN Code]</definedName>
  </definedNames>
  <calcPr calcId="191029"/>
  <pivotCaches>
    <pivotCache cacheId="41" r:id="rId9"/>
    <pivotCache cacheId="44" r:id="rId10"/>
    <pivotCache cacheId="47" r:id="rId11"/>
    <pivotCache cacheId="57" r:id="rId12"/>
    <pivotCache cacheId="55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3" l="1"/>
  <c r="F22" i="13"/>
  <c r="I22" i="13"/>
  <c r="J22" i="13"/>
  <c r="E21" i="13"/>
  <c r="F21" i="13"/>
  <c r="I21" i="13"/>
  <c r="J21" i="13"/>
  <c r="K15" i="14"/>
  <c r="L15" i="14" s="1"/>
  <c r="E20" i="13"/>
  <c r="F20" i="13"/>
  <c r="I20" i="13"/>
  <c r="J20" i="13"/>
  <c r="I17" i="14"/>
  <c r="I18" i="14"/>
  <c r="I19" i="14"/>
  <c r="I20" i="14"/>
  <c r="I21" i="14"/>
  <c r="E10" i="13"/>
  <c r="E11" i="13"/>
  <c r="E12" i="13"/>
  <c r="E13" i="13"/>
  <c r="G13" i="15" s="1"/>
  <c r="E14" i="13"/>
  <c r="E15" i="13"/>
  <c r="E16" i="13"/>
  <c r="E17" i="13"/>
  <c r="E18" i="13"/>
  <c r="E19" i="13"/>
  <c r="G14" i="15"/>
  <c r="F19" i="13"/>
  <c r="I19" i="13"/>
  <c r="J19" i="13"/>
  <c r="F18" i="13"/>
  <c r="I18" i="13"/>
  <c r="J18" i="13"/>
  <c r="F17" i="13"/>
  <c r="I17" i="13"/>
  <c r="J17" i="13"/>
  <c r="G18" i="15"/>
  <c r="D11" i="15"/>
  <c r="E11" i="15"/>
  <c r="F11" i="15"/>
  <c r="D12" i="15"/>
  <c r="E12" i="15"/>
  <c r="F12" i="15"/>
  <c r="D13" i="15"/>
  <c r="E13" i="15"/>
  <c r="F13" i="15"/>
  <c r="D14" i="15"/>
  <c r="E14" i="15"/>
  <c r="F14" i="15"/>
  <c r="D15" i="15"/>
  <c r="E15" i="15"/>
  <c r="F15" i="15"/>
  <c r="D16" i="15"/>
  <c r="E16" i="15"/>
  <c r="F16" i="15"/>
  <c r="D17" i="15"/>
  <c r="E17" i="15"/>
  <c r="F17" i="15"/>
  <c r="D18" i="15"/>
  <c r="E18" i="15"/>
  <c r="F18" i="15"/>
  <c r="D19" i="15"/>
  <c r="E19" i="15"/>
  <c r="F19" i="15"/>
  <c r="D20" i="15"/>
  <c r="E20" i="15"/>
  <c r="F20" i="15"/>
  <c r="D21" i="15"/>
  <c r="E21" i="15"/>
  <c r="F21" i="15"/>
  <c r="D22" i="15"/>
  <c r="E22" i="15"/>
  <c r="F22" i="15"/>
  <c r="D23" i="15"/>
  <c r="E23" i="15"/>
  <c r="F23" i="15"/>
  <c r="E10" i="15"/>
  <c r="F10" i="15"/>
  <c r="D10" i="15"/>
  <c r="L10" i="14"/>
  <c r="L17" i="14"/>
  <c r="L18" i="14"/>
  <c r="L19" i="14"/>
  <c r="L20" i="14"/>
  <c r="L21" i="14"/>
  <c r="K10" i="14"/>
  <c r="K11" i="14"/>
  <c r="L11" i="14" s="1"/>
  <c r="K12" i="14"/>
  <c r="L12" i="14" s="1"/>
  <c r="K13" i="14"/>
  <c r="L13" i="14" s="1"/>
  <c r="K14" i="14"/>
  <c r="L14" i="14" s="1"/>
  <c r="K16" i="14"/>
  <c r="L16" i="14" s="1"/>
  <c r="K17" i="14"/>
  <c r="K18" i="14"/>
  <c r="K19" i="14"/>
  <c r="K20" i="14"/>
  <c r="K21" i="14"/>
  <c r="G10" i="14"/>
  <c r="G11" i="14"/>
  <c r="G12" i="14"/>
  <c r="G13" i="14"/>
  <c r="G14" i="14"/>
  <c r="H18" i="15" s="1"/>
  <c r="G15" i="14"/>
  <c r="G16" i="14"/>
  <c r="G17" i="14"/>
  <c r="G18" i="14"/>
  <c r="G19" i="14"/>
  <c r="G20" i="14"/>
  <c r="G21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F10" i="13"/>
  <c r="I10" i="13"/>
  <c r="J10" i="13"/>
  <c r="F11" i="13"/>
  <c r="I11" i="13"/>
  <c r="J11" i="13"/>
  <c r="F12" i="13"/>
  <c r="I12" i="13"/>
  <c r="J12" i="13"/>
  <c r="F13" i="13"/>
  <c r="I13" i="13"/>
  <c r="J13" i="13"/>
  <c r="F14" i="13"/>
  <c r="I14" i="13"/>
  <c r="J14" i="13"/>
  <c r="F15" i="13"/>
  <c r="I15" i="13"/>
  <c r="J15" i="13"/>
  <c r="F16" i="13"/>
  <c r="I16" i="13"/>
  <c r="J16" i="13"/>
  <c r="C16" i="9"/>
  <c r="C3" i="9"/>
  <c r="C11" i="9"/>
  <c r="C7" i="9"/>
  <c r="C20" i="9"/>
  <c r="C24" i="9" l="1"/>
  <c r="H11" i="15"/>
  <c r="H14" i="15"/>
  <c r="I14" i="15" s="1"/>
  <c r="H10" i="15"/>
  <c r="I18" i="15"/>
  <c r="H17" i="15"/>
  <c r="H13" i="15"/>
  <c r="I13" i="15" s="1"/>
  <c r="H16" i="15"/>
  <c r="H12" i="15"/>
  <c r="H19" i="15"/>
  <c r="H15" i="15"/>
  <c r="G17" i="15"/>
  <c r="G12" i="15"/>
  <c r="G16" i="15"/>
  <c r="G11" i="15"/>
  <c r="G19" i="15"/>
  <c r="G15" i="15"/>
  <c r="G10" i="15"/>
  <c r="K14" i="15" l="1"/>
  <c r="I16" i="14"/>
  <c r="J18" i="15"/>
  <c r="K18" i="15"/>
  <c r="J13" i="15"/>
  <c r="K13" i="15"/>
  <c r="I10" i="15"/>
  <c r="I17" i="15"/>
  <c r="I19" i="15"/>
  <c r="I12" i="14" s="1"/>
  <c r="J14" i="15"/>
  <c r="I11" i="15"/>
  <c r="I12" i="15"/>
  <c r="I16" i="15"/>
  <c r="I15" i="15"/>
  <c r="J16" i="15" l="1"/>
  <c r="K16" i="15"/>
  <c r="J12" i="15"/>
  <c r="K12" i="15"/>
  <c r="J19" i="15"/>
  <c r="K19" i="15"/>
  <c r="I15" i="14"/>
  <c r="K17" i="15"/>
  <c r="I14" i="14"/>
  <c r="K15" i="15"/>
  <c r="J11" i="15"/>
  <c r="K11" i="15"/>
  <c r="J10" i="15"/>
  <c r="K10" i="15"/>
  <c r="I11" i="14"/>
  <c r="J17" i="15"/>
  <c r="I10" i="14"/>
  <c r="I13" i="14"/>
  <c r="J15" i="15"/>
  <c r="R15" i="1" l="1" a="1"/>
  <c r="R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<sst xmlns="http://schemas.openxmlformats.org/spreadsheetml/2006/main" count="190" uniqueCount="95">
  <si>
    <t>Name</t>
  </si>
  <si>
    <t>Email</t>
  </si>
  <si>
    <t>Address</t>
  </si>
  <si>
    <t>N1001</t>
  </si>
  <si>
    <t>Smart Watch</t>
  </si>
  <si>
    <t>N1002</t>
  </si>
  <si>
    <t>Laptop HP xyz i5</t>
  </si>
  <si>
    <t>N1003</t>
  </si>
  <si>
    <t>Wireless Printer</t>
  </si>
  <si>
    <t>N1004</t>
  </si>
  <si>
    <t>Desktop</t>
  </si>
  <si>
    <t>N1005</t>
  </si>
  <si>
    <t>Mouse</t>
  </si>
  <si>
    <t>N1006</t>
  </si>
  <si>
    <t>Rgb Keyboard</t>
  </si>
  <si>
    <t>N1007</t>
  </si>
  <si>
    <t>Camera</t>
  </si>
  <si>
    <t>N1008</t>
  </si>
  <si>
    <t>Headphones</t>
  </si>
  <si>
    <t>N1009</t>
  </si>
  <si>
    <t>Speakers</t>
  </si>
  <si>
    <t>N1010</t>
  </si>
  <si>
    <t>Tablets</t>
  </si>
  <si>
    <t>HSN Code</t>
  </si>
  <si>
    <t>Product Name</t>
  </si>
  <si>
    <t>Cost</t>
  </si>
  <si>
    <t>Selling Price</t>
  </si>
  <si>
    <t>Vendor Name</t>
  </si>
  <si>
    <t>Phone</t>
  </si>
  <si>
    <t>Tech99</t>
  </si>
  <si>
    <t>9812xxxxxx</t>
  </si>
  <si>
    <t>Faridabad, 121101</t>
  </si>
  <si>
    <t>Faridabad, 121102</t>
  </si>
  <si>
    <t>Faridabad, 121103</t>
  </si>
  <si>
    <t>GG Traders</t>
  </si>
  <si>
    <t>9813xxxxxx</t>
  </si>
  <si>
    <t>Gurgaon, Sec-15</t>
  </si>
  <si>
    <t>Gurgaon, Sec-16</t>
  </si>
  <si>
    <t>Gurgaon, Sec-17</t>
  </si>
  <si>
    <t>Gurgaon, Sec-18</t>
  </si>
  <si>
    <t>Compac</t>
  </si>
  <si>
    <t>9814xxxxxx</t>
  </si>
  <si>
    <t>New Delhi, 110012</t>
  </si>
  <si>
    <t>New Delhi, 110013</t>
  </si>
  <si>
    <t>New Delhi, 110014</t>
  </si>
  <si>
    <t>Cust_ID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</si>
  <si>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</si>
  <si>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</si>
  <si>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</si>
  <si>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</si>
  <si>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</si>
  <si>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</si>
  <si>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</si>
  <si>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</si>
  <si>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</si>
  <si>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</si>
  <si>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</si>
  <si>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</si>
  <si>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</si>
  <si>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</si>
  <si>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</si>
  <si>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</si>
  <si>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Jain Tel.</t>
  </si>
  <si>
    <t>Jai@gmail.com</t>
  </si>
  <si>
    <t>Janpath, New Delhi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</si>
  <si>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</si>
  <si>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</si>
  <si>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</si>
  <si>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</si>
  <si>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</si>
  <si>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</si>
  <si>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</si>
  <si>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</si>
  <si>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</si>
  <si>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</si>
  <si>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Stock Amt.</t>
  </si>
  <si>
    <t>Count of Name</t>
  </si>
  <si>
    <t>Total customers</t>
  </si>
  <si>
    <t>Count of Product Name</t>
  </si>
  <si>
    <t>Total Products</t>
  </si>
  <si>
    <t>Sum of Amount</t>
  </si>
  <si>
    <t>Total Purchase Amount</t>
  </si>
  <si>
    <t>Total Sale Amount</t>
  </si>
  <si>
    <t>Sum of Stock Amt.</t>
  </si>
  <si>
    <t>Total Stock Amount</t>
  </si>
  <si>
    <t>Total P/L</t>
  </si>
  <si>
    <t>Row Labels</t>
  </si>
  <si>
    <t>Grand Total</t>
  </si>
  <si>
    <t>Sum of S Units</t>
  </si>
  <si>
    <t>Sum of Stock</t>
  </si>
  <si>
    <t>Notification</t>
  </si>
  <si>
    <t>Notifications</t>
  </si>
  <si>
    <t>ashish suryavanshi</t>
  </si>
  <si>
    <t>ashish@gmai.com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</si>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</sst>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₹&quot;\ * #,##0_ ;_ &quot;₹&quot;\ * \-#,##0_ ;_ &quot;₹&quot;\ * &quot;-&quot;_ ;_ @_ "/>
    <numFmt numFmtId="164" formatCode="&quot;₹&quot;\ #,##0.00"/>
    <numFmt numFmtId="165" formatCode="&quot;₹&quot;\ 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color rgb="FFFF0000"/>
      <name val="Aptos Narrow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42" fontId="0" fillId="4" borderId="0" xfId="0" applyNumberFormat="1" applyFill="1"/>
    <xf numFmtId="0" fontId="0" fillId="4" borderId="0" xfId="0" applyFill="1" applyAlignment="1">
      <alignment horizontal="left"/>
    </xf>
    <xf numFmtId="0" fontId="1" fillId="4" borderId="1" xfId="0" applyFont="1" applyFill="1" applyBorder="1"/>
    <xf numFmtId="14" fontId="0" fillId="2" borderId="0" xfId="0" applyNumberFormat="1" applyFill="1"/>
    <xf numFmtId="0" fontId="1" fillId="4" borderId="1" xfId="0" applyFont="1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9" xfId="0" applyFill="1" applyBorder="1"/>
    <xf numFmtId="0" fontId="0" fillId="3" borderId="6" xfId="0" applyFill="1" applyBorder="1"/>
    <xf numFmtId="0" fontId="0" fillId="3" borderId="7" xfId="0" applyFill="1" applyBorder="1"/>
    <xf numFmtId="0" fontId="4" fillId="3" borderId="0" xfId="0" applyFont="1" applyFill="1"/>
    <xf numFmtId="0" fontId="4" fillId="3" borderId="9" xfId="0" applyFont="1" applyFill="1" applyBorder="1"/>
    <xf numFmtId="0" fontId="5" fillId="3" borderId="8" xfId="0" applyFont="1" applyFill="1" applyBorder="1"/>
    <xf numFmtId="0" fontId="6" fillId="3" borderId="8" xfId="0" applyFont="1" applyFill="1" applyBorder="1"/>
    <xf numFmtId="0" fontId="6" fillId="3" borderId="5" xfId="0" applyFont="1" applyFill="1" applyBorder="1"/>
    <xf numFmtId="0" fontId="2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7" fillId="4" borderId="0" xfId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55"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border outline="0">
        <top style="thin">
          <color theme="1"/>
        </top>
      </border>
    </dxf>
    <dxf>
      <fill>
        <patternFill patternType="solid">
          <fgColor indexed="64"/>
          <bgColor theme="0" tint="-0.249977111117893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border outline="0">
        <top style="thin">
          <color theme="1"/>
        </top>
      </border>
    </dxf>
    <dxf>
      <fill>
        <patternFill patternType="solid">
          <fgColor indexed="64"/>
          <bgColor theme="0" tint="-0.249977111117893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project.xlsx]pivots!PivotTable6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pivots!$G$4:$G$8</c:f>
              <c:strCache>
                <c:ptCount val="5"/>
                <c:pt idx="0">
                  <c:v>Headphones</c:v>
                </c:pt>
                <c:pt idx="1">
                  <c:v>Laptop HP xyz i5</c:v>
                </c:pt>
                <c:pt idx="2">
                  <c:v>Mouse</c:v>
                </c:pt>
                <c:pt idx="3">
                  <c:v>Rgb Keyboard</c:v>
                </c:pt>
                <c:pt idx="4">
                  <c:v>Tablets</c:v>
                </c:pt>
              </c:strCache>
            </c:strRef>
          </c:cat>
          <c:val>
            <c:numRef>
              <c:f>pivots!$H$4:$H$8</c:f>
              <c:numCache>
                <c:formatCode>General</c:formatCode>
                <c:ptCount val="5"/>
                <c:pt idx="0">
                  <c:v>1005</c:v>
                </c:pt>
                <c:pt idx="1">
                  <c:v>2</c:v>
                </c:pt>
                <c:pt idx="2">
                  <c:v>500200</c:v>
                </c:pt>
                <c:pt idx="3">
                  <c:v>36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0-4E3A-9921-4E7AA47F1F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78228863"/>
        <c:axId val="1478229343"/>
      </c:barChart>
      <c:catAx>
        <c:axId val="1478228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229343"/>
        <c:crosses val="autoZero"/>
        <c:auto val="1"/>
        <c:lblAlgn val="ctr"/>
        <c:lblOffset val="100"/>
        <c:noMultiLvlLbl val="0"/>
      </c:catAx>
      <c:valAx>
        <c:axId val="147822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22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project.xlsx]pivots!PivotTable11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Availability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pivots!$A$30:$A$40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pivots!$B$30:$B$40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4006</c:v>
                </c:pt>
                <c:pt idx="3">
                  <c:v>8</c:v>
                </c:pt>
                <c:pt idx="4">
                  <c:v>-200</c:v>
                </c:pt>
                <c:pt idx="5">
                  <c:v>-2</c:v>
                </c:pt>
                <c:pt idx="6">
                  <c:v>1000</c:v>
                </c:pt>
                <c:pt idx="7">
                  <c:v>2</c:v>
                </c:pt>
                <c:pt idx="8">
                  <c:v>1</c:v>
                </c:pt>
                <c:pt idx="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A-435E-BCCB-A70B15A1BC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78214463"/>
        <c:axId val="1478223103"/>
      </c:barChart>
      <c:catAx>
        <c:axId val="147821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223103"/>
        <c:crosses val="autoZero"/>
        <c:auto val="1"/>
        <c:lblAlgn val="ctr"/>
        <c:lblOffset val="100"/>
        <c:noMultiLvlLbl val="0"/>
      </c:catAx>
      <c:valAx>
        <c:axId val="147822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21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project.xlsx]pivots!PivotTable7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pivots!$H$16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pivots!$G$17:$G$21</c:f>
              <c:strCache>
                <c:ptCount val="5"/>
                <c:pt idx="0">
                  <c:v>ashish suryavanshi</c:v>
                </c:pt>
                <c:pt idx="1">
                  <c:v>Ram sales</c:v>
                </c:pt>
                <c:pt idx="2">
                  <c:v>Jain Tel.</c:v>
                </c:pt>
                <c:pt idx="3">
                  <c:v>Rajesh Kumar</c:v>
                </c:pt>
                <c:pt idx="4">
                  <c:v>Amit </c:v>
                </c:pt>
              </c:strCache>
            </c:strRef>
          </c:cat>
          <c:val>
            <c:numRef>
              <c:f>pivots!$H$17:$H$21</c:f>
              <c:numCache>
                <c:formatCode>General</c:formatCode>
                <c:ptCount val="5"/>
                <c:pt idx="0">
                  <c:v>120000000</c:v>
                </c:pt>
                <c:pt idx="1">
                  <c:v>958800</c:v>
                </c:pt>
                <c:pt idx="2">
                  <c:v>169200</c:v>
                </c:pt>
                <c:pt idx="3">
                  <c:v>82800</c:v>
                </c:pt>
                <c:pt idx="4">
                  <c:v>52794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6-45E7-8E6A-4BAAB99441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10418272"/>
        <c:axId val="1310419712"/>
      </c:barChart>
      <c:catAx>
        <c:axId val="131041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419712"/>
        <c:crosses val="autoZero"/>
        <c:auto val="1"/>
        <c:lblAlgn val="ctr"/>
        <c:lblOffset val="100"/>
        <c:noMultiLvlLbl val="0"/>
      </c:catAx>
      <c:valAx>
        <c:axId val="131041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41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project.xlsx]pivots!PivotTable6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pivots!$G$4:$G$8</c:f>
              <c:strCache>
                <c:ptCount val="5"/>
                <c:pt idx="0">
                  <c:v>Headphones</c:v>
                </c:pt>
                <c:pt idx="1">
                  <c:v>Laptop HP xyz i5</c:v>
                </c:pt>
                <c:pt idx="2">
                  <c:v>Mouse</c:v>
                </c:pt>
                <c:pt idx="3">
                  <c:v>Rgb Keyboard</c:v>
                </c:pt>
                <c:pt idx="4">
                  <c:v>Tablets</c:v>
                </c:pt>
              </c:strCache>
            </c:strRef>
          </c:cat>
          <c:val>
            <c:numRef>
              <c:f>pivots!$H$4:$H$8</c:f>
              <c:numCache>
                <c:formatCode>General</c:formatCode>
                <c:ptCount val="5"/>
                <c:pt idx="0">
                  <c:v>1005</c:v>
                </c:pt>
                <c:pt idx="1">
                  <c:v>2</c:v>
                </c:pt>
                <c:pt idx="2">
                  <c:v>500200</c:v>
                </c:pt>
                <c:pt idx="3">
                  <c:v>36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7-40B8-83EF-1C35A8C531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78228863"/>
        <c:axId val="1478229343"/>
      </c:barChart>
      <c:catAx>
        <c:axId val="1478228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229343"/>
        <c:crosses val="autoZero"/>
        <c:auto val="1"/>
        <c:lblAlgn val="ctr"/>
        <c:lblOffset val="100"/>
        <c:noMultiLvlLbl val="0"/>
      </c:catAx>
      <c:valAx>
        <c:axId val="147822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22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project.xlsx]pivots!PivotTable7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pivots!$H$16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pivots!$G$17:$G$21</c:f>
              <c:strCache>
                <c:ptCount val="5"/>
                <c:pt idx="0">
                  <c:v>ashish suryavanshi</c:v>
                </c:pt>
                <c:pt idx="1">
                  <c:v>Ram sales</c:v>
                </c:pt>
                <c:pt idx="2">
                  <c:v>Jain Tel.</c:v>
                </c:pt>
                <c:pt idx="3">
                  <c:v>Rajesh Kumar</c:v>
                </c:pt>
                <c:pt idx="4">
                  <c:v>Amit </c:v>
                </c:pt>
              </c:strCache>
            </c:strRef>
          </c:cat>
          <c:val>
            <c:numRef>
              <c:f>pivots!$H$17:$H$21</c:f>
              <c:numCache>
                <c:formatCode>General</c:formatCode>
                <c:ptCount val="5"/>
                <c:pt idx="0">
                  <c:v>120000000</c:v>
                </c:pt>
                <c:pt idx="1">
                  <c:v>958800</c:v>
                </c:pt>
                <c:pt idx="2">
                  <c:v>169200</c:v>
                </c:pt>
                <c:pt idx="3">
                  <c:v>82800</c:v>
                </c:pt>
                <c:pt idx="4">
                  <c:v>52794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8-4F34-B0A0-36EABA5DE9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10418272"/>
        <c:axId val="1310419712"/>
      </c:barChart>
      <c:catAx>
        <c:axId val="131041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419712"/>
        <c:crosses val="autoZero"/>
        <c:auto val="1"/>
        <c:lblAlgn val="ctr"/>
        <c:lblOffset val="100"/>
        <c:noMultiLvlLbl val="0"/>
      </c:catAx>
      <c:valAx>
        <c:axId val="131041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41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svg"/><Relationship Id="rId18" Type="http://schemas.openxmlformats.org/officeDocument/2006/relationships/image" Target="../media/image11.png"/><Relationship Id="rId26" Type="http://schemas.openxmlformats.org/officeDocument/2006/relationships/chart" Target="../charts/chart3.xml"/><Relationship Id="rId3" Type="http://schemas.openxmlformats.org/officeDocument/2006/relationships/hyperlink" Target="#Dashboard!A1"/><Relationship Id="rId21" Type="http://schemas.openxmlformats.org/officeDocument/2006/relationships/image" Target="../media/image14.svg"/><Relationship Id="rId7" Type="http://schemas.openxmlformats.org/officeDocument/2006/relationships/hyperlink" Target="#'Purchase '!A1"/><Relationship Id="rId12" Type="http://schemas.openxmlformats.org/officeDocument/2006/relationships/image" Target="../media/image5.png"/><Relationship Id="rId17" Type="http://schemas.openxmlformats.org/officeDocument/2006/relationships/image" Target="../media/image10.svg"/><Relationship Id="rId25" Type="http://schemas.openxmlformats.org/officeDocument/2006/relationships/chart" Target="../charts/chart2.xml"/><Relationship Id="rId2" Type="http://schemas.openxmlformats.org/officeDocument/2006/relationships/image" Target="../media/image2.svg"/><Relationship Id="rId16" Type="http://schemas.openxmlformats.org/officeDocument/2006/relationships/image" Target="../media/image9.png"/><Relationship Id="rId20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4.svg"/><Relationship Id="rId24" Type="http://schemas.openxmlformats.org/officeDocument/2006/relationships/chart" Target="../charts/chart1.xml"/><Relationship Id="rId5" Type="http://schemas.openxmlformats.org/officeDocument/2006/relationships/hyperlink" Target="#Products!A1"/><Relationship Id="rId15" Type="http://schemas.openxmlformats.org/officeDocument/2006/relationships/image" Target="../media/image8.svg"/><Relationship Id="rId23" Type="http://schemas.openxmlformats.org/officeDocument/2006/relationships/image" Target="../media/image16.svg"/><Relationship Id="rId10" Type="http://schemas.openxmlformats.org/officeDocument/2006/relationships/image" Target="../media/image3.png"/><Relationship Id="rId19" Type="http://schemas.openxmlformats.org/officeDocument/2006/relationships/image" Target="../media/image12.svg"/><Relationship Id="rId4" Type="http://schemas.openxmlformats.org/officeDocument/2006/relationships/hyperlink" Target="#Customers!A1"/><Relationship Id="rId9" Type="http://schemas.openxmlformats.org/officeDocument/2006/relationships/hyperlink" Target="#Inventory!A1"/><Relationship Id="rId14" Type="http://schemas.openxmlformats.org/officeDocument/2006/relationships/image" Target="../media/image7.png"/><Relationship Id="rId22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20.svg"/><Relationship Id="rId18" Type="http://schemas.openxmlformats.org/officeDocument/2006/relationships/image" Target="../media/image11.png"/><Relationship Id="rId3" Type="http://schemas.openxmlformats.org/officeDocument/2006/relationships/hyperlink" Target="#Dashboard!A1"/><Relationship Id="rId21" Type="http://schemas.openxmlformats.org/officeDocument/2006/relationships/image" Target="../media/image24.svg"/><Relationship Id="rId7" Type="http://schemas.openxmlformats.org/officeDocument/2006/relationships/hyperlink" Target="#'Purchase '!A1"/><Relationship Id="rId12" Type="http://schemas.openxmlformats.org/officeDocument/2006/relationships/image" Target="../media/image19.png"/><Relationship Id="rId17" Type="http://schemas.openxmlformats.org/officeDocument/2006/relationships/image" Target="../media/image22.svg"/><Relationship Id="rId2" Type="http://schemas.openxmlformats.org/officeDocument/2006/relationships/image" Target="../media/image2.svg"/><Relationship Id="rId16" Type="http://schemas.openxmlformats.org/officeDocument/2006/relationships/image" Target="../media/image9.png"/><Relationship Id="rId20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8.svg"/><Relationship Id="rId5" Type="http://schemas.openxmlformats.org/officeDocument/2006/relationships/hyperlink" Target="#Products!A1"/><Relationship Id="rId15" Type="http://schemas.openxmlformats.org/officeDocument/2006/relationships/image" Target="../media/image21.svg"/><Relationship Id="rId23" Type="http://schemas.openxmlformats.org/officeDocument/2006/relationships/image" Target="../media/image25.svg"/><Relationship Id="rId10" Type="http://schemas.openxmlformats.org/officeDocument/2006/relationships/image" Target="../media/image17.png"/><Relationship Id="rId19" Type="http://schemas.openxmlformats.org/officeDocument/2006/relationships/image" Target="../media/image23.svg"/><Relationship Id="rId4" Type="http://schemas.openxmlformats.org/officeDocument/2006/relationships/hyperlink" Target="#Customers!A1"/><Relationship Id="rId9" Type="http://schemas.openxmlformats.org/officeDocument/2006/relationships/hyperlink" Target="#Inventory!A1"/><Relationship Id="rId14" Type="http://schemas.openxmlformats.org/officeDocument/2006/relationships/image" Target="../media/image7.png"/><Relationship Id="rId22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28.svg"/><Relationship Id="rId18" Type="http://schemas.openxmlformats.org/officeDocument/2006/relationships/image" Target="../media/image11.png"/><Relationship Id="rId3" Type="http://schemas.openxmlformats.org/officeDocument/2006/relationships/hyperlink" Target="#Dashboard!A1"/><Relationship Id="rId21" Type="http://schemas.openxmlformats.org/officeDocument/2006/relationships/image" Target="../media/image24.svg"/><Relationship Id="rId7" Type="http://schemas.openxmlformats.org/officeDocument/2006/relationships/hyperlink" Target="#'Purchase '!A1"/><Relationship Id="rId12" Type="http://schemas.openxmlformats.org/officeDocument/2006/relationships/image" Target="../media/image5.png"/><Relationship Id="rId17" Type="http://schemas.openxmlformats.org/officeDocument/2006/relationships/image" Target="../media/image22.svg"/><Relationship Id="rId2" Type="http://schemas.openxmlformats.org/officeDocument/2006/relationships/image" Target="../media/image2.svg"/><Relationship Id="rId16" Type="http://schemas.openxmlformats.org/officeDocument/2006/relationships/image" Target="../media/image9.png"/><Relationship Id="rId20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30.svg"/><Relationship Id="rId23" Type="http://schemas.openxmlformats.org/officeDocument/2006/relationships/image" Target="../media/image25.svg"/><Relationship Id="rId10" Type="http://schemas.openxmlformats.org/officeDocument/2006/relationships/image" Target="../media/image26.png"/><Relationship Id="rId19" Type="http://schemas.openxmlformats.org/officeDocument/2006/relationships/image" Target="../media/image23.svg"/><Relationship Id="rId4" Type="http://schemas.openxmlformats.org/officeDocument/2006/relationships/hyperlink" Target="#Customers!A1"/><Relationship Id="rId9" Type="http://schemas.openxmlformats.org/officeDocument/2006/relationships/hyperlink" Target="#Inventory!A1"/><Relationship Id="rId14" Type="http://schemas.openxmlformats.org/officeDocument/2006/relationships/image" Target="../media/image29.png"/><Relationship Id="rId22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28.svg"/><Relationship Id="rId18" Type="http://schemas.openxmlformats.org/officeDocument/2006/relationships/image" Target="../media/image11.png"/><Relationship Id="rId3" Type="http://schemas.openxmlformats.org/officeDocument/2006/relationships/hyperlink" Target="#Dashboard!A1"/><Relationship Id="rId21" Type="http://schemas.openxmlformats.org/officeDocument/2006/relationships/image" Target="../media/image24.svg"/><Relationship Id="rId7" Type="http://schemas.openxmlformats.org/officeDocument/2006/relationships/hyperlink" Target="#'Purchase '!A1"/><Relationship Id="rId12" Type="http://schemas.openxmlformats.org/officeDocument/2006/relationships/image" Target="../media/image5.png"/><Relationship Id="rId17" Type="http://schemas.openxmlformats.org/officeDocument/2006/relationships/image" Target="../media/image32.svg"/><Relationship Id="rId2" Type="http://schemas.openxmlformats.org/officeDocument/2006/relationships/image" Target="../media/image2.svg"/><Relationship Id="rId16" Type="http://schemas.openxmlformats.org/officeDocument/2006/relationships/image" Target="../media/image31.png"/><Relationship Id="rId20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8.svg"/><Relationship Id="rId5" Type="http://schemas.openxmlformats.org/officeDocument/2006/relationships/hyperlink" Target="#Products!A1"/><Relationship Id="rId15" Type="http://schemas.openxmlformats.org/officeDocument/2006/relationships/image" Target="../media/image21.svg"/><Relationship Id="rId23" Type="http://schemas.openxmlformats.org/officeDocument/2006/relationships/image" Target="../media/image25.svg"/><Relationship Id="rId10" Type="http://schemas.openxmlformats.org/officeDocument/2006/relationships/image" Target="../media/image17.png"/><Relationship Id="rId19" Type="http://schemas.openxmlformats.org/officeDocument/2006/relationships/image" Target="../media/image23.svg"/><Relationship Id="rId4" Type="http://schemas.openxmlformats.org/officeDocument/2006/relationships/hyperlink" Target="#Customers!A1"/><Relationship Id="rId9" Type="http://schemas.openxmlformats.org/officeDocument/2006/relationships/hyperlink" Target="#Inventory!A1"/><Relationship Id="rId14" Type="http://schemas.openxmlformats.org/officeDocument/2006/relationships/image" Target="../media/image7.png"/><Relationship Id="rId22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28.svg"/><Relationship Id="rId18" Type="http://schemas.openxmlformats.org/officeDocument/2006/relationships/image" Target="../media/image11.png"/><Relationship Id="rId3" Type="http://schemas.openxmlformats.org/officeDocument/2006/relationships/hyperlink" Target="#Dashboard!A1"/><Relationship Id="rId21" Type="http://schemas.openxmlformats.org/officeDocument/2006/relationships/image" Target="../media/image35.svg"/><Relationship Id="rId7" Type="http://schemas.openxmlformats.org/officeDocument/2006/relationships/hyperlink" Target="#'Purchase '!A1"/><Relationship Id="rId12" Type="http://schemas.openxmlformats.org/officeDocument/2006/relationships/image" Target="../media/image5.png"/><Relationship Id="rId17" Type="http://schemas.openxmlformats.org/officeDocument/2006/relationships/image" Target="../media/image22.svg"/><Relationship Id="rId2" Type="http://schemas.openxmlformats.org/officeDocument/2006/relationships/image" Target="../media/image2.svg"/><Relationship Id="rId16" Type="http://schemas.openxmlformats.org/officeDocument/2006/relationships/image" Target="../media/image9.png"/><Relationship Id="rId20" Type="http://schemas.openxmlformats.org/officeDocument/2006/relationships/image" Target="../media/image34.pn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3.svg"/><Relationship Id="rId5" Type="http://schemas.openxmlformats.org/officeDocument/2006/relationships/hyperlink" Target="#Products!A1"/><Relationship Id="rId15" Type="http://schemas.openxmlformats.org/officeDocument/2006/relationships/image" Target="../media/image21.svg"/><Relationship Id="rId23" Type="http://schemas.openxmlformats.org/officeDocument/2006/relationships/image" Target="../media/image25.svg"/><Relationship Id="rId10" Type="http://schemas.openxmlformats.org/officeDocument/2006/relationships/image" Target="../media/image26.png"/><Relationship Id="rId19" Type="http://schemas.openxmlformats.org/officeDocument/2006/relationships/image" Target="../media/image23.svg"/><Relationship Id="rId4" Type="http://schemas.openxmlformats.org/officeDocument/2006/relationships/hyperlink" Target="#Customers!A1"/><Relationship Id="rId9" Type="http://schemas.openxmlformats.org/officeDocument/2006/relationships/hyperlink" Target="#Inventory!A1"/><Relationship Id="rId14" Type="http://schemas.openxmlformats.org/officeDocument/2006/relationships/image" Target="../media/image7.png"/><Relationship Id="rId22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28.svg"/><Relationship Id="rId18" Type="http://schemas.openxmlformats.org/officeDocument/2006/relationships/image" Target="../media/image36.png"/><Relationship Id="rId3" Type="http://schemas.openxmlformats.org/officeDocument/2006/relationships/hyperlink" Target="#Dashboard!A1"/><Relationship Id="rId21" Type="http://schemas.openxmlformats.org/officeDocument/2006/relationships/image" Target="../media/image24.svg"/><Relationship Id="rId7" Type="http://schemas.openxmlformats.org/officeDocument/2006/relationships/hyperlink" Target="#'Purchase '!A1"/><Relationship Id="rId12" Type="http://schemas.openxmlformats.org/officeDocument/2006/relationships/image" Target="../media/image5.png"/><Relationship Id="rId17" Type="http://schemas.openxmlformats.org/officeDocument/2006/relationships/image" Target="../media/image22.svg"/><Relationship Id="rId2" Type="http://schemas.openxmlformats.org/officeDocument/2006/relationships/image" Target="../media/image2.svg"/><Relationship Id="rId16" Type="http://schemas.openxmlformats.org/officeDocument/2006/relationships/image" Target="../media/image9.png"/><Relationship Id="rId20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3.svg"/><Relationship Id="rId5" Type="http://schemas.openxmlformats.org/officeDocument/2006/relationships/hyperlink" Target="#Products!A1"/><Relationship Id="rId15" Type="http://schemas.openxmlformats.org/officeDocument/2006/relationships/image" Target="../media/image21.svg"/><Relationship Id="rId23" Type="http://schemas.openxmlformats.org/officeDocument/2006/relationships/image" Target="../media/image25.svg"/><Relationship Id="rId10" Type="http://schemas.openxmlformats.org/officeDocument/2006/relationships/image" Target="../media/image26.png"/><Relationship Id="rId19" Type="http://schemas.openxmlformats.org/officeDocument/2006/relationships/image" Target="../media/image37.svg"/><Relationship Id="rId4" Type="http://schemas.openxmlformats.org/officeDocument/2006/relationships/hyperlink" Target="#Customers!A1"/><Relationship Id="rId9" Type="http://schemas.openxmlformats.org/officeDocument/2006/relationships/hyperlink" Target="#Inventory!A1"/><Relationship Id="rId14" Type="http://schemas.openxmlformats.org/officeDocument/2006/relationships/image" Target="../media/image7.png"/><Relationship Id="rId22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28.svg"/><Relationship Id="rId18" Type="http://schemas.openxmlformats.org/officeDocument/2006/relationships/image" Target="../media/image11.png"/><Relationship Id="rId3" Type="http://schemas.openxmlformats.org/officeDocument/2006/relationships/hyperlink" Target="#Dashboard!A1"/><Relationship Id="rId21" Type="http://schemas.openxmlformats.org/officeDocument/2006/relationships/image" Target="../media/image24.svg"/><Relationship Id="rId7" Type="http://schemas.openxmlformats.org/officeDocument/2006/relationships/hyperlink" Target="#'Purchase '!A1"/><Relationship Id="rId12" Type="http://schemas.openxmlformats.org/officeDocument/2006/relationships/image" Target="../media/image5.png"/><Relationship Id="rId17" Type="http://schemas.openxmlformats.org/officeDocument/2006/relationships/image" Target="../media/image22.svg"/><Relationship Id="rId2" Type="http://schemas.openxmlformats.org/officeDocument/2006/relationships/image" Target="../media/image2.svg"/><Relationship Id="rId16" Type="http://schemas.openxmlformats.org/officeDocument/2006/relationships/image" Target="../media/image9.png"/><Relationship Id="rId20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3.svg"/><Relationship Id="rId5" Type="http://schemas.openxmlformats.org/officeDocument/2006/relationships/hyperlink" Target="#Products!A1"/><Relationship Id="rId15" Type="http://schemas.openxmlformats.org/officeDocument/2006/relationships/image" Target="../media/image21.svg"/><Relationship Id="rId10" Type="http://schemas.openxmlformats.org/officeDocument/2006/relationships/image" Target="../media/image26.png"/><Relationship Id="rId19" Type="http://schemas.openxmlformats.org/officeDocument/2006/relationships/image" Target="../media/image23.svg"/><Relationship Id="rId4" Type="http://schemas.openxmlformats.org/officeDocument/2006/relationships/hyperlink" Target="#Customers!A1"/><Relationship Id="rId9" Type="http://schemas.openxmlformats.org/officeDocument/2006/relationships/hyperlink" Target="#Inventory!A1"/><Relationship Id="rId14" Type="http://schemas.openxmlformats.org/officeDocument/2006/relationships/image" Target="../media/image7.png"/><Relationship Id="rId22" Type="http://schemas.openxmlformats.org/officeDocument/2006/relationships/image" Target="../media/image38.sv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2</xdr:row>
      <xdr:rowOff>95250</xdr:rowOff>
    </xdr:from>
    <xdr:to>
      <xdr:col>1</xdr:col>
      <xdr:colOff>1257300</xdr:colOff>
      <xdr:row>6</xdr:row>
      <xdr:rowOff>171450</xdr:rowOff>
    </xdr:to>
    <xdr:pic>
      <xdr:nvPicPr>
        <xdr:cNvPr id="3" name="Graphic 2" descr="Laptop with solid fill">
          <a:extLst>
            <a:ext uri="{FF2B5EF4-FFF2-40B4-BE49-F238E27FC236}">
              <a16:creationId xmlns:a16="http://schemas.microsoft.com/office/drawing/2014/main" id="{0095DE7B-5E88-BEFE-4FA9-FA33A9C25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6275" y="476250"/>
          <a:ext cx="838200" cy="8382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6</xdr:row>
      <xdr:rowOff>66675</xdr:rowOff>
    </xdr:from>
    <xdr:to>
      <xdr:col>2</xdr:col>
      <xdr:colOff>0</xdr:colOff>
      <xdr:row>9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A130CE3-F36E-79E4-E494-2084A20DE41D}"/>
            </a:ext>
          </a:extLst>
        </xdr:cNvPr>
        <xdr:cNvSpPr/>
      </xdr:nvSpPr>
      <xdr:spPr>
        <a:xfrm>
          <a:off x="219075" y="1209675"/>
          <a:ext cx="1724025" cy="666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300" b="1">
              <a:solidFill>
                <a:sysClr val="windowText" lastClr="000000"/>
              </a:solidFill>
            </a:rPr>
            <a:t>Inventory</a:t>
          </a:r>
          <a:r>
            <a:rPr lang="en-IN" sz="1300" b="1" baseline="0">
              <a:solidFill>
                <a:sysClr val="windowText" lastClr="000000"/>
              </a:solidFill>
            </a:rPr>
            <a:t> Management System</a:t>
          </a:r>
          <a:endParaRPr lang="en-IN" sz="13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495300</xdr:colOff>
      <xdr:row>13</xdr:row>
      <xdr:rowOff>36647</xdr:rowOff>
    </xdr:from>
    <xdr:to>
      <xdr:col>1</xdr:col>
      <xdr:colOff>1571625</xdr:colOff>
      <xdr:row>14</xdr:row>
      <xdr:rowOff>160472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EEF2C2-5864-12A3-2115-D972CCD956FF}"/>
            </a:ext>
          </a:extLst>
        </xdr:cNvPr>
        <xdr:cNvSpPr/>
      </xdr:nvSpPr>
      <xdr:spPr>
        <a:xfrm>
          <a:off x="752475" y="2513147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495300</xdr:colOff>
      <xdr:row>15</xdr:row>
      <xdr:rowOff>67294</xdr:rowOff>
    </xdr:from>
    <xdr:to>
      <xdr:col>1</xdr:col>
      <xdr:colOff>1571625</xdr:colOff>
      <xdr:row>17</xdr:row>
      <xdr:rowOff>619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228085-AC54-88DF-086B-E8032628EC32}"/>
            </a:ext>
          </a:extLst>
        </xdr:cNvPr>
        <xdr:cNvSpPr/>
      </xdr:nvSpPr>
      <xdr:spPr>
        <a:xfrm>
          <a:off x="752475" y="2924794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Customers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17</xdr:row>
      <xdr:rowOff>97941</xdr:rowOff>
    </xdr:from>
    <xdr:to>
      <xdr:col>1</xdr:col>
      <xdr:colOff>1571625</xdr:colOff>
      <xdr:row>19</xdr:row>
      <xdr:rowOff>31266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5A3C64A-2FE0-2F19-D387-D5BF596EBF63}"/>
            </a:ext>
          </a:extLst>
        </xdr:cNvPr>
        <xdr:cNvSpPr/>
      </xdr:nvSpPr>
      <xdr:spPr>
        <a:xfrm>
          <a:off x="752475" y="3336441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Products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19</xdr:row>
      <xdr:rowOff>128588</xdr:rowOff>
    </xdr:from>
    <xdr:to>
      <xdr:col>1</xdr:col>
      <xdr:colOff>1571625</xdr:colOff>
      <xdr:row>21</xdr:row>
      <xdr:rowOff>61913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12B610E-F131-11C1-3D35-EEA2CE552D3E}"/>
            </a:ext>
          </a:extLst>
        </xdr:cNvPr>
        <xdr:cNvSpPr/>
      </xdr:nvSpPr>
      <xdr:spPr>
        <a:xfrm>
          <a:off x="752475" y="3748088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Vendors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400050</xdr:colOff>
      <xdr:row>21</xdr:row>
      <xdr:rowOff>159235</xdr:rowOff>
    </xdr:from>
    <xdr:to>
      <xdr:col>1</xdr:col>
      <xdr:colOff>1666875</xdr:colOff>
      <xdr:row>23</xdr:row>
      <xdr:rowOff>92560</xdr:rowOff>
    </xdr:to>
    <xdr:sp macro="" textlink="">
      <xdr:nvSpPr>
        <xdr:cNvPr id="10" name="Rectangle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D527A3B-22E5-69C7-4859-A66B9F5EE3F2}"/>
            </a:ext>
          </a:extLst>
        </xdr:cNvPr>
        <xdr:cNvSpPr/>
      </xdr:nvSpPr>
      <xdr:spPr>
        <a:xfrm>
          <a:off x="657225" y="4159735"/>
          <a:ext cx="12668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Purchase</a:t>
          </a:r>
          <a:r>
            <a:rPr lang="en-IN" sz="1300" b="1" baseline="0">
              <a:solidFill>
                <a:schemeClr val="bg1">
                  <a:lumMod val="50000"/>
                </a:schemeClr>
              </a:solidFill>
            </a:rPr>
            <a:t> Entry</a:t>
          </a:r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23</xdr:row>
      <xdr:rowOff>189882</xdr:rowOff>
    </xdr:from>
    <xdr:to>
      <xdr:col>1</xdr:col>
      <xdr:colOff>1509712</xdr:colOff>
      <xdr:row>25</xdr:row>
      <xdr:rowOff>123207</xdr:rowOff>
    </xdr:to>
    <xdr:sp macro="" textlink="">
      <xdr:nvSpPr>
        <xdr:cNvPr id="11" name="Rectangle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CE3290A-A13C-CE81-EE8D-39DA6E5B7264}"/>
            </a:ext>
          </a:extLst>
        </xdr:cNvPr>
        <xdr:cNvSpPr/>
      </xdr:nvSpPr>
      <xdr:spPr>
        <a:xfrm>
          <a:off x="814387" y="4571382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Sales Entry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26</xdr:row>
      <xdr:rowOff>30028</xdr:rowOff>
    </xdr:from>
    <xdr:to>
      <xdr:col>1</xdr:col>
      <xdr:colOff>1509712</xdr:colOff>
      <xdr:row>27</xdr:row>
      <xdr:rowOff>153853</xdr:rowOff>
    </xdr:to>
    <xdr:sp macro="" textlink="">
      <xdr:nvSpPr>
        <xdr:cNvPr id="12" name="Rectangle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FD8E0E8-BC90-C965-EF2B-A4187154788F}"/>
            </a:ext>
          </a:extLst>
        </xdr:cNvPr>
        <xdr:cNvSpPr/>
      </xdr:nvSpPr>
      <xdr:spPr>
        <a:xfrm>
          <a:off x="814387" y="4983028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Inventory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138580</xdr:colOff>
      <xdr:row>13</xdr:row>
      <xdr:rowOff>5700</xdr:rowOff>
    </xdr:from>
    <xdr:to>
      <xdr:col>1</xdr:col>
      <xdr:colOff>466256</xdr:colOff>
      <xdr:row>14</xdr:row>
      <xdr:rowOff>142876</xdr:rowOff>
    </xdr:to>
    <xdr:pic>
      <xdr:nvPicPr>
        <xdr:cNvPr id="14" name="Graphic 13" descr="Gauge with solid fill">
          <a:extLst>
            <a:ext uri="{FF2B5EF4-FFF2-40B4-BE49-F238E27FC236}">
              <a16:creationId xmlns:a16="http://schemas.microsoft.com/office/drawing/2014/main" id="{A22013E8-21E9-5E1B-A921-E8C057CEA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95755" y="2482200"/>
          <a:ext cx="327676" cy="327676"/>
        </a:xfrm>
        <a:prstGeom prst="rect">
          <a:avLst/>
        </a:prstGeom>
      </xdr:spPr>
    </xdr:pic>
    <xdr:clientData/>
  </xdr:twoCellAnchor>
  <xdr:twoCellAnchor editAs="oneCell">
    <xdr:from>
      <xdr:col>1</xdr:col>
      <xdr:colOff>87168</xdr:colOff>
      <xdr:row>14</xdr:row>
      <xdr:rowOff>177826</xdr:rowOff>
    </xdr:from>
    <xdr:to>
      <xdr:col>1</xdr:col>
      <xdr:colOff>479568</xdr:colOff>
      <xdr:row>16</xdr:row>
      <xdr:rowOff>189226</xdr:rowOff>
    </xdr:to>
    <xdr:pic>
      <xdr:nvPicPr>
        <xdr:cNvPr id="16" name="Graphic 15" descr="User with solid fill">
          <a:extLst>
            <a:ext uri="{FF2B5EF4-FFF2-40B4-BE49-F238E27FC236}">
              <a16:creationId xmlns:a16="http://schemas.microsoft.com/office/drawing/2014/main" id="{52B7B641-5DFA-041C-1D9E-3A71FD0F2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44343" y="28448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100012</xdr:colOff>
      <xdr:row>17</xdr:row>
      <xdr:rowOff>33676</xdr:rowOff>
    </xdr:from>
    <xdr:to>
      <xdr:col>1</xdr:col>
      <xdr:colOff>492412</xdr:colOff>
      <xdr:row>19</xdr:row>
      <xdr:rowOff>45076</xdr:rowOff>
    </xdr:to>
    <xdr:pic>
      <xdr:nvPicPr>
        <xdr:cNvPr id="18" name="Graphic 17" descr="Shopping cart with solid fill">
          <a:extLst>
            <a:ext uri="{FF2B5EF4-FFF2-40B4-BE49-F238E27FC236}">
              <a16:creationId xmlns:a16="http://schemas.microsoft.com/office/drawing/2014/main" id="{33E9EC86-D6B0-60BB-83F4-255213732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57187" y="32721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19</xdr:row>
      <xdr:rowOff>80026</xdr:rowOff>
    </xdr:from>
    <xdr:to>
      <xdr:col>1</xdr:col>
      <xdr:colOff>498618</xdr:colOff>
      <xdr:row>21</xdr:row>
      <xdr:rowOff>91426</xdr:rowOff>
    </xdr:to>
    <xdr:pic>
      <xdr:nvPicPr>
        <xdr:cNvPr id="20" name="Graphic 19" descr="Connections with solid fill">
          <a:extLst>
            <a:ext uri="{FF2B5EF4-FFF2-40B4-BE49-F238E27FC236}">
              <a16:creationId xmlns:a16="http://schemas.microsoft.com/office/drawing/2014/main" id="{7E988FEE-5C73-A482-760A-780EFFF7A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63393" y="36995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23</xdr:row>
      <xdr:rowOff>172726</xdr:rowOff>
    </xdr:from>
    <xdr:to>
      <xdr:col>1</xdr:col>
      <xdr:colOff>527193</xdr:colOff>
      <xdr:row>25</xdr:row>
      <xdr:rowOff>184126</xdr:rowOff>
    </xdr:to>
    <xdr:pic>
      <xdr:nvPicPr>
        <xdr:cNvPr id="22" name="Graphic 21" descr="Bar graph with upward trend with solid fill">
          <a:extLst>
            <a:ext uri="{FF2B5EF4-FFF2-40B4-BE49-F238E27FC236}">
              <a16:creationId xmlns:a16="http://schemas.microsoft.com/office/drawing/2014/main" id="{2B9D9730-DAF9-801C-6115-2EEF2CF4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91968" y="45542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21</xdr:row>
      <xdr:rowOff>126376</xdr:rowOff>
    </xdr:from>
    <xdr:to>
      <xdr:col>1</xdr:col>
      <xdr:colOff>498618</xdr:colOff>
      <xdr:row>23</xdr:row>
      <xdr:rowOff>137776</xdr:rowOff>
    </xdr:to>
    <xdr:pic>
      <xdr:nvPicPr>
        <xdr:cNvPr id="26" name="Graphic 25" descr="Clipboard with solid fill">
          <a:extLst>
            <a:ext uri="{FF2B5EF4-FFF2-40B4-BE49-F238E27FC236}">
              <a16:creationId xmlns:a16="http://schemas.microsoft.com/office/drawing/2014/main" id="{E936BDDA-BBCD-C8EF-B4EC-7AE23308E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63393" y="41268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26</xdr:row>
      <xdr:rowOff>28575</xdr:rowOff>
    </xdr:from>
    <xdr:to>
      <xdr:col>1</xdr:col>
      <xdr:colOff>527193</xdr:colOff>
      <xdr:row>28</xdr:row>
      <xdr:rowOff>39975</xdr:rowOff>
    </xdr:to>
    <xdr:pic>
      <xdr:nvPicPr>
        <xdr:cNvPr id="27" name="Graphic 26" descr="Laptop with solid fill">
          <a:extLst>
            <a:ext uri="{FF2B5EF4-FFF2-40B4-BE49-F238E27FC236}">
              <a16:creationId xmlns:a16="http://schemas.microsoft.com/office/drawing/2014/main" id="{3CD5E306-CBF9-4851-9101-508C8FD91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391968" y="4981575"/>
          <a:ext cx="392400" cy="392400"/>
        </a:xfrm>
        <a:prstGeom prst="rect">
          <a:avLst/>
        </a:prstGeom>
      </xdr:spPr>
    </xdr:pic>
    <xdr:clientData/>
  </xdr:twoCellAnchor>
  <xdr:twoCellAnchor>
    <xdr:from>
      <xdr:col>2</xdr:col>
      <xdr:colOff>400050</xdr:colOff>
      <xdr:row>1</xdr:row>
      <xdr:rowOff>0</xdr:rowOff>
    </xdr:from>
    <xdr:to>
      <xdr:col>23</xdr:col>
      <xdr:colOff>142875</xdr:colOff>
      <xdr:row>5</xdr:row>
      <xdr:rowOff>85725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D134C06-9284-224C-AE7D-5AC0A5FF3422}"/>
            </a:ext>
          </a:extLst>
        </xdr:cNvPr>
        <xdr:cNvSpPr/>
      </xdr:nvSpPr>
      <xdr:spPr>
        <a:xfrm>
          <a:off x="2343150" y="190500"/>
          <a:ext cx="12544425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4400" b="1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>
    <xdr:from>
      <xdr:col>2</xdr:col>
      <xdr:colOff>409575</xdr:colOff>
      <xdr:row>6</xdr:row>
      <xdr:rowOff>114300</xdr:rowOff>
    </xdr:from>
    <xdr:to>
      <xdr:col>5</xdr:col>
      <xdr:colOff>400050</xdr:colOff>
      <xdr:row>10</xdr:row>
      <xdr:rowOff>114300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62D1A1A-DD70-0C32-405E-6E1FE2B81850}"/>
            </a:ext>
          </a:extLst>
        </xdr:cNvPr>
        <xdr:cNvSpPr/>
      </xdr:nvSpPr>
      <xdr:spPr>
        <a:xfrm>
          <a:off x="2352675" y="1257300"/>
          <a:ext cx="18192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6</xdr:col>
      <xdr:colOff>5715</xdr:colOff>
      <xdr:row>6</xdr:row>
      <xdr:rowOff>123825</xdr:rowOff>
    </xdr:from>
    <xdr:to>
      <xdr:col>8</xdr:col>
      <xdr:colOff>605790</xdr:colOff>
      <xdr:row>10</xdr:row>
      <xdr:rowOff>123825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ADB26E1D-3661-5AED-77CF-0AA40DC954D8}"/>
            </a:ext>
          </a:extLst>
        </xdr:cNvPr>
        <xdr:cNvSpPr/>
      </xdr:nvSpPr>
      <xdr:spPr>
        <a:xfrm>
          <a:off x="4387215" y="1266825"/>
          <a:ext cx="18192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>
    <xdr:from>
      <xdr:col>9</xdr:col>
      <xdr:colOff>211455</xdr:colOff>
      <xdr:row>6</xdr:row>
      <xdr:rowOff>114300</xdr:rowOff>
    </xdr:from>
    <xdr:to>
      <xdr:col>12</xdr:col>
      <xdr:colOff>201930</xdr:colOff>
      <xdr:row>10</xdr:row>
      <xdr:rowOff>114300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FBF5DB7-E871-2C97-E50F-88EF1B3197C7}"/>
            </a:ext>
          </a:extLst>
        </xdr:cNvPr>
        <xdr:cNvSpPr/>
      </xdr:nvSpPr>
      <xdr:spPr>
        <a:xfrm>
          <a:off x="6421755" y="1257300"/>
          <a:ext cx="18192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chemeClr val="tx1"/>
              </a:solidFill>
            </a:rPr>
            <a:t>Purchase Amount</a:t>
          </a:r>
        </a:p>
      </xdr:txBody>
    </xdr:sp>
    <xdr:clientData/>
  </xdr:twoCellAnchor>
  <xdr:twoCellAnchor>
    <xdr:from>
      <xdr:col>12</xdr:col>
      <xdr:colOff>398145</xdr:colOff>
      <xdr:row>6</xdr:row>
      <xdr:rowOff>123825</xdr:rowOff>
    </xdr:from>
    <xdr:to>
      <xdr:col>15</xdr:col>
      <xdr:colOff>388620</xdr:colOff>
      <xdr:row>10</xdr:row>
      <xdr:rowOff>123825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DAABF1A9-0242-3854-1669-9C853AA9BDFE}"/>
            </a:ext>
          </a:extLst>
        </xdr:cNvPr>
        <xdr:cNvSpPr/>
      </xdr:nvSpPr>
      <xdr:spPr>
        <a:xfrm>
          <a:off x="8437245" y="1266825"/>
          <a:ext cx="18192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chemeClr val="tx1"/>
              </a:solidFill>
            </a:rPr>
            <a:t>Sales Amount</a:t>
          </a:r>
        </a:p>
      </xdr:txBody>
    </xdr:sp>
    <xdr:clientData/>
  </xdr:twoCellAnchor>
  <xdr:twoCellAnchor>
    <xdr:from>
      <xdr:col>16</xdr:col>
      <xdr:colOff>3810</xdr:colOff>
      <xdr:row>6</xdr:row>
      <xdr:rowOff>133350</xdr:rowOff>
    </xdr:from>
    <xdr:to>
      <xdr:col>18</xdr:col>
      <xdr:colOff>603885</xdr:colOff>
      <xdr:row>10</xdr:row>
      <xdr:rowOff>133350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1636F3-95F9-6542-4E9F-4104E3418576}"/>
            </a:ext>
          </a:extLst>
        </xdr:cNvPr>
        <xdr:cNvSpPr/>
      </xdr:nvSpPr>
      <xdr:spPr>
        <a:xfrm>
          <a:off x="10481310" y="1276350"/>
          <a:ext cx="18192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chemeClr val="tx1"/>
              </a:solidFill>
            </a:rPr>
            <a:t>Profit/Loss</a:t>
          </a:r>
        </a:p>
      </xdr:txBody>
    </xdr:sp>
    <xdr:clientData/>
  </xdr:twoCellAnchor>
  <xdr:twoCellAnchor>
    <xdr:from>
      <xdr:col>19</xdr:col>
      <xdr:colOff>247650</xdr:colOff>
      <xdr:row>6</xdr:row>
      <xdr:rowOff>133350</xdr:rowOff>
    </xdr:from>
    <xdr:to>
      <xdr:col>22</xdr:col>
      <xdr:colOff>238125</xdr:colOff>
      <xdr:row>10</xdr:row>
      <xdr:rowOff>133350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C821171-6451-A2CF-72E9-B9D3F790490F}"/>
            </a:ext>
          </a:extLst>
        </xdr:cNvPr>
        <xdr:cNvSpPr/>
      </xdr:nvSpPr>
      <xdr:spPr>
        <a:xfrm>
          <a:off x="12553950" y="1276350"/>
          <a:ext cx="18192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chemeClr val="tx1"/>
              </a:solidFill>
            </a:rPr>
            <a:t>Stock Amount</a:t>
          </a:r>
        </a:p>
      </xdr:txBody>
    </xdr:sp>
    <xdr:clientData/>
  </xdr:twoCellAnchor>
  <xdr:twoCellAnchor>
    <xdr:from>
      <xdr:col>6</xdr:col>
      <xdr:colOff>9525</xdr:colOff>
      <xdr:row>8</xdr:row>
      <xdr:rowOff>85725</xdr:rowOff>
    </xdr:from>
    <xdr:to>
      <xdr:col>8</xdr:col>
      <xdr:colOff>600075</xdr:colOff>
      <xdr:row>10</xdr:row>
      <xdr:rowOff>133350</xdr:rowOff>
    </xdr:to>
    <xdr:sp macro="" textlink="pivots!C7">
      <xdr:nvSpPr>
        <xdr:cNvPr id="45" name="Rectangle 44">
          <a:extLst>
            <a:ext uri="{FF2B5EF4-FFF2-40B4-BE49-F238E27FC236}">
              <a16:creationId xmlns:a16="http://schemas.microsoft.com/office/drawing/2014/main" id="{E4DAAEE1-B63A-C55C-37F5-CBAE0541EE9C}"/>
            </a:ext>
          </a:extLst>
        </xdr:cNvPr>
        <xdr:cNvSpPr/>
      </xdr:nvSpPr>
      <xdr:spPr>
        <a:xfrm>
          <a:off x="4391025" y="1609725"/>
          <a:ext cx="1809750" cy="4286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42F2F0D8-07CA-423F-AD9C-C5207699BC64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10</a:t>
          </a:fld>
          <a:endParaRPr lang="en-IN" sz="1600" b="1"/>
        </a:p>
      </xdr:txBody>
    </xdr:sp>
    <xdr:clientData/>
  </xdr:twoCellAnchor>
  <xdr:twoCellAnchor>
    <xdr:from>
      <xdr:col>2</xdr:col>
      <xdr:colOff>409575</xdr:colOff>
      <xdr:row>8</xdr:row>
      <xdr:rowOff>66675</xdr:rowOff>
    </xdr:from>
    <xdr:to>
      <xdr:col>5</xdr:col>
      <xdr:colOff>390525</xdr:colOff>
      <xdr:row>10</xdr:row>
      <xdr:rowOff>114300</xdr:rowOff>
    </xdr:to>
    <xdr:sp macro="" textlink="pivots!C3">
      <xdr:nvSpPr>
        <xdr:cNvPr id="46" name="Rectangle 45">
          <a:extLst>
            <a:ext uri="{FF2B5EF4-FFF2-40B4-BE49-F238E27FC236}">
              <a16:creationId xmlns:a16="http://schemas.microsoft.com/office/drawing/2014/main" id="{E1BDF8F6-FA73-12F8-5DF6-530CBD23FA28}"/>
            </a:ext>
          </a:extLst>
        </xdr:cNvPr>
        <xdr:cNvSpPr/>
      </xdr:nvSpPr>
      <xdr:spPr>
        <a:xfrm>
          <a:off x="2352675" y="1590675"/>
          <a:ext cx="1809750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58324CAF-BEDD-4FEA-B263-0BC55FB39A0F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</a:t>
          </a:fld>
          <a:endParaRPr lang="en-IN" sz="1600" b="1"/>
        </a:p>
      </xdr:txBody>
    </xdr:sp>
    <xdr:clientData/>
  </xdr:twoCellAnchor>
  <xdr:twoCellAnchor>
    <xdr:from>
      <xdr:col>9</xdr:col>
      <xdr:colOff>209550</xdr:colOff>
      <xdr:row>8</xdr:row>
      <xdr:rowOff>66675</xdr:rowOff>
    </xdr:from>
    <xdr:to>
      <xdr:col>12</xdr:col>
      <xdr:colOff>190500</xdr:colOff>
      <xdr:row>10</xdr:row>
      <xdr:rowOff>114300</xdr:rowOff>
    </xdr:to>
    <xdr:sp macro="" textlink="pivots!C11">
      <xdr:nvSpPr>
        <xdr:cNvPr id="47" name="Rectangle 46">
          <a:extLst>
            <a:ext uri="{FF2B5EF4-FFF2-40B4-BE49-F238E27FC236}">
              <a16:creationId xmlns:a16="http://schemas.microsoft.com/office/drawing/2014/main" id="{A3369909-6F01-5962-E7D1-596DA6F913F5}"/>
            </a:ext>
          </a:extLst>
        </xdr:cNvPr>
        <xdr:cNvSpPr/>
      </xdr:nvSpPr>
      <xdr:spPr>
        <a:xfrm>
          <a:off x="6419850" y="1590675"/>
          <a:ext cx="1809750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2339FB5F-5FB4-47C0-80EF-6D10FDD7F17C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₹ 10,57,36,189</a:t>
          </a:fld>
          <a:endParaRPr lang="en-IN" sz="1600" b="1"/>
        </a:p>
      </xdr:txBody>
    </xdr:sp>
    <xdr:clientData/>
  </xdr:twoCellAnchor>
  <xdr:twoCellAnchor>
    <xdr:from>
      <xdr:col>12</xdr:col>
      <xdr:colOff>409575</xdr:colOff>
      <xdr:row>8</xdr:row>
      <xdr:rowOff>76200</xdr:rowOff>
    </xdr:from>
    <xdr:to>
      <xdr:col>15</xdr:col>
      <xdr:colOff>390525</xdr:colOff>
      <xdr:row>10</xdr:row>
      <xdr:rowOff>123825</xdr:rowOff>
    </xdr:to>
    <xdr:sp macro="" textlink="pivots!C16">
      <xdr:nvSpPr>
        <xdr:cNvPr id="48" name="Rectangle 47">
          <a:extLst>
            <a:ext uri="{FF2B5EF4-FFF2-40B4-BE49-F238E27FC236}">
              <a16:creationId xmlns:a16="http://schemas.microsoft.com/office/drawing/2014/main" id="{24B21348-523D-E5A5-9AF1-390561B4E613}"/>
            </a:ext>
          </a:extLst>
        </xdr:cNvPr>
        <xdr:cNvSpPr/>
      </xdr:nvSpPr>
      <xdr:spPr>
        <a:xfrm>
          <a:off x="8448675" y="1600200"/>
          <a:ext cx="1809750" cy="4286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300C512C-0586-4778-9B02-0EC24AA028A3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₹ 12,12,78,282</a:t>
          </a:fld>
          <a:endParaRPr lang="en-IN" sz="1600" b="1"/>
        </a:p>
      </xdr:txBody>
    </xdr:sp>
    <xdr:clientData/>
  </xdr:twoCellAnchor>
  <xdr:twoCellAnchor>
    <xdr:from>
      <xdr:col>16</xdr:col>
      <xdr:colOff>0</xdr:colOff>
      <xdr:row>8</xdr:row>
      <xdr:rowOff>85725</xdr:rowOff>
    </xdr:from>
    <xdr:to>
      <xdr:col>18</xdr:col>
      <xdr:colOff>590550</xdr:colOff>
      <xdr:row>10</xdr:row>
      <xdr:rowOff>133350</xdr:rowOff>
    </xdr:to>
    <xdr:sp macro="" textlink="pivots!C24">
      <xdr:nvSpPr>
        <xdr:cNvPr id="49" name="Rectangle 48">
          <a:extLst>
            <a:ext uri="{FF2B5EF4-FFF2-40B4-BE49-F238E27FC236}">
              <a16:creationId xmlns:a16="http://schemas.microsoft.com/office/drawing/2014/main" id="{921813CE-5235-F7ED-31B9-2C5CE2587AD3}"/>
            </a:ext>
          </a:extLst>
        </xdr:cNvPr>
        <xdr:cNvSpPr/>
      </xdr:nvSpPr>
      <xdr:spPr>
        <a:xfrm>
          <a:off x="10477500" y="1609725"/>
          <a:ext cx="1809750" cy="4286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F0177018-88D4-40B5-8513-79C8417F8B38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₹ 2,02,13,047</a:t>
          </a:fld>
          <a:endParaRPr lang="en-IN" sz="1600" b="1"/>
        </a:p>
      </xdr:txBody>
    </xdr:sp>
    <xdr:clientData/>
  </xdr:twoCellAnchor>
  <xdr:twoCellAnchor>
    <xdr:from>
      <xdr:col>19</xdr:col>
      <xdr:colOff>247650</xdr:colOff>
      <xdr:row>8</xdr:row>
      <xdr:rowOff>85725</xdr:rowOff>
    </xdr:from>
    <xdr:to>
      <xdr:col>22</xdr:col>
      <xdr:colOff>228600</xdr:colOff>
      <xdr:row>10</xdr:row>
      <xdr:rowOff>133350</xdr:rowOff>
    </xdr:to>
    <xdr:sp macro="" textlink="pivots!C20">
      <xdr:nvSpPr>
        <xdr:cNvPr id="50" name="Rectangle 49">
          <a:extLst>
            <a:ext uri="{FF2B5EF4-FFF2-40B4-BE49-F238E27FC236}">
              <a16:creationId xmlns:a16="http://schemas.microsoft.com/office/drawing/2014/main" id="{3DDA9D8D-C723-4B35-D94A-A4D3D8FCD0AA}"/>
            </a:ext>
          </a:extLst>
        </xdr:cNvPr>
        <xdr:cNvSpPr/>
      </xdr:nvSpPr>
      <xdr:spPr>
        <a:xfrm>
          <a:off x="12553950" y="1609725"/>
          <a:ext cx="1809750" cy="4286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101EF140-33A1-4578-BFD1-4AD546E2B27E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₹ 46,70,954</a:t>
          </a:fld>
          <a:endParaRPr lang="en-IN" sz="1600" b="1"/>
        </a:p>
      </xdr:txBody>
    </xdr:sp>
    <xdr:clientData/>
  </xdr:twoCellAnchor>
  <xdr:twoCellAnchor>
    <xdr:from>
      <xdr:col>2</xdr:col>
      <xdr:colOff>371475</xdr:colOff>
      <xdr:row>11</xdr:row>
      <xdr:rowOff>114300</xdr:rowOff>
    </xdr:from>
    <xdr:to>
      <xdr:col>8</xdr:col>
      <xdr:colOff>590550</xdr:colOff>
      <xdr:row>21</xdr:row>
      <xdr:rowOff>123825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17ED98FB-321F-4AF8-88FE-0F6C009F5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371475</xdr:colOff>
      <xdr:row>22</xdr:row>
      <xdr:rowOff>57150</xdr:rowOff>
    </xdr:from>
    <xdr:to>
      <xdr:col>15</xdr:col>
      <xdr:colOff>495300</xdr:colOff>
      <xdr:row>32</xdr:row>
      <xdr:rowOff>180975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EC9ABDA8-D6F5-458E-9D2D-F9307DF91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9</xdr:col>
      <xdr:colOff>224367</xdr:colOff>
      <xdr:row>11</xdr:row>
      <xdr:rowOff>115358</xdr:rowOff>
    </xdr:from>
    <xdr:to>
      <xdr:col>15</xdr:col>
      <xdr:colOff>478367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6A543-473F-4A8B-B3B1-A076DF5CA4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2</xdr:row>
      <xdr:rowOff>95250</xdr:rowOff>
    </xdr:from>
    <xdr:to>
      <xdr:col>1</xdr:col>
      <xdr:colOff>1257300</xdr:colOff>
      <xdr:row>6</xdr:row>
      <xdr:rowOff>171450</xdr:rowOff>
    </xdr:to>
    <xdr:pic>
      <xdr:nvPicPr>
        <xdr:cNvPr id="2" name="Graphic 1" descr="Laptop with solid fill">
          <a:extLst>
            <a:ext uri="{FF2B5EF4-FFF2-40B4-BE49-F238E27FC236}">
              <a16:creationId xmlns:a16="http://schemas.microsoft.com/office/drawing/2014/main" id="{D0500A27-1710-4803-B13F-D405CE09C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6275" y="476250"/>
          <a:ext cx="838200" cy="8382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6</xdr:row>
      <xdr:rowOff>66675</xdr:rowOff>
    </xdr:from>
    <xdr:to>
      <xdr:col>2</xdr:col>
      <xdr:colOff>0</xdr:colOff>
      <xdr:row>9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C6C3553-863E-49AD-952C-BB82B5A09605}"/>
            </a:ext>
          </a:extLst>
        </xdr:cNvPr>
        <xdr:cNvSpPr/>
      </xdr:nvSpPr>
      <xdr:spPr>
        <a:xfrm>
          <a:off x="219075" y="1209675"/>
          <a:ext cx="1724025" cy="666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300" b="1">
              <a:solidFill>
                <a:sysClr val="windowText" lastClr="000000"/>
              </a:solidFill>
            </a:rPr>
            <a:t>Inventory</a:t>
          </a:r>
          <a:r>
            <a:rPr lang="en-IN" sz="1300" b="1" baseline="0">
              <a:solidFill>
                <a:sysClr val="windowText" lastClr="000000"/>
              </a:solidFill>
            </a:rPr>
            <a:t> Management System</a:t>
          </a:r>
          <a:endParaRPr lang="en-IN" sz="13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495300</xdr:colOff>
      <xdr:row>13</xdr:row>
      <xdr:rowOff>36647</xdr:rowOff>
    </xdr:from>
    <xdr:to>
      <xdr:col>1</xdr:col>
      <xdr:colOff>1571625</xdr:colOff>
      <xdr:row>14</xdr:row>
      <xdr:rowOff>160472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2B3052-167B-4DD5-8694-3242978FDBB8}"/>
            </a:ext>
          </a:extLst>
        </xdr:cNvPr>
        <xdr:cNvSpPr/>
      </xdr:nvSpPr>
      <xdr:spPr>
        <a:xfrm>
          <a:off x="752475" y="2513147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495300</xdr:colOff>
      <xdr:row>15</xdr:row>
      <xdr:rowOff>67294</xdr:rowOff>
    </xdr:from>
    <xdr:to>
      <xdr:col>1</xdr:col>
      <xdr:colOff>1571625</xdr:colOff>
      <xdr:row>17</xdr:row>
      <xdr:rowOff>619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804DB0-AF64-4D52-A64D-2B830101D0A1}"/>
            </a:ext>
          </a:extLst>
        </xdr:cNvPr>
        <xdr:cNvSpPr/>
      </xdr:nvSpPr>
      <xdr:spPr>
        <a:xfrm>
          <a:off x="752475" y="2924794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tx1"/>
              </a:solidFill>
            </a:rPr>
            <a:t>Customers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17</xdr:row>
      <xdr:rowOff>97941</xdr:rowOff>
    </xdr:from>
    <xdr:to>
      <xdr:col>1</xdr:col>
      <xdr:colOff>1571625</xdr:colOff>
      <xdr:row>19</xdr:row>
      <xdr:rowOff>31266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15043BA-0F0B-4A40-9586-206EB2124D9B}"/>
            </a:ext>
          </a:extLst>
        </xdr:cNvPr>
        <xdr:cNvSpPr/>
      </xdr:nvSpPr>
      <xdr:spPr>
        <a:xfrm>
          <a:off x="752475" y="3336441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Products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19</xdr:row>
      <xdr:rowOff>128588</xdr:rowOff>
    </xdr:from>
    <xdr:to>
      <xdr:col>1</xdr:col>
      <xdr:colOff>1571625</xdr:colOff>
      <xdr:row>21</xdr:row>
      <xdr:rowOff>61913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2DC2A14-A152-442E-BB13-B6EAD591DBBC}"/>
            </a:ext>
          </a:extLst>
        </xdr:cNvPr>
        <xdr:cNvSpPr/>
      </xdr:nvSpPr>
      <xdr:spPr>
        <a:xfrm>
          <a:off x="752475" y="3748088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Vendors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400050</xdr:colOff>
      <xdr:row>21</xdr:row>
      <xdr:rowOff>159235</xdr:rowOff>
    </xdr:from>
    <xdr:to>
      <xdr:col>1</xdr:col>
      <xdr:colOff>1666875</xdr:colOff>
      <xdr:row>23</xdr:row>
      <xdr:rowOff>92560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C3FA41-ED6E-463B-941E-20379580FED4}"/>
            </a:ext>
          </a:extLst>
        </xdr:cNvPr>
        <xdr:cNvSpPr/>
      </xdr:nvSpPr>
      <xdr:spPr>
        <a:xfrm>
          <a:off x="657225" y="4159735"/>
          <a:ext cx="12668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Purchase</a:t>
          </a:r>
          <a:r>
            <a:rPr lang="en-IN" sz="1300" b="1" baseline="0">
              <a:solidFill>
                <a:schemeClr val="bg1">
                  <a:lumMod val="50000"/>
                </a:schemeClr>
              </a:solidFill>
            </a:rPr>
            <a:t> Entry</a:t>
          </a:r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23</xdr:row>
      <xdr:rowOff>189882</xdr:rowOff>
    </xdr:from>
    <xdr:to>
      <xdr:col>1</xdr:col>
      <xdr:colOff>1509712</xdr:colOff>
      <xdr:row>25</xdr:row>
      <xdr:rowOff>123207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CB751B2-02AA-4454-B28B-CCF657528374}"/>
            </a:ext>
          </a:extLst>
        </xdr:cNvPr>
        <xdr:cNvSpPr/>
      </xdr:nvSpPr>
      <xdr:spPr>
        <a:xfrm>
          <a:off x="814387" y="4571382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Sales Entry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26</xdr:row>
      <xdr:rowOff>30028</xdr:rowOff>
    </xdr:from>
    <xdr:to>
      <xdr:col>1</xdr:col>
      <xdr:colOff>1509712</xdr:colOff>
      <xdr:row>27</xdr:row>
      <xdr:rowOff>153853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6818E98-2CB6-464B-BD6B-DB99797E0B79}"/>
            </a:ext>
          </a:extLst>
        </xdr:cNvPr>
        <xdr:cNvSpPr/>
      </xdr:nvSpPr>
      <xdr:spPr>
        <a:xfrm>
          <a:off x="814387" y="4983028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Inventory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138580</xdr:colOff>
      <xdr:row>13</xdr:row>
      <xdr:rowOff>5700</xdr:rowOff>
    </xdr:from>
    <xdr:to>
      <xdr:col>1</xdr:col>
      <xdr:colOff>466256</xdr:colOff>
      <xdr:row>14</xdr:row>
      <xdr:rowOff>142876</xdr:rowOff>
    </xdr:to>
    <xdr:pic>
      <xdr:nvPicPr>
        <xdr:cNvPr id="11" name="Graphic 10" descr="Gauge with solid fill">
          <a:extLst>
            <a:ext uri="{FF2B5EF4-FFF2-40B4-BE49-F238E27FC236}">
              <a16:creationId xmlns:a16="http://schemas.microsoft.com/office/drawing/2014/main" id="{CC95A5DC-3496-4519-BB5D-9C972CC27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95755" y="2482200"/>
          <a:ext cx="327676" cy="327676"/>
        </a:xfrm>
        <a:prstGeom prst="rect">
          <a:avLst/>
        </a:prstGeom>
      </xdr:spPr>
    </xdr:pic>
    <xdr:clientData/>
  </xdr:twoCellAnchor>
  <xdr:twoCellAnchor editAs="oneCell">
    <xdr:from>
      <xdr:col>1</xdr:col>
      <xdr:colOff>87168</xdr:colOff>
      <xdr:row>14</xdr:row>
      <xdr:rowOff>177826</xdr:rowOff>
    </xdr:from>
    <xdr:to>
      <xdr:col>1</xdr:col>
      <xdr:colOff>479568</xdr:colOff>
      <xdr:row>16</xdr:row>
      <xdr:rowOff>189226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9B0710D4-C24B-4B15-B34C-91627FC2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44343" y="28448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100012</xdr:colOff>
      <xdr:row>17</xdr:row>
      <xdr:rowOff>33676</xdr:rowOff>
    </xdr:from>
    <xdr:to>
      <xdr:col>1</xdr:col>
      <xdr:colOff>492412</xdr:colOff>
      <xdr:row>19</xdr:row>
      <xdr:rowOff>45076</xdr:rowOff>
    </xdr:to>
    <xdr:pic>
      <xdr:nvPicPr>
        <xdr:cNvPr id="13" name="Graphic 12" descr="Shopping cart with solid fill">
          <a:extLst>
            <a:ext uri="{FF2B5EF4-FFF2-40B4-BE49-F238E27FC236}">
              <a16:creationId xmlns:a16="http://schemas.microsoft.com/office/drawing/2014/main" id="{E2DD28A3-E2EB-483E-89B0-F7F6C0A03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57187" y="32721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19</xdr:row>
      <xdr:rowOff>80026</xdr:rowOff>
    </xdr:from>
    <xdr:to>
      <xdr:col>1</xdr:col>
      <xdr:colOff>498618</xdr:colOff>
      <xdr:row>21</xdr:row>
      <xdr:rowOff>91426</xdr:rowOff>
    </xdr:to>
    <xdr:pic>
      <xdr:nvPicPr>
        <xdr:cNvPr id="14" name="Graphic 13" descr="Connections with solid fill">
          <a:extLst>
            <a:ext uri="{FF2B5EF4-FFF2-40B4-BE49-F238E27FC236}">
              <a16:creationId xmlns:a16="http://schemas.microsoft.com/office/drawing/2014/main" id="{1888588A-A66C-4AF8-8442-9E0BBF3E2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63393" y="36995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23</xdr:row>
      <xdr:rowOff>172726</xdr:rowOff>
    </xdr:from>
    <xdr:to>
      <xdr:col>1</xdr:col>
      <xdr:colOff>527193</xdr:colOff>
      <xdr:row>25</xdr:row>
      <xdr:rowOff>184126</xdr:rowOff>
    </xdr:to>
    <xdr:pic>
      <xdr:nvPicPr>
        <xdr:cNvPr id="15" name="Graphic 14" descr="Bar graph with upward trend with solid fill">
          <a:extLst>
            <a:ext uri="{FF2B5EF4-FFF2-40B4-BE49-F238E27FC236}">
              <a16:creationId xmlns:a16="http://schemas.microsoft.com/office/drawing/2014/main" id="{94A62B4A-3702-4399-A7CC-ED97617E2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91968" y="45542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21</xdr:row>
      <xdr:rowOff>126376</xdr:rowOff>
    </xdr:from>
    <xdr:to>
      <xdr:col>1</xdr:col>
      <xdr:colOff>498618</xdr:colOff>
      <xdr:row>23</xdr:row>
      <xdr:rowOff>137776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BB2274B6-73A8-45A7-BA2E-94074089F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63393" y="41268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26</xdr:row>
      <xdr:rowOff>28575</xdr:rowOff>
    </xdr:from>
    <xdr:to>
      <xdr:col>1</xdr:col>
      <xdr:colOff>527193</xdr:colOff>
      <xdr:row>28</xdr:row>
      <xdr:rowOff>39975</xdr:rowOff>
    </xdr:to>
    <xdr:pic>
      <xdr:nvPicPr>
        <xdr:cNvPr id="17" name="Graphic 16" descr="Laptop with solid fill">
          <a:extLst>
            <a:ext uri="{FF2B5EF4-FFF2-40B4-BE49-F238E27FC236}">
              <a16:creationId xmlns:a16="http://schemas.microsoft.com/office/drawing/2014/main" id="{830DBFFF-BF3D-4518-9263-9B9445917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391968" y="4981575"/>
          <a:ext cx="392400" cy="392400"/>
        </a:xfrm>
        <a:prstGeom prst="rect">
          <a:avLst/>
        </a:prstGeom>
      </xdr:spPr>
    </xdr:pic>
    <xdr:clientData/>
  </xdr:twoCellAnchor>
  <xdr:twoCellAnchor editAs="absolute">
    <xdr:from>
      <xdr:col>2</xdr:col>
      <xdr:colOff>400050</xdr:colOff>
      <xdr:row>1</xdr:row>
      <xdr:rowOff>0</xdr:rowOff>
    </xdr:from>
    <xdr:to>
      <xdr:col>20</xdr:col>
      <xdr:colOff>571500</xdr:colOff>
      <xdr:row>5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9AB3401-70E6-440A-A0E7-2136712BD122}"/>
            </a:ext>
          </a:extLst>
        </xdr:cNvPr>
        <xdr:cNvSpPr/>
      </xdr:nvSpPr>
      <xdr:spPr>
        <a:xfrm>
          <a:off x="2343150" y="190500"/>
          <a:ext cx="12544425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4400" b="1">
              <a:solidFill>
                <a:schemeClr val="tx1"/>
              </a:solidFill>
            </a:rPr>
            <a:t>Customers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2</xdr:row>
      <xdr:rowOff>95250</xdr:rowOff>
    </xdr:from>
    <xdr:to>
      <xdr:col>1</xdr:col>
      <xdr:colOff>1257300</xdr:colOff>
      <xdr:row>6</xdr:row>
      <xdr:rowOff>171450</xdr:rowOff>
    </xdr:to>
    <xdr:pic>
      <xdr:nvPicPr>
        <xdr:cNvPr id="2" name="Graphic 1" descr="Laptop with solid fill">
          <a:extLst>
            <a:ext uri="{FF2B5EF4-FFF2-40B4-BE49-F238E27FC236}">
              <a16:creationId xmlns:a16="http://schemas.microsoft.com/office/drawing/2014/main" id="{04EFCC09-6752-4D8F-A261-6FC3500F9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6275" y="476250"/>
          <a:ext cx="838200" cy="8382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6</xdr:row>
      <xdr:rowOff>66675</xdr:rowOff>
    </xdr:from>
    <xdr:to>
      <xdr:col>2</xdr:col>
      <xdr:colOff>0</xdr:colOff>
      <xdr:row>9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AE389DF-2435-4000-B9C2-D7E5F3902224}"/>
            </a:ext>
          </a:extLst>
        </xdr:cNvPr>
        <xdr:cNvSpPr/>
      </xdr:nvSpPr>
      <xdr:spPr>
        <a:xfrm>
          <a:off x="219075" y="1209675"/>
          <a:ext cx="1724025" cy="666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300" b="1">
              <a:solidFill>
                <a:sysClr val="windowText" lastClr="000000"/>
              </a:solidFill>
            </a:rPr>
            <a:t>Inventory</a:t>
          </a:r>
          <a:r>
            <a:rPr lang="en-IN" sz="1300" b="1" baseline="0">
              <a:solidFill>
                <a:sysClr val="windowText" lastClr="000000"/>
              </a:solidFill>
            </a:rPr>
            <a:t> Management System</a:t>
          </a:r>
          <a:endParaRPr lang="en-IN" sz="13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495300</xdr:colOff>
      <xdr:row>13</xdr:row>
      <xdr:rowOff>36647</xdr:rowOff>
    </xdr:from>
    <xdr:to>
      <xdr:col>1</xdr:col>
      <xdr:colOff>1571625</xdr:colOff>
      <xdr:row>14</xdr:row>
      <xdr:rowOff>160472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3C28F0-97F4-4D03-BC51-AEAEF472D832}"/>
            </a:ext>
          </a:extLst>
        </xdr:cNvPr>
        <xdr:cNvSpPr/>
      </xdr:nvSpPr>
      <xdr:spPr>
        <a:xfrm>
          <a:off x="752475" y="2513147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495300</xdr:colOff>
      <xdr:row>15</xdr:row>
      <xdr:rowOff>67294</xdr:rowOff>
    </xdr:from>
    <xdr:to>
      <xdr:col>1</xdr:col>
      <xdr:colOff>1571625</xdr:colOff>
      <xdr:row>17</xdr:row>
      <xdr:rowOff>619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1F4A1E-5723-468D-BB1C-19E6B59DBAEB}"/>
            </a:ext>
          </a:extLst>
        </xdr:cNvPr>
        <xdr:cNvSpPr/>
      </xdr:nvSpPr>
      <xdr:spPr>
        <a:xfrm>
          <a:off x="752475" y="2924794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Customers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17</xdr:row>
      <xdr:rowOff>97941</xdr:rowOff>
    </xdr:from>
    <xdr:to>
      <xdr:col>1</xdr:col>
      <xdr:colOff>1571625</xdr:colOff>
      <xdr:row>19</xdr:row>
      <xdr:rowOff>31266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EA96616-E0CA-4EAA-A7AD-2062A49662C6}"/>
            </a:ext>
          </a:extLst>
        </xdr:cNvPr>
        <xdr:cNvSpPr/>
      </xdr:nvSpPr>
      <xdr:spPr>
        <a:xfrm>
          <a:off x="752475" y="3336441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tx1"/>
              </a:solidFill>
            </a:rPr>
            <a:t>Products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19</xdr:row>
      <xdr:rowOff>128588</xdr:rowOff>
    </xdr:from>
    <xdr:to>
      <xdr:col>1</xdr:col>
      <xdr:colOff>1571625</xdr:colOff>
      <xdr:row>21</xdr:row>
      <xdr:rowOff>61913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6DC929D-9D40-4147-B152-3CA2E3ADB456}"/>
            </a:ext>
          </a:extLst>
        </xdr:cNvPr>
        <xdr:cNvSpPr/>
      </xdr:nvSpPr>
      <xdr:spPr>
        <a:xfrm>
          <a:off x="752475" y="3748088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Vendors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400050</xdr:colOff>
      <xdr:row>21</xdr:row>
      <xdr:rowOff>159235</xdr:rowOff>
    </xdr:from>
    <xdr:to>
      <xdr:col>1</xdr:col>
      <xdr:colOff>1666875</xdr:colOff>
      <xdr:row>23</xdr:row>
      <xdr:rowOff>92560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7456B5-48B5-40A0-B7C9-13AF1B346402}"/>
            </a:ext>
          </a:extLst>
        </xdr:cNvPr>
        <xdr:cNvSpPr/>
      </xdr:nvSpPr>
      <xdr:spPr>
        <a:xfrm>
          <a:off x="657225" y="4159735"/>
          <a:ext cx="12668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Purchase</a:t>
          </a:r>
          <a:r>
            <a:rPr lang="en-IN" sz="1300" b="1" baseline="0">
              <a:solidFill>
                <a:schemeClr val="bg1">
                  <a:lumMod val="50000"/>
                </a:schemeClr>
              </a:solidFill>
            </a:rPr>
            <a:t> Entry</a:t>
          </a:r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23</xdr:row>
      <xdr:rowOff>189882</xdr:rowOff>
    </xdr:from>
    <xdr:to>
      <xdr:col>1</xdr:col>
      <xdr:colOff>1509712</xdr:colOff>
      <xdr:row>25</xdr:row>
      <xdr:rowOff>123207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D5A1473-67A4-474B-B3F0-86E764A3321F}"/>
            </a:ext>
          </a:extLst>
        </xdr:cNvPr>
        <xdr:cNvSpPr/>
      </xdr:nvSpPr>
      <xdr:spPr>
        <a:xfrm>
          <a:off x="814387" y="4571382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Sales Entry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26</xdr:row>
      <xdr:rowOff>30028</xdr:rowOff>
    </xdr:from>
    <xdr:to>
      <xdr:col>1</xdr:col>
      <xdr:colOff>1509712</xdr:colOff>
      <xdr:row>27</xdr:row>
      <xdr:rowOff>153853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EDB1782-43B5-4C08-A42A-85F184E2E5A2}"/>
            </a:ext>
          </a:extLst>
        </xdr:cNvPr>
        <xdr:cNvSpPr/>
      </xdr:nvSpPr>
      <xdr:spPr>
        <a:xfrm>
          <a:off x="814387" y="4983028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Inventory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138580</xdr:colOff>
      <xdr:row>13</xdr:row>
      <xdr:rowOff>5700</xdr:rowOff>
    </xdr:from>
    <xdr:to>
      <xdr:col>1</xdr:col>
      <xdr:colOff>466256</xdr:colOff>
      <xdr:row>14</xdr:row>
      <xdr:rowOff>142876</xdr:rowOff>
    </xdr:to>
    <xdr:pic>
      <xdr:nvPicPr>
        <xdr:cNvPr id="11" name="Graphic 10" descr="Gauge with solid fill">
          <a:extLst>
            <a:ext uri="{FF2B5EF4-FFF2-40B4-BE49-F238E27FC236}">
              <a16:creationId xmlns:a16="http://schemas.microsoft.com/office/drawing/2014/main" id="{03825F64-999C-493D-BD2A-BE9A545B2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95755" y="2482200"/>
          <a:ext cx="327676" cy="327676"/>
        </a:xfrm>
        <a:prstGeom prst="rect">
          <a:avLst/>
        </a:prstGeom>
      </xdr:spPr>
    </xdr:pic>
    <xdr:clientData/>
  </xdr:twoCellAnchor>
  <xdr:twoCellAnchor editAs="oneCell">
    <xdr:from>
      <xdr:col>1</xdr:col>
      <xdr:colOff>87168</xdr:colOff>
      <xdr:row>14</xdr:row>
      <xdr:rowOff>177826</xdr:rowOff>
    </xdr:from>
    <xdr:to>
      <xdr:col>1</xdr:col>
      <xdr:colOff>479568</xdr:colOff>
      <xdr:row>16</xdr:row>
      <xdr:rowOff>189226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802C76BF-7694-4062-90D7-2887E1EB8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44343" y="28448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100012</xdr:colOff>
      <xdr:row>17</xdr:row>
      <xdr:rowOff>33676</xdr:rowOff>
    </xdr:from>
    <xdr:to>
      <xdr:col>1</xdr:col>
      <xdr:colOff>492412</xdr:colOff>
      <xdr:row>19</xdr:row>
      <xdr:rowOff>45076</xdr:rowOff>
    </xdr:to>
    <xdr:pic>
      <xdr:nvPicPr>
        <xdr:cNvPr id="13" name="Graphic 12" descr="Shopping cart with solid fill">
          <a:extLst>
            <a:ext uri="{FF2B5EF4-FFF2-40B4-BE49-F238E27FC236}">
              <a16:creationId xmlns:a16="http://schemas.microsoft.com/office/drawing/2014/main" id="{3DFC3A46-C0AA-4747-BBAB-918414982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57187" y="32721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19</xdr:row>
      <xdr:rowOff>80026</xdr:rowOff>
    </xdr:from>
    <xdr:to>
      <xdr:col>1</xdr:col>
      <xdr:colOff>498618</xdr:colOff>
      <xdr:row>21</xdr:row>
      <xdr:rowOff>91426</xdr:rowOff>
    </xdr:to>
    <xdr:pic>
      <xdr:nvPicPr>
        <xdr:cNvPr id="14" name="Graphic 13" descr="Connections with solid fill">
          <a:extLst>
            <a:ext uri="{FF2B5EF4-FFF2-40B4-BE49-F238E27FC236}">
              <a16:creationId xmlns:a16="http://schemas.microsoft.com/office/drawing/2014/main" id="{3B2848D0-0E28-4A86-A512-CFF98C2FA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63393" y="36995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23</xdr:row>
      <xdr:rowOff>172726</xdr:rowOff>
    </xdr:from>
    <xdr:to>
      <xdr:col>1</xdr:col>
      <xdr:colOff>527193</xdr:colOff>
      <xdr:row>25</xdr:row>
      <xdr:rowOff>184126</xdr:rowOff>
    </xdr:to>
    <xdr:pic>
      <xdr:nvPicPr>
        <xdr:cNvPr id="15" name="Graphic 14" descr="Bar graph with upward trend with solid fill">
          <a:extLst>
            <a:ext uri="{FF2B5EF4-FFF2-40B4-BE49-F238E27FC236}">
              <a16:creationId xmlns:a16="http://schemas.microsoft.com/office/drawing/2014/main" id="{459F6C21-295F-4DD5-B01E-80ED7D38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91968" y="45542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21</xdr:row>
      <xdr:rowOff>126376</xdr:rowOff>
    </xdr:from>
    <xdr:to>
      <xdr:col>1</xdr:col>
      <xdr:colOff>498618</xdr:colOff>
      <xdr:row>23</xdr:row>
      <xdr:rowOff>137776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AD6E1C1D-3584-4479-91E0-9595865DA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63393" y="41268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26</xdr:row>
      <xdr:rowOff>28575</xdr:rowOff>
    </xdr:from>
    <xdr:to>
      <xdr:col>1</xdr:col>
      <xdr:colOff>527193</xdr:colOff>
      <xdr:row>28</xdr:row>
      <xdr:rowOff>39975</xdr:rowOff>
    </xdr:to>
    <xdr:pic>
      <xdr:nvPicPr>
        <xdr:cNvPr id="17" name="Graphic 16" descr="Laptop with solid fill">
          <a:extLst>
            <a:ext uri="{FF2B5EF4-FFF2-40B4-BE49-F238E27FC236}">
              <a16:creationId xmlns:a16="http://schemas.microsoft.com/office/drawing/2014/main" id="{39BDD61D-3651-429D-B40A-2AF250891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391968" y="4981575"/>
          <a:ext cx="392400" cy="392400"/>
        </a:xfrm>
        <a:prstGeom prst="rect">
          <a:avLst/>
        </a:prstGeom>
      </xdr:spPr>
    </xdr:pic>
    <xdr:clientData/>
  </xdr:twoCellAnchor>
  <xdr:twoCellAnchor>
    <xdr:from>
      <xdr:col>2</xdr:col>
      <xdr:colOff>400050</xdr:colOff>
      <xdr:row>1</xdr:row>
      <xdr:rowOff>0</xdr:rowOff>
    </xdr:from>
    <xdr:to>
      <xdr:col>23</xdr:col>
      <xdr:colOff>142875</xdr:colOff>
      <xdr:row>5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3BEB753-BC86-4EFA-8558-981B64EB9F77}"/>
            </a:ext>
          </a:extLst>
        </xdr:cNvPr>
        <xdr:cNvSpPr/>
      </xdr:nvSpPr>
      <xdr:spPr>
        <a:xfrm>
          <a:off x="2343150" y="190500"/>
          <a:ext cx="12544425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4400" b="1">
              <a:solidFill>
                <a:schemeClr val="tx1"/>
              </a:solidFill>
            </a:rPr>
            <a:t>Products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2</xdr:row>
      <xdr:rowOff>95250</xdr:rowOff>
    </xdr:from>
    <xdr:to>
      <xdr:col>1</xdr:col>
      <xdr:colOff>1257300</xdr:colOff>
      <xdr:row>6</xdr:row>
      <xdr:rowOff>171450</xdr:rowOff>
    </xdr:to>
    <xdr:pic>
      <xdr:nvPicPr>
        <xdr:cNvPr id="2" name="Graphic 1" descr="Laptop with solid fill">
          <a:extLst>
            <a:ext uri="{FF2B5EF4-FFF2-40B4-BE49-F238E27FC236}">
              <a16:creationId xmlns:a16="http://schemas.microsoft.com/office/drawing/2014/main" id="{7C0985EA-5391-4130-B272-26FB47A7F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6275" y="476250"/>
          <a:ext cx="838200" cy="8382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6</xdr:row>
      <xdr:rowOff>66675</xdr:rowOff>
    </xdr:from>
    <xdr:to>
      <xdr:col>2</xdr:col>
      <xdr:colOff>0</xdr:colOff>
      <xdr:row>9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A105DC4-5AEF-4F81-A571-B3951D1F9B1A}"/>
            </a:ext>
          </a:extLst>
        </xdr:cNvPr>
        <xdr:cNvSpPr/>
      </xdr:nvSpPr>
      <xdr:spPr>
        <a:xfrm>
          <a:off x="219075" y="1209675"/>
          <a:ext cx="1724025" cy="666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300" b="1">
              <a:solidFill>
                <a:sysClr val="windowText" lastClr="000000"/>
              </a:solidFill>
            </a:rPr>
            <a:t>Inventory</a:t>
          </a:r>
          <a:r>
            <a:rPr lang="en-IN" sz="1300" b="1" baseline="0">
              <a:solidFill>
                <a:sysClr val="windowText" lastClr="000000"/>
              </a:solidFill>
            </a:rPr>
            <a:t> Management System</a:t>
          </a:r>
          <a:endParaRPr lang="en-IN" sz="13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495300</xdr:colOff>
      <xdr:row>13</xdr:row>
      <xdr:rowOff>36647</xdr:rowOff>
    </xdr:from>
    <xdr:to>
      <xdr:col>1</xdr:col>
      <xdr:colOff>1571625</xdr:colOff>
      <xdr:row>14</xdr:row>
      <xdr:rowOff>160472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BB09CE-E803-4723-99C3-58D7FB0A9E8D}"/>
            </a:ext>
          </a:extLst>
        </xdr:cNvPr>
        <xdr:cNvSpPr/>
      </xdr:nvSpPr>
      <xdr:spPr>
        <a:xfrm>
          <a:off x="752475" y="2513147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495300</xdr:colOff>
      <xdr:row>15</xdr:row>
      <xdr:rowOff>67294</xdr:rowOff>
    </xdr:from>
    <xdr:to>
      <xdr:col>1</xdr:col>
      <xdr:colOff>1571625</xdr:colOff>
      <xdr:row>17</xdr:row>
      <xdr:rowOff>619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B3370D-C8B7-4740-9F99-13A1A10E3040}"/>
            </a:ext>
          </a:extLst>
        </xdr:cNvPr>
        <xdr:cNvSpPr/>
      </xdr:nvSpPr>
      <xdr:spPr>
        <a:xfrm>
          <a:off x="752475" y="2924794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Customers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17</xdr:row>
      <xdr:rowOff>97941</xdr:rowOff>
    </xdr:from>
    <xdr:to>
      <xdr:col>1</xdr:col>
      <xdr:colOff>1571625</xdr:colOff>
      <xdr:row>19</xdr:row>
      <xdr:rowOff>31266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542D6C7-49F2-4097-A654-885DB9D4390A}"/>
            </a:ext>
          </a:extLst>
        </xdr:cNvPr>
        <xdr:cNvSpPr/>
      </xdr:nvSpPr>
      <xdr:spPr>
        <a:xfrm>
          <a:off x="752475" y="3336441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Products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19</xdr:row>
      <xdr:rowOff>128588</xdr:rowOff>
    </xdr:from>
    <xdr:to>
      <xdr:col>1</xdr:col>
      <xdr:colOff>1571625</xdr:colOff>
      <xdr:row>21</xdr:row>
      <xdr:rowOff>61913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9FDA7F-39CD-4369-B44B-BC94776F134B}"/>
            </a:ext>
          </a:extLst>
        </xdr:cNvPr>
        <xdr:cNvSpPr/>
      </xdr:nvSpPr>
      <xdr:spPr>
        <a:xfrm>
          <a:off x="752475" y="3748088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tx1"/>
              </a:solidFill>
            </a:rPr>
            <a:t>Vendors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400050</xdr:colOff>
      <xdr:row>21</xdr:row>
      <xdr:rowOff>159235</xdr:rowOff>
    </xdr:from>
    <xdr:to>
      <xdr:col>1</xdr:col>
      <xdr:colOff>1666875</xdr:colOff>
      <xdr:row>23</xdr:row>
      <xdr:rowOff>92560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C6288FE-79DB-492D-B41C-661A986F2ED6}"/>
            </a:ext>
          </a:extLst>
        </xdr:cNvPr>
        <xdr:cNvSpPr/>
      </xdr:nvSpPr>
      <xdr:spPr>
        <a:xfrm>
          <a:off x="657225" y="4159735"/>
          <a:ext cx="12668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Purchase</a:t>
          </a:r>
          <a:r>
            <a:rPr lang="en-IN" sz="1300" b="1" baseline="0">
              <a:solidFill>
                <a:schemeClr val="bg1">
                  <a:lumMod val="50000"/>
                </a:schemeClr>
              </a:solidFill>
            </a:rPr>
            <a:t> Entry</a:t>
          </a:r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23</xdr:row>
      <xdr:rowOff>189882</xdr:rowOff>
    </xdr:from>
    <xdr:to>
      <xdr:col>1</xdr:col>
      <xdr:colOff>1509712</xdr:colOff>
      <xdr:row>25</xdr:row>
      <xdr:rowOff>123207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D949C59-A0DA-4F39-8219-8A1037880A28}"/>
            </a:ext>
          </a:extLst>
        </xdr:cNvPr>
        <xdr:cNvSpPr/>
      </xdr:nvSpPr>
      <xdr:spPr>
        <a:xfrm>
          <a:off x="814387" y="4571382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Sales Entry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26</xdr:row>
      <xdr:rowOff>30028</xdr:rowOff>
    </xdr:from>
    <xdr:to>
      <xdr:col>1</xdr:col>
      <xdr:colOff>1509712</xdr:colOff>
      <xdr:row>27</xdr:row>
      <xdr:rowOff>153853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79C34CB-728B-4218-A05E-1B63ACBDD8A4}"/>
            </a:ext>
          </a:extLst>
        </xdr:cNvPr>
        <xdr:cNvSpPr/>
      </xdr:nvSpPr>
      <xdr:spPr>
        <a:xfrm>
          <a:off x="814387" y="4983028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Inventory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138580</xdr:colOff>
      <xdr:row>13</xdr:row>
      <xdr:rowOff>5700</xdr:rowOff>
    </xdr:from>
    <xdr:to>
      <xdr:col>1</xdr:col>
      <xdr:colOff>466256</xdr:colOff>
      <xdr:row>14</xdr:row>
      <xdr:rowOff>142876</xdr:rowOff>
    </xdr:to>
    <xdr:pic>
      <xdr:nvPicPr>
        <xdr:cNvPr id="11" name="Graphic 10" descr="Gauge with solid fill">
          <a:extLst>
            <a:ext uri="{FF2B5EF4-FFF2-40B4-BE49-F238E27FC236}">
              <a16:creationId xmlns:a16="http://schemas.microsoft.com/office/drawing/2014/main" id="{BC63EBB8-0028-4CA7-BC70-8933CB589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95755" y="2482200"/>
          <a:ext cx="327676" cy="327676"/>
        </a:xfrm>
        <a:prstGeom prst="rect">
          <a:avLst/>
        </a:prstGeom>
      </xdr:spPr>
    </xdr:pic>
    <xdr:clientData/>
  </xdr:twoCellAnchor>
  <xdr:twoCellAnchor editAs="oneCell">
    <xdr:from>
      <xdr:col>1</xdr:col>
      <xdr:colOff>87168</xdr:colOff>
      <xdr:row>14</xdr:row>
      <xdr:rowOff>177826</xdr:rowOff>
    </xdr:from>
    <xdr:to>
      <xdr:col>1</xdr:col>
      <xdr:colOff>479568</xdr:colOff>
      <xdr:row>16</xdr:row>
      <xdr:rowOff>189226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B466A194-A112-484E-B66B-835725CEF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44343" y="28448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100012</xdr:colOff>
      <xdr:row>17</xdr:row>
      <xdr:rowOff>33676</xdr:rowOff>
    </xdr:from>
    <xdr:to>
      <xdr:col>1</xdr:col>
      <xdr:colOff>492412</xdr:colOff>
      <xdr:row>19</xdr:row>
      <xdr:rowOff>45076</xdr:rowOff>
    </xdr:to>
    <xdr:pic>
      <xdr:nvPicPr>
        <xdr:cNvPr id="13" name="Graphic 12" descr="Shopping cart with solid fill">
          <a:extLst>
            <a:ext uri="{FF2B5EF4-FFF2-40B4-BE49-F238E27FC236}">
              <a16:creationId xmlns:a16="http://schemas.microsoft.com/office/drawing/2014/main" id="{A3A96F2F-0D96-43EF-80FF-029350976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57187" y="32721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19</xdr:row>
      <xdr:rowOff>80026</xdr:rowOff>
    </xdr:from>
    <xdr:to>
      <xdr:col>1</xdr:col>
      <xdr:colOff>498618</xdr:colOff>
      <xdr:row>21</xdr:row>
      <xdr:rowOff>91426</xdr:rowOff>
    </xdr:to>
    <xdr:pic>
      <xdr:nvPicPr>
        <xdr:cNvPr id="14" name="Graphic 13" descr="Connections with solid fill">
          <a:extLst>
            <a:ext uri="{FF2B5EF4-FFF2-40B4-BE49-F238E27FC236}">
              <a16:creationId xmlns:a16="http://schemas.microsoft.com/office/drawing/2014/main" id="{2E221673-203A-4878-9373-31433B530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63393" y="36995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23</xdr:row>
      <xdr:rowOff>172726</xdr:rowOff>
    </xdr:from>
    <xdr:to>
      <xdr:col>1</xdr:col>
      <xdr:colOff>527193</xdr:colOff>
      <xdr:row>25</xdr:row>
      <xdr:rowOff>184126</xdr:rowOff>
    </xdr:to>
    <xdr:pic>
      <xdr:nvPicPr>
        <xdr:cNvPr id="15" name="Graphic 14" descr="Bar graph with upward trend with solid fill">
          <a:extLst>
            <a:ext uri="{FF2B5EF4-FFF2-40B4-BE49-F238E27FC236}">
              <a16:creationId xmlns:a16="http://schemas.microsoft.com/office/drawing/2014/main" id="{F14F815F-E919-4F57-9497-8C9E194C9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91968" y="45542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21</xdr:row>
      <xdr:rowOff>126376</xdr:rowOff>
    </xdr:from>
    <xdr:to>
      <xdr:col>1</xdr:col>
      <xdr:colOff>498618</xdr:colOff>
      <xdr:row>23</xdr:row>
      <xdr:rowOff>137776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2428575B-0EBD-4FF2-B95D-BFCA08153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63393" y="41268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26</xdr:row>
      <xdr:rowOff>28575</xdr:rowOff>
    </xdr:from>
    <xdr:to>
      <xdr:col>1</xdr:col>
      <xdr:colOff>527193</xdr:colOff>
      <xdr:row>28</xdr:row>
      <xdr:rowOff>39975</xdr:rowOff>
    </xdr:to>
    <xdr:pic>
      <xdr:nvPicPr>
        <xdr:cNvPr id="17" name="Graphic 16" descr="Laptop with solid fill">
          <a:extLst>
            <a:ext uri="{FF2B5EF4-FFF2-40B4-BE49-F238E27FC236}">
              <a16:creationId xmlns:a16="http://schemas.microsoft.com/office/drawing/2014/main" id="{51AC41AD-20C9-4435-AE87-3941C6F59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391968" y="4981575"/>
          <a:ext cx="392400" cy="392400"/>
        </a:xfrm>
        <a:prstGeom prst="rect">
          <a:avLst/>
        </a:prstGeom>
      </xdr:spPr>
    </xdr:pic>
    <xdr:clientData/>
  </xdr:twoCellAnchor>
  <xdr:twoCellAnchor editAs="absolute">
    <xdr:from>
      <xdr:col>2</xdr:col>
      <xdr:colOff>400050</xdr:colOff>
      <xdr:row>1</xdr:row>
      <xdr:rowOff>0</xdr:rowOff>
    </xdr:from>
    <xdr:to>
      <xdr:col>20</xdr:col>
      <xdr:colOff>200025</xdr:colOff>
      <xdr:row>5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84D9E57-24F8-4C51-B4A1-26AEC7F5B57F}"/>
            </a:ext>
          </a:extLst>
        </xdr:cNvPr>
        <xdr:cNvSpPr/>
      </xdr:nvSpPr>
      <xdr:spPr>
        <a:xfrm>
          <a:off x="2343150" y="190500"/>
          <a:ext cx="12544425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4400" b="1">
              <a:solidFill>
                <a:schemeClr val="tx1"/>
              </a:solidFill>
            </a:rPr>
            <a:t>Vendors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2</xdr:row>
      <xdr:rowOff>95250</xdr:rowOff>
    </xdr:from>
    <xdr:to>
      <xdr:col>1</xdr:col>
      <xdr:colOff>1257300</xdr:colOff>
      <xdr:row>6</xdr:row>
      <xdr:rowOff>171450</xdr:rowOff>
    </xdr:to>
    <xdr:pic>
      <xdr:nvPicPr>
        <xdr:cNvPr id="18" name="Graphic 17" descr="Laptop with solid fill">
          <a:extLst>
            <a:ext uri="{FF2B5EF4-FFF2-40B4-BE49-F238E27FC236}">
              <a16:creationId xmlns:a16="http://schemas.microsoft.com/office/drawing/2014/main" id="{FABA6367-CC07-410D-B278-7208C13F0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6275" y="476250"/>
          <a:ext cx="838200" cy="8382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6</xdr:row>
      <xdr:rowOff>66675</xdr:rowOff>
    </xdr:from>
    <xdr:to>
      <xdr:col>2</xdr:col>
      <xdr:colOff>0</xdr:colOff>
      <xdr:row>9</xdr:row>
      <xdr:rowOff>161925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78B1B2C-A3E8-4526-A3D0-79E638DDD388}"/>
            </a:ext>
          </a:extLst>
        </xdr:cNvPr>
        <xdr:cNvSpPr/>
      </xdr:nvSpPr>
      <xdr:spPr>
        <a:xfrm>
          <a:off x="219075" y="1209675"/>
          <a:ext cx="1724025" cy="666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300" b="1">
              <a:solidFill>
                <a:sysClr val="windowText" lastClr="000000"/>
              </a:solidFill>
            </a:rPr>
            <a:t>Inventory</a:t>
          </a:r>
          <a:r>
            <a:rPr lang="en-IN" sz="1300" b="1" baseline="0">
              <a:solidFill>
                <a:sysClr val="windowText" lastClr="000000"/>
              </a:solidFill>
            </a:rPr>
            <a:t> Management System</a:t>
          </a:r>
          <a:endParaRPr lang="en-IN" sz="13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495300</xdr:colOff>
      <xdr:row>13</xdr:row>
      <xdr:rowOff>36647</xdr:rowOff>
    </xdr:from>
    <xdr:to>
      <xdr:col>1</xdr:col>
      <xdr:colOff>1571625</xdr:colOff>
      <xdr:row>14</xdr:row>
      <xdr:rowOff>160472</xdr:rowOff>
    </xdr:to>
    <xdr:sp macro="" textlink="">
      <xdr:nvSpPr>
        <xdr:cNvPr id="20" name="Rectangle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4A6B10-369D-40DD-A3E2-8B2D82D3A20C}"/>
            </a:ext>
          </a:extLst>
        </xdr:cNvPr>
        <xdr:cNvSpPr/>
      </xdr:nvSpPr>
      <xdr:spPr>
        <a:xfrm>
          <a:off x="752475" y="2513147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495300</xdr:colOff>
      <xdr:row>15</xdr:row>
      <xdr:rowOff>67294</xdr:rowOff>
    </xdr:from>
    <xdr:to>
      <xdr:col>1</xdr:col>
      <xdr:colOff>1571625</xdr:colOff>
      <xdr:row>17</xdr:row>
      <xdr:rowOff>619</xdr:rowOff>
    </xdr:to>
    <xdr:sp macro="" textlink="">
      <xdr:nvSpPr>
        <xdr:cNvPr id="21" name="Rectangle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4B37180-C9AE-4B94-B560-C020A20209B9}"/>
            </a:ext>
          </a:extLst>
        </xdr:cNvPr>
        <xdr:cNvSpPr/>
      </xdr:nvSpPr>
      <xdr:spPr>
        <a:xfrm>
          <a:off x="752475" y="2924794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Customers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17</xdr:row>
      <xdr:rowOff>97941</xdr:rowOff>
    </xdr:from>
    <xdr:to>
      <xdr:col>1</xdr:col>
      <xdr:colOff>1571625</xdr:colOff>
      <xdr:row>19</xdr:row>
      <xdr:rowOff>31266</xdr:rowOff>
    </xdr:to>
    <xdr:sp macro="" textlink="">
      <xdr:nvSpPr>
        <xdr:cNvPr id="22" name="Rectangle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8B0AC06-5B59-4BC9-83B3-EF938C245617}"/>
            </a:ext>
          </a:extLst>
        </xdr:cNvPr>
        <xdr:cNvSpPr/>
      </xdr:nvSpPr>
      <xdr:spPr>
        <a:xfrm>
          <a:off x="752475" y="3336441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Products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19</xdr:row>
      <xdr:rowOff>128588</xdr:rowOff>
    </xdr:from>
    <xdr:to>
      <xdr:col>1</xdr:col>
      <xdr:colOff>1571625</xdr:colOff>
      <xdr:row>21</xdr:row>
      <xdr:rowOff>61913</xdr:rowOff>
    </xdr:to>
    <xdr:sp macro="" textlink="">
      <xdr:nvSpPr>
        <xdr:cNvPr id="23" name="Rectangle 2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E1FDEA1-4720-41BB-AE37-F51CD25F3B93}"/>
            </a:ext>
          </a:extLst>
        </xdr:cNvPr>
        <xdr:cNvSpPr/>
      </xdr:nvSpPr>
      <xdr:spPr>
        <a:xfrm>
          <a:off x="752475" y="3748088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Vendors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400050</xdr:colOff>
      <xdr:row>21</xdr:row>
      <xdr:rowOff>159235</xdr:rowOff>
    </xdr:from>
    <xdr:to>
      <xdr:col>1</xdr:col>
      <xdr:colOff>1666875</xdr:colOff>
      <xdr:row>23</xdr:row>
      <xdr:rowOff>92560</xdr:rowOff>
    </xdr:to>
    <xdr:sp macro="" textlink="">
      <xdr:nvSpPr>
        <xdr:cNvPr id="24" name="Rectangle 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4C9AB02-25DA-4AFF-8355-9F0DD980ACB2}"/>
            </a:ext>
          </a:extLst>
        </xdr:cNvPr>
        <xdr:cNvSpPr/>
      </xdr:nvSpPr>
      <xdr:spPr>
        <a:xfrm>
          <a:off x="657225" y="4159735"/>
          <a:ext cx="12668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tx1"/>
              </a:solidFill>
            </a:rPr>
            <a:t>Purchase</a:t>
          </a:r>
          <a:r>
            <a:rPr lang="en-IN" sz="13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IN" sz="1300" b="1" baseline="0">
              <a:solidFill>
                <a:schemeClr val="tx1"/>
              </a:solidFill>
            </a:rPr>
            <a:t>Entry</a:t>
          </a:r>
          <a:endParaRPr lang="en-IN" sz="1300" b="1">
            <a:solidFill>
              <a:schemeClr val="tx1"/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23</xdr:row>
      <xdr:rowOff>189882</xdr:rowOff>
    </xdr:from>
    <xdr:to>
      <xdr:col>1</xdr:col>
      <xdr:colOff>1509712</xdr:colOff>
      <xdr:row>25</xdr:row>
      <xdr:rowOff>123207</xdr:rowOff>
    </xdr:to>
    <xdr:sp macro="" textlink="">
      <xdr:nvSpPr>
        <xdr:cNvPr id="25" name="Rectangle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84234F3-67EF-4682-8FC8-00C57BE8CD1D}"/>
            </a:ext>
          </a:extLst>
        </xdr:cNvPr>
        <xdr:cNvSpPr/>
      </xdr:nvSpPr>
      <xdr:spPr>
        <a:xfrm>
          <a:off x="814387" y="4571382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Sales Entry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26</xdr:row>
      <xdr:rowOff>30028</xdr:rowOff>
    </xdr:from>
    <xdr:to>
      <xdr:col>1</xdr:col>
      <xdr:colOff>1509712</xdr:colOff>
      <xdr:row>27</xdr:row>
      <xdr:rowOff>153853</xdr:rowOff>
    </xdr:to>
    <xdr:sp macro="" textlink="">
      <xdr:nvSpPr>
        <xdr:cNvPr id="26" name="Rectangle 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E7C942A-69F5-483D-A96F-BE4D40E73746}"/>
            </a:ext>
          </a:extLst>
        </xdr:cNvPr>
        <xdr:cNvSpPr/>
      </xdr:nvSpPr>
      <xdr:spPr>
        <a:xfrm>
          <a:off x="814387" y="4983028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Inventory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138580</xdr:colOff>
      <xdr:row>13</xdr:row>
      <xdr:rowOff>5700</xdr:rowOff>
    </xdr:from>
    <xdr:to>
      <xdr:col>1</xdr:col>
      <xdr:colOff>466256</xdr:colOff>
      <xdr:row>14</xdr:row>
      <xdr:rowOff>142876</xdr:rowOff>
    </xdr:to>
    <xdr:pic>
      <xdr:nvPicPr>
        <xdr:cNvPr id="27" name="Graphic 26" descr="Gauge with solid fill">
          <a:extLst>
            <a:ext uri="{FF2B5EF4-FFF2-40B4-BE49-F238E27FC236}">
              <a16:creationId xmlns:a16="http://schemas.microsoft.com/office/drawing/2014/main" id="{7A0DB838-6899-4A52-A408-24F3B41DB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95755" y="2482200"/>
          <a:ext cx="327676" cy="327676"/>
        </a:xfrm>
        <a:prstGeom prst="rect">
          <a:avLst/>
        </a:prstGeom>
      </xdr:spPr>
    </xdr:pic>
    <xdr:clientData/>
  </xdr:twoCellAnchor>
  <xdr:twoCellAnchor editAs="oneCell">
    <xdr:from>
      <xdr:col>1</xdr:col>
      <xdr:colOff>87168</xdr:colOff>
      <xdr:row>14</xdr:row>
      <xdr:rowOff>177826</xdr:rowOff>
    </xdr:from>
    <xdr:to>
      <xdr:col>1</xdr:col>
      <xdr:colOff>479568</xdr:colOff>
      <xdr:row>16</xdr:row>
      <xdr:rowOff>189226</xdr:rowOff>
    </xdr:to>
    <xdr:pic>
      <xdr:nvPicPr>
        <xdr:cNvPr id="28" name="Graphic 27" descr="User with solid fill">
          <a:extLst>
            <a:ext uri="{FF2B5EF4-FFF2-40B4-BE49-F238E27FC236}">
              <a16:creationId xmlns:a16="http://schemas.microsoft.com/office/drawing/2014/main" id="{12333F68-2490-46E7-924E-BFD6A2294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44343" y="28448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100012</xdr:colOff>
      <xdr:row>17</xdr:row>
      <xdr:rowOff>33676</xdr:rowOff>
    </xdr:from>
    <xdr:to>
      <xdr:col>1</xdr:col>
      <xdr:colOff>492412</xdr:colOff>
      <xdr:row>19</xdr:row>
      <xdr:rowOff>45076</xdr:rowOff>
    </xdr:to>
    <xdr:pic>
      <xdr:nvPicPr>
        <xdr:cNvPr id="29" name="Graphic 28" descr="Shopping cart with solid fill">
          <a:extLst>
            <a:ext uri="{FF2B5EF4-FFF2-40B4-BE49-F238E27FC236}">
              <a16:creationId xmlns:a16="http://schemas.microsoft.com/office/drawing/2014/main" id="{A6042A94-EF83-4E92-B545-5C4A91964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57187" y="32721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19</xdr:row>
      <xdr:rowOff>80026</xdr:rowOff>
    </xdr:from>
    <xdr:to>
      <xdr:col>1</xdr:col>
      <xdr:colOff>498618</xdr:colOff>
      <xdr:row>21</xdr:row>
      <xdr:rowOff>91426</xdr:rowOff>
    </xdr:to>
    <xdr:pic>
      <xdr:nvPicPr>
        <xdr:cNvPr id="30" name="Graphic 29" descr="Connections with solid fill">
          <a:extLst>
            <a:ext uri="{FF2B5EF4-FFF2-40B4-BE49-F238E27FC236}">
              <a16:creationId xmlns:a16="http://schemas.microsoft.com/office/drawing/2014/main" id="{E0F60A13-4C98-48BA-8C33-08A64CF65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63393" y="36995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23</xdr:row>
      <xdr:rowOff>172726</xdr:rowOff>
    </xdr:from>
    <xdr:to>
      <xdr:col>1</xdr:col>
      <xdr:colOff>527193</xdr:colOff>
      <xdr:row>25</xdr:row>
      <xdr:rowOff>184126</xdr:rowOff>
    </xdr:to>
    <xdr:pic>
      <xdr:nvPicPr>
        <xdr:cNvPr id="31" name="Graphic 30" descr="Bar graph with upward trend with solid fill">
          <a:extLst>
            <a:ext uri="{FF2B5EF4-FFF2-40B4-BE49-F238E27FC236}">
              <a16:creationId xmlns:a16="http://schemas.microsoft.com/office/drawing/2014/main" id="{3B0F93CA-BB20-436F-8602-3E78BF1A4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91968" y="45542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21</xdr:row>
      <xdr:rowOff>126376</xdr:rowOff>
    </xdr:from>
    <xdr:to>
      <xdr:col>1</xdr:col>
      <xdr:colOff>498618</xdr:colOff>
      <xdr:row>23</xdr:row>
      <xdr:rowOff>137776</xdr:rowOff>
    </xdr:to>
    <xdr:pic>
      <xdr:nvPicPr>
        <xdr:cNvPr id="32" name="Graphic 31" descr="Clipboard with solid fill">
          <a:extLst>
            <a:ext uri="{FF2B5EF4-FFF2-40B4-BE49-F238E27FC236}">
              <a16:creationId xmlns:a16="http://schemas.microsoft.com/office/drawing/2014/main" id="{F49B8F02-E274-450E-A2A6-22E7D4902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63393" y="41268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26</xdr:row>
      <xdr:rowOff>28575</xdr:rowOff>
    </xdr:from>
    <xdr:to>
      <xdr:col>1</xdr:col>
      <xdr:colOff>527193</xdr:colOff>
      <xdr:row>28</xdr:row>
      <xdr:rowOff>39975</xdr:rowOff>
    </xdr:to>
    <xdr:pic>
      <xdr:nvPicPr>
        <xdr:cNvPr id="33" name="Graphic 32" descr="Laptop with solid fill">
          <a:extLst>
            <a:ext uri="{FF2B5EF4-FFF2-40B4-BE49-F238E27FC236}">
              <a16:creationId xmlns:a16="http://schemas.microsoft.com/office/drawing/2014/main" id="{6100E0CD-1C1A-42CF-A4A6-0D840237C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391968" y="4981575"/>
          <a:ext cx="392400" cy="392400"/>
        </a:xfrm>
        <a:prstGeom prst="rect">
          <a:avLst/>
        </a:prstGeom>
      </xdr:spPr>
    </xdr:pic>
    <xdr:clientData/>
  </xdr:twoCellAnchor>
  <xdr:twoCellAnchor editAs="absolute">
    <xdr:from>
      <xdr:col>2</xdr:col>
      <xdr:colOff>400050</xdr:colOff>
      <xdr:row>1</xdr:row>
      <xdr:rowOff>0</xdr:rowOff>
    </xdr:from>
    <xdr:to>
      <xdr:col>21</xdr:col>
      <xdr:colOff>485775</xdr:colOff>
      <xdr:row>5</xdr:row>
      <xdr:rowOff>85725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2A7F627-B43D-4DD0-B15B-7497F8ED0694}"/>
            </a:ext>
          </a:extLst>
        </xdr:cNvPr>
        <xdr:cNvSpPr/>
      </xdr:nvSpPr>
      <xdr:spPr>
        <a:xfrm>
          <a:off x="2343150" y="190500"/>
          <a:ext cx="12544425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4400" b="1">
              <a:solidFill>
                <a:schemeClr val="tx1"/>
              </a:solidFill>
            </a:rPr>
            <a:t>Purchase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2</xdr:row>
      <xdr:rowOff>95250</xdr:rowOff>
    </xdr:from>
    <xdr:to>
      <xdr:col>1</xdr:col>
      <xdr:colOff>1257300</xdr:colOff>
      <xdr:row>6</xdr:row>
      <xdr:rowOff>171450</xdr:rowOff>
    </xdr:to>
    <xdr:pic>
      <xdr:nvPicPr>
        <xdr:cNvPr id="2" name="Graphic 1" descr="Laptop with solid fill">
          <a:extLst>
            <a:ext uri="{FF2B5EF4-FFF2-40B4-BE49-F238E27FC236}">
              <a16:creationId xmlns:a16="http://schemas.microsoft.com/office/drawing/2014/main" id="{49C1C04C-996B-4C46-AC41-107210B74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6275" y="476250"/>
          <a:ext cx="838200" cy="8382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6</xdr:row>
      <xdr:rowOff>66675</xdr:rowOff>
    </xdr:from>
    <xdr:to>
      <xdr:col>2</xdr:col>
      <xdr:colOff>0</xdr:colOff>
      <xdr:row>9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765B586-DC6A-4EE2-8878-3FD5FB3FCA50}"/>
            </a:ext>
          </a:extLst>
        </xdr:cNvPr>
        <xdr:cNvSpPr/>
      </xdr:nvSpPr>
      <xdr:spPr>
        <a:xfrm>
          <a:off x="219075" y="1209675"/>
          <a:ext cx="1724025" cy="666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300" b="1">
              <a:solidFill>
                <a:sysClr val="windowText" lastClr="000000"/>
              </a:solidFill>
            </a:rPr>
            <a:t>Inventory</a:t>
          </a:r>
          <a:r>
            <a:rPr lang="en-IN" sz="1300" b="1" baseline="0">
              <a:solidFill>
                <a:sysClr val="windowText" lastClr="000000"/>
              </a:solidFill>
            </a:rPr>
            <a:t> Management System</a:t>
          </a:r>
          <a:endParaRPr lang="en-IN" sz="13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495300</xdr:colOff>
      <xdr:row>13</xdr:row>
      <xdr:rowOff>36647</xdr:rowOff>
    </xdr:from>
    <xdr:to>
      <xdr:col>1</xdr:col>
      <xdr:colOff>1571625</xdr:colOff>
      <xdr:row>14</xdr:row>
      <xdr:rowOff>160472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B66396-A92A-4F0B-925D-1C4B295523BE}"/>
            </a:ext>
          </a:extLst>
        </xdr:cNvPr>
        <xdr:cNvSpPr/>
      </xdr:nvSpPr>
      <xdr:spPr>
        <a:xfrm>
          <a:off x="752475" y="2513147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495300</xdr:colOff>
      <xdr:row>15</xdr:row>
      <xdr:rowOff>67294</xdr:rowOff>
    </xdr:from>
    <xdr:to>
      <xdr:col>1</xdr:col>
      <xdr:colOff>1571625</xdr:colOff>
      <xdr:row>17</xdr:row>
      <xdr:rowOff>619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509F74-63D5-42BA-B4E0-7377171D77AA}"/>
            </a:ext>
          </a:extLst>
        </xdr:cNvPr>
        <xdr:cNvSpPr/>
      </xdr:nvSpPr>
      <xdr:spPr>
        <a:xfrm>
          <a:off x="752475" y="2924794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Customers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17</xdr:row>
      <xdr:rowOff>97941</xdr:rowOff>
    </xdr:from>
    <xdr:to>
      <xdr:col>1</xdr:col>
      <xdr:colOff>1571625</xdr:colOff>
      <xdr:row>19</xdr:row>
      <xdr:rowOff>31266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913F190-470B-4BD5-AD84-069DB98D9A7D}"/>
            </a:ext>
          </a:extLst>
        </xdr:cNvPr>
        <xdr:cNvSpPr/>
      </xdr:nvSpPr>
      <xdr:spPr>
        <a:xfrm>
          <a:off x="752475" y="3336441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Products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19</xdr:row>
      <xdr:rowOff>128588</xdr:rowOff>
    </xdr:from>
    <xdr:to>
      <xdr:col>1</xdr:col>
      <xdr:colOff>1571625</xdr:colOff>
      <xdr:row>21</xdr:row>
      <xdr:rowOff>61913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BB3DA0-0EBA-4709-A0D6-F2D6927AA776}"/>
            </a:ext>
          </a:extLst>
        </xdr:cNvPr>
        <xdr:cNvSpPr/>
      </xdr:nvSpPr>
      <xdr:spPr>
        <a:xfrm>
          <a:off x="752475" y="3748088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Vendors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400050</xdr:colOff>
      <xdr:row>21</xdr:row>
      <xdr:rowOff>159235</xdr:rowOff>
    </xdr:from>
    <xdr:to>
      <xdr:col>1</xdr:col>
      <xdr:colOff>1666875</xdr:colOff>
      <xdr:row>23</xdr:row>
      <xdr:rowOff>92560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A60D0CD-10AA-4B93-9607-B018467C7202}"/>
            </a:ext>
          </a:extLst>
        </xdr:cNvPr>
        <xdr:cNvSpPr/>
      </xdr:nvSpPr>
      <xdr:spPr>
        <a:xfrm>
          <a:off x="657225" y="4159735"/>
          <a:ext cx="12668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Purchase</a:t>
          </a:r>
          <a:r>
            <a:rPr lang="en-IN" sz="1300" b="1" baseline="0">
              <a:solidFill>
                <a:schemeClr val="bg1">
                  <a:lumMod val="50000"/>
                </a:schemeClr>
              </a:solidFill>
            </a:rPr>
            <a:t> Entry</a:t>
          </a:r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23</xdr:row>
      <xdr:rowOff>189882</xdr:rowOff>
    </xdr:from>
    <xdr:to>
      <xdr:col>1</xdr:col>
      <xdr:colOff>1509712</xdr:colOff>
      <xdr:row>25</xdr:row>
      <xdr:rowOff>123207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20B1C18-ECFD-493B-81E5-BA77E2DB3F99}"/>
            </a:ext>
          </a:extLst>
        </xdr:cNvPr>
        <xdr:cNvSpPr/>
      </xdr:nvSpPr>
      <xdr:spPr>
        <a:xfrm>
          <a:off x="814387" y="4571382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tx1"/>
              </a:solidFill>
            </a:rPr>
            <a:t>Sales</a:t>
          </a:r>
          <a:r>
            <a:rPr lang="en-IN" sz="13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IN" sz="1300" b="1">
              <a:solidFill>
                <a:schemeClr val="tx1"/>
              </a:solidFill>
            </a:rPr>
            <a:t>Entry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26</xdr:row>
      <xdr:rowOff>30028</xdr:rowOff>
    </xdr:from>
    <xdr:to>
      <xdr:col>1</xdr:col>
      <xdr:colOff>1509712</xdr:colOff>
      <xdr:row>27</xdr:row>
      <xdr:rowOff>153853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F785288-D16D-485F-AFC3-C0A42921CB9D}"/>
            </a:ext>
          </a:extLst>
        </xdr:cNvPr>
        <xdr:cNvSpPr/>
      </xdr:nvSpPr>
      <xdr:spPr>
        <a:xfrm>
          <a:off x="814387" y="4983028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Inventory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138580</xdr:colOff>
      <xdr:row>13</xdr:row>
      <xdr:rowOff>5700</xdr:rowOff>
    </xdr:from>
    <xdr:to>
      <xdr:col>1</xdr:col>
      <xdr:colOff>466256</xdr:colOff>
      <xdr:row>14</xdr:row>
      <xdr:rowOff>142876</xdr:rowOff>
    </xdr:to>
    <xdr:pic>
      <xdr:nvPicPr>
        <xdr:cNvPr id="11" name="Graphic 10" descr="Gauge with solid fill">
          <a:extLst>
            <a:ext uri="{FF2B5EF4-FFF2-40B4-BE49-F238E27FC236}">
              <a16:creationId xmlns:a16="http://schemas.microsoft.com/office/drawing/2014/main" id="{52FA4902-36B2-4B10-9BB8-B88597165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95755" y="2482200"/>
          <a:ext cx="327676" cy="327676"/>
        </a:xfrm>
        <a:prstGeom prst="rect">
          <a:avLst/>
        </a:prstGeom>
      </xdr:spPr>
    </xdr:pic>
    <xdr:clientData/>
  </xdr:twoCellAnchor>
  <xdr:twoCellAnchor editAs="oneCell">
    <xdr:from>
      <xdr:col>1</xdr:col>
      <xdr:colOff>87168</xdr:colOff>
      <xdr:row>14</xdr:row>
      <xdr:rowOff>177826</xdr:rowOff>
    </xdr:from>
    <xdr:to>
      <xdr:col>1</xdr:col>
      <xdr:colOff>479568</xdr:colOff>
      <xdr:row>16</xdr:row>
      <xdr:rowOff>189226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0860A9ED-8E5A-4A67-9F03-DCA45BFE4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44343" y="28448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100012</xdr:colOff>
      <xdr:row>17</xdr:row>
      <xdr:rowOff>33676</xdr:rowOff>
    </xdr:from>
    <xdr:to>
      <xdr:col>1</xdr:col>
      <xdr:colOff>492412</xdr:colOff>
      <xdr:row>19</xdr:row>
      <xdr:rowOff>45076</xdr:rowOff>
    </xdr:to>
    <xdr:pic>
      <xdr:nvPicPr>
        <xdr:cNvPr id="13" name="Graphic 12" descr="Shopping cart with solid fill">
          <a:extLst>
            <a:ext uri="{FF2B5EF4-FFF2-40B4-BE49-F238E27FC236}">
              <a16:creationId xmlns:a16="http://schemas.microsoft.com/office/drawing/2014/main" id="{67463367-543E-4405-BA80-7C4F3CA73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57187" y="32721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19</xdr:row>
      <xdr:rowOff>80026</xdr:rowOff>
    </xdr:from>
    <xdr:to>
      <xdr:col>1</xdr:col>
      <xdr:colOff>498618</xdr:colOff>
      <xdr:row>21</xdr:row>
      <xdr:rowOff>91426</xdr:rowOff>
    </xdr:to>
    <xdr:pic>
      <xdr:nvPicPr>
        <xdr:cNvPr id="14" name="Graphic 13" descr="Connections with solid fill">
          <a:extLst>
            <a:ext uri="{FF2B5EF4-FFF2-40B4-BE49-F238E27FC236}">
              <a16:creationId xmlns:a16="http://schemas.microsoft.com/office/drawing/2014/main" id="{F6517CBA-0098-465C-A322-F42B0EF9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63393" y="36995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23</xdr:row>
      <xdr:rowOff>172726</xdr:rowOff>
    </xdr:from>
    <xdr:to>
      <xdr:col>1</xdr:col>
      <xdr:colOff>527193</xdr:colOff>
      <xdr:row>25</xdr:row>
      <xdr:rowOff>184126</xdr:rowOff>
    </xdr:to>
    <xdr:pic>
      <xdr:nvPicPr>
        <xdr:cNvPr id="15" name="Graphic 14" descr="Bar graph with upward trend with solid fill">
          <a:extLst>
            <a:ext uri="{FF2B5EF4-FFF2-40B4-BE49-F238E27FC236}">
              <a16:creationId xmlns:a16="http://schemas.microsoft.com/office/drawing/2014/main" id="{2539E4BD-69C8-4E97-A072-71F120B7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91968" y="45542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21</xdr:row>
      <xdr:rowOff>126376</xdr:rowOff>
    </xdr:from>
    <xdr:to>
      <xdr:col>1</xdr:col>
      <xdr:colOff>498618</xdr:colOff>
      <xdr:row>23</xdr:row>
      <xdr:rowOff>137776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EC46A15F-62E9-40A3-85FB-AD524250D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63393" y="41268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26</xdr:row>
      <xdr:rowOff>28575</xdr:rowOff>
    </xdr:from>
    <xdr:to>
      <xdr:col>1</xdr:col>
      <xdr:colOff>527193</xdr:colOff>
      <xdr:row>28</xdr:row>
      <xdr:rowOff>39975</xdr:rowOff>
    </xdr:to>
    <xdr:pic>
      <xdr:nvPicPr>
        <xdr:cNvPr id="17" name="Graphic 16" descr="Laptop with solid fill">
          <a:extLst>
            <a:ext uri="{FF2B5EF4-FFF2-40B4-BE49-F238E27FC236}">
              <a16:creationId xmlns:a16="http://schemas.microsoft.com/office/drawing/2014/main" id="{29E4C74D-5C83-4BE5-A1C3-EEFACB07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391968" y="4981575"/>
          <a:ext cx="392400" cy="3924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21</xdr:col>
      <xdr:colOff>171450</xdr:colOff>
      <xdr:row>5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FEE837E-B7FB-4734-9B10-E59E15BFD6CA}"/>
            </a:ext>
          </a:extLst>
        </xdr:cNvPr>
        <xdr:cNvSpPr/>
      </xdr:nvSpPr>
      <xdr:spPr>
        <a:xfrm>
          <a:off x="2343150" y="190500"/>
          <a:ext cx="12544425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4400" b="1">
              <a:solidFill>
                <a:schemeClr val="tx1"/>
              </a:solidFill>
            </a:rPr>
            <a:t>Sales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2</xdr:row>
      <xdr:rowOff>95250</xdr:rowOff>
    </xdr:from>
    <xdr:to>
      <xdr:col>1</xdr:col>
      <xdr:colOff>1257300</xdr:colOff>
      <xdr:row>6</xdr:row>
      <xdr:rowOff>171450</xdr:rowOff>
    </xdr:to>
    <xdr:pic>
      <xdr:nvPicPr>
        <xdr:cNvPr id="2" name="Graphic 1" descr="Laptop with solid fill">
          <a:extLst>
            <a:ext uri="{FF2B5EF4-FFF2-40B4-BE49-F238E27FC236}">
              <a16:creationId xmlns:a16="http://schemas.microsoft.com/office/drawing/2014/main" id="{9AEC6942-32CC-4D24-B6FE-58FAAD62A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6275" y="476250"/>
          <a:ext cx="838200" cy="8382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6</xdr:row>
      <xdr:rowOff>66675</xdr:rowOff>
    </xdr:from>
    <xdr:to>
      <xdr:col>2</xdr:col>
      <xdr:colOff>0</xdr:colOff>
      <xdr:row>9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DED8A3E-C52A-4385-AA8A-C28B36B8BF6B}"/>
            </a:ext>
          </a:extLst>
        </xdr:cNvPr>
        <xdr:cNvSpPr/>
      </xdr:nvSpPr>
      <xdr:spPr>
        <a:xfrm>
          <a:off x="219075" y="1209675"/>
          <a:ext cx="1724025" cy="666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300" b="1">
              <a:solidFill>
                <a:sysClr val="windowText" lastClr="000000"/>
              </a:solidFill>
            </a:rPr>
            <a:t>Inventory</a:t>
          </a:r>
          <a:r>
            <a:rPr lang="en-IN" sz="1300" b="1" baseline="0">
              <a:solidFill>
                <a:sysClr val="windowText" lastClr="000000"/>
              </a:solidFill>
            </a:rPr>
            <a:t> Management System</a:t>
          </a:r>
          <a:endParaRPr lang="en-IN" sz="13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495300</xdr:colOff>
      <xdr:row>13</xdr:row>
      <xdr:rowOff>36647</xdr:rowOff>
    </xdr:from>
    <xdr:to>
      <xdr:col>1</xdr:col>
      <xdr:colOff>1571625</xdr:colOff>
      <xdr:row>14</xdr:row>
      <xdr:rowOff>160472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E2CC3A-6089-480C-A447-45A733404D75}"/>
            </a:ext>
          </a:extLst>
        </xdr:cNvPr>
        <xdr:cNvSpPr/>
      </xdr:nvSpPr>
      <xdr:spPr>
        <a:xfrm>
          <a:off x="752475" y="2513147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495300</xdr:colOff>
      <xdr:row>15</xdr:row>
      <xdr:rowOff>67294</xdr:rowOff>
    </xdr:from>
    <xdr:to>
      <xdr:col>1</xdr:col>
      <xdr:colOff>1571625</xdr:colOff>
      <xdr:row>17</xdr:row>
      <xdr:rowOff>619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981C3AB-4A62-46BA-9220-17983BA3573E}"/>
            </a:ext>
          </a:extLst>
        </xdr:cNvPr>
        <xdr:cNvSpPr/>
      </xdr:nvSpPr>
      <xdr:spPr>
        <a:xfrm>
          <a:off x="752475" y="2924794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Customers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17</xdr:row>
      <xdr:rowOff>97941</xdr:rowOff>
    </xdr:from>
    <xdr:to>
      <xdr:col>1</xdr:col>
      <xdr:colOff>1571625</xdr:colOff>
      <xdr:row>19</xdr:row>
      <xdr:rowOff>31266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4946704-977E-4BAF-ADC2-E19B2DE88626}"/>
            </a:ext>
          </a:extLst>
        </xdr:cNvPr>
        <xdr:cNvSpPr/>
      </xdr:nvSpPr>
      <xdr:spPr>
        <a:xfrm>
          <a:off x="752475" y="3336441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Products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19</xdr:row>
      <xdr:rowOff>128588</xdr:rowOff>
    </xdr:from>
    <xdr:to>
      <xdr:col>1</xdr:col>
      <xdr:colOff>1571625</xdr:colOff>
      <xdr:row>21</xdr:row>
      <xdr:rowOff>61913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E4662DF-E20B-4E40-9491-F7C3A9B9AFB4}"/>
            </a:ext>
          </a:extLst>
        </xdr:cNvPr>
        <xdr:cNvSpPr/>
      </xdr:nvSpPr>
      <xdr:spPr>
        <a:xfrm>
          <a:off x="752475" y="3748088"/>
          <a:ext cx="10763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Vendors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400050</xdr:colOff>
      <xdr:row>21</xdr:row>
      <xdr:rowOff>159235</xdr:rowOff>
    </xdr:from>
    <xdr:to>
      <xdr:col>1</xdr:col>
      <xdr:colOff>1666875</xdr:colOff>
      <xdr:row>23</xdr:row>
      <xdr:rowOff>92560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6641680-42F0-45DE-8A34-B35305E6FBED}"/>
            </a:ext>
          </a:extLst>
        </xdr:cNvPr>
        <xdr:cNvSpPr/>
      </xdr:nvSpPr>
      <xdr:spPr>
        <a:xfrm>
          <a:off x="657225" y="4159735"/>
          <a:ext cx="12668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Purchase</a:t>
          </a:r>
          <a:r>
            <a:rPr lang="en-IN" sz="1300" b="1" baseline="0">
              <a:solidFill>
                <a:schemeClr val="bg1">
                  <a:lumMod val="50000"/>
                </a:schemeClr>
              </a:solidFill>
            </a:rPr>
            <a:t> Entry</a:t>
          </a:r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23</xdr:row>
      <xdr:rowOff>189882</xdr:rowOff>
    </xdr:from>
    <xdr:to>
      <xdr:col>1</xdr:col>
      <xdr:colOff>1509712</xdr:colOff>
      <xdr:row>25</xdr:row>
      <xdr:rowOff>123207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63749B2-905F-495F-8BD1-BCF9F916C17F}"/>
            </a:ext>
          </a:extLst>
        </xdr:cNvPr>
        <xdr:cNvSpPr/>
      </xdr:nvSpPr>
      <xdr:spPr>
        <a:xfrm>
          <a:off x="814387" y="4571382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bg1">
                  <a:lumMod val="50000"/>
                </a:schemeClr>
              </a:solidFill>
            </a:rPr>
            <a:t>Sales Entry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557212</xdr:colOff>
      <xdr:row>26</xdr:row>
      <xdr:rowOff>30028</xdr:rowOff>
    </xdr:from>
    <xdr:to>
      <xdr:col>1</xdr:col>
      <xdr:colOff>1509712</xdr:colOff>
      <xdr:row>27</xdr:row>
      <xdr:rowOff>153853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FA70A2C-C37C-4F68-84A3-BBA55B31E9E9}"/>
            </a:ext>
          </a:extLst>
        </xdr:cNvPr>
        <xdr:cNvSpPr/>
      </xdr:nvSpPr>
      <xdr:spPr>
        <a:xfrm>
          <a:off x="814387" y="4983028"/>
          <a:ext cx="9525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chemeClr val="tx1"/>
              </a:solidFill>
            </a:rPr>
            <a:t>Inventory</a:t>
          </a: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  <a:p>
          <a:pPr algn="l"/>
          <a:endParaRPr lang="en-IN" sz="13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138580</xdr:colOff>
      <xdr:row>13</xdr:row>
      <xdr:rowOff>5700</xdr:rowOff>
    </xdr:from>
    <xdr:to>
      <xdr:col>1</xdr:col>
      <xdr:colOff>466256</xdr:colOff>
      <xdr:row>14</xdr:row>
      <xdr:rowOff>142876</xdr:rowOff>
    </xdr:to>
    <xdr:pic>
      <xdr:nvPicPr>
        <xdr:cNvPr id="11" name="Graphic 10" descr="Gauge with solid fill">
          <a:extLst>
            <a:ext uri="{FF2B5EF4-FFF2-40B4-BE49-F238E27FC236}">
              <a16:creationId xmlns:a16="http://schemas.microsoft.com/office/drawing/2014/main" id="{EADC50B8-EF77-4111-A8A4-6DE2574E2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95755" y="2482200"/>
          <a:ext cx="327676" cy="327676"/>
        </a:xfrm>
        <a:prstGeom prst="rect">
          <a:avLst/>
        </a:prstGeom>
      </xdr:spPr>
    </xdr:pic>
    <xdr:clientData/>
  </xdr:twoCellAnchor>
  <xdr:twoCellAnchor editAs="oneCell">
    <xdr:from>
      <xdr:col>1</xdr:col>
      <xdr:colOff>87168</xdr:colOff>
      <xdr:row>14</xdr:row>
      <xdr:rowOff>177826</xdr:rowOff>
    </xdr:from>
    <xdr:to>
      <xdr:col>1</xdr:col>
      <xdr:colOff>479568</xdr:colOff>
      <xdr:row>16</xdr:row>
      <xdr:rowOff>189226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BC5F8FD2-5A27-4C3A-B0D4-63A45C9D8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44343" y="28448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100012</xdr:colOff>
      <xdr:row>17</xdr:row>
      <xdr:rowOff>33676</xdr:rowOff>
    </xdr:from>
    <xdr:to>
      <xdr:col>1</xdr:col>
      <xdr:colOff>492412</xdr:colOff>
      <xdr:row>19</xdr:row>
      <xdr:rowOff>45076</xdr:rowOff>
    </xdr:to>
    <xdr:pic>
      <xdr:nvPicPr>
        <xdr:cNvPr id="13" name="Graphic 12" descr="Shopping cart with solid fill">
          <a:extLst>
            <a:ext uri="{FF2B5EF4-FFF2-40B4-BE49-F238E27FC236}">
              <a16:creationId xmlns:a16="http://schemas.microsoft.com/office/drawing/2014/main" id="{875F6833-8F25-4ED1-AB3F-9C9D2C30C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57187" y="32721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19</xdr:row>
      <xdr:rowOff>80026</xdr:rowOff>
    </xdr:from>
    <xdr:to>
      <xdr:col>1</xdr:col>
      <xdr:colOff>498618</xdr:colOff>
      <xdr:row>21</xdr:row>
      <xdr:rowOff>91426</xdr:rowOff>
    </xdr:to>
    <xdr:pic>
      <xdr:nvPicPr>
        <xdr:cNvPr id="14" name="Graphic 13" descr="Connections with solid fill">
          <a:extLst>
            <a:ext uri="{FF2B5EF4-FFF2-40B4-BE49-F238E27FC236}">
              <a16:creationId xmlns:a16="http://schemas.microsoft.com/office/drawing/2014/main" id="{5387D82D-22D3-4A93-9A84-1281139CE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63393" y="36995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23</xdr:row>
      <xdr:rowOff>172726</xdr:rowOff>
    </xdr:from>
    <xdr:to>
      <xdr:col>1</xdr:col>
      <xdr:colOff>527193</xdr:colOff>
      <xdr:row>25</xdr:row>
      <xdr:rowOff>184126</xdr:rowOff>
    </xdr:to>
    <xdr:pic>
      <xdr:nvPicPr>
        <xdr:cNvPr id="15" name="Graphic 14" descr="Bar graph with upward trend with solid fill">
          <a:extLst>
            <a:ext uri="{FF2B5EF4-FFF2-40B4-BE49-F238E27FC236}">
              <a16:creationId xmlns:a16="http://schemas.microsoft.com/office/drawing/2014/main" id="{F183E2C4-AEAA-46CA-A517-02BC6264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91968" y="455422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106218</xdr:colOff>
      <xdr:row>21</xdr:row>
      <xdr:rowOff>126376</xdr:rowOff>
    </xdr:from>
    <xdr:to>
      <xdr:col>1</xdr:col>
      <xdr:colOff>498618</xdr:colOff>
      <xdr:row>23</xdr:row>
      <xdr:rowOff>137776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22C3ABDB-7F77-4B85-8444-45295CBE9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63393" y="4126876"/>
          <a:ext cx="392400" cy="39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134793</xdr:colOff>
      <xdr:row>26</xdr:row>
      <xdr:rowOff>28575</xdr:rowOff>
    </xdr:from>
    <xdr:to>
      <xdr:col>1</xdr:col>
      <xdr:colOff>527193</xdr:colOff>
      <xdr:row>28</xdr:row>
      <xdr:rowOff>39975</xdr:rowOff>
    </xdr:to>
    <xdr:pic>
      <xdr:nvPicPr>
        <xdr:cNvPr id="17" name="Graphic 16" descr="Laptop with solid fill">
          <a:extLst>
            <a:ext uri="{FF2B5EF4-FFF2-40B4-BE49-F238E27FC236}">
              <a16:creationId xmlns:a16="http://schemas.microsoft.com/office/drawing/2014/main" id="{032B0C11-4F2D-4E44-A675-948071E0C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91968" y="4981575"/>
          <a:ext cx="392400" cy="3924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23</xdr:col>
      <xdr:colOff>133350</xdr:colOff>
      <xdr:row>5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320121D-A0DB-428B-A645-D65EFDB757F6}"/>
            </a:ext>
          </a:extLst>
        </xdr:cNvPr>
        <xdr:cNvSpPr/>
      </xdr:nvSpPr>
      <xdr:spPr>
        <a:xfrm>
          <a:off x="2343150" y="190500"/>
          <a:ext cx="12544425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4400" b="1">
              <a:solidFill>
                <a:schemeClr val="tx1"/>
              </a:solidFill>
            </a:rPr>
            <a:t>Inventory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38099</xdr:rowOff>
    </xdr:from>
    <xdr:to>
      <xdr:col>15</xdr:col>
      <xdr:colOff>200025</xdr:colOff>
      <xdr:row>12</xdr:row>
      <xdr:rowOff>71436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50EF9C-78DE-32C2-088C-022F3A4D2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314325</xdr:colOff>
      <xdr:row>13</xdr:row>
      <xdr:rowOff>161925</xdr:rowOff>
    </xdr:from>
    <xdr:to>
      <xdr:col>16</xdr:col>
      <xdr:colOff>9525</xdr:colOff>
      <xdr:row>28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BC5EAA-CA08-7A0F-8BD2-DCBC67B1F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sh" refreshedDate="45815.771783912038" createdVersion="8" refreshedVersion="8" minRefreshableVersion="3" recordCount="8" xr:uid="{43F6DE69-E1D0-484B-97F8-3C239CF5450E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7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sh" refreshedDate="45815.771784606484" createdVersion="8" refreshedVersion="8" minRefreshableVersion="3" recordCount="10" xr:uid="{34EAD8B6-A0DB-4D72-AE90-06720E345A2C}">
  <cacheSource type="worksheet">
    <worksheetSource name="productsdata"/>
  </cacheSource>
  <cacheFields count="4">
    <cacheField name="HSN Code" numFmtId="0">
      <sharedItems/>
    </cacheField>
    <cacheField name="Product Name" numFmtId="0">
      <sharedItems/>
    </cacheField>
    <cacheField name="Cost" numFmtId="42">
      <sharedItems containsSemiMixedTypes="0" containsString="0" containsNumber="1" containsInteger="1" minValue="200" maxValue="52000"/>
    </cacheField>
    <cacheField name="Selling Price" numFmtId="42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sh" refreshedDate="45815.771785532408" createdVersion="8" refreshedVersion="8" minRefreshableVersion="3" recordCount="13" xr:uid="{D6CFBE42-14CC-4A6A-9AA4-D6C6182D2083}">
  <cacheSource type="worksheet">
    <worksheetSource name="purchasedata"/>
  </cacheSource>
  <cacheFields count="7">
    <cacheField name="HSN Code" numFmtId="0">
      <sharedItems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2-01T00:00:00" maxDate="2026-09-08T00:00:00"/>
    </cacheField>
    <cacheField name="Units" numFmtId="0">
      <sharedItems containsSemiMixedTypes="0" containsString="0" containsNumber="1" containsInteger="1" minValue="2" maxValue="500000"/>
    </cacheField>
    <cacheField name="Cost" numFmtId="0">
      <sharedItems containsSemiMixedTypes="0" containsString="0" containsNumber="1" containsInteger="1" minValue="200" maxValue="34500"/>
    </cacheField>
    <cacheField name="Amount" numFmtId="0">
      <sharedItems containsSemiMixedTypes="0" containsString="0" containsNumber="1" containsInteger="1" minValue="1340" maxValue="10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sh" refreshedDate="45815.771786226855" createdVersion="8" refreshedVersion="8" minRefreshableVersion="3" recordCount="12" xr:uid="{6F8DEE85-2074-4648-8A0E-A1047932AC38}">
  <cacheSource type="worksheet">
    <worksheetSource name="salesdata"/>
  </cacheSource>
  <cacheFields count="9">
    <cacheField name="Cust_ID" numFmtId="0">
      <sharedItems containsString="0" containsBlank="1" containsNumber="1" containsInteger="1" minValue="100" maxValue="107"/>
    </cacheField>
    <cacheField name="Cust_Name" numFmtId="0">
      <sharedItems count="7">
        <s v="Rajesh Kumar"/>
        <s v="Amit "/>
        <s v="Jain Tel."/>
        <s v="99store"/>
        <s v="Ram sales"/>
        <s v="ashish suryavanshi"/>
        <s v=""/>
      </sharedItems>
    </cacheField>
    <cacheField name="HSN Code" numFmtId="0">
      <sharedItems containsBlank="1"/>
    </cacheField>
    <cacheField name="Product Name" numFmtId="0">
      <sharedItems/>
    </cacheField>
    <cacheField name="Date" numFmtId="0">
      <sharedItems containsNonDate="0" containsDate="1" containsString="0" containsBlank="1" minDate="2025-01-01T00:00:00" maxDate="2025-07-08T00:00:00"/>
    </cacheField>
    <cacheField name="Stock(Units)" numFmtId="0">
      <sharedItems containsMixedTypes="1" containsNumber="1" containsInteger="1" minValue="-200" maxValue="4006"/>
    </cacheField>
    <cacheField name="Units" numFmtId="0">
      <sharedItems containsString="0" containsBlank="1" containsNumber="1" containsInteger="1" minValue="2" maxValue="500000"/>
    </cacheField>
    <cacheField name="Price" numFmtId="0">
      <sharedItems containsMixedTypes="1" containsNumber="1" minValue="240" maxValue="41400"/>
    </cacheField>
    <cacheField name="Amount" numFmtId="0">
      <sharedItems containsMixedTypes="1" containsNumber="1" containsInteger="1" minValue="4794" maxValue="120000000" count="8">
        <n v="82800"/>
        <n v="4794"/>
        <n v="169200"/>
        <n v="14688"/>
        <n v="48000"/>
        <n v="958800"/>
        <n v="120000000"/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sh" refreshedDate="45815.771787268517" createdVersion="8" refreshedVersion="8" minRefreshableVersion="3" recordCount="10" xr:uid="{A3CB2099-ADAB-43B9-8763-EE36F41D5560}">
  <cacheSource type="worksheet">
    <worksheetSource name="inventory"/>
  </cacheSource>
  <cacheFields count="8">
    <cacheField name="HSN Code" numFmtId="0">
      <sharedItems/>
    </cacheField>
    <cacheField name="Product Name" numFmtId="0">
      <sharedItems count="10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</sharedItems>
    </cacheField>
    <cacheField name="Cost" numFmtId="0">
      <sharedItems containsSemiMixedTypes="0" containsString="0" containsNumber="1" containsInteger="1" minValue="200" maxValue="52000"/>
    </cacheField>
    <cacheField name="P Units" numFmtId="0">
      <sharedItems containsSemiMixedTypes="0" containsString="0" containsNumber="1" containsInteger="1" minValue="0" maxValue="500000"/>
    </cacheField>
    <cacheField name="S Units" numFmtId="0">
      <sharedItems containsSemiMixedTypes="0" containsString="0" containsNumber="1" containsInteger="1" minValue="0" maxValue="500200"/>
    </cacheField>
    <cacheField name="Stock" numFmtId="0">
      <sharedItems containsSemiMixedTypes="0" containsString="0" containsNumber="1" containsInteger="1" minValue="-200" maxValue="4006"/>
    </cacheField>
    <cacheField name="Stock Amt." numFmtId="0">
      <sharedItems containsSemiMixedTypes="0" containsString="0" containsNumber="1" containsInteger="1" minValue="-40000" maxValue="3200794"/>
    </cacheField>
    <cacheField name="Notifi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  <r>
    <n v="107"/>
    <s v="ashish suryavanshi"/>
    <s v="ashish@gmai.com"/>
    <s v="pun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10"/>
    <s v="Tablets"/>
    <s v="Compac"/>
    <d v="2025-01-01T00:00:00"/>
    <n v="2"/>
    <n v="23500"/>
    <n v="47000"/>
  </r>
  <r>
    <s v="N1006"/>
    <s v="Rgb Keyboard"/>
    <s v="GG Traders"/>
    <d v="2024-02-01T00:00:00"/>
    <n v="5"/>
    <n v="340"/>
    <n v="1700"/>
  </r>
  <r>
    <s v="N1003"/>
    <s v="Wireless Printer"/>
    <s v="Tech99"/>
    <d v="2025-06-07T00:00:00"/>
    <n v="50"/>
    <n v="4600"/>
    <n v="230000"/>
  </r>
  <r>
    <s v="N1009"/>
    <s v="Speakers"/>
    <s v="Compac"/>
    <d v="2025-06-08T00:00:00"/>
    <n v="2"/>
    <n v="670"/>
    <n v="1340"/>
  </r>
  <r>
    <s v="N1008"/>
    <s v="Headphones"/>
    <s v="Compac"/>
    <d v="2026-09-07T00:00:00"/>
    <n v="6"/>
    <n v="799"/>
    <n v="4794"/>
  </r>
  <r>
    <s v="N1006"/>
    <s v="Rgb Keyboard"/>
    <s v="GG Traders"/>
    <d v="2025-06-08T00:00:00"/>
    <n v="9"/>
    <n v="340"/>
    <n v="3060"/>
  </r>
  <r>
    <s v="N1008"/>
    <s v="Headphones"/>
    <s v="Compac"/>
    <d v="2025-06-07T00:00:00"/>
    <n v="5"/>
    <n v="799"/>
    <n v="3995"/>
  </r>
  <r>
    <s v="N1010"/>
    <s v="Tablets"/>
    <s v="Compac"/>
    <d v="2025-05-05T00:00:00"/>
    <n v="5"/>
    <n v="23500"/>
    <n v="117500"/>
  </r>
  <r>
    <s v="N1006"/>
    <s v="Rgb Keyboard"/>
    <s v="GG Traders"/>
    <d v="2025-05-05T00:00:00"/>
    <n v="20"/>
    <n v="340"/>
    <n v="6800"/>
  </r>
  <r>
    <s v="N1002"/>
    <s v="Laptop HP xyz i5"/>
    <s v="Tech99"/>
    <d v="2024-04-06T00:00:00"/>
    <n v="10"/>
    <n v="34500"/>
    <n v="345000"/>
  </r>
  <r>
    <s v="N1005"/>
    <s v="Mouse"/>
    <s v="GG Traders"/>
    <d v="2025-06-07T00:00:00"/>
    <n v="500000"/>
    <n v="200"/>
    <n v="100000000"/>
  </r>
  <r>
    <s v="N1008"/>
    <s v="Headphones"/>
    <s v="Compac"/>
    <d v="2025-08-08T00:00:00"/>
    <n v="5000"/>
    <n v="799"/>
    <n v="3995000"/>
  </r>
  <r>
    <s v="N1001"/>
    <s v="Smart Watch"/>
    <s v="Tech99"/>
    <m/>
    <n v="1000"/>
    <n v="980"/>
    <n v="980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04"/>
    <x v="0"/>
    <s v="N1002"/>
    <s v="Laptop HP xyz i5"/>
    <d v="2025-01-01T00:00:00"/>
    <n v="8"/>
    <n v="2"/>
    <n v="41400"/>
    <x v="0"/>
  </r>
  <r>
    <n v="105"/>
    <x v="1"/>
    <s v="N1008"/>
    <s v="Headphones"/>
    <d v="2025-01-02T00:00:00"/>
    <n v="4006"/>
    <n v="5"/>
    <n v="958.8"/>
    <x v="1"/>
  </r>
  <r>
    <n v="106"/>
    <x v="2"/>
    <s v="N1010"/>
    <s v="Tablets"/>
    <d v="2025-01-02T00:00:00"/>
    <n v="1"/>
    <n v="6"/>
    <n v="28200"/>
    <x v="2"/>
  </r>
  <r>
    <n v="103"/>
    <x v="3"/>
    <s v="N1006"/>
    <s v="Rgb Keyboard"/>
    <d v="2025-05-02T00:00:00"/>
    <n v="-2"/>
    <n v="36"/>
    <n v="408"/>
    <x v="3"/>
  </r>
  <r>
    <n v="105"/>
    <x v="1"/>
    <s v="N1005"/>
    <s v="Mouse"/>
    <d v="2025-05-05T00:00:00"/>
    <n v="-200"/>
    <n v="200"/>
    <n v="240"/>
    <x v="4"/>
  </r>
  <r>
    <n v="100"/>
    <x v="4"/>
    <s v="N1008"/>
    <s v="Headphones"/>
    <d v="2025-05-05T00:00:00"/>
    <n v="4006"/>
    <n v="1000"/>
    <n v="958.8"/>
    <x v="5"/>
  </r>
  <r>
    <n v="107"/>
    <x v="5"/>
    <s v="N1005"/>
    <s v="Mouse"/>
    <d v="2025-07-07T00:00:00"/>
    <n v="-200"/>
    <n v="500000"/>
    <n v="240"/>
    <x v="6"/>
  </r>
  <r>
    <m/>
    <x v="6"/>
    <m/>
    <s v=""/>
    <m/>
    <s v=""/>
    <m/>
    <s v=""/>
    <x v="7"/>
  </r>
  <r>
    <m/>
    <x v="6"/>
    <m/>
    <s v=""/>
    <m/>
    <s v=""/>
    <m/>
    <s v=""/>
    <x v="7"/>
  </r>
  <r>
    <m/>
    <x v="6"/>
    <m/>
    <s v=""/>
    <m/>
    <s v=""/>
    <m/>
    <s v=""/>
    <x v="7"/>
  </r>
  <r>
    <m/>
    <x v="6"/>
    <m/>
    <s v=""/>
    <m/>
    <s v=""/>
    <m/>
    <s v=""/>
    <x v="7"/>
  </r>
  <r>
    <m/>
    <x v="6"/>
    <m/>
    <s v=""/>
    <m/>
    <s v=""/>
    <m/>
    <s v=""/>
    <x v="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x v="0"/>
    <n v="980"/>
    <n v="1000"/>
    <n v="0"/>
    <n v="1000"/>
    <n v="980000"/>
    <s v=""/>
  </r>
  <r>
    <s v="N1002"/>
    <x v="1"/>
    <n v="34500"/>
    <n v="10"/>
    <n v="2"/>
    <n v="8"/>
    <n v="276000"/>
    <s v=""/>
  </r>
  <r>
    <s v="N1003"/>
    <x v="2"/>
    <n v="4600"/>
    <n v="50"/>
    <n v="0"/>
    <n v="50"/>
    <n v="230000"/>
    <s v=""/>
  </r>
  <r>
    <s v="N1004"/>
    <x v="3"/>
    <n v="21000"/>
    <n v="0"/>
    <n v="0"/>
    <n v="0"/>
    <n v="0"/>
    <s v="please order Desktop , its current quantity is 0"/>
  </r>
  <r>
    <s v="N1005"/>
    <x v="4"/>
    <n v="200"/>
    <n v="500000"/>
    <n v="500200"/>
    <n v="-200"/>
    <n v="-40000"/>
    <s v="please order Mouse , its current quantity is -200"/>
  </r>
  <r>
    <s v="N1006"/>
    <x v="5"/>
    <n v="340"/>
    <n v="34"/>
    <n v="36"/>
    <n v="-2"/>
    <n v="-680"/>
    <s v="please order Rgb Keyboard , its current quantity is -2"/>
  </r>
  <r>
    <s v="N1007"/>
    <x v="6"/>
    <n v="52000"/>
    <n v="0"/>
    <n v="0"/>
    <n v="0"/>
    <n v="0"/>
    <s v="please order Camera , its current quantity is 0"/>
  </r>
  <r>
    <s v="N1008"/>
    <x v="7"/>
    <n v="799"/>
    <n v="5011"/>
    <n v="1005"/>
    <n v="4006"/>
    <n v="3200794"/>
    <s v=""/>
  </r>
  <r>
    <s v="N1009"/>
    <x v="8"/>
    <n v="670"/>
    <n v="2"/>
    <n v="0"/>
    <n v="2"/>
    <n v="1340"/>
    <s v="please order Speakers , its current quantity is 2"/>
  </r>
  <r>
    <s v="N1010"/>
    <x v="9"/>
    <n v="23500"/>
    <n v="7"/>
    <n v="6"/>
    <n v="1"/>
    <n v="23500"/>
    <s v="please order Tablets , its current quantity is 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5A77B7-AE4B-4BBA-9CF6-41B9FA21FD2E}" name="PivotTable7" cacheId="5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G16:H21" firstHeaderRow="1" firstDataRow="1" firstDataCol="1"/>
  <pivotFields count="9">
    <pivotField showAll="0"/>
    <pivotField axis="axisRow" showAll="0" measureFilter="1" sortType="descending">
      <items count="8">
        <item x="6"/>
        <item x="3"/>
        <item x="1"/>
        <item x="5"/>
        <item x="2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>
      <items count="9">
        <item x="1"/>
        <item x="3"/>
        <item x="4"/>
        <item x="0"/>
        <item x="2"/>
        <item x="5"/>
        <item x="6"/>
        <item x="7"/>
        <item t="default"/>
      </items>
    </pivotField>
  </pivotFields>
  <rowFields count="1">
    <field x="1"/>
  </rowFields>
  <rowItems count="5">
    <i>
      <x v="3"/>
    </i>
    <i>
      <x v="6"/>
    </i>
    <i>
      <x v="4"/>
    </i>
    <i>
      <x v="5"/>
    </i>
    <i>
      <x v="2"/>
    </i>
  </rowItems>
  <colItems count="1">
    <i/>
  </colItems>
  <dataFields count="1">
    <dataField name="Sum of Amount" fld="8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2ADDE9-D35B-4AFF-8191-898182C666B6}" name="PivotTable5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A20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3457D-E337-402E-99D6-FE3581079E4C}" name="PivotTable4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A16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A49940-AF7E-4EE1-818B-6949429F8FC5}" name="PivotTable3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A11" firstHeaderRow="1" firstDataRow="1" firstDataCol="0"/>
  <pivotFields count="7">
    <pivotField showAll="0"/>
    <pivotField showAll="0"/>
    <pivotField showAll="0"/>
    <pivotField numFmtId="14"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9BDF65-8674-4651-A441-C4667A9B12CC}" name="PivotTable1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9:B40" firstHeaderRow="1" firstDataRow="1" firstDataCol="1"/>
  <pivotFields count="8">
    <pivotField showAll="0"/>
    <pivotField axis="axisRow" showAll="0">
      <items count="11">
        <item x="6"/>
        <item x="3"/>
        <item x="7"/>
        <item x="1"/>
        <item x="4"/>
        <item x="5"/>
        <item x="0"/>
        <item x="8"/>
        <item x="9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47AAF3-C810-4B8E-BB78-842591D3A504}" name="PivotTable2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A7" firstHeaderRow="1" firstDataRow="1" firstDataCol="0"/>
  <pivotFields count="4">
    <pivotField showAll="0"/>
    <pivotField dataField="1" showAll="0"/>
    <pivotField numFmtId="42" showAll="0"/>
    <pivotField numFmtId="42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A8FE7F-97F7-4EC6-80AE-14CB115E77D1}" name="PivotTable6" cacheId="5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G3:H8" firstHeaderRow="1" firstDataRow="1" firstDataCol="1"/>
  <pivotFields count="8">
    <pivotField showAll="0"/>
    <pivotField axis="axisRow" showAll="0" measureFilter="1">
      <items count="11">
        <item x="6"/>
        <item x="3"/>
        <item x="7"/>
        <item x="1"/>
        <item x="4"/>
        <item x="5"/>
        <item x="0"/>
        <item x="8"/>
        <item x="9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5">
    <i>
      <x v="2"/>
    </i>
    <i>
      <x v="3"/>
    </i>
    <i>
      <x v="4"/>
    </i>
    <i>
      <x v="5"/>
    </i>
    <i>
      <x v="8"/>
    </i>
  </rowItems>
  <colItems count="1">
    <i/>
  </colItems>
  <dataFields count="1">
    <dataField name="Sum of S Unit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4E3CAC-3E44-4EDC-9EEC-3798830EA6B8}" name="PivotTable1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6E5D7C-153C-445D-B77E-B40019FDA0AB}" name="customersdata" displayName="customersdata" ref="D9:G17" totalsRowShown="0" headerRowDxfId="54" dataDxfId="53">
  <autoFilter ref="D9:G17" xr:uid="{586E5D7C-153C-445D-B77E-B40019FDA0AB}"/>
  <tableColumns count="4">
    <tableColumn id="1" xr3:uid="{23ACED78-8990-436B-A89C-CFF01731BDBD}" name="Cust_ID" dataDxfId="52"/>
    <tableColumn id="2" xr3:uid="{2899A557-F049-40CA-85B0-19D297A60EB2}" name="Name" dataDxfId="51"/>
    <tableColumn id="3" xr3:uid="{3AA8C2A8-B4A5-4370-BEDA-72A33C345423}" name="Email" dataDxfId="50"/>
    <tableColumn id="4" xr3:uid="{8264D974-2989-4BBE-B9E2-0706F55D1A80}" name="Address" dataDxfId="4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326B26-47D4-445C-AE0A-F16F1B896A39}" name="productsdata" displayName="productsdata" ref="D9:G19" totalsRowShown="0" headerRowDxfId="48" dataDxfId="47">
  <autoFilter ref="D9:G19" xr:uid="{5F326B26-47D4-445C-AE0A-F16F1B896A39}"/>
  <tableColumns count="4">
    <tableColumn id="1" xr3:uid="{CB63AE6F-C5B6-4E2C-ADFA-E6A1C959BB02}" name="HSN Code" dataDxfId="46"/>
    <tableColumn id="2" xr3:uid="{1EC5E74D-4C7B-4FA4-93B8-BDC90992BCB7}" name="Product Name" dataDxfId="45"/>
    <tableColumn id="3" xr3:uid="{25C20AE0-FB9D-4E23-905C-FAE13D18D872}" name="Cost" dataDxfId="44"/>
    <tableColumn id="4" xr3:uid="{AFCAF655-015A-4346-ABE6-77F536E025E0}" name="Selling Price" dataDxfId="4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662169-B317-446F-B720-E5457EC71F10}" name="vendorsdata" displayName="vendorsdata" ref="D9:H19" totalsRowShown="0" headerRowDxfId="42" dataDxfId="41">
  <autoFilter ref="D9:H19" xr:uid="{02662169-B317-446F-B720-E5457EC71F10}"/>
  <tableColumns count="5">
    <tableColumn id="1" xr3:uid="{5630008C-EC9D-47E5-AAD7-23264A752084}" name="HSN Code" dataDxfId="40"/>
    <tableColumn id="2" xr3:uid="{6B431248-FC90-4280-9154-C00AA946DF94}" name="Product Name" dataDxfId="39"/>
    <tableColumn id="3" xr3:uid="{FA7773FC-4206-4B3F-B05F-FC230B5045AD}" name="Vendor Name" dataDxfId="38"/>
    <tableColumn id="4" xr3:uid="{B91F8F48-AB81-4BED-9E29-2F1200210AC7}" name="Phone" dataDxfId="37"/>
    <tableColumn id="5" xr3:uid="{E414A1C0-357B-4D1A-8884-A718F81B9DBF}" name="Address" dataDxfId="3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5191AA-FFD7-480A-9781-DDED88BC933C}" name="purchasedata" displayName="purchasedata" ref="D9:J22" totalsRowShown="0" headerRowDxfId="35" dataDxfId="33" headerRowBorderDxfId="34" tableBorderDxfId="32">
  <autoFilter ref="D9:J22" xr:uid="{B95191AA-FFD7-480A-9781-DDED88BC933C}"/>
  <tableColumns count="7">
    <tableColumn id="1" xr3:uid="{26777668-A871-4855-A1D2-BE3113A080C6}" name="HSN Code" dataDxfId="31"/>
    <tableColumn id="2" xr3:uid="{5FA80E2A-383C-49A6-91ED-F6CFAEB7566A}" name="Product Name" dataDxfId="30">
      <calculatedColumnFormula>IFERROR(VLOOKUP(D10,productsdata[],2,FALSE),"")</calculatedColumnFormula>
    </tableColumn>
    <tableColumn id="3" xr3:uid="{DE61FCF4-6248-456A-BDA1-A47D57D79374}" name="Vendor" dataDxfId="29">
      <calculatedColumnFormula>IFERROR(VLOOKUP(D10,vendorsdata[],3,FALSE),"")</calculatedColumnFormula>
    </tableColumn>
    <tableColumn id="4" xr3:uid="{5044B7FB-5871-48CB-A6C1-94C499774A26}" name="Date" dataDxfId="28"/>
    <tableColumn id="5" xr3:uid="{8D696F8D-0747-4D74-8727-8D8BAB2A8D60}" name="Units" dataDxfId="27"/>
    <tableColumn id="6" xr3:uid="{66C0DA79-3807-4144-82C8-EA2D6FB39352}" name="Cost" dataDxfId="26">
      <calculatedColumnFormula>IFERROR(VLOOKUP(D10,productsdata[],3,FALSE),"")</calculatedColumnFormula>
    </tableColumn>
    <tableColumn id="7" xr3:uid="{AB813945-4727-4A49-B3E3-A6A383CA0ED7}" name="Amount" dataDxfId="25">
      <calculatedColumnFormula>IFERROR(purchasedata[[#This Row],[Units]]*purchasedata[[#This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D34205-AC44-423C-A163-B24202866D04}" name="salesdata" displayName="salesdata" ref="D9:L21" totalsRowShown="0" headerRowDxfId="24" dataDxfId="22" headerRowBorderDxfId="23" tableBorderDxfId="21">
  <autoFilter ref="D9:L21" xr:uid="{56D34205-AC44-423C-A163-B24202866D04}"/>
  <tableColumns count="9">
    <tableColumn id="1" xr3:uid="{4D8DE708-2DDC-4898-BCDE-41EA3A9F8739}" name="Cust_ID" dataDxfId="20"/>
    <tableColumn id="2" xr3:uid="{AF3EA7E0-C2B5-4C72-900B-DC3630B4AC29}" name="Cust_Name" dataDxfId="19">
      <calculatedColumnFormula>IFERROR(VLOOKUP(salesdata[[#This Row],[Cust_ID]],customersdata[],2,FALSE),"")</calculatedColumnFormula>
    </tableColumn>
    <tableColumn id="3" xr3:uid="{69106A45-EFA9-45A3-B9DC-D0D0A02033E7}" name="HSN Code" dataDxfId="18"/>
    <tableColumn id="4" xr3:uid="{BDD4B9BD-B86D-4EDC-A4BF-1FF49E692DE5}" name="Product Name" dataDxfId="17">
      <calculatedColumnFormula>IFERROR(VLOOKUP(salesdata[[#This Row],[HSN Code]],productsdata[],2,TRUE),"")</calculatedColumnFormula>
    </tableColumn>
    <tableColumn id="5" xr3:uid="{E5A0DBE1-0160-4858-AB01-1FE18C06C924}" name="Date" dataDxfId="16"/>
    <tableColumn id="6" xr3:uid="{3928EE81-6639-4991-BA12-4C82C58CB6C0}" name="Stock(Units)" dataDxfId="15">
      <calculatedColumnFormula>IFERROR(VLOOKUP(salesdata[[#This Row],[HSN Code]],inventory[],6,FALSE),"")</calculatedColumnFormula>
    </tableColumn>
    <tableColumn id="7" xr3:uid="{2FC4FDC0-2BE3-404F-AD21-4E17FCD717D4}" name="Units" dataDxfId="14"/>
    <tableColumn id="8" xr3:uid="{6EA9B898-0FA8-4437-AA22-499F31822A66}" name="Price" dataDxfId="13">
      <calculatedColumnFormula>IFERROR(VLOOKUP(salesdata[[#This Row],[HSN Code]],productsdata[],4,FALSE),"")</calculatedColumnFormula>
    </tableColumn>
    <tableColumn id="9" xr3:uid="{27A70D3E-86AA-40E9-A369-5BB8D8528F89}" name="Amount" dataDxfId="12">
      <calculatedColumnFormula>IFERROR(salesdata[[#This Row],[Price]]*salesdata[[#This Row],[Units]],"")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0AC3EA-1081-4BD4-8788-21BB63F12584}" name="inventory" displayName="inventory" ref="D9:K19" totalsRowShown="0" headerRowDxfId="11" dataDxfId="9" headerRowBorderDxfId="10" tableBorderDxfId="8">
  <autoFilter ref="D9:K19" xr:uid="{BC0AC3EA-1081-4BD4-8788-21BB63F12584}"/>
  <tableColumns count="8">
    <tableColumn id="1" xr3:uid="{BE4ED961-382C-4CB8-9C0D-AEE8E32147A0}" name="HSN Code" dataDxfId="7">
      <calculatedColumnFormula>IFERROR(productsdata[[#This Row],[HSN Code]],"")</calculatedColumnFormula>
    </tableColumn>
    <tableColumn id="2" xr3:uid="{A74C6CA6-3F40-4274-99C7-BD80C0EF8286}" name="Product Name" dataDxfId="6">
      <calculatedColumnFormula>IFERROR(productsdata[[#This Row],[Product Name]],"")</calculatedColumnFormula>
    </tableColumn>
    <tableColumn id="3" xr3:uid="{875ED6D1-B96E-4936-B61C-152FA4A4CA7F}" name="Cost" dataDxfId="5">
      <calculatedColumnFormula>IFERROR(productsdata[[#This Row],[Cost]],"")</calculatedColumnFormula>
    </tableColumn>
    <tableColumn id="4" xr3:uid="{583158F5-60E4-4AA4-962C-D0C212BDF426}" name="P Units" dataDxfId="4">
      <calculatedColumnFormula>SUMIF(purchasedata[Product Name],inventory[[#This Row],[Product Name]],purchasedata[Units])</calculatedColumnFormula>
    </tableColumn>
    <tableColumn id="5" xr3:uid="{A2826C8B-77BA-4992-8EF3-FC4E373AB5DD}" name="S Units" dataDxfId="3">
      <calculatedColumnFormula>SUMIF(salesdata[Product Name],inventory[[#This Row],[Product Name]],salesdata[Units])</calculatedColumnFormula>
    </tableColumn>
    <tableColumn id="6" xr3:uid="{9B7D97AD-35AE-4AA2-9C49-AD0F6B7253B2}" name="Stock" dataDxfId="2">
      <calculatedColumnFormula>inventory[[#This Row],[P Units]]-inventory[[#This Row],[S Units]]</calculatedColumnFormula>
    </tableColumn>
    <tableColumn id="7" xr3:uid="{CE7DF227-3B9A-447B-90E0-708DA3975324}" name="Stock Amt." dataDxfId="1">
      <calculatedColumnFormula>IFERROR(inventory[[#This Row],[Cost]]*inventory[[#This Row],[Stock]],"")</calculatedColumnFormula>
    </tableColumn>
    <tableColumn id="8" xr3:uid="{60C46346-DB16-439E-B1ED-FC62F83E91FE}" name="Notification" dataDxfId="0">
      <calculatedColumnFormula>IFERROR(IF(inventory[[#This Row],[Stock]]&lt;=5, "please order " &amp;inventory[[#This Row],[Product Name]]&amp; " , its current quantity is " &amp;inventory[[#This Row],[Stock]],""),"")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mailto:ashish@gma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3"/>
  <sheetViews>
    <sheetView showGridLines="0" showRowColHeaders="0" tabSelected="1" topLeftCell="B1" zoomScaleNormal="100" workbookViewId="0">
      <selection activeCell="X25" sqref="X25"/>
    </sheetView>
  </sheetViews>
  <sheetFormatPr defaultRowHeight="15" x14ac:dyDescent="0.25"/>
  <cols>
    <col min="1" max="1" width="3.85546875" style="1" customWidth="1"/>
    <col min="2" max="2" width="25.28515625" style="2" customWidth="1"/>
    <col min="3" max="16384" width="9.140625" style="1"/>
  </cols>
  <sheetData>
    <row r="1" spans="18:23" s="1" customFormat="1" x14ac:dyDescent="0.25"/>
    <row r="13" spans="18:23" x14ac:dyDescent="0.25">
      <c r="R13" s="24" t="s">
        <v>91</v>
      </c>
      <c r="S13" s="25"/>
      <c r="T13" s="25"/>
      <c r="U13" s="25"/>
      <c r="V13" s="25"/>
      <c r="W13" s="26"/>
    </row>
    <row r="14" spans="18:23" x14ac:dyDescent="0.25">
      <c r="R14" s="27"/>
      <c r="S14" s="28"/>
      <c r="T14" s="28"/>
      <c r="U14" s="28"/>
      <c r="V14" s="28"/>
      <c r="W14" s="29"/>
    </row>
    <row r="15" spans="18:23" x14ac:dyDescent="0.25">
      <c r="R15" s="21" t="str" cm="1">
        <f t="array" ref="R15:R20">_xlfn._xlws.FILTER(inventory[Notification],inventory[Notification]&lt;&gt;"")</f>
        <v>please order Desktop , its current quantity is 0</v>
      </c>
      <c r="S15" s="19"/>
      <c r="T15" s="19"/>
      <c r="U15" s="19"/>
      <c r="V15" s="19"/>
      <c r="W15" s="20"/>
    </row>
    <row r="16" spans="18:23" x14ac:dyDescent="0.25">
      <c r="R16" s="21" t="str">
        <v>please order Mouse , its current quantity is -200</v>
      </c>
      <c r="S16" s="19"/>
      <c r="T16" s="19"/>
      <c r="U16" s="19"/>
      <c r="V16" s="19"/>
      <c r="W16" s="20"/>
    </row>
    <row r="17" spans="18:23" x14ac:dyDescent="0.25">
      <c r="R17" s="21" t="str">
        <v>please order Rgb Keyboard , its current quantity is -2</v>
      </c>
      <c r="S17" s="19"/>
      <c r="T17" s="19"/>
      <c r="U17" s="19"/>
      <c r="V17" s="19"/>
      <c r="W17" s="20"/>
    </row>
    <row r="18" spans="18:23" x14ac:dyDescent="0.25">
      <c r="R18" s="21" t="str">
        <v>please order Camera , its current quantity is 0</v>
      </c>
      <c r="S18" s="19"/>
      <c r="T18" s="19"/>
      <c r="U18" s="19"/>
      <c r="V18" s="19"/>
      <c r="W18" s="20"/>
    </row>
    <row r="19" spans="18:23" x14ac:dyDescent="0.25">
      <c r="R19" s="21" t="str">
        <v>please order Speakers , its current quantity is 2</v>
      </c>
      <c r="S19" s="19"/>
      <c r="T19" s="19"/>
      <c r="U19" s="19"/>
      <c r="V19" s="19"/>
      <c r="W19" s="20"/>
    </row>
    <row r="20" spans="18:23" x14ac:dyDescent="0.25">
      <c r="R20" s="21" t="str">
        <v>please order Tablets , its current quantity is 1</v>
      </c>
      <c r="S20" s="19"/>
      <c r="T20" s="19"/>
      <c r="U20" s="19"/>
      <c r="V20" s="19"/>
      <c r="W20" s="20"/>
    </row>
    <row r="21" spans="18:23" x14ac:dyDescent="0.25">
      <c r="R21" s="22"/>
      <c r="S21" s="2"/>
      <c r="T21" s="2"/>
      <c r="U21" s="2"/>
      <c r="V21" s="2"/>
      <c r="W21" s="16"/>
    </row>
    <row r="22" spans="18:23" x14ac:dyDescent="0.25">
      <c r="R22" s="22"/>
      <c r="S22" s="2"/>
      <c r="T22" s="2"/>
      <c r="U22" s="2"/>
      <c r="V22" s="2"/>
      <c r="W22" s="16"/>
    </row>
    <row r="23" spans="18:23" x14ac:dyDescent="0.25">
      <c r="R23" s="22"/>
      <c r="S23" s="2"/>
      <c r="T23" s="2"/>
      <c r="U23" s="2"/>
      <c r="V23" s="2"/>
      <c r="W23" s="16"/>
    </row>
    <row r="24" spans="18:23" x14ac:dyDescent="0.25">
      <c r="R24" s="22"/>
      <c r="S24" s="2"/>
      <c r="T24" s="2"/>
      <c r="U24" s="2"/>
      <c r="V24" s="2"/>
      <c r="W24" s="16"/>
    </row>
    <row r="25" spans="18:23" x14ac:dyDescent="0.25">
      <c r="R25" s="22"/>
      <c r="S25" s="2"/>
      <c r="T25" s="2"/>
      <c r="U25" s="2"/>
      <c r="V25" s="2"/>
      <c r="W25" s="16"/>
    </row>
    <row r="26" spans="18:23" x14ac:dyDescent="0.25">
      <c r="R26" s="22"/>
      <c r="S26" s="2"/>
      <c r="T26" s="2"/>
      <c r="U26" s="2"/>
      <c r="V26" s="2"/>
      <c r="W26" s="16"/>
    </row>
    <row r="27" spans="18:23" x14ac:dyDescent="0.25">
      <c r="R27" s="22"/>
      <c r="S27" s="2"/>
      <c r="T27" s="2"/>
      <c r="U27" s="2"/>
      <c r="V27" s="2"/>
      <c r="W27" s="16"/>
    </row>
    <row r="28" spans="18:23" x14ac:dyDescent="0.25">
      <c r="R28" s="22"/>
      <c r="S28" s="2"/>
      <c r="T28" s="2"/>
      <c r="U28" s="2"/>
      <c r="V28" s="2"/>
      <c r="W28" s="16"/>
    </row>
    <row r="29" spans="18:23" x14ac:dyDescent="0.25">
      <c r="R29" s="22"/>
      <c r="S29" s="2"/>
      <c r="T29" s="2"/>
      <c r="U29" s="2"/>
      <c r="V29" s="2"/>
      <c r="W29" s="16"/>
    </row>
    <row r="30" spans="18:23" x14ac:dyDescent="0.25">
      <c r="R30" s="22"/>
      <c r="S30" s="2"/>
      <c r="T30" s="2"/>
      <c r="U30" s="2"/>
      <c r="V30" s="2"/>
      <c r="W30" s="16"/>
    </row>
    <row r="31" spans="18:23" x14ac:dyDescent="0.25">
      <c r="R31" s="22"/>
      <c r="S31" s="2"/>
      <c r="T31" s="2"/>
      <c r="U31" s="2"/>
      <c r="V31" s="2"/>
      <c r="W31" s="16"/>
    </row>
    <row r="32" spans="18:23" x14ac:dyDescent="0.25">
      <c r="R32" s="22"/>
      <c r="S32" s="2"/>
      <c r="T32" s="2"/>
      <c r="U32" s="2"/>
      <c r="V32" s="2"/>
      <c r="W32" s="16"/>
    </row>
    <row r="33" spans="18:23" x14ac:dyDescent="0.25">
      <c r="R33" s="23"/>
      <c r="S33" s="17"/>
      <c r="T33" s="17"/>
      <c r="U33" s="17"/>
      <c r="V33" s="17"/>
      <c r="W33" s="18"/>
    </row>
  </sheetData>
  <mergeCells count="1">
    <mergeCell ref="R13:W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9DA7-CC43-425B-838E-35E6EBD8EFBC}">
  <dimension ref="B1:G17"/>
  <sheetViews>
    <sheetView showGridLines="0" showRowColHeaders="0" workbookViewId="0">
      <pane xSplit="3" ySplit="9" topLeftCell="D10" activePane="bottomRight" state="frozen"/>
      <selection activeCell="X15" sqref="X15"/>
      <selection pane="topRight" activeCell="X15" sqref="X15"/>
      <selection pane="bottomLeft" activeCell="X15" sqref="X15"/>
      <selection pane="bottomRight" activeCell="D18" sqref="D18"/>
    </sheetView>
  </sheetViews>
  <sheetFormatPr defaultRowHeight="15" x14ac:dyDescent="0.25"/>
  <cols>
    <col min="1" max="1" width="3.85546875" style="1" customWidth="1"/>
    <col min="2" max="2" width="25.28515625" style="2" customWidth="1"/>
    <col min="3" max="3" width="9.140625" style="1"/>
    <col min="4" max="4" width="10" style="1" bestFit="1" customWidth="1"/>
    <col min="5" max="5" width="13.140625" style="1" bestFit="1" customWidth="1"/>
    <col min="6" max="6" width="16" style="1" bestFit="1" customWidth="1"/>
    <col min="7" max="7" width="18.42578125" style="1" bestFit="1" customWidth="1"/>
    <col min="8" max="16384" width="9.140625" style="1"/>
  </cols>
  <sheetData>
    <row r="1" spans="4:7" s="1" customFormat="1" x14ac:dyDescent="0.25"/>
    <row r="9" spans="4:7" x14ac:dyDescent="0.25">
      <c r="D9" s="6" t="s">
        <v>45</v>
      </c>
      <c r="E9" s="4" t="s">
        <v>0</v>
      </c>
      <c r="F9" s="4" t="s">
        <v>1</v>
      </c>
      <c r="G9" s="4" t="s">
        <v>2</v>
      </c>
    </row>
    <row r="10" spans="4:7" x14ac:dyDescent="0.25">
      <c r="D10" s="6">
        <v>100</v>
      </c>
      <c r="E10" s="4" t="s">
        <v>46</v>
      </c>
      <c r="F10" s="4" t="s">
        <v>47</v>
      </c>
      <c r="G10" s="4" t="s">
        <v>48</v>
      </c>
    </row>
    <row r="11" spans="4:7" x14ac:dyDescent="0.25">
      <c r="D11" s="6">
        <v>101</v>
      </c>
      <c r="E11" s="4" t="s">
        <v>49</v>
      </c>
      <c r="F11" s="4" t="s">
        <v>50</v>
      </c>
      <c r="G11" s="4" t="s">
        <v>51</v>
      </c>
    </row>
    <row r="12" spans="4:7" x14ac:dyDescent="0.25">
      <c r="D12" s="6">
        <v>102</v>
      </c>
      <c r="E12" s="4" t="s">
        <v>52</v>
      </c>
      <c r="F12" s="4" t="s">
        <v>53</v>
      </c>
      <c r="G12" s="4" t="s">
        <v>31</v>
      </c>
    </row>
    <row r="13" spans="4:7" x14ac:dyDescent="0.25">
      <c r="D13" s="6">
        <v>103</v>
      </c>
      <c r="E13" s="4" t="s">
        <v>54</v>
      </c>
      <c r="F13" s="4" t="s">
        <v>55</v>
      </c>
      <c r="G13" s="4" t="s">
        <v>56</v>
      </c>
    </row>
    <row r="14" spans="4:7" x14ac:dyDescent="0.25">
      <c r="D14" s="6">
        <v>104</v>
      </c>
      <c r="E14" s="4" t="s">
        <v>57</v>
      </c>
      <c r="F14" s="4" t="s">
        <v>58</v>
      </c>
      <c r="G14" s="4" t="s">
        <v>59</v>
      </c>
    </row>
    <row r="15" spans="4:7" x14ac:dyDescent="0.25">
      <c r="D15" s="6">
        <v>105</v>
      </c>
      <c r="E15" s="4" t="s">
        <v>60</v>
      </c>
      <c r="F15" s="4" t="s">
        <v>61</v>
      </c>
      <c r="G15" s="4" t="s">
        <v>36</v>
      </c>
    </row>
    <row r="16" spans="4:7" x14ac:dyDescent="0.25">
      <c r="D16" s="6">
        <v>106</v>
      </c>
      <c r="E16" s="4" t="s">
        <v>62</v>
      </c>
      <c r="F16" s="4" t="s">
        <v>63</v>
      </c>
      <c r="G16" s="4" t="s">
        <v>64</v>
      </c>
    </row>
    <row r="17" spans="4:7" x14ac:dyDescent="0.25">
      <c r="D17" s="30">
        <v>107</v>
      </c>
      <c r="E17" s="31" t="s">
        <v>92</v>
      </c>
      <c r="F17" s="32" t="s">
        <v>93</v>
      </c>
      <c r="G17" s="31" t="s">
        <v>94</v>
      </c>
    </row>
  </sheetData>
  <hyperlinks>
    <hyperlink ref="F17" r:id="rId1" xr:uid="{8535CE07-3E1B-449D-8ABF-552B515C66B7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1EA6-57CF-4778-9DCA-43D0031AA4C9}">
  <dimension ref="B1:G19"/>
  <sheetViews>
    <sheetView showGridLines="0" showRowColHeaders="0" workbookViewId="0">
      <pane xSplit="3" ySplit="9" topLeftCell="D10" activePane="bottomRight" state="frozen"/>
      <selection activeCell="X15" sqref="X15"/>
      <selection pane="topRight" activeCell="X15" sqref="X15"/>
      <selection pane="bottomLeft" activeCell="X15" sqref="X15"/>
      <selection pane="bottomRight" activeCell="X15" sqref="X15"/>
    </sheetView>
  </sheetViews>
  <sheetFormatPr defaultRowHeight="15" x14ac:dyDescent="0.25"/>
  <cols>
    <col min="1" max="1" width="3.85546875" style="1" customWidth="1"/>
    <col min="2" max="2" width="25.28515625" style="2" customWidth="1"/>
    <col min="3" max="3" width="9.140625" style="1"/>
    <col min="4" max="4" width="12" style="1" bestFit="1" customWidth="1"/>
    <col min="5" max="5" width="16" style="1" bestFit="1" customWidth="1"/>
    <col min="6" max="6" width="9" style="1" bestFit="1" customWidth="1"/>
    <col min="7" max="7" width="14.140625" style="1" bestFit="1" customWidth="1"/>
    <col min="8" max="16384" width="9.140625" style="1"/>
  </cols>
  <sheetData>
    <row r="1" spans="4:7" s="1" customFormat="1" x14ac:dyDescent="0.25"/>
    <row r="9" spans="4:7" x14ac:dyDescent="0.25">
      <c r="D9" s="4" t="s">
        <v>23</v>
      </c>
      <c r="E9" s="4" t="s">
        <v>24</v>
      </c>
      <c r="F9" s="4" t="s">
        <v>25</v>
      </c>
      <c r="G9" s="4" t="s">
        <v>26</v>
      </c>
    </row>
    <row r="10" spans="4:7" x14ac:dyDescent="0.25">
      <c r="D10" s="4" t="s">
        <v>3</v>
      </c>
      <c r="E10" s="4" t="s">
        <v>4</v>
      </c>
      <c r="F10" s="5">
        <v>980</v>
      </c>
      <c r="G10" s="5">
        <v>1176</v>
      </c>
    </row>
    <row r="11" spans="4:7" x14ac:dyDescent="0.25">
      <c r="D11" s="4" t="s">
        <v>5</v>
      </c>
      <c r="E11" s="4" t="s">
        <v>6</v>
      </c>
      <c r="F11" s="5">
        <v>34500</v>
      </c>
      <c r="G11" s="5">
        <v>41400</v>
      </c>
    </row>
    <row r="12" spans="4:7" x14ac:dyDescent="0.25">
      <c r="D12" s="4" t="s">
        <v>7</v>
      </c>
      <c r="E12" s="4" t="s">
        <v>8</v>
      </c>
      <c r="F12" s="5">
        <v>4600</v>
      </c>
      <c r="G12" s="5">
        <v>5520</v>
      </c>
    </row>
    <row r="13" spans="4:7" x14ac:dyDescent="0.25">
      <c r="D13" s="4" t="s">
        <v>9</v>
      </c>
      <c r="E13" s="4" t="s">
        <v>10</v>
      </c>
      <c r="F13" s="5">
        <v>21000</v>
      </c>
      <c r="G13" s="5">
        <v>25200</v>
      </c>
    </row>
    <row r="14" spans="4:7" x14ac:dyDescent="0.25">
      <c r="D14" s="4" t="s">
        <v>11</v>
      </c>
      <c r="E14" s="4" t="s">
        <v>12</v>
      </c>
      <c r="F14" s="5">
        <v>200</v>
      </c>
      <c r="G14" s="5">
        <v>240</v>
      </c>
    </row>
    <row r="15" spans="4:7" x14ac:dyDescent="0.25">
      <c r="D15" s="4" t="s">
        <v>13</v>
      </c>
      <c r="E15" s="4" t="s">
        <v>14</v>
      </c>
      <c r="F15" s="5">
        <v>340</v>
      </c>
      <c r="G15" s="5">
        <v>408</v>
      </c>
    </row>
    <row r="16" spans="4:7" x14ac:dyDescent="0.25">
      <c r="D16" s="4" t="s">
        <v>15</v>
      </c>
      <c r="E16" s="4" t="s">
        <v>16</v>
      </c>
      <c r="F16" s="5">
        <v>52000</v>
      </c>
      <c r="G16" s="5">
        <v>62400</v>
      </c>
    </row>
    <row r="17" spans="4:7" x14ac:dyDescent="0.25">
      <c r="D17" s="4" t="s">
        <v>17</v>
      </c>
      <c r="E17" s="4" t="s">
        <v>18</v>
      </c>
      <c r="F17" s="5">
        <v>799</v>
      </c>
      <c r="G17" s="5">
        <v>958.8</v>
      </c>
    </row>
    <row r="18" spans="4:7" x14ac:dyDescent="0.25">
      <c r="D18" s="4" t="s">
        <v>19</v>
      </c>
      <c r="E18" s="4" t="s">
        <v>20</v>
      </c>
      <c r="F18" s="5">
        <v>670</v>
      </c>
      <c r="G18" s="5">
        <v>804</v>
      </c>
    </row>
    <row r="19" spans="4:7" x14ac:dyDescent="0.25">
      <c r="D19" s="4" t="s">
        <v>21</v>
      </c>
      <c r="E19" s="4" t="s">
        <v>22</v>
      </c>
      <c r="F19" s="5">
        <v>23500</v>
      </c>
      <c r="G19" s="5">
        <v>28200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736D-5338-42C3-871C-47D3339087DF}">
  <dimension ref="B1:H19"/>
  <sheetViews>
    <sheetView showGridLines="0" showRowColHeaders="0" workbookViewId="0">
      <pane xSplit="3" ySplit="9" topLeftCell="D10" activePane="bottomRight" state="frozen"/>
      <selection activeCell="X15" sqref="X15"/>
      <selection pane="topRight" activeCell="X15" sqref="X15"/>
      <selection pane="bottomLeft" activeCell="X15" sqref="X15"/>
      <selection pane="bottomRight"/>
    </sheetView>
  </sheetViews>
  <sheetFormatPr defaultRowHeight="15" x14ac:dyDescent="0.25"/>
  <cols>
    <col min="1" max="1" width="3.85546875" style="1" customWidth="1"/>
    <col min="2" max="2" width="25.28515625" style="2" customWidth="1"/>
    <col min="3" max="3" width="9.140625" style="1"/>
    <col min="4" max="4" width="12" style="1" bestFit="1" customWidth="1"/>
    <col min="5" max="5" width="16" style="1" bestFit="1" customWidth="1"/>
    <col min="6" max="6" width="15.7109375" style="1" bestFit="1" customWidth="1"/>
    <col min="7" max="7" width="11" style="1" bestFit="1" customWidth="1"/>
    <col min="8" max="8" width="17.5703125" style="1" bestFit="1" customWidth="1"/>
    <col min="9" max="16384" width="9.140625" style="1"/>
  </cols>
  <sheetData>
    <row r="1" spans="4:8" s="1" customFormat="1" x14ac:dyDescent="0.25"/>
    <row r="9" spans="4:8" x14ac:dyDescent="0.25">
      <c r="D9" s="4" t="s">
        <v>23</v>
      </c>
      <c r="E9" s="4" t="s">
        <v>24</v>
      </c>
      <c r="F9" s="4" t="s">
        <v>27</v>
      </c>
      <c r="G9" s="4" t="s">
        <v>28</v>
      </c>
      <c r="H9" s="4" t="s">
        <v>2</v>
      </c>
    </row>
    <row r="10" spans="4:8" x14ac:dyDescent="0.25">
      <c r="D10" s="4" t="s">
        <v>3</v>
      </c>
      <c r="E10" s="4" t="s">
        <v>4</v>
      </c>
      <c r="F10" s="4" t="s">
        <v>29</v>
      </c>
      <c r="G10" s="4" t="s">
        <v>30</v>
      </c>
      <c r="H10" s="4" t="s">
        <v>31</v>
      </c>
    </row>
    <row r="11" spans="4:8" x14ac:dyDescent="0.25">
      <c r="D11" s="4" t="s">
        <v>5</v>
      </c>
      <c r="E11" s="4" t="s">
        <v>6</v>
      </c>
      <c r="F11" s="4" t="s">
        <v>29</v>
      </c>
      <c r="G11" s="4" t="s">
        <v>30</v>
      </c>
      <c r="H11" s="4" t="s">
        <v>32</v>
      </c>
    </row>
    <row r="12" spans="4:8" x14ac:dyDescent="0.25">
      <c r="D12" s="4" t="s">
        <v>7</v>
      </c>
      <c r="E12" s="4" t="s">
        <v>8</v>
      </c>
      <c r="F12" s="4" t="s">
        <v>29</v>
      </c>
      <c r="G12" s="4" t="s">
        <v>30</v>
      </c>
      <c r="H12" s="4" t="s">
        <v>33</v>
      </c>
    </row>
    <row r="13" spans="4:8" x14ac:dyDescent="0.25">
      <c r="D13" s="4" t="s">
        <v>9</v>
      </c>
      <c r="E13" s="4" t="s">
        <v>10</v>
      </c>
      <c r="F13" s="4" t="s">
        <v>34</v>
      </c>
      <c r="G13" s="4" t="s">
        <v>35</v>
      </c>
      <c r="H13" s="4" t="s">
        <v>36</v>
      </c>
    </row>
    <row r="14" spans="4:8" x14ac:dyDescent="0.25">
      <c r="D14" s="4" t="s">
        <v>11</v>
      </c>
      <c r="E14" s="4" t="s">
        <v>12</v>
      </c>
      <c r="F14" s="4" t="s">
        <v>34</v>
      </c>
      <c r="G14" s="4" t="s">
        <v>35</v>
      </c>
      <c r="H14" s="4" t="s">
        <v>37</v>
      </c>
    </row>
    <row r="15" spans="4:8" x14ac:dyDescent="0.25">
      <c r="D15" s="4" t="s">
        <v>13</v>
      </c>
      <c r="E15" s="4" t="s">
        <v>14</v>
      </c>
      <c r="F15" s="4" t="s">
        <v>34</v>
      </c>
      <c r="G15" s="4" t="s">
        <v>35</v>
      </c>
      <c r="H15" s="4" t="s">
        <v>38</v>
      </c>
    </row>
    <row r="16" spans="4:8" x14ac:dyDescent="0.25">
      <c r="D16" s="4" t="s">
        <v>15</v>
      </c>
      <c r="E16" s="4" t="s">
        <v>16</v>
      </c>
      <c r="F16" s="4" t="s">
        <v>34</v>
      </c>
      <c r="G16" s="4" t="s">
        <v>35</v>
      </c>
      <c r="H16" s="4" t="s">
        <v>39</v>
      </c>
    </row>
    <row r="17" spans="4:8" x14ac:dyDescent="0.25">
      <c r="D17" s="4" t="s">
        <v>17</v>
      </c>
      <c r="E17" s="4" t="s">
        <v>18</v>
      </c>
      <c r="F17" s="4" t="s">
        <v>40</v>
      </c>
      <c r="G17" s="4" t="s">
        <v>41</v>
      </c>
      <c r="H17" s="4" t="s">
        <v>42</v>
      </c>
    </row>
    <row r="18" spans="4:8" x14ac:dyDescent="0.25">
      <c r="D18" s="4" t="s">
        <v>19</v>
      </c>
      <c r="E18" s="4" t="s">
        <v>20</v>
      </c>
      <c r="F18" s="4" t="s">
        <v>40</v>
      </c>
      <c r="G18" s="4" t="s">
        <v>41</v>
      </c>
      <c r="H18" s="4" t="s">
        <v>43</v>
      </c>
    </row>
    <row r="19" spans="4:8" x14ac:dyDescent="0.25">
      <c r="D19" s="4" t="s">
        <v>21</v>
      </c>
      <c r="E19" s="4" t="s">
        <v>22</v>
      </c>
      <c r="F19" s="4" t="s">
        <v>40</v>
      </c>
      <c r="G19" s="4" t="s">
        <v>41</v>
      </c>
      <c r="H19" s="4" t="s">
        <v>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8A17-FDDC-4EB3-9A8B-C64FFFE5DCD3}">
  <dimension ref="B1:J22"/>
  <sheetViews>
    <sheetView showGridLines="0" showRowColHeaders="0" workbookViewId="0">
      <pane xSplit="3" ySplit="9" topLeftCell="D10" activePane="bottomRight" state="frozen"/>
      <selection activeCell="X15" sqref="X15"/>
      <selection pane="topRight" activeCell="X15" sqref="X15"/>
      <selection pane="bottomLeft" activeCell="X15" sqref="X15"/>
      <selection pane="bottomRight" activeCell="H21" sqref="H21"/>
    </sheetView>
  </sheetViews>
  <sheetFormatPr defaultRowHeight="15" x14ac:dyDescent="0.25"/>
  <cols>
    <col min="1" max="1" width="3.85546875" style="1" customWidth="1"/>
    <col min="2" max="2" width="25.28515625" style="2" customWidth="1"/>
    <col min="3" max="3" width="9.140625" style="1"/>
    <col min="4" max="4" width="11.85546875" style="1" customWidth="1"/>
    <col min="5" max="5" width="15.7109375" style="1" customWidth="1"/>
    <col min="6" max="6" width="10.5703125" style="1" bestFit="1" customWidth="1"/>
    <col min="7" max="7" width="10.42578125" style="1" bestFit="1" customWidth="1"/>
    <col min="8" max="9" width="9.140625" style="1"/>
    <col min="10" max="10" width="10.28515625" style="1" customWidth="1"/>
    <col min="11" max="16384" width="9.140625" style="1"/>
  </cols>
  <sheetData>
    <row r="1" spans="2:10" x14ac:dyDescent="0.25">
      <c r="B1" s="1"/>
    </row>
    <row r="9" spans="2:10" x14ac:dyDescent="0.25">
      <c r="D9" s="7" t="s">
        <v>23</v>
      </c>
      <c r="E9" s="7" t="s">
        <v>24</v>
      </c>
      <c r="F9" s="7" t="s">
        <v>65</v>
      </c>
      <c r="G9" s="7" t="s">
        <v>66</v>
      </c>
      <c r="H9" s="7" t="s">
        <v>67</v>
      </c>
      <c r="I9" s="7" t="s">
        <v>25</v>
      </c>
      <c r="J9" s="7" t="s">
        <v>68</v>
      </c>
    </row>
    <row r="10" spans="2:10" x14ac:dyDescent="0.25">
      <c r="D10" s="1" t="s">
        <v>21</v>
      </c>
      <c r="E10" s="1" t="str">
        <f>IFERROR(VLOOKUP(D10,productsdata[],2,FALSE),"")</f>
        <v>Tablets</v>
      </c>
      <c r="F10" s="1" t="str">
        <f>IFERROR(VLOOKUP(D10,vendorsdata[],3,FALSE),"")</f>
        <v>Compac</v>
      </c>
      <c r="G10" s="8">
        <v>45658</v>
      </c>
      <c r="H10" s="1">
        <v>2</v>
      </c>
      <c r="I10" s="1">
        <f>IFERROR(VLOOKUP(D10,productsdata[],3,FALSE),"")</f>
        <v>23500</v>
      </c>
      <c r="J10" s="1">
        <f>IFERROR(purchasedata[[#This Row],[Units]]*purchasedata[[#This Row],[Cost]],"")</f>
        <v>47000</v>
      </c>
    </row>
    <row r="11" spans="2:10" x14ac:dyDescent="0.25">
      <c r="D11" s="1" t="s">
        <v>13</v>
      </c>
      <c r="E11" s="1" t="str">
        <f>IFERROR(VLOOKUP(D11,productsdata[],2,FALSE),"")</f>
        <v>Rgb Keyboard</v>
      </c>
      <c r="F11" s="1" t="str">
        <f>IFERROR(VLOOKUP(D11,vendorsdata[],3,FALSE),"")</f>
        <v>GG Traders</v>
      </c>
      <c r="G11" s="8">
        <v>45323</v>
      </c>
      <c r="H11" s="1">
        <v>5</v>
      </c>
      <c r="I11" s="1">
        <f>IFERROR(VLOOKUP(D11,productsdata[],3,FALSE),"")</f>
        <v>340</v>
      </c>
      <c r="J11" s="1">
        <f>IFERROR(purchasedata[[#This Row],[Units]]*purchasedata[[#This Row],[Cost]],"")</f>
        <v>1700</v>
      </c>
    </row>
    <row r="12" spans="2:10" x14ac:dyDescent="0.25">
      <c r="D12" s="1" t="s">
        <v>7</v>
      </c>
      <c r="E12" s="1" t="str">
        <f>IFERROR(VLOOKUP(D12,productsdata[],2,FALSE),"")</f>
        <v>Wireless Printer</v>
      </c>
      <c r="F12" s="1" t="str">
        <f>IFERROR(VLOOKUP(D12,vendorsdata[],3,FALSE),"")</f>
        <v>Tech99</v>
      </c>
      <c r="G12" s="8">
        <v>45815</v>
      </c>
      <c r="H12" s="1">
        <v>50</v>
      </c>
      <c r="I12" s="1">
        <f>IFERROR(VLOOKUP(D12,productsdata[],3,FALSE),"")</f>
        <v>4600</v>
      </c>
      <c r="J12" s="1">
        <f>IFERROR(purchasedata[[#This Row],[Units]]*purchasedata[[#This Row],[Cost]],"")</f>
        <v>230000</v>
      </c>
    </row>
    <row r="13" spans="2:10" x14ac:dyDescent="0.25">
      <c r="D13" s="1" t="s">
        <v>19</v>
      </c>
      <c r="E13" s="1" t="str">
        <f>IFERROR(VLOOKUP(D13,productsdata[],2,FALSE),"")</f>
        <v>Speakers</v>
      </c>
      <c r="F13" s="1" t="str">
        <f>IFERROR(VLOOKUP(D13,vendorsdata[],3,FALSE),"")</f>
        <v>Compac</v>
      </c>
      <c r="G13" s="8">
        <v>45816</v>
      </c>
      <c r="H13" s="1">
        <v>2</v>
      </c>
      <c r="I13" s="1">
        <f>IFERROR(VLOOKUP(D13,productsdata[],3,FALSE),"")</f>
        <v>670</v>
      </c>
      <c r="J13" s="1">
        <f>IFERROR(purchasedata[[#This Row],[Units]]*purchasedata[[#This Row],[Cost]],"")</f>
        <v>1340</v>
      </c>
    </row>
    <row r="14" spans="2:10" x14ac:dyDescent="0.25">
      <c r="D14" s="1" t="s">
        <v>17</v>
      </c>
      <c r="E14" s="1" t="str">
        <f>IFERROR(VLOOKUP(D14,productsdata[],2,FALSE),"")</f>
        <v>Headphones</v>
      </c>
      <c r="F14" s="1" t="str">
        <f>IFERROR(VLOOKUP(D14,vendorsdata[],3,FALSE),"")</f>
        <v>Compac</v>
      </c>
      <c r="G14" s="8">
        <v>46272</v>
      </c>
      <c r="H14" s="1">
        <v>6</v>
      </c>
      <c r="I14" s="1">
        <f>IFERROR(VLOOKUP(D14,productsdata[],3,FALSE),"")</f>
        <v>799</v>
      </c>
      <c r="J14" s="1">
        <f>IFERROR(purchasedata[[#This Row],[Units]]*purchasedata[[#This Row],[Cost]],"")</f>
        <v>4794</v>
      </c>
    </row>
    <row r="15" spans="2:10" x14ac:dyDescent="0.25">
      <c r="D15" s="1" t="s">
        <v>13</v>
      </c>
      <c r="E15" s="1" t="str">
        <f>IFERROR(VLOOKUP(D15,productsdata[],2,FALSE),"")</f>
        <v>Rgb Keyboard</v>
      </c>
      <c r="F15" s="1" t="str">
        <f>IFERROR(VLOOKUP(D15,vendorsdata[],3,FALSE),"")</f>
        <v>GG Traders</v>
      </c>
      <c r="G15" s="8">
        <v>45816</v>
      </c>
      <c r="H15" s="1">
        <v>9</v>
      </c>
      <c r="I15" s="1">
        <f>IFERROR(VLOOKUP(D15,productsdata[],3,FALSE),"")</f>
        <v>340</v>
      </c>
      <c r="J15" s="1">
        <f>IFERROR(purchasedata[[#This Row],[Units]]*purchasedata[[#This Row],[Cost]],"")</f>
        <v>3060</v>
      </c>
    </row>
    <row r="16" spans="2:10" x14ac:dyDescent="0.25">
      <c r="D16" s="1" t="s">
        <v>17</v>
      </c>
      <c r="E16" s="1" t="str">
        <f>IFERROR(VLOOKUP(D16,productsdata[],2,FALSE),"")</f>
        <v>Headphones</v>
      </c>
      <c r="F16" s="1" t="str">
        <f>IFERROR(VLOOKUP(D16,vendorsdata[],3,FALSE),"")</f>
        <v>Compac</v>
      </c>
      <c r="G16" s="8">
        <v>45815</v>
      </c>
      <c r="H16" s="1">
        <v>5</v>
      </c>
      <c r="I16" s="1">
        <f>IFERROR(VLOOKUP(D16,productsdata[],3,FALSE),"")</f>
        <v>799</v>
      </c>
      <c r="J16" s="1">
        <f>IFERROR(purchasedata[[#This Row],[Units]]*purchasedata[[#This Row],[Cost]],"")</f>
        <v>3995</v>
      </c>
    </row>
    <row r="17" spans="4:10" x14ac:dyDescent="0.25">
      <c r="D17" s="1" t="s">
        <v>21</v>
      </c>
      <c r="E17" s="1" t="str">
        <f>IFERROR(VLOOKUP(D17,productsdata[],2,FALSE),"")</f>
        <v>Tablets</v>
      </c>
      <c r="F17" s="1" t="str">
        <f>IFERROR(VLOOKUP(D17,vendorsdata[],3,FALSE),"")</f>
        <v>Compac</v>
      </c>
      <c r="G17" s="8">
        <v>45782</v>
      </c>
      <c r="H17" s="1">
        <v>5</v>
      </c>
      <c r="I17" s="1">
        <f>IFERROR(VLOOKUP(D17,productsdata[],3,FALSE),"")</f>
        <v>23500</v>
      </c>
      <c r="J17" s="1">
        <f>IFERROR(purchasedata[[#This Row],[Units]]*purchasedata[[#This Row],[Cost]],"")</f>
        <v>117500</v>
      </c>
    </row>
    <row r="18" spans="4:10" x14ac:dyDescent="0.25">
      <c r="D18" s="1" t="s">
        <v>13</v>
      </c>
      <c r="E18" s="1" t="str">
        <f>IFERROR(VLOOKUP(D18,productsdata[],2,FALSE),"")</f>
        <v>Rgb Keyboard</v>
      </c>
      <c r="F18" s="1" t="str">
        <f>IFERROR(VLOOKUP(D18,vendorsdata[],3,FALSE),"")</f>
        <v>GG Traders</v>
      </c>
      <c r="G18" s="8">
        <v>45782</v>
      </c>
      <c r="H18" s="1">
        <v>20</v>
      </c>
      <c r="I18" s="1">
        <f>IFERROR(VLOOKUP(D18,productsdata[],3,FALSE),"")</f>
        <v>340</v>
      </c>
      <c r="J18" s="1">
        <f>IFERROR(purchasedata[[#This Row],[Units]]*purchasedata[[#This Row],[Cost]],"")</f>
        <v>6800</v>
      </c>
    </row>
    <row r="19" spans="4:10" x14ac:dyDescent="0.25">
      <c r="D19" s="1" t="s">
        <v>5</v>
      </c>
      <c r="E19" s="1" t="str">
        <f>IFERROR(VLOOKUP(D19,productsdata[],2,FALSE),"")</f>
        <v>Laptop HP xyz i5</v>
      </c>
      <c r="F19" s="1" t="str">
        <f>IFERROR(VLOOKUP(D19,vendorsdata[],3,FALSE),"")</f>
        <v>Tech99</v>
      </c>
      <c r="G19" s="8">
        <v>45388</v>
      </c>
      <c r="H19" s="1">
        <v>10</v>
      </c>
      <c r="I19" s="1">
        <f>IFERROR(VLOOKUP(D19,productsdata[],3,FALSE),"")</f>
        <v>34500</v>
      </c>
      <c r="J19" s="1">
        <f>IFERROR(purchasedata[[#This Row],[Units]]*purchasedata[[#This Row],[Cost]],"")</f>
        <v>345000</v>
      </c>
    </row>
    <row r="20" spans="4:10" x14ac:dyDescent="0.25">
      <c r="D20" s="1" t="s">
        <v>11</v>
      </c>
      <c r="E20" s="1" t="str">
        <f>IFERROR(VLOOKUP(D20,productsdata[],2,FALSE),"")</f>
        <v>Mouse</v>
      </c>
      <c r="F20" s="1" t="str">
        <f>IFERROR(VLOOKUP(D20,vendorsdata[],3,FALSE),"")</f>
        <v>GG Traders</v>
      </c>
      <c r="G20" s="8">
        <v>45815</v>
      </c>
      <c r="H20" s="1">
        <v>500000</v>
      </c>
      <c r="I20" s="1">
        <f>IFERROR(VLOOKUP(D20,productsdata[],3,FALSE),"")</f>
        <v>200</v>
      </c>
      <c r="J20" s="1">
        <f>IFERROR(purchasedata[[#This Row],[Units]]*purchasedata[[#This Row],[Cost]],"")</f>
        <v>100000000</v>
      </c>
    </row>
    <row r="21" spans="4:10" x14ac:dyDescent="0.25">
      <c r="D21" s="1" t="s">
        <v>17</v>
      </c>
      <c r="E21" s="1" t="str">
        <f>IFERROR(VLOOKUP(D21,productsdata[],2,FALSE),"")</f>
        <v>Headphones</v>
      </c>
      <c r="F21" s="1" t="str">
        <f>IFERROR(VLOOKUP(D21,vendorsdata[],3,FALSE),"")</f>
        <v>Compac</v>
      </c>
      <c r="G21" s="8">
        <v>45877</v>
      </c>
      <c r="H21" s="1">
        <v>5000</v>
      </c>
      <c r="I21" s="1">
        <f>IFERROR(VLOOKUP(D21,productsdata[],3,FALSE),"")</f>
        <v>799</v>
      </c>
      <c r="J21" s="1">
        <f>IFERROR(purchasedata[[#This Row],[Units]]*purchasedata[[#This Row],[Cost]],"")</f>
        <v>3995000</v>
      </c>
    </row>
    <row r="22" spans="4:10" x14ac:dyDescent="0.25">
      <c r="D22" s="1" t="s">
        <v>3</v>
      </c>
      <c r="E22" s="1" t="str">
        <f>IFERROR(VLOOKUP(D22,productsdata[],2,FALSE),"")</f>
        <v>Smart Watch</v>
      </c>
      <c r="F22" s="1" t="str">
        <f>IFERROR(VLOOKUP(D22,vendorsdata[],3,FALSE),"")</f>
        <v>Tech99</v>
      </c>
      <c r="H22" s="1">
        <v>1000</v>
      </c>
      <c r="I22" s="1">
        <f>IFERROR(VLOOKUP(D22,productsdata[],3,FALSE),"")</f>
        <v>980</v>
      </c>
      <c r="J22" s="1">
        <f>IFERROR(purchasedata[[#This Row],[Units]]*purchasedata[[#This Row],[Cost]],"")</f>
        <v>980000</v>
      </c>
    </row>
  </sheetData>
  <dataValidations count="1">
    <dataValidation type="list" allowBlank="1" showInputMessage="1" showErrorMessage="1" sqref="D1:D1048576" xr:uid="{61B37783-6B5A-4BC7-A852-20AABFBD726B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0CA2-7399-4174-B65B-D734315E4F1F}">
  <dimension ref="B1:L21"/>
  <sheetViews>
    <sheetView showGridLines="0" showRowColHeaders="0" workbookViewId="0">
      <pane xSplit="3" ySplit="9" topLeftCell="D10" activePane="bottomRight" state="frozen"/>
      <selection activeCell="X15" sqref="X15"/>
      <selection pane="topRight" activeCell="X15" sqref="X15"/>
      <selection pane="bottomLeft" activeCell="X15" sqref="X15"/>
      <selection pane="bottomRight" activeCell="G10" sqref="G10"/>
    </sheetView>
  </sheetViews>
  <sheetFormatPr defaultRowHeight="15" x14ac:dyDescent="0.25"/>
  <cols>
    <col min="1" max="1" width="3.85546875" style="1" customWidth="1"/>
    <col min="2" max="2" width="25.28515625" style="2" customWidth="1"/>
    <col min="3" max="3" width="6" style="1" customWidth="1"/>
    <col min="4" max="4" width="10.7109375" style="3" bestFit="1" customWidth="1"/>
    <col min="5" max="5" width="13.28515625" style="1" customWidth="1"/>
    <col min="6" max="6" width="11.85546875" style="1" customWidth="1"/>
    <col min="7" max="7" width="15.7109375" style="1" customWidth="1"/>
    <col min="8" max="8" width="10.42578125" style="1" bestFit="1" customWidth="1"/>
    <col min="9" max="9" width="14" style="1" customWidth="1"/>
    <col min="10" max="10" width="7.85546875" style="1" customWidth="1"/>
    <col min="11" max="11" width="9.140625" style="1"/>
    <col min="12" max="12" width="10.28515625" style="1" customWidth="1"/>
    <col min="13" max="16384" width="9.140625" style="1"/>
  </cols>
  <sheetData>
    <row r="1" spans="2:12" x14ac:dyDescent="0.25">
      <c r="B1" s="1"/>
    </row>
    <row r="9" spans="2:12" x14ac:dyDescent="0.25">
      <c r="D9" s="9" t="s">
        <v>45</v>
      </c>
      <c r="E9" s="9" t="s">
        <v>69</v>
      </c>
      <c r="F9" s="9" t="s">
        <v>23</v>
      </c>
      <c r="G9" s="9" t="s">
        <v>24</v>
      </c>
      <c r="H9" s="9" t="s">
        <v>66</v>
      </c>
      <c r="I9" s="9" t="s">
        <v>70</v>
      </c>
      <c r="J9" s="9" t="s">
        <v>67</v>
      </c>
      <c r="K9" s="9" t="s">
        <v>71</v>
      </c>
      <c r="L9" s="9" t="s">
        <v>68</v>
      </c>
    </row>
    <row r="10" spans="2:12" x14ac:dyDescent="0.25">
      <c r="D10" s="3">
        <v>104</v>
      </c>
      <c r="E10" s="3" t="str">
        <f>IFERROR(VLOOKUP(salesdata[[#This Row],[Cust_ID]],customersdata[],2,FALSE),"")</f>
        <v>Rajesh Kumar</v>
      </c>
      <c r="F10" s="3" t="s">
        <v>5</v>
      </c>
      <c r="G10" s="3" t="str">
        <f>IFERROR(VLOOKUP(salesdata[[#This Row],[HSN Code]],productsdata[],2,TRUE),"")</f>
        <v>Laptop HP xyz i5</v>
      </c>
      <c r="H10" s="10">
        <v>45658</v>
      </c>
      <c r="I10" s="3">
        <f>IFERROR(VLOOKUP(salesdata[[#This Row],[HSN Code]],inventory[],6,FALSE),"")</f>
        <v>8</v>
      </c>
      <c r="J10" s="3">
        <v>2</v>
      </c>
      <c r="K10" s="3">
        <f>IFERROR(VLOOKUP(salesdata[[#This Row],[HSN Code]],productsdata[],4,FALSE),"")</f>
        <v>41400</v>
      </c>
      <c r="L10" s="3">
        <f>IFERROR(salesdata[[#This Row],[Price]]*salesdata[[#This Row],[Units]],"")</f>
        <v>82800</v>
      </c>
    </row>
    <row r="11" spans="2:12" x14ac:dyDescent="0.25">
      <c r="D11" s="3">
        <v>105</v>
      </c>
      <c r="E11" s="3" t="str">
        <f>IFERROR(VLOOKUP(salesdata[[#This Row],[Cust_ID]],customersdata[],2,FALSE),"")</f>
        <v xml:space="preserve">Amit </v>
      </c>
      <c r="F11" s="3" t="s">
        <v>17</v>
      </c>
      <c r="G11" s="3" t="str">
        <f>IFERROR(VLOOKUP(salesdata[[#This Row],[HSN Code]],productsdata[],2,TRUE),"")</f>
        <v>Headphones</v>
      </c>
      <c r="H11" s="10">
        <v>45659</v>
      </c>
      <c r="I11" s="3">
        <f>IFERROR(VLOOKUP(salesdata[[#This Row],[HSN Code]],inventory[],6,FALSE),"")</f>
        <v>4006</v>
      </c>
      <c r="J11" s="3">
        <v>5</v>
      </c>
      <c r="K11" s="3">
        <f>IFERROR(VLOOKUP(salesdata[[#This Row],[HSN Code]],productsdata[],4,FALSE),"")</f>
        <v>958.8</v>
      </c>
      <c r="L11" s="3">
        <f>IFERROR(salesdata[[#This Row],[Price]]*salesdata[[#This Row],[Units]],"")</f>
        <v>4794</v>
      </c>
    </row>
    <row r="12" spans="2:12" x14ac:dyDescent="0.25">
      <c r="D12" s="3">
        <v>106</v>
      </c>
      <c r="E12" s="3" t="str">
        <f>IFERROR(VLOOKUP(salesdata[[#This Row],[Cust_ID]],customersdata[],2,FALSE),"")</f>
        <v>Jain Tel.</v>
      </c>
      <c r="F12" s="3" t="s">
        <v>21</v>
      </c>
      <c r="G12" s="3" t="str">
        <f>IFERROR(VLOOKUP(salesdata[[#This Row],[HSN Code]],productsdata[],2,TRUE),"")</f>
        <v>Tablets</v>
      </c>
      <c r="H12" s="10">
        <v>45659</v>
      </c>
      <c r="I12" s="3">
        <f>IFERROR(VLOOKUP(salesdata[[#This Row],[HSN Code]],inventory[],6,FALSE),"")</f>
        <v>1</v>
      </c>
      <c r="J12" s="3">
        <v>6</v>
      </c>
      <c r="K12" s="3">
        <f>IFERROR(VLOOKUP(salesdata[[#This Row],[HSN Code]],productsdata[],4,FALSE),"")</f>
        <v>28200</v>
      </c>
      <c r="L12" s="3">
        <f>IFERROR(salesdata[[#This Row],[Price]]*salesdata[[#This Row],[Units]],"")</f>
        <v>169200</v>
      </c>
    </row>
    <row r="13" spans="2:12" x14ac:dyDescent="0.25">
      <c r="D13" s="3">
        <v>103</v>
      </c>
      <c r="E13" s="3" t="str">
        <f>IFERROR(VLOOKUP(salesdata[[#This Row],[Cust_ID]],customersdata[],2,FALSE),"")</f>
        <v>99store</v>
      </c>
      <c r="F13" s="3" t="s">
        <v>13</v>
      </c>
      <c r="G13" s="3" t="str">
        <f>IFERROR(VLOOKUP(salesdata[[#This Row],[HSN Code]],productsdata[],2,TRUE),"")</f>
        <v>Rgb Keyboard</v>
      </c>
      <c r="H13" s="10">
        <v>45779</v>
      </c>
      <c r="I13" s="3">
        <f>IFERROR(VLOOKUP(salesdata[[#This Row],[HSN Code]],inventory[],6,FALSE),"")</f>
        <v>-2</v>
      </c>
      <c r="J13" s="3">
        <v>36</v>
      </c>
      <c r="K13" s="3">
        <f>IFERROR(VLOOKUP(salesdata[[#This Row],[HSN Code]],productsdata[],4,FALSE),"")</f>
        <v>408</v>
      </c>
      <c r="L13" s="3">
        <f>IFERROR(salesdata[[#This Row],[Price]]*salesdata[[#This Row],[Units]],"")</f>
        <v>14688</v>
      </c>
    </row>
    <row r="14" spans="2:12" x14ac:dyDescent="0.25">
      <c r="D14" s="3">
        <v>105</v>
      </c>
      <c r="E14" s="3" t="str">
        <f>IFERROR(VLOOKUP(salesdata[[#This Row],[Cust_ID]],customersdata[],2,FALSE),"")</f>
        <v xml:space="preserve">Amit </v>
      </c>
      <c r="F14" s="3" t="s">
        <v>11</v>
      </c>
      <c r="G14" s="3" t="str">
        <f>IFERROR(VLOOKUP(salesdata[[#This Row],[HSN Code]],productsdata[],2,TRUE),"")</f>
        <v>Mouse</v>
      </c>
      <c r="H14" s="10">
        <v>45782</v>
      </c>
      <c r="I14" s="3">
        <f>IFERROR(VLOOKUP(salesdata[[#This Row],[HSN Code]],inventory[],6,FALSE),"")</f>
        <v>-200</v>
      </c>
      <c r="J14" s="3">
        <v>200</v>
      </c>
      <c r="K14" s="3">
        <f>IFERROR(VLOOKUP(salesdata[[#This Row],[HSN Code]],productsdata[],4,FALSE),"")</f>
        <v>240</v>
      </c>
      <c r="L14" s="3">
        <f>IFERROR(salesdata[[#This Row],[Price]]*salesdata[[#This Row],[Units]],"")</f>
        <v>48000</v>
      </c>
    </row>
    <row r="15" spans="2:12" x14ac:dyDescent="0.25">
      <c r="D15" s="3">
        <v>100</v>
      </c>
      <c r="E15" s="3" t="str">
        <f>IFERROR(VLOOKUP(salesdata[[#This Row],[Cust_ID]],customersdata[],2,FALSE),"")</f>
        <v>Ram sales</v>
      </c>
      <c r="F15" s="3" t="s">
        <v>17</v>
      </c>
      <c r="G15" s="3" t="str">
        <f>IFERROR(VLOOKUP(salesdata[[#This Row],[HSN Code]],productsdata[],2,TRUE),"")</f>
        <v>Headphones</v>
      </c>
      <c r="H15" s="10">
        <v>45782</v>
      </c>
      <c r="I15" s="3">
        <f>IFERROR(VLOOKUP(salesdata[[#This Row],[HSN Code]],inventory[],6,FALSE),"")</f>
        <v>4006</v>
      </c>
      <c r="J15" s="3">
        <v>1000</v>
      </c>
      <c r="K15" s="3">
        <f>IFERROR(VLOOKUP(salesdata[[#This Row],[HSN Code]],productsdata[],4,FALSE),"")</f>
        <v>958.8</v>
      </c>
      <c r="L15" s="3">
        <f>IFERROR(salesdata[[#This Row],[Price]]*salesdata[[#This Row],[Units]],"")</f>
        <v>958800</v>
      </c>
    </row>
    <row r="16" spans="2:12" x14ac:dyDescent="0.25">
      <c r="D16" s="3">
        <v>107</v>
      </c>
      <c r="E16" s="3" t="str">
        <f>IFERROR(VLOOKUP(salesdata[[#This Row],[Cust_ID]],customersdata[],2,FALSE),"")</f>
        <v>ashish suryavanshi</v>
      </c>
      <c r="F16" s="3" t="s">
        <v>11</v>
      </c>
      <c r="G16" s="3" t="str">
        <f>IFERROR(VLOOKUP(salesdata[[#This Row],[HSN Code]],productsdata[],2,TRUE),"")</f>
        <v>Mouse</v>
      </c>
      <c r="H16" s="10">
        <v>45845</v>
      </c>
      <c r="I16" s="3">
        <f>IFERROR(VLOOKUP(salesdata[[#This Row],[HSN Code]],inventory[],6,FALSE),"")</f>
        <v>-200</v>
      </c>
      <c r="J16" s="3">
        <v>500000</v>
      </c>
      <c r="K16" s="3">
        <f>IFERROR(VLOOKUP(salesdata[[#This Row],[HSN Code]],productsdata[],4,FALSE),"")</f>
        <v>240</v>
      </c>
      <c r="L16" s="3">
        <f>IFERROR(salesdata[[#This Row],[Price]]*salesdata[[#This Row],[Units]],"")</f>
        <v>120000000</v>
      </c>
    </row>
    <row r="17" spans="5:12" x14ac:dyDescent="0.25">
      <c r="E17" s="3" t="str">
        <f>IFERROR(VLOOKUP(salesdata[[#This Row],[Cust_ID]],customersdata[],2,FALSE),"")</f>
        <v/>
      </c>
      <c r="F17" s="3"/>
      <c r="G17" s="3" t="str">
        <f>IFERROR(VLOOKUP(salesdata[[#This Row],[HSN Code]],productsdata[],2,TRUE),"")</f>
        <v/>
      </c>
      <c r="H17" s="3"/>
      <c r="I17" s="3" t="str">
        <f>IFERROR(VLOOKUP(salesdata[[#This Row],[HSN Code]],inventory[],6,FALSE),"")</f>
        <v/>
      </c>
      <c r="J17" s="3"/>
      <c r="K17" s="3" t="str">
        <f>IFERROR(VLOOKUP(salesdata[[#This Row],[HSN Code]],productsdata[],4,FALSE),"")</f>
        <v/>
      </c>
      <c r="L17" s="3" t="str">
        <f>IFERROR(salesdata[[#This Row],[Price]]*salesdata[[#This Row],[Units]],"")</f>
        <v/>
      </c>
    </row>
    <row r="18" spans="5:12" x14ac:dyDescent="0.25">
      <c r="E18" s="3" t="str">
        <f>IFERROR(VLOOKUP(salesdata[[#This Row],[Cust_ID]],customersdata[],2,FALSE),"")</f>
        <v/>
      </c>
      <c r="F18" s="3"/>
      <c r="G18" s="3" t="str">
        <f>IFERROR(VLOOKUP(salesdata[[#This Row],[HSN Code]],productsdata[],2,TRUE),"")</f>
        <v/>
      </c>
      <c r="H18" s="3"/>
      <c r="I18" s="3" t="str">
        <f>IFERROR(VLOOKUP(salesdata[[#This Row],[HSN Code]],inventory[],6,FALSE),"")</f>
        <v/>
      </c>
      <c r="J18" s="3"/>
      <c r="K18" s="3" t="str">
        <f>IFERROR(VLOOKUP(salesdata[[#This Row],[HSN Code]],productsdata[],4,FALSE),"")</f>
        <v/>
      </c>
      <c r="L18" s="3" t="str">
        <f>IFERROR(salesdata[[#This Row],[Price]]*salesdata[[#This Row],[Units]],"")</f>
        <v/>
      </c>
    </row>
    <row r="19" spans="5:12" x14ac:dyDescent="0.25">
      <c r="E19" s="3" t="str">
        <f>IFERROR(VLOOKUP(salesdata[[#This Row],[Cust_ID]],customersdata[],2,FALSE),"")</f>
        <v/>
      </c>
      <c r="F19" s="3"/>
      <c r="G19" s="3" t="str">
        <f>IFERROR(VLOOKUP(salesdata[[#This Row],[HSN Code]],productsdata[],2,TRUE),"")</f>
        <v/>
      </c>
      <c r="H19" s="3"/>
      <c r="I19" s="3" t="str">
        <f>IFERROR(VLOOKUP(salesdata[[#This Row],[HSN Code]],inventory[],6,FALSE),"")</f>
        <v/>
      </c>
      <c r="J19" s="3"/>
      <c r="K19" s="3" t="str">
        <f>IFERROR(VLOOKUP(salesdata[[#This Row],[HSN Code]],productsdata[],4,FALSE),"")</f>
        <v/>
      </c>
      <c r="L19" s="3" t="str">
        <f>IFERROR(salesdata[[#This Row],[Price]]*salesdata[[#This Row],[Units]],"")</f>
        <v/>
      </c>
    </row>
    <row r="20" spans="5:12" x14ac:dyDescent="0.25">
      <c r="E20" s="3" t="str">
        <f>IFERROR(VLOOKUP(salesdata[[#This Row],[Cust_ID]],customersdata[],2,FALSE),"")</f>
        <v/>
      </c>
      <c r="F20" s="3"/>
      <c r="G20" s="3" t="str">
        <f>IFERROR(VLOOKUP(salesdata[[#This Row],[HSN Code]],productsdata[],2,TRUE),"")</f>
        <v/>
      </c>
      <c r="H20" s="3"/>
      <c r="I20" s="3" t="str">
        <f>IFERROR(VLOOKUP(salesdata[[#This Row],[HSN Code]],inventory[],6,FALSE),"")</f>
        <v/>
      </c>
      <c r="J20" s="3"/>
      <c r="K20" s="3" t="str">
        <f>IFERROR(VLOOKUP(salesdata[[#This Row],[HSN Code]],productsdata[],4,FALSE),"")</f>
        <v/>
      </c>
      <c r="L20" s="3" t="str">
        <f>IFERROR(salesdata[[#This Row],[Price]]*salesdata[[#This Row],[Units]],"")</f>
        <v/>
      </c>
    </row>
    <row r="21" spans="5:12" x14ac:dyDescent="0.25">
      <c r="E21" s="3" t="str">
        <f>IFERROR(VLOOKUP(salesdata[[#This Row],[Cust_ID]],customersdata[],2,FALSE),"")</f>
        <v/>
      </c>
      <c r="F21" s="3"/>
      <c r="G21" s="3" t="str">
        <f>IFERROR(VLOOKUP(salesdata[[#This Row],[HSN Code]],productsdata[],2,TRUE),"")</f>
        <v/>
      </c>
      <c r="H21" s="3"/>
      <c r="I21" s="3" t="str">
        <f>IFERROR(VLOOKUP(salesdata[[#This Row],[HSN Code]],inventory[],6,FALSE),"")</f>
        <v/>
      </c>
      <c r="J21" s="3"/>
      <c r="K21" s="3" t="str">
        <f>IFERROR(VLOOKUP(salesdata[[#This Row],[HSN Code]],productsdata[],4,FALSE),"")</f>
        <v/>
      </c>
      <c r="L21" s="3" t="str">
        <f>IFERROR(salesdata[[#This Row],[Price]]*salesdata[[#This Row],[Units]],"")</f>
        <v/>
      </c>
    </row>
  </sheetData>
  <dataValidations count="2">
    <dataValidation type="list" allowBlank="1" showInputMessage="1" showErrorMessage="1" sqref="D10:D21" xr:uid="{466CA849-BDDD-4EC9-BE2D-21D2B519A36C}">
      <formula1>customerid</formula1>
    </dataValidation>
    <dataValidation type="list" allowBlank="1" showInputMessage="1" showErrorMessage="1" sqref="F10:F21" xr:uid="{03739951-B6FB-4976-8EC0-85FEF5314703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5488-B1F2-492D-ABB6-168F2E7319C6}">
  <dimension ref="B1:K23"/>
  <sheetViews>
    <sheetView showGridLines="0" showRowColHeaders="0" workbookViewId="0">
      <pane xSplit="3" ySplit="9" topLeftCell="D10" activePane="bottomRight" state="frozen"/>
      <selection activeCell="X15" sqref="X15"/>
      <selection pane="topRight" activeCell="X15" sqref="X15"/>
      <selection pane="bottomLeft" activeCell="X15" sqref="X15"/>
      <selection pane="bottomRight" activeCell="L32" sqref="L32"/>
    </sheetView>
  </sheetViews>
  <sheetFormatPr defaultRowHeight="15" x14ac:dyDescent="0.25"/>
  <cols>
    <col min="1" max="1" width="3.85546875" style="1" customWidth="1"/>
    <col min="2" max="2" width="25.28515625" style="2" customWidth="1"/>
    <col min="3" max="3" width="6" style="1" customWidth="1"/>
    <col min="4" max="4" width="11.85546875" style="1" customWidth="1"/>
    <col min="5" max="5" width="15.7109375" style="1" customWidth="1"/>
    <col min="6" max="6" width="8.42578125" style="1" bestFit="1" customWidth="1"/>
    <col min="7" max="7" width="9.42578125" style="1" customWidth="1"/>
    <col min="8" max="8" width="9.28515625" style="1" customWidth="1"/>
    <col min="9" max="9" width="9.140625" style="1"/>
    <col min="10" max="10" width="12.5703125" style="1" customWidth="1"/>
    <col min="11" max="11" width="0" style="1" hidden="1" customWidth="1"/>
    <col min="12" max="16384" width="9.140625" style="1"/>
  </cols>
  <sheetData>
    <row r="1" spans="2:11" x14ac:dyDescent="0.25">
      <c r="B1" s="1"/>
    </row>
    <row r="9" spans="2:11" x14ac:dyDescent="0.25">
      <c r="D9" s="7" t="s">
        <v>23</v>
      </c>
      <c r="E9" s="7" t="s">
        <v>24</v>
      </c>
      <c r="F9" s="7" t="s">
        <v>25</v>
      </c>
      <c r="G9" s="7" t="s">
        <v>72</v>
      </c>
      <c r="H9" s="7" t="s">
        <v>73</v>
      </c>
      <c r="I9" s="7" t="s">
        <v>74</v>
      </c>
      <c r="J9" s="7" t="s">
        <v>75</v>
      </c>
      <c r="K9" s="7" t="s">
        <v>90</v>
      </c>
    </row>
    <row r="10" spans="2:11" x14ac:dyDescent="0.25">
      <c r="D10" s="1" t="str">
        <f>IFERROR(productsdata[[#This Row],[HSN Code]],"")</f>
        <v>N1001</v>
      </c>
      <c r="E10" s="1" t="str">
        <f>IFERROR(productsdata[[#This Row],[Product Name]],"")</f>
        <v>Smart Watch</v>
      </c>
      <c r="F10" s="1">
        <f>IFERROR(productsdata[[#This Row],[Cost]],"")</f>
        <v>980</v>
      </c>
      <c r="G10" s="1">
        <f>SUMIF(purchasedata[Product Name],inventory[[#This Row],[Product Name]],purchasedata[Units])</f>
        <v>1000</v>
      </c>
      <c r="H10" s="1">
        <f>SUMIF(salesdata[Product Name],inventory[[#This Row],[Product Name]],salesdata[Units])</f>
        <v>0</v>
      </c>
      <c r="I10" s="1">
        <f>inventory[[#This Row],[P Units]]-inventory[[#This Row],[S Units]]</f>
        <v>1000</v>
      </c>
      <c r="J10" s="1">
        <f>IFERROR(inventory[[#This Row],[Cost]]*inventory[[#This Row],[Stock]],"")</f>
        <v>980000</v>
      </c>
      <c r="K10" s="1" t="str">
        <f>IFERROR(IF(inventory[[#This Row],[Stock]]&lt;=5, "please order " &amp;inventory[[#This Row],[Product Name]]&amp; " , its current quantity is " &amp;inventory[[#This Row],[Stock]],""),"")</f>
        <v/>
      </c>
    </row>
    <row r="11" spans="2:11" x14ac:dyDescent="0.25">
      <c r="D11" s="1" t="str">
        <f>IFERROR(productsdata[[#This Row],[HSN Code]],"")</f>
        <v>N1002</v>
      </c>
      <c r="E11" s="1" t="str">
        <f>IFERROR(productsdata[[#This Row],[Product Name]],"")</f>
        <v>Laptop HP xyz i5</v>
      </c>
      <c r="F11" s="1">
        <f>IFERROR(productsdata[[#This Row],[Cost]],"")</f>
        <v>34500</v>
      </c>
      <c r="G11" s="1">
        <f>SUMIF(purchasedata[Product Name],inventory[[#This Row],[Product Name]],purchasedata[Units])</f>
        <v>10</v>
      </c>
      <c r="H11" s="1">
        <f>SUMIF(salesdata[Product Name],inventory[[#This Row],[Product Name]],salesdata[Units])</f>
        <v>2</v>
      </c>
      <c r="I11" s="1">
        <f>inventory[[#This Row],[P Units]]-inventory[[#This Row],[S Units]]</f>
        <v>8</v>
      </c>
      <c r="J11" s="1">
        <f>IFERROR(inventory[[#This Row],[Cost]]*inventory[[#This Row],[Stock]],"")</f>
        <v>276000</v>
      </c>
      <c r="K11" s="1" t="str">
        <f>IFERROR(IF(inventory[[#This Row],[Stock]]&lt;=5, "please order " &amp;inventory[[#This Row],[Product Name]]&amp; " , its current quantity is " &amp;inventory[[#This Row],[Stock]],""),"")</f>
        <v/>
      </c>
    </row>
    <row r="12" spans="2:11" x14ac:dyDescent="0.25">
      <c r="D12" s="1" t="str">
        <f>IFERROR(productsdata[[#This Row],[HSN Code]],"")</f>
        <v>N1003</v>
      </c>
      <c r="E12" s="1" t="str">
        <f>IFERROR(productsdata[[#This Row],[Product Name]],"")</f>
        <v>Wireless Printer</v>
      </c>
      <c r="F12" s="1">
        <f>IFERROR(productsdata[[#This Row],[Cost]],"")</f>
        <v>4600</v>
      </c>
      <c r="G12" s="1">
        <f>SUMIF(purchasedata[Product Name],inventory[[#This Row],[Product Name]],purchasedata[Units])</f>
        <v>50</v>
      </c>
      <c r="H12" s="1">
        <f>SUMIF(salesdata[Product Name],inventory[[#This Row],[Product Name]],salesdata[Units])</f>
        <v>0</v>
      </c>
      <c r="I12" s="1">
        <f>inventory[[#This Row],[P Units]]-inventory[[#This Row],[S Units]]</f>
        <v>50</v>
      </c>
      <c r="J12" s="1">
        <f>IFERROR(inventory[[#This Row],[Cost]]*inventory[[#This Row],[Stock]],"")</f>
        <v>230000</v>
      </c>
      <c r="K12" s="1" t="str">
        <f>IFERROR(IF(inventory[[#This Row],[Stock]]&lt;=5, "please order " &amp;inventory[[#This Row],[Product Name]]&amp; " , its current quantity is " &amp;inventory[[#This Row],[Stock]],""),"")</f>
        <v/>
      </c>
    </row>
    <row r="13" spans="2:11" x14ac:dyDescent="0.25">
      <c r="D13" s="1" t="str">
        <f>IFERROR(productsdata[[#This Row],[HSN Code]],"")</f>
        <v>N1004</v>
      </c>
      <c r="E13" s="1" t="str">
        <f>IFERROR(productsdata[[#This Row],[Product Name]],"")</f>
        <v>Desktop</v>
      </c>
      <c r="F13" s="1">
        <f>IFERROR(productsdata[[#This Row],[Cost]],"")</f>
        <v>21000</v>
      </c>
      <c r="G13" s="1">
        <f>SUMIF(purchasedata[Product Name],inventory[[#This Row],[Product Name]],purchasedata[Units])</f>
        <v>0</v>
      </c>
      <c r="H13" s="1">
        <f>SUMIF(salesdata[Product Name],inventory[[#This Row],[Product Name]],salesdata[Units])</f>
        <v>0</v>
      </c>
      <c r="I13" s="1">
        <f>inventory[[#This Row],[P Units]]-inventory[[#This Row],[S Units]]</f>
        <v>0</v>
      </c>
      <c r="J13" s="1">
        <f>IFERROR(inventory[[#This Row],[Cost]]*inventory[[#This Row],[Stock]],"")</f>
        <v>0</v>
      </c>
      <c r="K13" s="1" t="str">
        <f>IFERROR(IF(inventory[[#This Row],[Stock]]&lt;=5, "please order " &amp;inventory[[#This Row],[Product Name]]&amp; " , its current quantity is " &amp;inventory[[#This Row],[Stock]],""),"")</f>
        <v>please order Desktop , its current quantity is 0</v>
      </c>
    </row>
    <row r="14" spans="2:11" x14ac:dyDescent="0.25">
      <c r="D14" s="1" t="str">
        <f>IFERROR(productsdata[[#This Row],[HSN Code]],"")</f>
        <v>N1005</v>
      </c>
      <c r="E14" s="1" t="str">
        <f>IFERROR(productsdata[[#This Row],[Product Name]],"")</f>
        <v>Mouse</v>
      </c>
      <c r="F14" s="1">
        <f>IFERROR(productsdata[[#This Row],[Cost]],"")</f>
        <v>200</v>
      </c>
      <c r="G14" s="1">
        <f>SUMIF(purchasedata[Product Name],inventory[[#This Row],[Product Name]],purchasedata[Units])</f>
        <v>500000</v>
      </c>
      <c r="H14" s="1">
        <f>SUMIF(salesdata[Product Name],inventory[[#This Row],[Product Name]],salesdata[Units])</f>
        <v>500200</v>
      </c>
      <c r="I14" s="1">
        <f>inventory[[#This Row],[P Units]]-inventory[[#This Row],[S Units]]</f>
        <v>-200</v>
      </c>
      <c r="J14" s="1">
        <f>IFERROR(inventory[[#This Row],[Cost]]*inventory[[#This Row],[Stock]],"")</f>
        <v>-40000</v>
      </c>
      <c r="K14" s="1" t="str">
        <f>IFERROR(IF(inventory[[#This Row],[Stock]]&lt;=5, "please order " &amp;inventory[[#This Row],[Product Name]]&amp; " , its current quantity is " &amp;inventory[[#This Row],[Stock]],""),"")</f>
        <v>please order Mouse , its current quantity is -200</v>
      </c>
    </row>
    <row r="15" spans="2:11" x14ac:dyDescent="0.25">
      <c r="D15" s="1" t="str">
        <f>IFERROR(productsdata[[#This Row],[HSN Code]],"")</f>
        <v>N1006</v>
      </c>
      <c r="E15" s="1" t="str">
        <f>IFERROR(productsdata[[#This Row],[Product Name]],"")</f>
        <v>Rgb Keyboard</v>
      </c>
      <c r="F15" s="1">
        <f>IFERROR(productsdata[[#This Row],[Cost]],"")</f>
        <v>340</v>
      </c>
      <c r="G15" s="1">
        <f>SUMIF(purchasedata[Product Name],inventory[[#This Row],[Product Name]],purchasedata[Units])</f>
        <v>34</v>
      </c>
      <c r="H15" s="1">
        <f>SUMIF(salesdata[Product Name],inventory[[#This Row],[Product Name]],salesdata[Units])</f>
        <v>36</v>
      </c>
      <c r="I15" s="1">
        <f>inventory[[#This Row],[P Units]]-inventory[[#This Row],[S Units]]</f>
        <v>-2</v>
      </c>
      <c r="J15" s="1">
        <f>IFERROR(inventory[[#This Row],[Cost]]*inventory[[#This Row],[Stock]],"")</f>
        <v>-680</v>
      </c>
      <c r="K15" s="1" t="str">
        <f>IFERROR(IF(inventory[[#This Row],[Stock]]&lt;=5, "please order " &amp;inventory[[#This Row],[Product Name]]&amp; " , its current quantity is " &amp;inventory[[#This Row],[Stock]],""),"")</f>
        <v>please order Rgb Keyboard , its current quantity is -2</v>
      </c>
    </row>
    <row r="16" spans="2:11" x14ac:dyDescent="0.25">
      <c r="D16" s="1" t="str">
        <f>IFERROR(productsdata[[#This Row],[HSN Code]],"")</f>
        <v>N1007</v>
      </c>
      <c r="E16" s="1" t="str">
        <f>IFERROR(productsdata[[#This Row],[Product Name]],"")</f>
        <v>Camera</v>
      </c>
      <c r="F16" s="1">
        <f>IFERROR(productsdata[[#This Row],[Cost]],"")</f>
        <v>52000</v>
      </c>
      <c r="G16" s="1">
        <f>SUMIF(purchasedata[Product Name],inventory[[#This Row],[Product Name]],purchasedata[Units])</f>
        <v>0</v>
      </c>
      <c r="H16" s="1">
        <f>SUMIF(salesdata[Product Name],inventory[[#This Row],[Product Name]],salesdata[Units])</f>
        <v>0</v>
      </c>
      <c r="I16" s="1">
        <f>inventory[[#This Row],[P Units]]-inventory[[#This Row],[S Units]]</f>
        <v>0</v>
      </c>
      <c r="J16" s="1">
        <f>IFERROR(inventory[[#This Row],[Cost]]*inventory[[#This Row],[Stock]],"")</f>
        <v>0</v>
      </c>
      <c r="K16" s="1" t="str">
        <f>IFERROR(IF(inventory[[#This Row],[Stock]]&lt;=5, "please order " &amp;inventory[[#This Row],[Product Name]]&amp; " , its current quantity is " &amp;inventory[[#This Row],[Stock]],""),"")</f>
        <v>please order Camera , its current quantity is 0</v>
      </c>
    </row>
    <row r="17" spans="4:11" x14ac:dyDescent="0.25">
      <c r="D17" s="1" t="str">
        <f>IFERROR(productsdata[[#This Row],[HSN Code]],"")</f>
        <v>N1008</v>
      </c>
      <c r="E17" s="1" t="str">
        <f>IFERROR(productsdata[[#This Row],[Product Name]],"")</f>
        <v>Headphones</v>
      </c>
      <c r="F17" s="1">
        <f>IFERROR(productsdata[[#This Row],[Cost]],"")</f>
        <v>799</v>
      </c>
      <c r="G17" s="1">
        <f>SUMIF(purchasedata[Product Name],inventory[[#This Row],[Product Name]],purchasedata[Units])</f>
        <v>5011</v>
      </c>
      <c r="H17" s="1">
        <f>SUMIF(salesdata[Product Name],inventory[[#This Row],[Product Name]],salesdata[Units])</f>
        <v>1005</v>
      </c>
      <c r="I17" s="1">
        <f>inventory[[#This Row],[P Units]]-inventory[[#This Row],[S Units]]</f>
        <v>4006</v>
      </c>
      <c r="J17" s="1">
        <f>IFERROR(inventory[[#This Row],[Cost]]*inventory[[#This Row],[Stock]],"")</f>
        <v>3200794</v>
      </c>
      <c r="K17" s="1" t="str">
        <f>IFERROR(IF(inventory[[#This Row],[Stock]]&lt;=5, "please order " &amp;inventory[[#This Row],[Product Name]]&amp; " , its current quantity is " &amp;inventory[[#This Row],[Stock]],""),"")</f>
        <v/>
      </c>
    </row>
    <row r="18" spans="4:11" x14ac:dyDescent="0.25">
      <c r="D18" s="1" t="str">
        <f>IFERROR(productsdata[[#This Row],[HSN Code]],"")</f>
        <v>N1009</v>
      </c>
      <c r="E18" s="1" t="str">
        <f>IFERROR(productsdata[[#This Row],[Product Name]],"")</f>
        <v>Speakers</v>
      </c>
      <c r="F18" s="1">
        <f>IFERROR(productsdata[[#This Row],[Cost]],"")</f>
        <v>670</v>
      </c>
      <c r="G18" s="1">
        <f>SUMIF(purchasedata[Product Name],inventory[[#This Row],[Product Name]],purchasedata[Units])</f>
        <v>2</v>
      </c>
      <c r="H18" s="1">
        <f>SUMIF(salesdata[Product Name],inventory[[#This Row],[Product Name]],salesdata[Units])</f>
        <v>0</v>
      </c>
      <c r="I18" s="1">
        <f>inventory[[#This Row],[P Units]]-inventory[[#This Row],[S Units]]</f>
        <v>2</v>
      </c>
      <c r="J18" s="1">
        <f>IFERROR(inventory[[#This Row],[Cost]]*inventory[[#This Row],[Stock]],"")</f>
        <v>1340</v>
      </c>
      <c r="K18" s="1" t="str">
        <f>IFERROR(IF(inventory[[#This Row],[Stock]]&lt;=5, "please order " &amp;inventory[[#This Row],[Product Name]]&amp; " , its current quantity is " &amp;inventory[[#This Row],[Stock]],""),"")</f>
        <v>please order Speakers , its current quantity is 2</v>
      </c>
    </row>
    <row r="19" spans="4:11" x14ac:dyDescent="0.25">
      <c r="D19" s="1" t="str">
        <f>IFERROR(productsdata[[#This Row],[HSN Code]],"")</f>
        <v>N1010</v>
      </c>
      <c r="E19" s="1" t="str">
        <f>IFERROR(productsdata[[#This Row],[Product Name]],"")</f>
        <v>Tablets</v>
      </c>
      <c r="F19" s="1">
        <f>IFERROR(productsdata[[#This Row],[Cost]],"")</f>
        <v>23500</v>
      </c>
      <c r="G19" s="1">
        <f>SUMIF(purchasedata[Product Name],inventory[[#This Row],[Product Name]],purchasedata[Units])</f>
        <v>7</v>
      </c>
      <c r="H19" s="1">
        <f>SUMIF(salesdata[Product Name],inventory[[#This Row],[Product Name]],salesdata[Units])</f>
        <v>6</v>
      </c>
      <c r="I19" s="1">
        <f>inventory[[#This Row],[P Units]]-inventory[[#This Row],[S Units]]</f>
        <v>1</v>
      </c>
      <c r="J19" s="1">
        <f>IFERROR(inventory[[#This Row],[Cost]]*inventory[[#This Row],[Stock]],"")</f>
        <v>23500</v>
      </c>
      <c r="K19" s="1" t="str">
        <f>IFERROR(IF(inventory[[#This Row],[Stock]]&lt;=5, "please order " &amp;inventory[[#This Row],[Product Name]]&amp; " , its current quantity is " &amp;inventory[[#This Row],[Stock]],""),"")</f>
        <v>please order Tablets , its current quantity is 1</v>
      </c>
    </row>
    <row r="20" spans="4:11" x14ac:dyDescent="0.25">
      <c r="D20" s="1" t="str">
        <f>IFERROR(productsdata[[#This Row],[HSN Code]],"")</f>
        <v/>
      </c>
      <c r="E20" s="1" t="str">
        <f>IFERROR(productsdata[[#This Row],[Product Name]],"")</f>
        <v/>
      </c>
      <c r="F20" s="1" t="str">
        <f>IFERROR(productsdata[[#This Row],[Cost]],"")</f>
        <v/>
      </c>
    </row>
    <row r="21" spans="4:11" x14ac:dyDescent="0.25">
      <c r="D21" s="1" t="str">
        <f>IFERROR(productsdata[[#This Row],[HSN Code]],"")</f>
        <v/>
      </c>
      <c r="E21" s="1" t="str">
        <f>IFERROR(productsdata[[#This Row],[Product Name]],"")</f>
        <v/>
      </c>
      <c r="F21" s="1" t="str">
        <f>IFERROR(productsdata[[#This Row],[Cost]],"")</f>
        <v/>
      </c>
    </row>
    <row r="22" spans="4:11" x14ac:dyDescent="0.25">
      <c r="D22" s="1" t="str">
        <f>IFERROR(productsdata[[#This Row],[HSN Code]],"")</f>
        <v/>
      </c>
      <c r="E22" s="1" t="str">
        <f>IFERROR(productsdata[[#This Row],[Product Name]],"")</f>
        <v/>
      </c>
      <c r="F22" s="1" t="str">
        <f>IFERROR(productsdata[[#This Row],[Cost]],"")</f>
        <v/>
      </c>
    </row>
    <row r="23" spans="4:11" x14ac:dyDescent="0.25">
      <c r="D23" s="1" t="str">
        <f>IFERROR(productsdata[[#This Row],[HSN Code]],"")</f>
        <v/>
      </c>
      <c r="E23" s="1" t="str">
        <f>IFERROR(productsdata[[#This Row],[Product Name]],"")</f>
        <v/>
      </c>
      <c r="F23" s="1" t="str">
        <f>IFERROR(productsdata[[#This Row],[Cost]],"")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05C4-2178-46B7-97FD-5082BE57B663}">
  <dimension ref="A2:H40"/>
  <sheetViews>
    <sheetView showGridLines="0" showRowColHeaders="0" workbookViewId="0">
      <selection activeCell="Q22" sqref="Q22"/>
    </sheetView>
  </sheetViews>
  <sheetFormatPr defaultRowHeight="15" x14ac:dyDescent="0.25"/>
  <cols>
    <col min="1" max="1" width="15.42578125" bestFit="1" customWidth="1"/>
    <col min="2" max="2" width="12.28515625" bestFit="1" customWidth="1"/>
    <col min="3" max="3" width="15.28515625" bestFit="1" customWidth="1"/>
    <col min="7" max="7" width="17.7109375" bestFit="1" customWidth="1"/>
    <col min="8" max="8" width="14.85546875" bestFit="1" customWidth="1"/>
  </cols>
  <sheetData>
    <row r="2" spans="1:8" x14ac:dyDescent="0.25">
      <c r="A2" t="s">
        <v>76</v>
      </c>
      <c r="C2" t="s">
        <v>77</v>
      </c>
    </row>
    <row r="3" spans="1:8" x14ac:dyDescent="0.25">
      <c r="A3" s="33">
        <v>8</v>
      </c>
      <c r="C3">
        <f>GETPIVOTDATA("Name",$A$2)</f>
        <v>8</v>
      </c>
      <c r="G3" s="14" t="s">
        <v>86</v>
      </c>
      <c r="H3" t="s">
        <v>88</v>
      </c>
    </row>
    <row r="4" spans="1:8" x14ac:dyDescent="0.25">
      <c r="G4" s="15" t="s">
        <v>18</v>
      </c>
      <c r="H4" s="33">
        <v>1005</v>
      </c>
    </row>
    <row r="5" spans="1:8" x14ac:dyDescent="0.25">
      <c r="G5" s="15" t="s">
        <v>6</v>
      </c>
      <c r="H5" s="33">
        <v>2</v>
      </c>
    </row>
    <row r="6" spans="1:8" x14ac:dyDescent="0.25">
      <c r="A6" t="s">
        <v>78</v>
      </c>
      <c r="C6" t="s">
        <v>79</v>
      </c>
      <c r="G6" s="15" t="s">
        <v>12</v>
      </c>
      <c r="H6" s="33">
        <v>500200</v>
      </c>
    </row>
    <row r="7" spans="1:8" x14ac:dyDescent="0.25">
      <c r="A7" s="33">
        <v>10</v>
      </c>
      <c r="C7">
        <f>GETPIVOTDATA("Product Name",$A$6)</f>
        <v>10</v>
      </c>
      <c r="G7" s="15" t="s">
        <v>14</v>
      </c>
      <c r="H7" s="33">
        <v>36</v>
      </c>
    </row>
    <row r="8" spans="1:8" x14ac:dyDescent="0.25">
      <c r="G8" s="15" t="s">
        <v>22</v>
      </c>
      <c r="H8" s="33">
        <v>6</v>
      </c>
    </row>
    <row r="10" spans="1:8" x14ac:dyDescent="0.25">
      <c r="A10" t="s">
        <v>80</v>
      </c>
      <c r="C10" t="s">
        <v>81</v>
      </c>
    </row>
    <row r="11" spans="1:8" x14ac:dyDescent="0.25">
      <c r="A11" s="33">
        <v>105736189</v>
      </c>
      <c r="C11" s="13">
        <f>GETPIVOTDATA("Amount",$A$10)</f>
        <v>105736189</v>
      </c>
    </row>
    <row r="15" spans="1:8" x14ac:dyDescent="0.25">
      <c r="A15" t="s">
        <v>80</v>
      </c>
      <c r="C15" t="s">
        <v>82</v>
      </c>
    </row>
    <row r="16" spans="1:8" x14ac:dyDescent="0.25">
      <c r="A16" s="33">
        <v>121278282</v>
      </c>
      <c r="C16" s="12">
        <f>GETPIVOTDATA("Amount",$A$15)</f>
        <v>121278282</v>
      </c>
      <c r="G16" s="14" t="s">
        <v>86</v>
      </c>
      <c r="H16" t="s">
        <v>80</v>
      </c>
    </row>
    <row r="17" spans="1:8" x14ac:dyDescent="0.25">
      <c r="G17" s="15" t="s">
        <v>92</v>
      </c>
      <c r="H17" s="33">
        <v>120000000</v>
      </c>
    </row>
    <row r="18" spans="1:8" x14ac:dyDescent="0.25">
      <c r="G18" s="15" t="s">
        <v>46</v>
      </c>
      <c r="H18" s="33">
        <v>958800</v>
      </c>
    </row>
    <row r="19" spans="1:8" x14ac:dyDescent="0.25">
      <c r="A19" t="s">
        <v>83</v>
      </c>
      <c r="C19" t="s">
        <v>84</v>
      </c>
      <c r="G19" s="15" t="s">
        <v>62</v>
      </c>
      <c r="H19" s="33">
        <v>169200</v>
      </c>
    </row>
    <row r="20" spans="1:8" x14ac:dyDescent="0.25">
      <c r="A20" s="33">
        <v>4670954</v>
      </c>
      <c r="C20" s="12">
        <f>GETPIVOTDATA("Stock Amt.",$A$19)</f>
        <v>4670954</v>
      </c>
      <c r="G20" s="15" t="s">
        <v>57</v>
      </c>
      <c r="H20" s="33">
        <v>82800</v>
      </c>
    </row>
    <row r="21" spans="1:8" x14ac:dyDescent="0.25">
      <c r="C21" s="11"/>
      <c r="G21" s="15" t="s">
        <v>60</v>
      </c>
      <c r="H21" s="33">
        <v>52794</v>
      </c>
    </row>
    <row r="23" spans="1:8" x14ac:dyDescent="0.25">
      <c r="C23" t="s">
        <v>85</v>
      </c>
    </row>
    <row r="24" spans="1:8" x14ac:dyDescent="0.25">
      <c r="C24" s="12">
        <f>C20+C16-C11</f>
        <v>20213047</v>
      </c>
    </row>
    <row r="29" spans="1:8" x14ac:dyDescent="0.25">
      <c r="A29" s="14" t="s">
        <v>86</v>
      </c>
      <c r="B29" t="s">
        <v>89</v>
      </c>
    </row>
    <row r="30" spans="1:8" x14ac:dyDescent="0.25">
      <c r="A30" s="15" t="s">
        <v>16</v>
      </c>
      <c r="B30" s="33">
        <v>0</v>
      </c>
    </row>
    <row r="31" spans="1:8" x14ac:dyDescent="0.25">
      <c r="A31" s="15" t="s">
        <v>10</v>
      </c>
      <c r="B31" s="33">
        <v>0</v>
      </c>
    </row>
    <row r="32" spans="1:8" x14ac:dyDescent="0.25">
      <c r="A32" s="15" t="s">
        <v>18</v>
      </c>
      <c r="B32" s="33">
        <v>4006</v>
      </c>
    </row>
    <row r="33" spans="1:2" x14ac:dyDescent="0.25">
      <c r="A33" s="15" t="s">
        <v>6</v>
      </c>
      <c r="B33" s="33">
        <v>8</v>
      </c>
    </row>
    <row r="34" spans="1:2" x14ac:dyDescent="0.25">
      <c r="A34" s="15" t="s">
        <v>12</v>
      </c>
      <c r="B34" s="33">
        <v>-200</v>
      </c>
    </row>
    <row r="35" spans="1:2" x14ac:dyDescent="0.25">
      <c r="A35" s="15" t="s">
        <v>14</v>
      </c>
      <c r="B35" s="33">
        <v>-2</v>
      </c>
    </row>
    <row r="36" spans="1:2" x14ac:dyDescent="0.25">
      <c r="A36" s="15" t="s">
        <v>4</v>
      </c>
      <c r="B36" s="33">
        <v>1000</v>
      </c>
    </row>
    <row r="37" spans="1:2" x14ac:dyDescent="0.25">
      <c r="A37" s="15" t="s">
        <v>20</v>
      </c>
      <c r="B37" s="33">
        <v>2</v>
      </c>
    </row>
    <row r="38" spans="1:2" x14ac:dyDescent="0.25">
      <c r="A38" s="15" t="s">
        <v>22</v>
      </c>
      <c r="B38" s="33">
        <v>1</v>
      </c>
    </row>
    <row r="39" spans="1:2" x14ac:dyDescent="0.25">
      <c r="A39" s="15" t="s">
        <v>8</v>
      </c>
      <c r="B39" s="33">
        <v>50</v>
      </c>
    </row>
    <row r="40" spans="1:2" x14ac:dyDescent="0.25">
      <c r="A40" s="15" t="s">
        <v>87</v>
      </c>
      <c r="B40" s="33">
        <v>4865</v>
      </c>
    </row>
  </sheetData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Dashboard</vt:lpstr>
      <vt:lpstr>Customers</vt:lpstr>
      <vt:lpstr>Products</vt:lpstr>
      <vt:lpstr>Vendors</vt:lpstr>
      <vt:lpstr>Purchase </vt:lpstr>
      <vt:lpstr>Sales</vt:lpstr>
      <vt:lpstr>Inventory</vt:lpstr>
      <vt:lpstr>pivots</vt:lpstr>
      <vt:lpstr>customerid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suryavanshi</cp:lastModifiedBy>
  <dcterms:created xsi:type="dcterms:W3CDTF">2015-06-05T18:17:20Z</dcterms:created>
  <dcterms:modified xsi:type="dcterms:W3CDTF">2025-06-07T13:06:11Z</dcterms:modified>
</cp:coreProperties>
</file>