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shish Gupta\Desktop\Python\excel\"/>
    </mc:Choice>
  </mc:AlternateContent>
  <xr:revisionPtr revIDLastSave="0" documentId="13_ncr:1_{810FEF6A-B314-48BB-8112-E855545EF49A}" xr6:coauthVersionLast="47" xr6:coauthVersionMax="47" xr10:uidLastSave="{00000000-0000-0000-0000-000000000000}"/>
  <bookViews>
    <workbookView xWindow="-108" yWindow="-108" windowWidth="23256" windowHeight="13176" tabRatio="500" activeTab="5" xr2:uid="{00000000-000D-0000-FFFF-FFFF00000000}"/>
  </bookViews>
  <sheets>
    <sheet name="school supplies" sheetId="5" r:id="rId1"/>
    <sheet name="Cat or Dog" sheetId="6" r:id="rId2"/>
    <sheet name="vacations" sheetId="4" r:id="rId3"/>
    <sheet name="Printers" sheetId="2" r:id="rId4"/>
    <sheet name="cell phones" sheetId="1" r:id="rId5"/>
    <sheet name="cars" sheetId="3" r:id="rId6"/>
  </sheets>
  <calcPr calcId="18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3" l="1"/>
  <c r="B12" i="3"/>
  <c r="B20" i="3"/>
  <c r="B4" i="3"/>
  <c r="G3" i="3"/>
  <c r="B15" i="1"/>
  <c r="C13" i="1"/>
  <c r="B13" i="2"/>
  <c r="B11" i="2"/>
  <c r="B18" i="2"/>
  <c r="B18" i="6"/>
  <c r="B16" i="6"/>
  <c r="D56" i="4"/>
  <c r="D47" i="4"/>
  <c r="D52" i="4"/>
  <c r="D59" i="4"/>
  <c r="C56" i="4"/>
  <c r="C47" i="4"/>
  <c r="C52" i="4"/>
  <c r="C59" i="4"/>
  <c r="B56" i="4"/>
  <c r="B47" i="4"/>
  <c r="B52" i="4"/>
  <c r="B59" i="4"/>
  <c r="C25" i="4"/>
  <c r="C16" i="4"/>
  <c r="C21" i="4"/>
  <c r="C28" i="4"/>
  <c r="D25" i="4"/>
  <c r="D16" i="4"/>
  <c r="D21" i="4"/>
  <c r="D28" i="4"/>
  <c r="B25" i="4"/>
  <c r="B16" i="4"/>
  <c r="B21" i="4"/>
  <c r="B28" i="4"/>
  <c r="C9" i="6"/>
  <c r="C15" i="6"/>
  <c r="C16" i="6"/>
  <c r="C18" i="6"/>
  <c r="B9" i="6"/>
  <c r="B15" i="6"/>
  <c r="L4" i="5"/>
  <c r="M4" i="5"/>
  <c r="N4" i="5"/>
  <c r="L5" i="5"/>
  <c r="M5" i="5"/>
  <c r="N5" i="5"/>
  <c r="L6" i="5"/>
  <c r="M6" i="5"/>
  <c r="N6" i="5"/>
  <c r="L7" i="5"/>
  <c r="M7" i="5"/>
  <c r="N7" i="5"/>
  <c r="L8" i="5"/>
  <c r="M8" i="5"/>
  <c r="N8" i="5"/>
  <c r="L9" i="5"/>
  <c r="M9" i="5"/>
  <c r="N9" i="5"/>
  <c r="L10" i="5"/>
  <c r="M10" i="5"/>
  <c r="N10" i="5"/>
  <c r="L11" i="5"/>
  <c r="M11" i="5"/>
  <c r="N11" i="5"/>
  <c r="L12" i="5"/>
  <c r="M12" i="5"/>
  <c r="N12" i="5"/>
  <c r="L13" i="5"/>
  <c r="M13" i="5"/>
  <c r="N13" i="5"/>
  <c r="L14" i="5"/>
  <c r="M14" i="5"/>
  <c r="N14" i="5"/>
  <c r="L15" i="5"/>
  <c r="M15" i="5"/>
  <c r="N15" i="5"/>
  <c r="L16" i="5"/>
  <c r="M16" i="5"/>
  <c r="N16" i="5"/>
  <c r="L17" i="5"/>
  <c r="M17" i="5"/>
  <c r="N17" i="5"/>
  <c r="N3" i="5"/>
  <c r="M3" i="5"/>
  <c r="L3" i="5"/>
  <c r="G4" i="5"/>
  <c r="H4" i="5"/>
  <c r="I4" i="5"/>
  <c r="G5" i="5"/>
  <c r="H5" i="5"/>
  <c r="I5" i="5"/>
  <c r="G6" i="5"/>
  <c r="H6" i="5"/>
  <c r="I6" i="5"/>
  <c r="G7" i="5"/>
  <c r="H7" i="5"/>
  <c r="I7" i="5"/>
  <c r="G8" i="5"/>
  <c r="H8" i="5"/>
  <c r="I8" i="5"/>
  <c r="G9" i="5"/>
  <c r="H9" i="5"/>
  <c r="I9" i="5"/>
  <c r="G10" i="5"/>
  <c r="H10" i="5"/>
  <c r="I10" i="5"/>
  <c r="G11" i="5"/>
  <c r="H11" i="5"/>
  <c r="I11" i="5"/>
  <c r="G12" i="5"/>
  <c r="H12" i="5"/>
  <c r="I12" i="5"/>
  <c r="G13" i="5"/>
  <c r="H13" i="5"/>
  <c r="I13" i="5"/>
  <c r="G14" i="5"/>
  <c r="H14" i="5"/>
  <c r="I14" i="5"/>
  <c r="G15" i="5"/>
  <c r="H15" i="5"/>
  <c r="I15" i="5"/>
  <c r="G16" i="5"/>
  <c r="H16" i="5"/>
  <c r="I16" i="5"/>
  <c r="G17" i="5"/>
  <c r="H17" i="5"/>
  <c r="I17" i="5"/>
  <c r="I3" i="5"/>
  <c r="H3" i="5"/>
  <c r="G3" i="5"/>
  <c r="N19" i="5"/>
  <c r="M19" i="5"/>
  <c r="L19" i="5"/>
  <c r="H19" i="5"/>
  <c r="I19" i="5"/>
  <c r="G19" i="5"/>
  <c r="H3" i="3"/>
  <c r="I3" i="3"/>
  <c r="I18" i="3"/>
  <c r="I12" i="3"/>
  <c r="I20" i="3"/>
  <c r="I22" i="3"/>
  <c r="I24" i="3"/>
  <c r="H18" i="3"/>
  <c r="H12" i="3"/>
  <c r="H20" i="3"/>
  <c r="H22" i="3"/>
  <c r="H24" i="3"/>
  <c r="G18" i="3"/>
  <c r="G12" i="3"/>
  <c r="G20" i="3"/>
  <c r="G22" i="3"/>
  <c r="G24" i="3"/>
  <c r="C18" i="3"/>
  <c r="C12" i="3"/>
  <c r="C20" i="3"/>
  <c r="C4" i="3"/>
  <c r="C22" i="3"/>
  <c r="C24" i="3"/>
  <c r="D18" i="3"/>
  <c r="D12" i="3"/>
  <c r="D20" i="3"/>
  <c r="D4" i="3"/>
  <c r="D22" i="3"/>
  <c r="D24" i="3"/>
  <c r="B22" i="3"/>
  <c r="B24" i="3"/>
  <c r="G18" i="2"/>
  <c r="I6" i="2"/>
  <c r="I9" i="2"/>
  <c r="I11" i="2"/>
  <c r="I13" i="2"/>
  <c r="H6" i="2"/>
  <c r="H9" i="2"/>
  <c r="H11" i="2"/>
  <c r="H13" i="2"/>
  <c r="G8" i="2"/>
  <c r="G6" i="2"/>
  <c r="G9" i="2"/>
  <c r="G11" i="2"/>
  <c r="G13" i="2"/>
  <c r="C6" i="2"/>
  <c r="C9" i="2"/>
  <c r="C11" i="2"/>
  <c r="C13" i="2"/>
  <c r="D6" i="2"/>
  <c r="D9" i="2"/>
  <c r="D11" i="2"/>
  <c r="D13" i="2"/>
  <c r="B6" i="2"/>
  <c r="B8" i="2"/>
  <c r="B9" i="2"/>
  <c r="K13" i="1"/>
  <c r="K15" i="1"/>
  <c r="J13" i="1"/>
  <c r="J15" i="1"/>
  <c r="I13" i="1"/>
  <c r="I15" i="1"/>
  <c r="C15" i="1"/>
  <c r="D13" i="1"/>
  <c r="D15" i="1"/>
  <c r="B13" i="1"/>
</calcChain>
</file>

<file path=xl/sharedStrings.xml><?xml version="1.0" encoding="utf-8"?>
<sst xmlns="http://schemas.openxmlformats.org/spreadsheetml/2006/main" count="206" uniqueCount="108">
  <si>
    <t>Initial Costs</t>
  </si>
  <si>
    <t>Monthly Costs</t>
  </si>
  <si>
    <t>Phone</t>
  </si>
  <si>
    <t>Phone Rent</t>
  </si>
  <si>
    <t>Taxes</t>
  </si>
  <si>
    <t>2 GB of Extra Data</t>
  </si>
  <si>
    <t>X-Mobile</t>
  </si>
  <si>
    <t>Veritium</t>
  </si>
  <si>
    <t>ABC</t>
  </si>
  <si>
    <t>Plan Fee</t>
  </si>
  <si>
    <t>Total Monthly</t>
  </si>
  <si>
    <t>2 years Total</t>
  </si>
  <si>
    <t>Susan</t>
  </si>
  <si>
    <t>Tim</t>
  </si>
  <si>
    <t>0 GB of Extra Data</t>
  </si>
  <si>
    <t>Epsilon</t>
  </si>
  <si>
    <t>HV</t>
  </si>
  <si>
    <t>Zero</t>
  </si>
  <si>
    <t>Purchase Price</t>
  </si>
  <si>
    <t>Expected Pages Per day</t>
  </si>
  <si>
    <t>Days in Week</t>
  </si>
  <si>
    <t>Weeks in Year</t>
  </si>
  <si>
    <t>Total Pages</t>
  </si>
  <si>
    <t>Cost of Set of Cartridges</t>
  </si>
  <si>
    <t>Pages cartridge can print</t>
  </si>
  <si>
    <t>Cost Per page</t>
  </si>
  <si>
    <t>Pages per year</t>
  </si>
  <si>
    <t>Total Cost</t>
  </si>
  <si>
    <t>Printing Costs per year</t>
  </si>
  <si>
    <t>Years</t>
  </si>
  <si>
    <t>Total Printing Cost</t>
  </si>
  <si>
    <t>Spark</t>
  </si>
  <si>
    <t>Mustang</t>
  </si>
  <si>
    <t>Escalade</t>
  </si>
  <si>
    <t>Price</t>
  </si>
  <si>
    <t>Initial Cost</t>
  </si>
  <si>
    <t>Yearly Cost</t>
  </si>
  <si>
    <t>Insurance</t>
  </si>
  <si>
    <t>Gas Cost</t>
  </si>
  <si>
    <t>Miles</t>
  </si>
  <si>
    <t>MPG</t>
  </si>
  <si>
    <t>Price per gal</t>
  </si>
  <si>
    <t>Total Annual Costs</t>
  </si>
  <si>
    <t>Total Lifetime</t>
  </si>
  <si>
    <t>Avg Cost / Year</t>
  </si>
  <si>
    <t>Car Life Span</t>
  </si>
  <si>
    <t>Chicago Museum</t>
  </si>
  <si>
    <t>Orlando Theme Park</t>
  </si>
  <si>
    <t>Miami Cruise</t>
  </si>
  <si>
    <t>Natural History</t>
  </si>
  <si>
    <t>Chicago Museum of Art</t>
  </si>
  <si>
    <t>Science Museum</t>
  </si>
  <si>
    <t>Museum of Broadcast History</t>
  </si>
  <si>
    <t>Disneyland</t>
  </si>
  <si>
    <t>Universal Studios</t>
  </si>
  <si>
    <t>Sea World</t>
  </si>
  <si>
    <t>Busch Gardens</t>
  </si>
  <si>
    <t>Total</t>
  </si>
  <si>
    <t>Cruise</t>
  </si>
  <si>
    <t>Hotel Total</t>
  </si>
  <si>
    <t>Ball Point Pen</t>
  </si>
  <si>
    <t>TI-35 Calculator</t>
  </si>
  <si>
    <t>100 page notebook</t>
  </si>
  <si>
    <t>8 oz Glue</t>
  </si>
  <si>
    <t>Clear tape</t>
  </si>
  <si>
    <t>Eraser</t>
  </si>
  <si>
    <t>10 No. 2 Pencils</t>
  </si>
  <si>
    <t>2 inch binder</t>
  </si>
  <si>
    <t xml:space="preserve">USB Stick 5gb </t>
  </si>
  <si>
    <t>8 Color Markers</t>
  </si>
  <si>
    <t>Stapler</t>
  </si>
  <si>
    <t>Planner Book</t>
  </si>
  <si>
    <t>Protractor</t>
  </si>
  <si>
    <t>Compass</t>
  </si>
  <si>
    <t>Liquid Paper</t>
  </si>
  <si>
    <t>WaltMart</t>
  </si>
  <si>
    <t>Dollar Trap</t>
  </si>
  <si>
    <t>Office Repo</t>
  </si>
  <si>
    <t>Dog</t>
  </si>
  <si>
    <t>Initial</t>
  </si>
  <si>
    <t>Monthly</t>
  </si>
  <si>
    <t>Purchase</t>
  </si>
  <si>
    <t>Collar</t>
  </si>
  <si>
    <t>Tag</t>
  </si>
  <si>
    <t>Leash</t>
  </si>
  <si>
    <t>Food</t>
  </si>
  <si>
    <t>Litter</t>
  </si>
  <si>
    <t>Treats</t>
  </si>
  <si>
    <t>Cat</t>
  </si>
  <si>
    <t>Bowl</t>
  </si>
  <si>
    <t>Subtotal</t>
  </si>
  <si>
    <t>Monthly Total</t>
  </si>
  <si>
    <t>One Year Costs</t>
  </si>
  <si>
    <t>Intial Toal</t>
  </si>
  <si>
    <t>Hotel Expenses</t>
  </si>
  <si>
    <t>Hotel Cost per Night</t>
  </si>
  <si>
    <t>Number of Nights</t>
  </si>
  <si>
    <t>Per Person Expenses</t>
  </si>
  <si>
    <t>Subtotal of Tickets (per person)</t>
  </si>
  <si>
    <t>Number of People in group</t>
  </si>
  <si>
    <t>Total costs of tickets</t>
  </si>
  <si>
    <t>Car Rental &amp; Fooding</t>
  </si>
  <si>
    <t>Food cost per day</t>
  </si>
  <si>
    <t>Car rental cost</t>
  </si>
  <si>
    <t>Number of days</t>
  </si>
  <si>
    <t xml:space="preserve"> </t>
  </si>
  <si>
    <t>Running cost</t>
  </si>
  <si>
    <t>Running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</si>
</sst>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5" formatCode="_-&quot;$&quot;* #,##0.00_-;\-&quot;$&quot;* #,##0.00_-;_-&quot;$&quot;* &quot;-&quot;??_-;_-@_-"/>
    <numFmt numFmtId="166" formatCode="_-* #,##0_-;\-* #,##0_-;_-* &quot;-&quot;??_-;_-@_-"/>
    <numFmt numFmtId="167" formatCode="_ [$₹-4009]\ * #,##0.00_ ;_ [$₹-4009]\ * \-#,##0.00_ ;_ [$₹-4009]\ * &quot;-&quot;??_ ;_ @_ 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1">
    <xf numFmtId="0" fontId="0" fillId="0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43" fontId="0" fillId="0" borderId="0" xfId="1" applyFon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NumberFormat="1"/>
    <xf numFmtId="0" fontId="0" fillId="6" borderId="0" xfId="0" applyNumberFormat="1" applyFill="1"/>
    <xf numFmtId="0" fontId="0" fillId="6" borderId="0" xfId="2" applyNumberFormat="1" applyFont="1" applyFill="1"/>
    <xf numFmtId="0" fontId="0" fillId="0" borderId="0" xfId="2" applyNumberFormat="1" applyFont="1"/>
    <xf numFmtId="0" fontId="0" fillId="8" borderId="0" xfId="2" applyNumberFormat="1" applyFont="1" applyFill="1"/>
    <xf numFmtId="0" fontId="4" fillId="6" borderId="0" xfId="0" applyFont="1" applyFill="1"/>
    <xf numFmtId="0" fontId="4" fillId="8" borderId="0" xfId="0" applyFont="1" applyFill="1"/>
    <xf numFmtId="167" fontId="0" fillId="6" borderId="0" xfId="2" applyNumberFormat="1" applyFont="1" applyFill="1"/>
    <xf numFmtId="0" fontId="5" fillId="0" borderId="0" xfId="0" applyFont="1"/>
    <xf numFmtId="0" fontId="0" fillId="9" borderId="0" xfId="0" applyFill="1"/>
    <xf numFmtId="0" fontId="0" fillId="9" borderId="0" xfId="2" applyNumberFormat="1" applyFont="1" applyFill="1"/>
    <xf numFmtId="0" fontId="0" fillId="10" borderId="0" xfId="0" applyFill="1"/>
    <xf numFmtId="0" fontId="6" fillId="9" borderId="0" xfId="0" applyFont="1" applyFill="1"/>
    <xf numFmtId="167" fontId="0" fillId="0" borderId="0" xfId="2" applyNumberFormat="1" applyFont="1"/>
    <xf numFmtId="167" fontId="0" fillId="8" borderId="0" xfId="2" applyNumberFormat="1" applyFont="1" applyFill="1"/>
    <xf numFmtId="167" fontId="0" fillId="10" borderId="0" xfId="2" applyNumberFormat="1" applyFont="1" applyFill="1"/>
    <xf numFmtId="167" fontId="0" fillId="9" borderId="0" xfId="2" applyNumberFormat="1" applyFont="1" applyFill="1"/>
    <xf numFmtId="167" fontId="0" fillId="0" borderId="0" xfId="0" applyNumberFormat="1"/>
    <xf numFmtId="0" fontId="0" fillId="11" borderId="0" xfId="0" applyFill="1"/>
    <xf numFmtId="167" fontId="0" fillId="11" borderId="0" xfId="0" applyNumberFormat="1" applyFill="1"/>
    <xf numFmtId="0" fontId="0" fillId="12" borderId="0" xfId="0" applyFill="1"/>
    <xf numFmtId="166" fontId="0" fillId="13" borderId="0" xfId="1" applyNumberFormat="1" applyFont="1" applyFill="1"/>
    <xf numFmtId="167" fontId="0" fillId="12" borderId="0" xfId="0" applyNumberFormat="1" applyFill="1"/>
    <xf numFmtId="0" fontId="6" fillId="7" borderId="0" xfId="0" applyFont="1" applyFill="1"/>
    <xf numFmtId="0" fontId="6" fillId="6" borderId="0" xfId="0" applyFont="1" applyFill="1"/>
    <xf numFmtId="167" fontId="0" fillId="7" borderId="0" xfId="2" applyNumberFormat="1" applyFont="1" applyFill="1"/>
    <xf numFmtId="167" fontId="0" fillId="7" borderId="0" xfId="0" applyNumberFormat="1" applyFill="1"/>
    <xf numFmtId="167" fontId="0" fillId="8" borderId="0" xfId="0" applyNumberFormat="1" applyFill="1"/>
    <xf numFmtId="167" fontId="0" fillId="6" borderId="0" xfId="0" applyNumberFormat="1" applyFill="1"/>
    <xf numFmtId="0" fontId="6" fillId="0" borderId="0" xfId="0" applyFont="1"/>
    <xf numFmtId="167" fontId="0" fillId="0" borderId="0" xfId="1" applyNumberFormat="1" applyFont="1"/>
    <xf numFmtId="167" fontId="0" fillId="5" borderId="0" xfId="0" applyNumberFormat="1" applyFill="1"/>
    <xf numFmtId="0" fontId="0" fillId="14" borderId="0" xfId="0" applyFill="1"/>
    <xf numFmtId="0" fontId="6" fillId="4" borderId="0" xfId="0" applyFont="1" applyFill="1"/>
    <xf numFmtId="0" fontId="6" fillId="5" borderId="0" xfId="0" applyFont="1" applyFill="1"/>
    <xf numFmtId="167" fontId="0" fillId="3" borderId="0" xfId="2" applyNumberFormat="1" applyFont="1" applyFill="1"/>
    <xf numFmtId="167" fontId="0" fillId="2" borderId="0" xfId="2" applyNumberFormat="1" applyFont="1" applyFill="1"/>
    <xf numFmtId="167" fontId="0" fillId="4" borderId="0" xfId="2" applyNumberFormat="1" applyFont="1" applyFill="1"/>
    <xf numFmtId="167" fontId="0" fillId="5" borderId="0" xfId="2" applyNumberFormat="1" applyFont="1" applyFill="1"/>
    <xf numFmtId="0" fontId="6" fillId="15" borderId="0" xfId="0" applyFont="1" applyFill="1"/>
    <xf numFmtId="0" fontId="0" fillId="15" borderId="0" xfId="0" applyFill="1"/>
    <xf numFmtId="0" fontId="6" fillId="16" borderId="0" xfId="0" applyFont="1" applyFill="1"/>
    <xf numFmtId="0" fontId="0" fillId="16" borderId="0" xfId="0" applyFill="1"/>
    <xf numFmtId="167" fontId="0" fillId="15" borderId="0" xfId="0" applyNumberFormat="1" applyFill="1"/>
    <xf numFmtId="167" fontId="6" fillId="15" borderId="0" xfId="0" applyNumberFormat="1" applyFont="1" applyFill="1"/>
    <xf numFmtId="167" fontId="0" fillId="15" borderId="0" xfId="2" applyNumberFormat="1" applyFont="1" applyFill="1"/>
    <xf numFmtId="167" fontId="6" fillId="4" borderId="0" xfId="2" applyNumberFormat="1" applyFont="1" applyFill="1"/>
    <xf numFmtId="167" fontId="0" fillId="16" borderId="0" xfId="0" applyNumberFormat="1" applyFill="1"/>
    <xf numFmtId="167" fontId="6" fillId="16" borderId="0" xfId="0" applyNumberFormat="1" applyFont="1" applyFill="1"/>
    <xf numFmtId="167" fontId="0" fillId="16" borderId="0" xfId="2" applyNumberFormat="1" applyFont="1" applyFill="1"/>
    <xf numFmtId="0" fontId="0" fillId="0" borderId="0" xfId="0" applyBorder="1"/>
    <xf numFmtId="167" fontId="0" fillId="0" borderId="1" xfId="0" applyNumberFormat="1" applyBorder="1"/>
    <xf numFmtId="167" fontId="6" fillId="10" borderId="1" xfId="0" applyNumberFormat="1" applyFont="1" applyFill="1" applyBorder="1"/>
    <xf numFmtId="0" fontId="0" fillId="0" borderId="1" xfId="0" applyBorder="1"/>
    <xf numFmtId="0" fontId="6" fillId="10" borderId="1" xfId="0" applyFont="1" applyFill="1" applyBorder="1"/>
    <xf numFmtId="2" fontId="0" fillId="0" borderId="0" xfId="0" applyNumberFormat="1"/>
    <xf numFmtId="2" fontId="6" fillId="0" borderId="0" xfId="0" applyNumberFormat="1" applyFont="1"/>
  </cellXfs>
  <cellStyles count="41">
    <cellStyle name="Comma" xfId="1" builtinId="3"/>
    <cellStyle name="Currency" xfId="2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Susan's</a:t>
            </a:r>
            <a:r>
              <a:rPr lang="en-IN" baseline="0"/>
              <a:t> Expense</a:t>
            </a:r>
            <a:endParaRPr lang="en-IN"/>
          </a:p>
        </c:rich>
      </c:tx>
      <c:layout>
        <c:manualLayout>
          <c:xMode val="edge"/>
          <c:yMode val="edge"/>
          <c:x val="0.3238697012188545"/>
          <c:y val="2.66666666666666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30000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'school supplies'!$G$18:$I$18</c:f>
              <c:strCache>
                <c:ptCount val="3"/>
                <c:pt idx="0">
                  <c:v> WaltMart </c:v>
                </c:pt>
                <c:pt idx="1">
                  <c:v> Dollar Trap </c:v>
                </c:pt>
                <c:pt idx="2">
                  <c:v> Office Repo </c:v>
                </c:pt>
              </c:strCache>
            </c:strRef>
          </c:cat>
          <c:val>
            <c:numRef>
              <c:f>'school supplies'!$G$19:$I$19</c:f>
              <c:numCache>
                <c:formatCode>_ [$₹-4009]\ * #,##0.00_ ;_ [$₹-4009]\ * \-#,##0.00_ ;_ [$₹-4009]\ * "-"??_ ;_ @_ </c:formatCode>
                <c:ptCount val="3"/>
                <c:pt idx="0">
                  <c:v>82.79</c:v>
                </c:pt>
                <c:pt idx="1">
                  <c:v>87.539999999999992</c:v>
                </c:pt>
                <c:pt idx="2">
                  <c:v>103.28999999999999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07-452F-AC48-2C3D6B4BE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7355968"/>
        <c:axId val="187356528"/>
      </c:barChart>
      <c:catAx>
        <c:axId val="1873559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56528"/>
        <c:crosses val="autoZero"/>
        <c:auto val="1"/>
        <c:lblAlgn val="ctr"/>
        <c:lblOffset val="100"/>
        <c:noMultiLvlLbl val="0"/>
      </c:catAx>
      <c:valAx>
        <c:axId val="18735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[$₹-4009]\ * #,##0.00_ ;_ [$₹-4009]\ * \-#,##0.0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5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30000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cars!$B$1:$D$1</c:f>
              <c:strCache>
                <c:ptCount val="3"/>
                <c:pt idx="0">
                  <c:v>Spark</c:v>
                </c:pt>
                <c:pt idx="1">
                  <c:v>Mustang</c:v>
                </c:pt>
                <c:pt idx="2">
                  <c:v>Escalade</c:v>
                </c:pt>
              </c:strCache>
            </c:strRef>
          </c:cat>
          <c:val>
            <c:numRef>
              <c:f>cars!$B$24:$D$24</c:f>
              <c:numCache>
                <c:formatCode>_ [$₹-4009]\ * #,##0.00_ ;_ [$₹-4009]\ * \-#,##0.00_ ;_ [$₹-4009]\ * "-"??_ ;_ @_ </c:formatCode>
                <c:ptCount val="3"/>
                <c:pt idx="0">
                  <c:v>6825.4285714285706</c:v>
                </c:pt>
                <c:pt idx="1">
                  <c:v>12876.210526315788</c:v>
                </c:pt>
                <c:pt idx="2">
                  <c:v>20027.529411764706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D8-4035-B5FB-C63A291504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69013392"/>
        <c:axId val="269013952"/>
      </c:barChart>
      <c:catAx>
        <c:axId val="2690133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013952"/>
        <c:crosses val="autoZero"/>
        <c:auto val="1"/>
        <c:lblAlgn val="ctr"/>
        <c:lblOffset val="100"/>
        <c:noMultiLvlLbl val="0"/>
      </c:catAx>
      <c:valAx>
        <c:axId val="26901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[$₹-4009]\ * #,##0.00_ ;_ [$₹-4009]\ * \-#,##0.0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0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30000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cars!$G$1:$I$1</c:f>
              <c:strCache>
                <c:ptCount val="3"/>
                <c:pt idx="0">
                  <c:v>Spark</c:v>
                </c:pt>
                <c:pt idx="1">
                  <c:v>Mustang</c:v>
                </c:pt>
                <c:pt idx="2">
                  <c:v>Escalade</c:v>
                </c:pt>
              </c:strCache>
            </c:strRef>
          </c:cat>
          <c:val>
            <c:numRef>
              <c:f>cars!$G$24:$I$24</c:f>
              <c:numCache>
                <c:formatCode>_ [$₹-4009]\ * #,##0.00_ ;_ [$₹-4009]\ * \-#,##0.00_ ;_ [$₹-4009]\ * "-"??_ ;_ @_ </c:formatCode>
                <c:ptCount val="3"/>
                <c:pt idx="0">
                  <c:v>7521.4285714285706</c:v>
                </c:pt>
                <c:pt idx="1">
                  <c:v>14364.210526315788</c:v>
                </c:pt>
                <c:pt idx="2">
                  <c:v>23483.529411764706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7-47BC-8D38-F05808424C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69016192"/>
        <c:axId val="269016752"/>
      </c:barChart>
      <c:catAx>
        <c:axId val="2690161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016752"/>
        <c:crosses val="autoZero"/>
        <c:auto val="1"/>
        <c:lblAlgn val="ctr"/>
        <c:lblOffset val="100"/>
        <c:noMultiLvlLbl val="0"/>
      </c:catAx>
      <c:valAx>
        <c:axId val="26901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[$₹-4009]\ * #,##0.00_ ;_ [$₹-4009]\ * \-#,##0.0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01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Tim's</a:t>
            </a:r>
            <a:r>
              <a:rPr lang="en-IN" baseline="0"/>
              <a:t> Expense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30000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'school supplies'!$L$18:$N$18</c:f>
              <c:strCache>
                <c:ptCount val="3"/>
                <c:pt idx="0">
                  <c:v> WaltMart </c:v>
                </c:pt>
                <c:pt idx="1">
                  <c:v> Dollar Trap </c:v>
                </c:pt>
                <c:pt idx="2">
                  <c:v> Office Repo </c:v>
                </c:pt>
              </c:strCache>
            </c:strRef>
          </c:cat>
          <c:val>
            <c:numRef>
              <c:f>'school supplies'!$L$19:$N$19</c:f>
              <c:numCache>
                <c:formatCode>_ [$₹-4009]\ * #,##0.00_ ;_ [$₹-4009]\ * \-#,##0.00_ ;_ [$₹-4009]\ * "-"??_ ;_ @_ </c:formatCode>
                <c:ptCount val="3"/>
                <c:pt idx="0">
                  <c:v>71.39</c:v>
                </c:pt>
                <c:pt idx="1">
                  <c:v>68.59</c:v>
                </c:pt>
                <c:pt idx="2">
                  <c:v>85.139999999999986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5E-4D8F-8847-107A0ABD2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7358768"/>
        <c:axId val="187359328"/>
      </c:barChart>
      <c:catAx>
        <c:axId val="1873587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59328"/>
        <c:crosses val="autoZero"/>
        <c:auto val="1"/>
        <c:lblAlgn val="ctr"/>
        <c:lblOffset val="100"/>
        <c:noMultiLvlLbl val="0"/>
      </c:catAx>
      <c:valAx>
        <c:axId val="18735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[$₹-4009]\ * #,##0.00_ ;_ [$₹-4009]\ * \-#,##0.0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5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Expense on Pet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600237299104735"/>
          <c:y val="0.14023827456350563"/>
          <c:w val="0.82399762700895263"/>
          <c:h val="0.725841834988017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30000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'Cat or Dog'!$B$17:$C$17</c:f>
              <c:strCache>
                <c:ptCount val="2"/>
                <c:pt idx="0">
                  <c:v> Dog </c:v>
                </c:pt>
                <c:pt idx="1">
                  <c:v> Cat </c:v>
                </c:pt>
              </c:strCache>
            </c:strRef>
          </c:cat>
          <c:val>
            <c:numRef>
              <c:f>'Cat or Dog'!$B$18:$C$18</c:f>
              <c:numCache>
                <c:formatCode>_ [$₹-4009]\ * #,##0.00_ ;_ [$₹-4009]\ * \-#,##0.00_ ;_ [$₹-4009]\ * "-"??_ ;_ @_ </c:formatCode>
                <c:ptCount val="2"/>
                <c:pt idx="0">
                  <c:v>519.5</c:v>
                </c:pt>
                <c:pt idx="1">
                  <c:v>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3-4632-A218-4DCD9C9E2D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7361568"/>
        <c:axId val="181997840"/>
      </c:barChart>
      <c:catAx>
        <c:axId val="1873615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97840"/>
        <c:crosses val="autoZero"/>
        <c:auto val="1"/>
        <c:lblAlgn val="ctr"/>
        <c:lblOffset val="100"/>
        <c:noMultiLvlLbl val="0"/>
      </c:catAx>
      <c:valAx>
        <c:axId val="1819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[$₹-4009]\ * #,##0.00_ ;_ [$₹-4009]\ * \-#,##0.0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6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Holiday Expenses</a:t>
            </a:r>
          </a:p>
        </c:rich>
      </c:tx>
      <c:layout>
        <c:manualLayout>
          <c:xMode val="edge"/>
          <c:yMode val="edge"/>
          <c:x val="0.3095137795275590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30000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vacations!$B$2:$D$2</c:f>
              <c:strCache>
                <c:ptCount val="3"/>
                <c:pt idx="0">
                  <c:v>Chicago Museum</c:v>
                </c:pt>
                <c:pt idx="1">
                  <c:v>Orlando Theme Park</c:v>
                </c:pt>
                <c:pt idx="2">
                  <c:v>Miami Cruise</c:v>
                </c:pt>
              </c:strCache>
            </c:strRef>
          </c:cat>
          <c:val>
            <c:numRef>
              <c:f>vacations!$B$28:$D$28</c:f>
              <c:numCache>
                <c:formatCode>_ [$₹-4009]\ * #,##0.00_ ;_ [$₹-4009]\ * \-#,##0.00_ ;_ [$₹-4009]\ * "-"??_ ;_ @_ </c:formatCode>
                <c:ptCount val="3"/>
                <c:pt idx="0">
                  <c:v>1627</c:v>
                </c:pt>
                <c:pt idx="1">
                  <c:v>1489</c:v>
                </c:pt>
                <c:pt idx="2">
                  <c:v>1255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42-484A-866D-CAC069B6A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660288"/>
        <c:axId val="613660616"/>
      </c:barChart>
      <c:catAx>
        <c:axId val="61366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660616"/>
        <c:crosses val="autoZero"/>
        <c:auto val="1"/>
        <c:lblAlgn val="ctr"/>
        <c:lblOffset val="100"/>
        <c:noMultiLvlLbl val="0"/>
      </c:catAx>
      <c:valAx>
        <c:axId val="61366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Cost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[$₹-4009]\ * #,##0.00_ ;_ [$₹-4009]\ * \-#,##0.0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66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Holiday</a:t>
            </a:r>
            <a:r>
              <a:rPr lang="en-IN" baseline="0"/>
              <a:t> Expense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30000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vacations!$B$33:$D$33</c:f>
              <c:strCache>
                <c:ptCount val="3"/>
                <c:pt idx="0">
                  <c:v>Chicago Museum</c:v>
                </c:pt>
                <c:pt idx="1">
                  <c:v>Orlando Theme Park</c:v>
                </c:pt>
                <c:pt idx="2">
                  <c:v>Miami Cruise</c:v>
                </c:pt>
              </c:strCache>
            </c:strRef>
          </c:cat>
          <c:val>
            <c:numRef>
              <c:f>vacations!$B$59:$D$59</c:f>
              <c:numCache>
                <c:formatCode>_ [$₹-4009]\ * #,##0.00_ ;_ [$₹-4009]\ * \-#,##0.00_ ;_ [$₹-4009]\ * "-"??_ ;_ @_ </c:formatCode>
                <c:ptCount val="3"/>
                <c:pt idx="0">
                  <c:v>2187</c:v>
                </c:pt>
                <c:pt idx="1">
                  <c:v>1689</c:v>
                </c:pt>
                <c:pt idx="2">
                  <c:v>1955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8F-491C-9C14-44A2B95F7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0671448"/>
        <c:axId val="430677024"/>
      </c:barChart>
      <c:catAx>
        <c:axId val="430671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677024"/>
        <c:crosses val="autoZero"/>
        <c:auto val="1"/>
        <c:lblAlgn val="ctr"/>
        <c:lblOffset val="100"/>
        <c:noMultiLvlLbl val="0"/>
      </c:catAx>
      <c:valAx>
        <c:axId val="430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Cost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[$₹-4009]\ * #,##0.00_ ;_ [$₹-4009]\ * \-#,##0.0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671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Susan's</a:t>
            </a:r>
            <a:r>
              <a:rPr lang="en-IN" baseline="0"/>
              <a:t> Printing Cost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30000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Printers!$B$12:$D$12</c:f>
              <c:strCache>
                <c:ptCount val="3"/>
                <c:pt idx="0">
                  <c:v> Epsilon </c:v>
                </c:pt>
                <c:pt idx="1">
                  <c:v> HV </c:v>
                </c:pt>
                <c:pt idx="2">
                  <c:v> Zero </c:v>
                </c:pt>
              </c:strCache>
            </c:strRef>
          </c:cat>
          <c:val>
            <c:numRef>
              <c:f>Printers!$B$13:$D$13</c:f>
              <c:numCache>
                <c:formatCode>_ [$₹-4009]\ * #,##0.00_ ;_ [$₹-4009]\ * \-#,##0.00_ ;_ [$₹-4009]\ * "-"??_ ;_ @_ </c:formatCode>
                <c:ptCount val="3"/>
                <c:pt idx="0">
                  <c:v>1589</c:v>
                </c:pt>
                <c:pt idx="1">
                  <c:v>824</c:v>
                </c:pt>
                <c:pt idx="2">
                  <c:v>801.27272727272725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77-4BCF-915C-66F5E43BB7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0035952"/>
        <c:axId val="120034832"/>
      </c:barChart>
      <c:catAx>
        <c:axId val="12003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34832"/>
        <c:crosses val="autoZero"/>
        <c:auto val="1"/>
        <c:lblAlgn val="ctr"/>
        <c:lblOffset val="100"/>
        <c:noMultiLvlLbl val="0"/>
      </c:catAx>
      <c:valAx>
        <c:axId val="12003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[$₹-4009]\ * #,##0.00_ ;_ [$₹-4009]\ * \-#,##0.0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3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Tim's</a:t>
            </a:r>
            <a:r>
              <a:rPr lang="en-IN" baseline="0"/>
              <a:t> Printing Cost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30000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Printers!$G$12:$I$12</c:f>
              <c:strCache>
                <c:ptCount val="3"/>
                <c:pt idx="0">
                  <c:v> Epsilon </c:v>
                </c:pt>
                <c:pt idx="1">
                  <c:v> HV </c:v>
                </c:pt>
                <c:pt idx="2">
                  <c:v> Zero </c:v>
                </c:pt>
              </c:strCache>
            </c:strRef>
          </c:cat>
          <c:val>
            <c:numRef>
              <c:f>Printers!$G$13:$I$13</c:f>
              <c:numCache>
                <c:formatCode>_ [$₹-4009]\ * #,##0.00_ ;_ [$₹-4009]\ * \-#,##0.00_ ;_ [$₹-4009]\ * "-"??_ ;_ @_ </c:formatCode>
                <c:ptCount val="3"/>
                <c:pt idx="0">
                  <c:v>52029</c:v>
                </c:pt>
                <c:pt idx="1">
                  <c:v>22649</c:v>
                </c:pt>
                <c:pt idx="2">
                  <c:v>8958.0909090909099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04-49C3-9BD7-8FB6D6047E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69004992"/>
        <c:axId val="269005552"/>
      </c:barChart>
      <c:catAx>
        <c:axId val="2690049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005552"/>
        <c:crosses val="autoZero"/>
        <c:auto val="1"/>
        <c:lblAlgn val="ctr"/>
        <c:lblOffset val="100"/>
        <c:noMultiLvlLbl val="0"/>
      </c:catAx>
      <c:valAx>
        <c:axId val="26900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[$₹-4009]\ * #,##0.00_ ;_ [$₹-4009]\ * \-#,##0.0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00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Susan's</a:t>
            </a:r>
            <a:r>
              <a:rPr lang="en-IN" baseline="0"/>
              <a:t> Expenses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94398711524699"/>
          <c:y val="6.7669172932330796E-2"/>
          <c:w val="0.83114692197566198"/>
          <c:h val="0.85583979634124696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30000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'cell phones'!$B$1:$D$1</c:f>
              <c:strCache>
                <c:ptCount val="3"/>
                <c:pt idx="0">
                  <c:v>X-Mobile</c:v>
                </c:pt>
                <c:pt idx="1">
                  <c:v>Veritium</c:v>
                </c:pt>
                <c:pt idx="2">
                  <c:v>ABC</c:v>
                </c:pt>
              </c:strCache>
            </c:strRef>
          </c:cat>
          <c:val>
            <c:numRef>
              <c:f>'cell phones'!$B$15:$D$15</c:f>
              <c:numCache>
                <c:formatCode>_ [$₹-4009]\ * #,##0.00_ ;_ [$₹-4009]\ * \-#,##0.00_ ;_ [$₹-4009]\ * "-"??_ ;_ @_ </c:formatCode>
                <c:ptCount val="3"/>
                <c:pt idx="0">
                  <c:v>2364</c:v>
                </c:pt>
                <c:pt idx="1">
                  <c:v>2060</c:v>
                </c:pt>
                <c:pt idx="2">
                  <c:v>1560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65-412B-B161-6B49A8B8FC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69007792"/>
        <c:axId val="269008352"/>
      </c:barChart>
      <c:catAx>
        <c:axId val="2690077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008352"/>
        <c:crosses val="autoZero"/>
        <c:auto val="1"/>
        <c:lblAlgn val="ctr"/>
        <c:lblOffset val="100"/>
        <c:noMultiLvlLbl val="0"/>
      </c:catAx>
      <c:valAx>
        <c:axId val="26900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[$₹-4009]\ * #,##0.00_ ;_ [$₹-4009]\ * \-#,##0.0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00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Tims's</a:t>
            </a:r>
            <a:r>
              <a:rPr lang="en-IN" baseline="0"/>
              <a:t> expenses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30000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'cell phones'!$I$1:$K$1</c:f>
              <c:strCache>
                <c:ptCount val="3"/>
                <c:pt idx="0">
                  <c:v>X-Mobile</c:v>
                </c:pt>
                <c:pt idx="1">
                  <c:v>Veritium</c:v>
                </c:pt>
                <c:pt idx="2">
                  <c:v>ABC</c:v>
                </c:pt>
              </c:strCache>
            </c:strRef>
          </c:cat>
          <c:val>
            <c:numRef>
              <c:f>'cell phones'!$I$15:$K$15</c:f>
              <c:numCache>
                <c:formatCode>_ [$₹-4009]\ * #,##0.00_ ;_ [$₹-4009]\ * \-#,##0.00_ ;_ [$₹-4009]\ * "-"??_ ;_ @_ </c:formatCode>
                <c:ptCount val="3"/>
                <c:pt idx="0">
                  <c:v>1404</c:v>
                </c:pt>
                <c:pt idx="1">
                  <c:v>1340</c:v>
                </c:pt>
                <c:pt idx="2">
                  <c:v>1320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6A-4686-AAFC-D6AE6D970E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69010592"/>
        <c:axId val="269011152"/>
      </c:barChart>
      <c:catAx>
        <c:axId val="2690105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011152"/>
        <c:crosses val="autoZero"/>
        <c:auto val="1"/>
        <c:lblAlgn val="ctr"/>
        <c:lblOffset val="100"/>
        <c:noMultiLvlLbl val="0"/>
      </c:catAx>
      <c:valAx>
        <c:axId val="26901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[$₹-4009]\ * #,##0.00_ ;_ [$₹-4009]\ * \-#,##0.0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01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383540</xdr:colOff>
      <xdr:row>20</xdr:row>
      <xdr:rowOff>185420</xdr:rowOff>
    </xdr:from>
    <xdr:to>
      <xdr:col>8</xdr:col>
      <xdr:colOff>828040</xdr:colOff>
      <xdr:row>35</xdr:row>
      <xdr:rowOff>71120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20320</xdr:colOff>
      <xdr:row>20</xdr:row>
      <xdr:rowOff>177800</xdr:rowOff>
    </xdr:from>
    <xdr:to>
      <xdr:col>15</xdr:col>
      <xdr:colOff>477520</xdr:colOff>
      <xdr:row>35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238760</xdr:colOff>
      <xdr:row>3</xdr:row>
      <xdr:rowOff>15240</xdr:rowOff>
    </xdr:from>
    <xdr:to>
      <xdr:col>8</xdr:col>
      <xdr:colOff>683260</xdr:colOff>
      <xdr:row>17</xdr:row>
      <xdr:rowOff>162560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</xdr:colOff>
      <xdr:row>1</xdr:row>
      <xdr:rowOff>41910</xdr:rowOff>
    </xdr:from>
    <xdr:to>
      <xdr:col>10</xdr:col>
      <xdr:colOff>384810</xdr:colOff>
      <xdr:row>15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512D79-9758-41D8-9217-27215C0DC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49530</xdr:colOff>
      <xdr:row>31</xdr:row>
      <xdr:rowOff>262890</xdr:rowOff>
    </xdr:from>
    <xdr:to>
      <xdr:col>10</xdr:col>
      <xdr:colOff>430530</xdr:colOff>
      <xdr:row>45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23DCA9-6E72-426A-82AA-D88ABAEDA2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20</xdr:row>
      <xdr:rowOff>12700</xdr:rowOff>
    </xdr:from>
    <xdr:to>
      <xdr:col>4</xdr:col>
      <xdr:colOff>482600</xdr:colOff>
      <xdr:row>34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139700</xdr:colOff>
      <xdr:row>20</xdr:row>
      <xdr:rowOff>25400</xdr:rowOff>
    </xdr:from>
    <xdr:to>
      <xdr:col>8</xdr:col>
      <xdr:colOff>762000</xdr:colOff>
      <xdr:row>34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17</xdr:row>
      <xdr:rowOff>0</xdr:rowOff>
    </xdr:from>
    <xdr:to>
      <xdr:col>6</xdr:col>
      <xdr:colOff>114300</xdr:colOff>
      <xdr:row>33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774700</xdr:colOff>
      <xdr:row>17</xdr:row>
      <xdr:rowOff>38100</xdr:rowOff>
    </xdr:from>
    <xdr:to>
      <xdr:col>12</xdr:col>
      <xdr:colOff>114300</xdr:colOff>
      <xdr:row>33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25</xdr:row>
      <xdr:rowOff>101600</xdr:rowOff>
    </xdr:from>
    <xdr:to>
      <xdr:col>4</xdr:col>
      <xdr:colOff>749300</xdr:colOff>
      <xdr:row>39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152400</xdr:colOff>
      <xdr:row>25</xdr:row>
      <xdr:rowOff>88900</xdr:rowOff>
    </xdr:from>
    <xdr:to>
      <xdr:col>9</xdr:col>
      <xdr:colOff>558800</xdr:colOff>
      <xdr:row>39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N19"/>
  <sheetViews>
    <sheetView topLeftCell="A13" workbookViewId="0">
      <selection activeCell="J19" sqref="J19"/>
    </sheetView>
  </sheetViews>
  <sheetFormatPr defaultColWidth="11" defaultRowHeight="15.6" x14ac:dyDescent="0.3"/>
  <cols>
    <col min="1" max="1" width="17" bestFit="1" customWidth="1"/>
  </cols>
  <sheetData>
    <row r="2" spans="1:14" x14ac:dyDescent="0.3">
      <c r="B2" s="4" t="s">
        <v>75</v>
      </c>
      <c r="C2" s="4" t="s">
        <v>76</v>
      </c>
      <c r="D2" s="4" t="s">
        <v>77</v>
      </c>
      <c r="F2" s="29" t="s">
        <v>12</v>
      </c>
      <c r="G2" s="4" t="s">
        <v>75</v>
      </c>
      <c r="H2" s="4" t="s">
        <v>76</v>
      </c>
      <c r="I2" s="4" t="s">
        <v>77</v>
      </c>
      <c r="K2" s="29" t="s">
        <v>13</v>
      </c>
      <c r="L2" s="4" t="s">
        <v>75</v>
      </c>
      <c r="M2" s="4" t="s">
        <v>76</v>
      </c>
      <c r="N2" s="4" t="s">
        <v>77</v>
      </c>
    </row>
    <row r="3" spans="1:14" x14ac:dyDescent="0.3">
      <c r="A3" s="18" t="s">
        <v>60</v>
      </c>
      <c r="B3" s="26">
        <v>0.5</v>
      </c>
      <c r="C3" s="26">
        <v>0.4</v>
      </c>
      <c r="D3" s="26">
        <v>1.4</v>
      </c>
      <c r="F3" s="30">
        <v>3</v>
      </c>
      <c r="G3" s="22">
        <f>F3*$B3</f>
        <v>1.5</v>
      </c>
      <c r="H3" s="22">
        <f>F3*C3</f>
        <v>1.2000000000000002</v>
      </c>
      <c r="I3" s="22">
        <f>F3*D3</f>
        <v>4.1999999999999993</v>
      </c>
      <c r="K3" s="30">
        <v>5</v>
      </c>
      <c r="L3" s="22">
        <f>K3*B3</f>
        <v>2.5</v>
      </c>
      <c r="M3" s="22">
        <f>K3*C3</f>
        <v>2</v>
      </c>
      <c r="N3" s="22">
        <f>K3*D3</f>
        <v>7</v>
      </c>
    </row>
    <row r="4" spans="1:14" x14ac:dyDescent="0.3">
      <c r="A4" s="18" t="s">
        <v>61</v>
      </c>
      <c r="B4" s="26">
        <v>28</v>
      </c>
      <c r="C4" s="26">
        <v>33</v>
      </c>
      <c r="D4" s="26">
        <v>31</v>
      </c>
      <c r="F4" s="30">
        <v>1</v>
      </c>
      <c r="G4" s="22">
        <f t="shared" ref="G4:G17" si="0">F4*$B4</f>
        <v>28</v>
      </c>
      <c r="H4" s="22">
        <f t="shared" ref="H4:H17" si="1">F4*C4</f>
        <v>33</v>
      </c>
      <c r="I4" s="22">
        <f t="shared" ref="I4:I17" si="2">F4*D4</f>
        <v>31</v>
      </c>
      <c r="K4" s="30">
        <v>1</v>
      </c>
      <c r="L4" s="22">
        <f t="shared" ref="L4:L17" si="3">K4*B4</f>
        <v>28</v>
      </c>
      <c r="M4" s="22">
        <f t="shared" ref="M4:M17" si="4">K4*C4</f>
        <v>33</v>
      </c>
      <c r="N4" s="22">
        <f t="shared" ref="N4:N17" si="5">K4*D4</f>
        <v>31</v>
      </c>
    </row>
    <row r="5" spans="1:14" x14ac:dyDescent="0.3">
      <c r="A5" s="18" t="s">
        <v>62</v>
      </c>
      <c r="B5" s="26">
        <v>1.8</v>
      </c>
      <c r="C5" s="26">
        <v>1</v>
      </c>
      <c r="D5" s="26">
        <v>2</v>
      </c>
      <c r="F5" s="30">
        <v>7</v>
      </c>
      <c r="G5" s="22">
        <f t="shared" si="0"/>
        <v>12.6</v>
      </c>
      <c r="H5" s="22">
        <f t="shared" si="1"/>
        <v>7</v>
      </c>
      <c r="I5" s="22">
        <f t="shared" si="2"/>
        <v>14</v>
      </c>
      <c r="K5" s="30">
        <v>4</v>
      </c>
      <c r="L5" s="22">
        <f t="shared" si="3"/>
        <v>7.2</v>
      </c>
      <c r="M5" s="22">
        <f t="shared" si="4"/>
        <v>4</v>
      </c>
      <c r="N5" s="22">
        <f t="shared" si="5"/>
        <v>8</v>
      </c>
    </row>
    <row r="6" spans="1:14" x14ac:dyDescent="0.3">
      <c r="A6" s="18" t="s">
        <v>63</v>
      </c>
      <c r="B6" s="26">
        <v>1.2</v>
      </c>
      <c r="C6" s="26">
        <v>0.8</v>
      </c>
      <c r="D6" s="26">
        <v>1.5</v>
      </c>
      <c r="F6" s="30">
        <v>1</v>
      </c>
      <c r="G6" s="22">
        <f t="shared" si="0"/>
        <v>1.2</v>
      </c>
      <c r="H6" s="22">
        <f t="shared" si="1"/>
        <v>0.8</v>
      </c>
      <c r="I6" s="22">
        <f t="shared" si="2"/>
        <v>1.5</v>
      </c>
      <c r="K6" s="30">
        <v>2</v>
      </c>
      <c r="L6" s="22">
        <f t="shared" si="3"/>
        <v>2.4</v>
      </c>
      <c r="M6" s="22">
        <f t="shared" si="4"/>
        <v>1.6</v>
      </c>
      <c r="N6" s="22">
        <f t="shared" si="5"/>
        <v>3</v>
      </c>
    </row>
    <row r="7" spans="1:14" x14ac:dyDescent="0.3">
      <c r="A7" s="18" t="s">
        <v>64</v>
      </c>
      <c r="B7" s="26">
        <v>2.4</v>
      </c>
      <c r="C7" s="26">
        <v>1.4</v>
      </c>
      <c r="D7" s="26">
        <v>2.4</v>
      </c>
      <c r="F7" s="30">
        <v>2</v>
      </c>
      <c r="G7" s="22">
        <f t="shared" si="0"/>
        <v>4.8</v>
      </c>
      <c r="H7" s="22">
        <f t="shared" si="1"/>
        <v>2.8</v>
      </c>
      <c r="I7" s="22">
        <f t="shared" si="2"/>
        <v>4.8</v>
      </c>
      <c r="K7" s="30">
        <v>2</v>
      </c>
      <c r="L7" s="22">
        <f t="shared" si="3"/>
        <v>4.8</v>
      </c>
      <c r="M7" s="22">
        <f t="shared" si="4"/>
        <v>2.8</v>
      </c>
      <c r="N7" s="22">
        <f t="shared" si="5"/>
        <v>4.8</v>
      </c>
    </row>
    <row r="8" spans="1:14" x14ac:dyDescent="0.3">
      <c r="A8" s="18" t="s">
        <v>65</v>
      </c>
      <c r="B8" s="26">
        <v>0.9</v>
      </c>
      <c r="C8" s="26">
        <v>0.2</v>
      </c>
      <c r="D8" s="26">
        <v>0.8</v>
      </c>
      <c r="F8" s="30">
        <v>2</v>
      </c>
      <c r="G8" s="22">
        <f t="shared" si="0"/>
        <v>1.8</v>
      </c>
      <c r="H8" s="22">
        <f t="shared" si="1"/>
        <v>0.4</v>
      </c>
      <c r="I8" s="22">
        <f t="shared" si="2"/>
        <v>1.6</v>
      </c>
      <c r="K8" s="30">
        <v>2</v>
      </c>
      <c r="L8" s="22">
        <f t="shared" si="3"/>
        <v>1.8</v>
      </c>
      <c r="M8" s="22">
        <f t="shared" si="4"/>
        <v>0.4</v>
      </c>
      <c r="N8" s="22">
        <f t="shared" si="5"/>
        <v>1.6</v>
      </c>
    </row>
    <row r="9" spans="1:14" x14ac:dyDescent="0.3">
      <c r="A9" s="18" t="s">
        <v>66</v>
      </c>
      <c r="B9" s="26">
        <v>0.99</v>
      </c>
      <c r="C9" s="26">
        <v>0.59</v>
      </c>
      <c r="D9" s="26">
        <v>2.59</v>
      </c>
      <c r="F9" s="30">
        <v>1</v>
      </c>
      <c r="G9" s="22">
        <f t="shared" si="0"/>
        <v>0.99</v>
      </c>
      <c r="H9" s="22">
        <f t="shared" si="1"/>
        <v>0.59</v>
      </c>
      <c r="I9" s="22">
        <f t="shared" si="2"/>
        <v>2.59</v>
      </c>
      <c r="K9" s="30">
        <v>1</v>
      </c>
      <c r="L9" s="22">
        <f t="shared" si="3"/>
        <v>0.99</v>
      </c>
      <c r="M9" s="22">
        <f t="shared" si="4"/>
        <v>0.59</v>
      </c>
      <c r="N9" s="22">
        <f t="shared" si="5"/>
        <v>2.59</v>
      </c>
    </row>
    <row r="10" spans="1:14" x14ac:dyDescent="0.3">
      <c r="A10" s="18" t="s">
        <v>67</v>
      </c>
      <c r="B10" s="26">
        <v>1.25</v>
      </c>
      <c r="C10" s="26">
        <v>3.25</v>
      </c>
      <c r="D10" s="26">
        <v>2.15</v>
      </c>
      <c r="F10" s="30">
        <v>4</v>
      </c>
      <c r="G10" s="22">
        <f t="shared" si="0"/>
        <v>5</v>
      </c>
      <c r="H10" s="22">
        <f t="shared" si="1"/>
        <v>13</v>
      </c>
      <c r="I10" s="22">
        <f t="shared" si="2"/>
        <v>8.6</v>
      </c>
      <c r="K10" s="30">
        <v>1</v>
      </c>
      <c r="L10" s="22">
        <f t="shared" si="3"/>
        <v>1.25</v>
      </c>
      <c r="M10" s="22">
        <f t="shared" si="4"/>
        <v>3.25</v>
      </c>
      <c r="N10" s="22">
        <f t="shared" si="5"/>
        <v>2.15</v>
      </c>
    </row>
    <row r="11" spans="1:14" x14ac:dyDescent="0.3">
      <c r="A11" s="18" t="s">
        <v>68</v>
      </c>
      <c r="B11" s="26">
        <v>9.5</v>
      </c>
      <c r="C11" s="26">
        <v>14</v>
      </c>
      <c r="D11" s="26">
        <v>13</v>
      </c>
      <c r="F11" s="30">
        <v>1</v>
      </c>
      <c r="G11" s="22">
        <f t="shared" si="0"/>
        <v>9.5</v>
      </c>
      <c r="H11" s="22">
        <f t="shared" si="1"/>
        <v>14</v>
      </c>
      <c r="I11" s="22">
        <f t="shared" si="2"/>
        <v>13</v>
      </c>
      <c r="K11" s="30">
        <v>1</v>
      </c>
      <c r="L11" s="22">
        <f t="shared" si="3"/>
        <v>9.5</v>
      </c>
      <c r="M11" s="22">
        <f t="shared" si="4"/>
        <v>14</v>
      </c>
      <c r="N11" s="22">
        <f t="shared" si="5"/>
        <v>13</v>
      </c>
    </row>
    <row r="12" spans="1:14" x14ac:dyDescent="0.3">
      <c r="A12" s="18" t="s">
        <v>69</v>
      </c>
      <c r="B12" s="26">
        <v>4.55</v>
      </c>
      <c r="C12" s="26">
        <v>2.5499999999999998</v>
      </c>
      <c r="D12" s="26">
        <v>6</v>
      </c>
      <c r="F12" s="30">
        <v>1</v>
      </c>
      <c r="G12" s="22">
        <f t="shared" si="0"/>
        <v>4.55</v>
      </c>
      <c r="H12" s="22">
        <f t="shared" si="1"/>
        <v>2.5499999999999998</v>
      </c>
      <c r="I12" s="22">
        <f t="shared" si="2"/>
        <v>6</v>
      </c>
      <c r="K12" s="30">
        <v>1</v>
      </c>
      <c r="L12" s="22">
        <f t="shared" si="3"/>
        <v>4.55</v>
      </c>
      <c r="M12" s="22">
        <f t="shared" si="4"/>
        <v>2.5499999999999998</v>
      </c>
      <c r="N12" s="22">
        <f t="shared" si="5"/>
        <v>6</v>
      </c>
    </row>
    <row r="13" spans="1:14" x14ac:dyDescent="0.3">
      <c r="A13" s="18" t="s">
        <v>70</v>
      </c>
      <c r="B13" s="26">
        <v>4.2</v>
      </c>
      <c r="C13" s="26">
        <v>2.2000000000000002</v>
      </c>
      <c r="D13" s="26">
        <v>3</v>
      </c>
      <c r="F13" s="30">
        <v>1</v>
      </c>
      <c r="G13" s="22">
        <f t="shared" si="0"/>
        <v>4.2</v>
      </c>
      <c r="H13" s="22">
        <f t="shared" si="1"/>
        <v>2.2000000000000002</v>
      </c>
      <c r="I13" s="22">
        <f t="shared" si="2"/>
        <v>3</v>
      </c>
      <c r="K13" s="30">
        <v>2</v>
      </c>
      <c r="L13" s="22">
        <f t="shared" si="3"/>
        <v>8.4</v>
      </c>
      <c r="M13" s="22">
        <f t="shared" si="4"/>
        <v>4.4000000000000004</v>
      </c>
      <c r="N13" s="22">
        <f t="shared" si="5"/>
        <v>6</v>
      </c>
    </row>
    <row r="14" spans="1:14" x14ac:dyDescent="0.3">
      <c r="A14" s="18" t="s">
        <v>71</v>
      </c>
      <c r="B14" s="26">
        <v>3.9</v>
      </c>
      <c r="C14" s="26">
        <v>5</v>
      </c>
      <c r="D14" s="26">
        <v>8</v>
      </c>
      <c r="F14" s="30">
        <v>1</v>
      </c>
      <c r="G14" s="22">
        <f t="shared" si="0"/>
        <v>3.9</v>
      </c>
      <c r="H14" s="22">
        <f t="shared" si="1"/>
        <v>5</v>
      </c>
      <c r="I14" s="22">
        <f t="shared" si="2"/>
        <v>8</v>
      </c>
      <c r="K14" s="30"/>
      <c r="L14" s="22">
        <f t="shared" si="3"/>
        <v>0</v>
      </c>
      <c r="M14" s="22">
        <f t="shared" si="4"/>
        <v>0</v>
      </c>
      <c r="N14" s="22">
        <f t="shared" si="5"/>
        <v>0</v>
      </c>
    </row>
    <row r="15" spans="1:14" x14ac:dyDescent="0.3">
      <c r="A15" s="18" t="s">
        <v>72</v>
      </c>
      <c r="B15" s="26">
        <v>1</v>
      </c>
      <c r="C15" s="26">
        <v>2</v>
      </c>
      <c r="D15" s="26">
        <v>1</v>
      </c>
      <c r="F15" s="30">
        <v>1</v>
      </c>
      <c r="G15" s="22">
        <f t="shared" si="0"/>
        <v>1</v>
      </c>
      <c r="H15" s="22">
        <f t="shared" si="1"/>
        <v>2</v>
      </c>
      <c r="I15" s="22">
        <f t="shared" si="2"/>
        <v>1</v>
      </c>
      <c r="K15" s="30"/>
      <c r="L15" s="22">
        <f t="shared" si="3"/>
        <v>0</v>
      </c>
      <c r="M15" s="22">
        <f t="shared" si="4"/>
        <v>0</v>
      </c>
      <c r="N15" s="22">
        <f t="shared" si="5"/>
        <v>0</v>
      </c>
    </row>
    <row r="16" spans="1:14" x14ac:dyDescent="0.3">
      <c r="A16" s="18" t="s">
        <v>73</v>
      </c>
      <c r="B16" s="26">
        <v>1.75</v>
      </c>
      <c r="C16" s="26">
        <v>2</v>
      </c>
      <c r="D16" s="26">
        <v>1</v>
      </c>
      <c r="F16" s="30">
        <v>1</v>
      </c>
      <c r="G16" s="22">
        <f t="shared" si="0"/>
        <v>1.75</v>
      </c>
      <c r="H16" s="22">
        <f t="shared" si="1"/>
        <v>2</v>
      </c>
      <c r="I16" s="22">
        <f t="shared" si="2"/>
        <v>1</v>
      </c>
      <c r="K16" s="30"/>
      <c r="L16" s="22">
        <f t="shared" si="3"/>
        <v>0</v>
      </c>
      <c r="M16" s="22">
        <f t="shared" si="4"/>
        <v>0</v>
      </c>
      <c r="N16" s="22">
        <f t="shared" si="5"/>
        <v>0</v>
      </c>
    </row>
    <row r="17" spans="1:14" x14ac:dyDescent="0.3">
      <c r="A17" s="18" t="s">
        <v>74</v>
      </c>
      <c r="B17" s="26">
        <v>2</v>
      </c>
      <c r="C17" s="26">
        <v>1</v>
      </c>
      <c r="D17" s="26">
        <v>3</v>
      </c>
      <c r="F17" s="30">
        <v>1</v>
      </c>
      <c r="G17" s="22">
        <f t="shared" si="0"/>
        <v>2</v>
      </c>
      <c r="H17" s="22">
        <f t="shared" si="1"/>
        <v>1</v>
      </c>
      <c r="I17" s="22">
        <f t="shared" si="2"/>
        <v>3</v>
      </c>
      <c r="K17" s="30"/>
      <c r="L17" s="22">
        <f t="shared" si="3"/>
        <v>0</v>
      </c>
      <c r="M17" s="22">
        <f t="shared" si="4"/>
        <v>0</v>
      </c>
      <c r="N17" s="22">
        <f t="shared" si="5"/>
        <v>0</v>
      </c>
    </row>
    <row r="18" spans="1:14" x14ac:dyDescent="0.3">
      <c r="G18" s="31" t="s">
        <v>75</v>
      </c>
      <c r="H18" s="31" t="s">
        <v>76</v>
      </c>
      <c r="I18" s="31" t="s">
        <v>77</v>
      </c>
      <c r="L18" s="31" t="s">
        <v>75</v>
      </c>
      <c r="M18" s="31" t="s">
        <v>76</v>
      </c>
      <c r="N18" s="31" t="s">
        <v>77</v>
      </c>
    </row>
    <row r="19" spans="1:14" x14ac:dyDescent="0.3">
      <c r="G19" s="31">
        <f>SUM(G3:G17)</f>
        <v>82.79</v>
      </c>
      <c r="H19" s="31">
        <f t="shared" ref="H19:I19" si="6">SUM(H3:H17)</f>
        <v>87.539999999999992</v>
      </c>
      <c r="I19" s="31">
        <f t="shared" si="6"/>
        <v>103.28999999999999</v>
      </c>
      <c r="L19" s="31">
        <f>SUM(L3:L17)</f>
        <v>71.39</v>
      </c>
      <c r="M19" s="31">
        <f t="shared" ref="M19:N19" si="7">SUM(M3:M17)</f>
        <v>68.59</v>
      </c>
      <c r="N19" s="31">
        <f t="shared" si="7"/>
        <v>85.139999999999986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C18"/>
  <sheetViews>
    <sheetView workbookViewId="0">
      <selection activeCell="E25" sqref="E25"/>
    </sheetView>
  </sheetViews>
  <sheetFormatPr defaultColWidth="11" defaultRowHeight="15.6" x14ac:dyDescent="0.3"/>
  <cols>
    <col min="1" max="1" width="13.59765625" bestFit="1" customWidth="1"/>
  </cols>
  <sheetData>
    <row r="2" spans="1:3" x14ac:dyDescent="0.3">
      <c r="B2" s="8" t="s">
        <v>78</v>
      </c>
      <c r="C2" s="8" t="s">
        <v>88</v>
      </c>
    </row>
    <row r="3" spans="1:3" x14ac:dyDescent="0.3">
      <c r="A3" s="32" t="s">
        <v>79</v>
      </c>
      <c r="B3" s="7"/>
      <c r="C3" s="7"/>
    </row>
    <row r="4" spans="1:3" x14ac:dyDescent="0.3">
      <c r="A4" s="7" t="s">
        <v>81</v>
      </c>
      <c r="B4" s="34">
        <v>50</v>
      </c>
      <c r="C4" s="34">
        <v>90</v>
      </c>
    </row>
    <row r="5" spans="1:3" x14ac:dyDescent="0.3">
      <c r="A5" s="7" t="s">
        <v>82</v>
      </c>
      <c r="B5" s="34">
        <v>2</v>
      </c>
      <c r="C5" s="34">
        <v>2.5</v>
      </c>
    </row>
    <row r="6" spans="1:3" x14ac:dyDescent="0.3">
      <c r="A6" s="7" t="s">
        <v>83</v>
      </c>
      <c r="B6" s="34">
        <v>4.5</v>
      </c>
      <c r="C6" s="34">
        <v>5.5</v>
      </c>
    </row>
    <row r="7" spans="1:3" x14ac:dyDescent="0.3">
      <c r="A7" s="7" t="s">
        <v>89</v>
      </c>
      <c r="B7" s="34">
        <v>7</v>
      </c>
      <c r="C7" s="34">
        <v>7</v>
      </c>
    </row>
    <row r="8" spans="1:3" x14ac:dyDescent="0.3">
      <c r="A8" s="7" t="s">
        <v>84</v>
      </c>
      <c r="B8" s="34"/>
      <c r="C8" s="34">
        <v>3</v>
      </c>
    </row>
    <row r="9" spans="1:3" x14ac:dyDescent="0.3">
      <c r="A9" s="7" t="s">
        <v>93</v>
      </c>
      <c r="B9" s="35">
        <f>SUM(B4:B8)</f>
        <v>63.5</v>
      </c>
      <c r="C9" s="35">
        <f>SUM(C4:C8)</f>
        <v>108</v>
      </c>
    </row>
    <row r="11" spans="1:3" x14ac:dyDescent="0.3">
      <c r="A11" s="33" t="s">
        <v>80</v>
      </c>
      <c r="B11" s="6"/>
      <c r="C11" s="6"/>
    </row>
    <row r="12" spans="1:3" x14ac:dyDescent="0.3">
      <c r="A12" s="6" t="s">
        <v>85</v>
      </c>
      <c r="B12" s="16">
        <v>11</v>
      </c>
      <c r="C12" s="16">
        <v>21</v>
      </c>
    </row>
    <row r="13" spans="1:3" x14ac:dyDescent="0.3">
      <c r="A13" s="6" t="s">
        <v>86</v>
      </c>
      <c r="B13" s="16">
        <v>8</v>
      </c>
      <c r="C13" s="16"/>
    </row>
    <row r="14" spans="1:3" x14ac:dyDescent="0.3">
      <c r="A14" s="6" t="s">
        <v>87</v>
      </c>
      <c r="B14" s="16"/>
      <c r="C14" s="16">
        <v>3</v>
      </c>
    </row>
    <row r="15" spans="1:3" x14ac:dyDescent="0.3">
      <c r="A15" s="6" t="s">
        <v>90</v>
      </c>
      <c r="B15" s="16">
        <f>SUM(B12:B14)</f>
        <v>19</v>
      </c>
      <c r="C15" s="16">
        <f>SUM(C12:C14)</f>
        <v>24</v>
      </c>
    </row>
    <row r="16" spans="1:3" x14ac:dyDescent="0.3">
      <c r="A16" s="6" t="s">
        <v>91</v>
      </c>
      <c r="B16" s="16">
        <f>B15*2</f>
        <v>38</v>
      </c>
      <c r="C16" s="16">
        <f>C15*2</f>
        <v>48</v>
      </c>
    </row>
    <row r="17" spans="1:3" x14ac:dyDescent="0.3">
      <c r="B17" s="36" t="s">
        <v>78</v>
      </c>
      <c r="C17" s="36" t="s">
        <v>88</v>
      </c>
    </row>
    <row r="18" spans="1:3" x14ac:dyDescent="0.3">
      <c r="A18" s="33" t="s">
        <v>92</v>
      </c>
      <c r="B18" s="37">
        <f>B9+B16*12</f>
        <v>519.5</v>
      </c>
      <c r="C18" s="37">
        <f>C9+C16*12</f>
        <v>684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9"/>
  <sheetViews>
    <sheetView workbookViewId="0">
      <selection activeCell="A33" sqref="A33"/>
    </sheetView>
  </sheetViews>
  <sheetFormatPr defaultColWidth="11" defaultRowHeight="15.6" x14ac:dyDescent="0.3"/>
  <cols>
    <col min="1" max="1" width="27.59765625" bestFit="1" customWidth="1"/>
    <col min="2" max="2" width="15.296875" style="9" bestFit="1" customWidth="1"/>
    <col min="3" max="3" width="18.19921875" style="9" bestFit="1" customWidth="1"/>
    <col min="4" max="4" width="11.8984375" style="9" bestFit="1" customWidth="1"/>
  </cols>
  <sheetData>
    <row r="1" spans="1:4" ht="21" x14ac:dyDescent="0.4">
      <c r="A1" s="17" t="s">
        <v>12</v>
      </c>
    </row>
    <row r="2" spans="1:4" x14ac:dyDescent="0.3">
      <c r="B2" s="9" t="s">
        <v>46</v>
      </c>
      <c r="C2" s="9" t="s">
        <v>47</v>
      </c>
      <c r="D2" s="9" t="s">
        <v>48</v>
      </c>
    </row>
    <row r="3" spans="1:4" x14ac:dyDescent="0.3">
      <c r="A3" s="14" t="s">
        <v>97</v>
      </c>
      <c r="B3" s="10"/>
      <c r="C3" s="10"/>
      <c r="D3" s="10"/>
    </row>
    <row r="4" spans="1:4" x14ac:dyDescent="0.3">
      <c r="A4" s="6" t="s">
        <v>49</v>
      </c>
      <c r="B4" s="16">
        <v>18</v>
      </c>
      <c r="C4" s="16">
        <v>0</v>
      </c>
      <c r="D4" s="16">
        <v>0</v>
      </c>
    </row>
    <row r="5" spans="1:4" x14ac:dyDescent="0.3">
      <c r="A5" s="6" t="s">
        <v>50</v>
      </c>
      <c r="B5" s="16">
        <v>25</v>
      </c>
      <c r="C5" s="16">
        <v>0</v>
      </c>
      <c r="D5" s="16">
        <v>0</v>
      </c>
    </row>
    <row r="6" spans="1:4" x14ac:dyDescent="0.3">
      <c r="A6" s="6" t="s">
        <v>51</v>
      </c>
      <c r="B6" s="16">
        <v>15</v>
      </c>
      <c r="C6" s="16">
        <v>0</v>
      </c>
      <c r="D6" s="16">
        <v>0</v>
      </c>
    </row>
    <row r="7" spans="1:4" x14ac:dyDescent="0.3">
      <c r="A7" s="6" t="s">
        <v>52</v>
      </c>
      <c r="B7" s="16">
        <v>9</v>
      </c>
      <c r="C7" s="16">
        <v>0</v>
      </c>
      <c r="D7" s="16">
        <v>0</v>
      </c>
    </row>
    <row r="8" spans="1:4" x14ac:dyDescent="0.3">
      <c r="A8" s="6" t="s">
        <v>53</v>
      </c>
      <c r="B8" s="16">
        <v>0</v>
      </c>
      <c r="C8" s="16">
        <v>99</v>
      </c>
      <c r="D8" s="16">
        <v>0</v>
      </c>
    </row>
    <row r="9" spans="1:4" x14ac:dyDescent="0.3">
      <c r="A9" s="6" t="s">
        <v>54</v>
      </c>
      <c r="B9" s="16">
        <v>0</v>
      </c>
      <c r="C9" s="16">
        <v>95</v>
      </c>
      <c r="D9" s="16">
        <v>0</v>
      </c>
    </row>
    <row r="10" spans="1:4" x14ac:dyDescent="0.3">
      <c r="A10" s="6" t="s">
        <v>55</v>
      </c>
      <c r="B10" s="16">
        <v>0</v>
      </c>
      <c r="C10" s="16">
        <v>85</v>
      </c>
      <c r="D10" s="16">
        <v>0</v>
      </c>
    </row>
    <row r="11" spans="1:4" x14ac:dyDescent="0.3">
      <c r="A11" s="6" t="s">
        <v>56</v>
      </c>
      <c r="B11" s="16">
        <v>0</v>
      </c>
      <c r="C11" s="16">
        <v>85</v>
      </c>
      <c r="D11" s="16">
        <v>0</v>
      </c>
    </row>
    <row r="12" spans="1:4" x14ac:dyDescent="0.3">
      <c r="A12" s="6" t="s">
        <v>58</v>
      </c>
      <c r="B12" s="16">
        <v>0</v>
      </c>
      <c r="C12" s="16">
        <v>0</v>
      </c>
      <c r="D12" s="16">
        <v>555</v>
      </c>
    </row>
    <row r="13" spans="1:4" x14ac:dyDescent="0.3">
      <c r="B13" s="12"/>
      <c r="C13" s="12"/>
      <c r="D13" s="12"/>
    </row>
    <row r="14" spans="1:4" x14ac:dyDescent="0.3">
      <c r="A14" s="6" t="s">
        <v>98</v>
      </c>
      <c r="B14" s="16">
        <v>280</v>
      </c>
      <c r="C14" s="16">
        <v>100</v>
      </c>
      <c r="D14" s="16">
        <v>350</v>
      </c>
    </row>
    <row r="15" spans="1:4" x14ac:dyDescent="0.3">
      <c r="A15" s="6" t="s">
        <v>99</v>
      </c>
      <c r="B15" s="11">
        <v>2</v>
      </c>
      <c r="C15" s="11">
        <v>2</v>
      </c>
      <c r="D15" s="11">
        <v>2</v>
      </c>
    </row>
    <row r="16" spans="1:4" x14ac:dyDescent="0.3">
      <c r="A16" s="6" t="s">
        <v>100</v>
      </c>
      <c r="B16" s="16">
        <f>B14*B15</f>
        <v>560</v>
      </c>
      <c r="C16" s="16">
        <f t="shared" ref="C16:D16" si="0">C14*C15</f>
        <v>200</v>
      </c>
      <c r="D16" s="16">
        <f t="shared" si="0"/>
        <v>700</v>
      </c>
    </row>
    <row r="17" spans="1:4" x14ac:dyDescent="0.3">
      <c r="B17" s="22"/>
      <c r="C17" s="22"/>
      <c r="D17" s="22"/>
    </row>
    <row r="18" spans="1:4" x14ac:dyDescent="0.3">
      <c r="A18" s="15" t="s">
        <v>94</v>
      </c>
      <c r="B18" s="23"/>
      <c r="C18" s="23"/>
      <c r="D18" s="23"/>
    </row>
    <row r="19" spans="1:4" x14ac:dyDescent="0.3">
      <c r="A19" s="8" t="s">
        <v>95</v>
      </c>
      <c r="B19" s="23">
        <v>120</v>
      </c>
      <c r="C19" s="23">
        <v>105</v>
      </c>
      <c r="D19" s="23">
        <v>0</v>
      </c>
    </row>
    <row r="20" spans="1:4" x14ac:dyDescent="0.3">
      <c r="A20" s="8" t="s">
        <v>96</v>
      </c>
      <c r="B20" s="13">
        <v>5</v>
      </c>
      <c r="C20" s="13">
        <v>5</v>
      </c>
      <c r="D20" s="13">
        <v>5</v>
      </c>
    </row>
    <row r="21" spans="1:4" x14ac:dyDescent="0.3">
      <c r="A21" s="8" t="s">
        <v>59</v>
      </c>
      <c r="B21" s="23">
        <f>B19*B20</f>
        <v>600</v>
      </c>
      <c r="C21" s="23">
        <f t="shared" ref="C21:D21" si="1">C19*C20</f>
        <v>525</v>
      </c>
      <c r="D21" s="23">
        <f t="shared" si="1"/>
        <v>0</v>
      </c>
    </row>
    <row r="22" spans="1:4" x14ac:dyDescent="0.3">
      <c r="A22" s="20"/>
      <c r="B22" s="24"/>
      <c r="C22" s="24"/>
      <c r="D22" s="24"/>
    </row>
    <row r="23" spans="1:4" x14ac:dyDescent="0.3">
      <c r="A23" s="21" t="s">
        <v>101</v>
      </c>
      <c r="B23" s="25"/>
      <c r="C23" s="25"/>
      <c r="D23" s="25"/>
    </row>
    <row r="24" spans="1:4" x14ac:dyDescent="0.3">
      <c r="A24" s="18" t="s">
        <v>103</v>
      </c>
      <c r="B24" s="25">
        <v>40</v>
      </c>
      <c r="C24" s="25">
        <v>0</v>
      </c>
      <c r="D24" s="25">
        <v>0</v>
      </c>
    </row>
    <row r="25" spans="1:4" x14ac:dyDescent="0.3">
      <c r="A25" s="18" t="s">
        <v>102</v>
      </c>
      <c r="B25" s="25">
        <f>50*2</f>
        <v>100</v>
      </c>
      <c r="C25" s="25">
        <f>50*2</f>
        <v>100</v>
      </c>
      <c r="D25" s="25">
        <f>0*2</f>
        <v>0</v>
      </c>
    </row>
    <row r="26" spans="1:4" x14ac:dyDescent="0.3">
      <c r="A26" s="18" t="s">
        <v>104</v>
      </c>
      <c r="B26" s="19">
        <v>4</v>
      </c>
      <c r="C26" s="19">
        <v>4</v>
      </c>
      <c r="D26" s="19">
        <v>4</v>
      </c>
    </row>
    <row r="27" spans="1:4" x14ac:dyDescent="0.3">
      <c r="B27" s="22"/>
      <c r="C27" s="22"/>
      <c r="D27" s="22"/>
    </row>
    <row r="28" spans="1:4" x14ac:dyDescent="0.3">
      <c r="A28" s="27" t="s">
        <v>57</v>
      </c>
      <c r="B28" s="28">
        <f>SUM(B4:B12,B16,B21,B25*B26)</f>
        <v>1627</v>
      </c>
      <c r="C28" s="28">
        <f t="shared" ref="C28:D28" si="2">SUM(C4:C12,C16,C21,C25*C26)</f>
        <v>1489</v>
      </c>
      <c r="D28" s="28">
        <f t="shared" si="2"/>
        <v>1255</v>
      </c>
    </row>
    <row r="32" spans="1:4" ht="21" x14ac:dyDescent="0.4">
      <c r="A32" s="17" t="s">
        <v>13</v>
      </c>
    </row>
    <row r="33" spans="1:4" x14ac:dyDescent="0.3">
      <c r="B33" s="9" t="s">
        <v>46</v>
      </c>
      <c r="C33" s="9" t="s">
        <v>47</v>
      </c>
      <c r="D33" s="9" t="s">
        <v>48</v>
      </c>
    </row>
    <row r="34" spans="1:4" x14ac:dyDescent="0.3">
      <c r="A34" s="14" t="s">
        <v>97</v>
      </c>
      <c r="B34" s="10"/>
      <c r="C34" s="10"/>
      <c r="D34" s="10"/>
    </row>
    <row r="35" spans="1:4" x14ac:dyDescent="0.3">
      <c r="A35" s="6" t="s">
        <v>49</v>
      </c>
      <c r="B35" s="16">
        <v>18</v>
      </c>
      <c r="C35" s="16">
        <v>0</v>
      </c>
      <c r="D35" s="16">
        <v>0</v>
      </c>
    </row>
    <row r="36" spans="1:4" x14ac:dyDescent="0.3">
      <c r="A36" s="6" t="s">
        <v>50</v>
      </c>
      <c r="B36" s="16">
        <v>25</v>
      </c>
      <c r="C36" s="16">
        <v>0</v>
      </c>
      <c r="D36" s="16">
        <v>0</v>
      </c>
    </row>
    <row r="37" spans="1:4" x14ac:dyDescent="0.3">
      <c r="A37" s="6" t="s">
        <v>51</v>
      </c>
      <c r="B37" s="16">
        <v>15</v>
      </c>
      <c r="C37" s="16">
        <v>0</v>
      </c>
      <c r="D37" s="16">
        <v>0</v>
      </c>
    </row>
    <row r="38" spans="1:4" x14ac:dyDescent="0.3">
      <c r="A38" s="6" t="s">
        <v>52</v>
      </c>
      <c r="B38" s="16">
        <v>9</v>
      </c>
      <c r="C38" s="16">
        <v>0</v>
      </c>
      <c r="D38" s="16">
        <v>0</v>
      </c>
    </row>
    <row r="39" spans="1:4" x14ac:dyDescent="0.3">
      <c r="A39" s="6" t="s">
        <v>53</v>
      </c>
      <c r="B39" s="16">
        <v>0</v>
      </c>
      <c r="C39" s="16">
        <v>99</v>
      </c>
      <c r="D39" s="16">
        <v>0</v>
      </c>
    </row>
    <row r="40" spans="1:4" x14ac:dyDescent="0.3">
      <c r="A40" s="6" t="s">
        <v>54</v>
      </c>
      <c r="B40" s="16">
        <v>0</v>
      </c>
      <c r="C40" s="16">
        <v>95</v>
      </c>
      <c r="D40" s="16">
        <v>0</v>
      </c>
    </row>
    <row r="41" spans="1:4" x14ac:dyDescent="0.3">
      <c r="A41" s="6" t="s">
        <v>55</v>
      </c>
      <c r="B41" s="16">
        <v>0</v>
      </c>
      <c r="C41" s="16">
        <v>85</v>
      </c>
      <c r="D41" s="16">
        <v>0</v>
      </c>
    </row>
    <row r="42" spans="1:4" x14ac:dyDescent="0.3">
      <c r="A42" s="6" t="s">
        <v>56</v>
      </c>
      <c r="B42" s="16">
        <v>0</v>
      </c>
      <c r="C42" s="16">
        <v>85</v>
      </c>
      <c r="D42" s="16">
        <v>0</v>
      </c>
    </row>
    <row r="43" spans="1:4" x14ac:dyDescent="0.3">
      <c r="A43" s="6" t="s">
        <v>58</v>
      </c>
      <c r="B43" s="16">
        <v>0</v>
      </c>
      <c r="C43" s="16">
        <v>0</v>
      </c>
      <c r="D43" s="16">
        <v>555</v>
      </c>
    </row>
    <row r="44" spans="1:4" x14ac:dyDescent="0.3">
      <c r="B44" s="12"/>
      <c r="C44" s="12"/>
      <c r="D44" s="12"/>
    </row>
    <row r="45" spans="1:4" x14ac:dyDescent="0.3">
      <c r="A45" s="6" t="s">
        <v>98</v>
      </c>
      <c r="B45" s="16">
        <v>280</v>
      </c>
      <c r="C45" s="16">
        <v>100</v>
      </c>
      <c r="D45" s="16">
        <v>350</v>
      </c>
    </row>
    <row r="46" spans="1:4" x14ac:dyDescent="0.3">
      <c r="A46" s="6" t="s">
        <v>99</v>
      </c>
      <c r="B46" s="11">
        <v>4</v>
      </c>
      <c r="C46" s="11">
        <v>4</v>
      </c>
      <c r="D46" s="11">
        <v>4</v>
      </c>
    </row>
    <row r="47" spans="1:4" x14ac:dyDescent="0.3">
      <c r="A47" s="6" t="s">
        <v>100</v>
      </c>
      <c r="B47" s="16">
        <f>B45*B46</f>
        <v>1120</v>
      </c>
      <c r="C47" s="16">
        <f t="shared" ref="C47" si="3">C45*C46</f>
        <v>400</v>
      </c>
      <c r="D47" s="16">
        <f t="shared" ref="D47" si="4">D45*D46</f>
        <v>1400</v>
      </c>
    </row>
    <row r="48" spans="1:4" x14ac:dyDescent="0.3">
      <c r="B48" s="22"/>
      <c r="C48" s="22"/>
      <c r="D48" s="22"/>
    </row>
    <row r="49" spans="1:4" x14ac:dyDescent="0.3">
      <c r="A49" s="15" t="s">
        <v>94</v>
      </c>
      <c r="B49" s="23"/>
      <c r="C49" s="23"/>
      <c r="D49" s="23"/>
    </row>
    <row r="50" spans="1:4" x14ac:dyDescent="0.3">
      <c r="A50" s="8" t="s">
        <v>95</v>
      </c>
      <c r="B50" s="23">
        <v>120</v>
      </c>
      <c r="C50" s="23">
        <v>105</v>
      </c>
      <c r="D50" s="23">
        <v>0</v>
      </c>
    </row>
    <row r="51" spans="1:4" x14ac:dyDescent="0.3">
      <c r="A51" s="8" t="s">
        <v>96</v>
      </c>
      <c r="B51" s="13">
        <v>5</v>
      </c>
      <c r="C51" s="13">
        <v>5</v>
      </c>
      <c r="D51" s="13">
        <v>5</v>
      </c>
    </row>
    <row r="52" spans="1:4" x14ac:dyDescent="0.3">
      <c r="A52" s="8" t="s">
        <v>59</v>
      </c>
      <c r="B52" s="23">
        <f>B50*B51</f>
        <v>600</v>
      </c>
      <c r="C52" s="23">
        <f t="shared" ref="C52" si="5">C50*C51</f>
        <v>525</v>
      </c>
      <c r="D52" s="23">
        <f t="shared" ref="D52" si="6">D50*D51</f>
        <v>0</v>
      </c>
    </row>
    <row r="53" spans="1:4" x14ac:dyDescent="0.3">
      <c r="A53" s="20"/>
      <c r="B53" s="24"/>
      <c r="C53" s="24"/>
      <c r="D53" s="24"/>
    </row>
    <row r="54" spans="1:4" x14ac:dyDescent="0.3">
      <c r="A54" s="21" t="s">
        <v>101</v>
      </c>
      <c r="B54" s="25"/>
      <c r="C54" s="25"/>
      <c r="D54" s="25"/>
    </row>
    <row r="55" spans="1:4" x14ac:dyDescent="0.3">
      <c r="A55" s="18" t="s">
        <v>103</v>
      </c>
      <c r="B55" s="25">
        <v>40</v>
      </c>
      <c r="C55" s="25">
        <v>0</v>
      </c>
      <c r="D55" s="25">
        <v>0</v>
      </c>
    </row>
    <row r="56" spans="1:4" x14ac:dyDescent="0.3">
      <c r="A56" s="18" t="s">
        <v>102</v>
      </c>
      <c r="B56" s="25">
        <f>50*2</f>
        <v>100</v>
      </c>
      <c r="C56" s="25">
        <f>50*2</f>
        <v>100</v>
      </c>
      <c r="D56" s="25">
        <f>0*2</f>
        <v>0</v>
      </c>
    </row>
    <row r="57" spans="1:4" x14ac:dyDescent="0.3">
      <c r="A57" s="18" t="s">
        <v>104</v>
      </c>
      <c r="B57" s="19">
        <v>4</v>
      </c>
      <c r="C57" s="19">
        <v>4</v>
      </c>
      <c r="D57" s="19">
        <v>4</v>
      </c>
    </row>
    <row r="58" spans="1:4" x14ac:dyDescent="0.3">
      <c r="B58" s="22"/>
      <c r="C58" s="22"/>
      <c r="D58" s="22"/>
    </row>
    <row r="59" spans="1:4" x14ac:dyDescent="0.3">
      <c r="A59" s="27" t="s">
        <v>57</v>
      </c>
      <c r="B59" s="28">
        <f>SUM(B35:B43,B47,B52,B56*B57)</f>
        <v>2187</v>
      </c>
      <c r="C59" s="28">
        <f t="shared" ref="C59:D59" si="7">SUM(C35:C43,C47,C52,C56*C57)</f>
        <v>1689</v>
      </c>
      <c r="D59" s="28">
        <f t="shared" si="7"/>
        <v>1955</v>
      </c>
    </row>
  </sheetData>
  <pageMargins left="0.75" right="0.75" top="1" bottom="1" header="0.5" footer="0.5"/>
  <pageSetup paperSize="120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8"/>
  <sheetViews>
    <sheetView workbookViewId="0">
      <selection activeCell="E19" sqref="E19"/>
    </sheetView>
  </sheetViews>
  <sheetFormatPr defaultColWidth="11" defaultRowHeight="15.6" x14ac:dyDescent="0.3"/>
  <cols>
    <col min="1" max="1" width="23.3984375" customWidth="1"/>
    <col min="4" max="4" width="11.5" bestFit="1" customWidth="1"/>
    <col min="6" max="6" width="25.59765625" customWidth="1"/>
    <col min="7" max="7" width="14.59765625" customWidth="1"/>
    <col min="8" max="9" width="12.3984375" bestFit="1" customWidth="1"/>
  </cols>
  <sheetData>
    <row r="1" spans="1:9" ht="21" x14ac:dyDescent="0.4">
      <c r="A1" s="17" t="s">
        <v>12</v>
      </c>
      <c r="B1" s="29" t="s">
        <v>15</v>
      </c>
      <c r="C1" s="29" t="s">
        <v>16</v>
      </c>
      <c r="D1" s="29" t="s">
        <v>17</v>
      </c>
      <c r="F1" s="17" t="s">
        <v>13</v>
      </c>
      <c r="G1" s="29" t="s">
        <v>15</v>
      </c>
      <c r="H1" s="29" t="s">
        <v>16</v>
      </c>
      <c r="I1" s="29" t="s">
        <v>17</v>
      </c>
    </row>
    <row r="2" spans="1:9" x14ac:dyDescent="0.3">
      <c r="A2" s="38" t="s">
        <v>18</v>
      </c>
      <c r="B2" s="22">
        <v>29</v>
      </c>
      <c r="C2" s="22">
        <v>149</v>
      </c>
      <c r="D2" s="22">
        <v>549</v>
      </c>
      <c r="F2" s="38" t="s">
        <v>18</v>
      </c>
      <c r="G2" s="22">
        <v>29</v>
      </c>
      <c r="H2" s="22">
        <v>149</v>
      </c>
      <c r="I2" s="22">
        <v>549</v>
      </c>
    </row>
    <row r="3" spans="1:9" x14ac:dyDescent="0.3">
      <c r="B3" s="22"/>
      <c r="C3" s="22"/>
      <c r="D3" s="22"/>
      <c r="G3" s="22"/>
      <c r="H3" s="22"/>
      <c r="I3" s="22"/>
    </row>
    <row r="4" spans="1:9" x14ac:dyDescent="0.3">
      <c r="A4" t="s">
        <v>23</v>
      </c>
      <c r="B4" s="22">
        <v>40</v>
      </c>
      <c r="C4" s="22">
        <v>90</v>
      </c>
      <c r="D4" s="22">
        <v>370</v>
      </c>
      <c r="F4" t="s">
        <v>23</v>
      </c>
      <c r="G4" s="22">
        <v>40</v>
      </c>
      <c r="H4" s="22">
        <v>90</v>
      </c>
      <c r="I4" s="22">
        <v>370</v>
      </c>
    </row>
    <row r="5" spans="1:9" x14ac:dyDescent="0.3">
      <c r="A5" t="s">
        <v>24</v>
      </c>
      <c r="B5" s="39">
        <v>200</v>
      </c>
      <c r="C5" s="39">
        <v>1000</v>
      </c>
      <c r="D5" s="39">
        <v>11000</v>
      </c>
      <c r="F5" t="s">
        <v>24</v>
      </c>
      <c r="G5" s="39">
        <v>200</v>
      </c>
      <c r="H5" s="39">
        <v>1000</v>
      </c>
      <c r="I5" s="39">
        <v>11000</v>
      </c>
    </row>
    <row r="6" spans="1:9" x14ac:dyDescent="0.3">
      <c r="A6" s="38" t="s">
        <v>25</v>
      </c>
      <c r="B6" s="22">
        <f>B4/B5</f>
        <v>0.2</v>
      </c>
      <c r="C6" s="22">
        <f t="shared" ref="C6:D6" si="0">C4/C5</f>
        <v>0.09</v>
      </c>
      <c r="D6" s="22">
        <f t="shared" si="0"/>
        <v>3.3636363636363638E-2</v>
      </c>
      <c r="F6" s="38" t="s">
        <v>25</v>
      </c>
      <c r="G6" s="22">
        <f>G4/G5</f>
        <v>0.2</v>
      </c>
      <c r="H6" s="22">
        <f t="shared" ref="H6" si="1">H4/H5</f>
        <v>0.09</v>
      </c>
      <c r="I6" s="22">
        <f t="shared" ref="I6" si="2">I4/I5</f>
        <v>3.3636363636363638E-2</v>
      </c>
    </row>
    <row r="7" spans="1:9" x14ac:dyDescent="0.3">
      <c r="B7" s="22"/>
      <c r="C7" s="22"/>
      <c r="D7" s="22"/>
      <c r="G7" s="22"/>
      <c r="H7" s="22"/>
      <c r="I7" s="22"/>
    </row>
    <row r="8" spans="1:9" x14ac:dyDescent="0.3">
      <c r="A8" t="s">
        <v>26</v>
      </c>
      <c r="B8" s="26">
        <f>B18</f>
        <v>3900</v>
      </c>
      <c r="C8" s="26">
        <v>3750</v>
      </c>
      <c r="D8" s="26">
        <v>3750</v>
      </c>
      <c r="F8" t="s">
        <v>26</v>
      </c>
      <c r="G8" s="26">
        <f>G18</f>
        <v>130000</v>
      </c>
      <c r="H8" s="26">
        <v>125000</v>
      </c>
      <c r="I8" s="26">
        <v>125000</v>
      </c>
    </row>
    <row r="9" spans="1:9" x14ac:dyDescent="0.3">
      <c r="A9" t="s">
        <v>28</v>
      </c>
      <c r="B9" s="22">
        <f>B8*B6</f>
        <v>780</v>
      </c>
      <c r="C9" s="22">
        <f t="shared" ref="C9:D9" si="3">C8*C6</f>
        <v>337.5</v>
      </c>
      <c r="D9" s="22">
        <f t="shared" si="3"/>
        <v>126.13636363636364</v>
      </c>
      <c r="F9" t="s">
        <v>28</v>
      </c>
      <c r="G9" s="22">
        <f>G8*G6</f>
        <v>26000</v>
      </c>
      <c r="H9" s="22">
        <f t="shared" ref="H9" si="4">H8*H6</f>
        <v>11250</v>
      </c>
      <c r="I9" s="22">
        <f t="shared" ref="I9" si="5">I8*I6</f>
        <v>4204.545454545455</v>
      </c>
    </row>
    <row r="10" spans="1:9" x14ac:dyDescent="0.3">
      <c r="A10" t="s">
        <v>29</v>
      </c>
      <c r="B10" s="26">
        <v>2</v>
      </c>
      <c r="C10" s="26">
        <v>2</v>
      </c>
      <c r="D10" s="26">
        <v>2</v>
      </c>
      <c r="F10" t="s">
        <v>29</v>
      </c>
      <c r="G10" s="26">
        <v>2</v>
      </c>
      <c r="H10" s="26">
        <v>2</v>
      </c>
      <c r="I10" s="26">
        <v>2</v>
      </c>
    </row>
    <row r="11" spans="1:9" x14ac:dyDescent="0.3">
      <c r="A11" s="38" t="s">
        <v>30</v>
      </c>
      <c r="B11" s="26">
        <f>B9*B10</f>
        <v>1560</v>
      </c>
      <c r="C11" s="26">
        <f>C9*C10</f>
        <v>675</v>
      </c>
      <c r="D11" s="26">
        <f>D9*D10</f>
        <v>252.27272727272728</v>
      </c>
      <c r="F11" s="38" t="s">
        <v>30</v>
      </c>
      <c r="G11" s="26">
        <f>G9*G10</f>
        <v>52000</v>
      </c>
      <c r="H11" s="26">
        <f>H9*H10</f>
        <v>22500</v>
      </c>
      <c r="I11" s="26">
        <f>I9*I10</f>
        <v>8409.0909090909099</v>
      </c>
    </row>
    <row r="12" spans="1:9" x14ac:dyDescent="0.3">
      <c r="B12" s="40" t="s">
        <v>15</v>
      </c>
      <c r="C12" s="40" t="s">
        <v>16</v>
      </c>
      <c r="D12" s="40" t="s">
        <v>17</v>
      </c>
      <c r="G12" s="40" t="s">
        <v>15</v>
      </c>
      <c r="H12" s="40" t="s">
        <v>16</v>
      </c>
      <c r="I12" s="40" t="s">
        <v>17</v>
      </c>
    </row>
    <row r="13" spans="1:9" x14ac:dyDescent="0.3">
      <c r="A13" s="4" t="s">
        <v>27</v>
      </c>
      <c r="B13" s="40">
        <f>B2+B11</f>
        <v>1589</v>
      </c>
      <c r="C13" s="40">
        <f>C2+C11</f>
        <v>824</v>
      </c>
      <c r="D13" s="40">
        <f>D2+D11</f>
        <v>801.27272727272725</v>
      </c>
      <c r="F13" s="4" t="s">
        <v>27</v>
      </c>
      <c r="G13" s="40">
        <f>G2+G11</f>
        <v>52029</v>
      </c>
      <c r="H13" s="40">
        <f>H2+H11</f>
        <v>22649</v>
      </c>
      <c r="I13" s="40">
        <f>I2+I11</f>
        <v>8958.0909090909099</v>
      </c>
    </row>
    <row r="15" spans="1:9" x14ac:dyDescent="0.3">
      <c r="A15" t="s">
        <v>19</v>
      </c>
      <c r="B15" s="5">
        <v>15</v>
      </c>
      <c r="F15" t="s">
        <v>19</v>
      </c>
      <c r="G15" s="5">
        <v>500</v>
      </c>
    </row>
    <row r="16" spans="1:9" x14ac:dyDescent="0.3">
      <c r="A16" t="s">
        <v>20</v>
      </c>
      <c r="B16" s="5">
        <v>5</v>
      </c>
      <c r="F16" t="s">
        <v>20</v>
      </c>
      <c r="G16" s="5">
        <v>5</v>
      </c>
    </row>
    <row r="17" spans="1:7" x14ac:dyDescent="0.3">
      <c r="A17" t="s">
        <v>21</v>
      </c>
      <c r="B17" s="5">
        <v>52</v>
      </c>
      <c r="F17" t="s">
        <v>21</v>
      </c>
      <c r="G17" s="5">
        <v>52</v>
      </c>
    </row>
    <row r="18" spans="1:7" x14ac:dyDescent="0.3">
      <c r="A18" t="s">
        <v>22</v>
      </c>
      <c r="B18" s="5">
        <f>B15*B16*B17</f>
        <v>3900</v>
      </c>
      <c r="F18" t="s">
        <v>22</v>
      </c>
      <c r="G18" s="5">
        <f>G15*G16*G17</f>
        <v>130000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1"/>
  <sheetViews>
    <sheetView workbookViewId="0">
      <selection activeCell="G6" sqref="G6"/>
    </sheetView>
  </sheetViews>
  <sheetFormatPr defaultColWidth="11" defaultRowHeight="15.6" x14ac:dyDescent="0.3"/>
  <cols>
    <col min="1" max="1" width="13.8984375" customWidth="1"/>
  </cols>
  <sheetData>
    <row r="1" spans="1:11" ht="21" x14ac:dyDescent="0.4">
      <c r="A1" s="17" t="s">
        <v>12</v>
      </c>
      <c r="B1" s="41" t="s">
        <v>6</v>
      </c>
      <c r="C1" s="41" t="s">
        <v>7</v>
      </c>
      <c r="D1" s="41" t="s">
        <v>8</v>
      </c>
      <c r="H1" s="17" t="s">
        <v>13</v>
      </c>
      <c r="I1" s="41" t="s">
        <v>6</v>
      </c>
      <c r="J1" s="41" t="s">
        <v>7</v>
      </c>
      <c r="K1" s="41" t="s">
        <v>8</v>
      </c>
    </row>
    <row r="2" spans="1:11" x14ac:dyDescent="0.3">
      <c r="A2" s="38" t="s">
        <v>0</v>
      </c>
      <c r="H2" s="38" t="s">
        <v>0</v>
      </c>
    </row>
    <row r="3" spans="1:11" x14ac:dyDescent="0.3">
      <c r="A3" s="2" t="s">
        <v>2</v>
      </c>
      <c r="B3" s="44">
        <v>0</v>
      </c>
      <c r="C3" s="44">
        <v>500</v>
      </c>
      <c r="D3" s="44">
        <v>0</v>
      </c>
      <c r="H3" s="2" t="s">
        <v>2</v>
      </c>
      <c r="I3" s="44">
        <v>0</v>
      </c>
      <c r="J3" s="44">
        <v>500</v>
      </c>
      <c r="K3" s="44">
        <v>0</v>
      </c>
    </row>
    <row r="4" spans="1:11" x14ac:dyDescent="0.3">
      <c r="B4" s="26"/>
      <c r="C4" s="26"/>
      <c r="D4" s="26"/>
      <c r="I4" s="26"/>
      <c r="J4" s="26"/>
      <c r="K4" s="26"/>
    </row>
    <row r="5" spans="1:11" x14ac:dyDescent="0.3">
      <c r="B5" s="26"/>
      <c r="C5" s="26"/>
      <c r="D5" s="26"/>
      <c r="I5" s="26"/>
      <c r="J5" s="26"/>
      <c r="K5" s="26"/>
    </row>
    <row r="6" spans="1:11" x14ac:dyDescent="0.3">
      <c r="B6" s="26"/>
      <c r="C6" s="26"/>
      <c r="D6" s="26"/>
      <c r="I6" s="26"/>
      <c r="J6" s="26"/>
      <c r="K6" s="26"/>
    </row>
    <row r="7" spans="1:11" x14ac:dyDescent="0.3">
      <c r="A7" s="38" t="s">
        <v>1</v>
      </c>
      <c r="B7" s="26"/>
      <c r="C7" s="26"/>
      <c r="D7" s="26"/>
      <c r="H7" s="38" t="s">
        <v>1</v>
      </c>
      <c r="I7" s="26"/>
      <c r="J7" s="26"/>
      <c r="K7" s="26"/>
    </row>
    <row r="8" spans="1:11" x14ac:dyDescent="0.3">
      <c r="A8" s="1" t="s">
        <v>9</v>
      </c>
      <c r="B8" s="45">
        <v>19</v>
      </c>
      <c r="C8" s="45">
        <v>35</v>
      </c>
      <c r="D8" s="45">
        <v>55</v>
      </c>
      <c r="H8" s="1" t="s">
        <v>9</v>
      </c>
      <c r="I8" s="45">
        <v>19</v>
      </c>
      <c r="J8" s="45">
        <v>35</v>
      </c>
      <c r="K8" s="45">
        <v>55</v>
      </c>
    </row>
    <row r="9" spans="1:11" x14ac:dyDescent="0.3">
      <c r="A9" s="1" t="s">
        <v>3</v>
      </c>
      <c r="B9" s="45">
        <v>30</v>
      </c>
      <c r="C9" s="45">
        <v>0</v>
      </c>
      <c r="D9" s="45">
        <v>0</v>
      </c>
      <c r="H9" s="1" t="s">
        <v>3</v>
      </c>
      <c r="I9" s="45">
        <v>30</v>
      </c>
      <c r="J9" s="45">
        <v>0</v>
      </c>
      <c r="K9" s="45">
        <v>0</v>
      </c>
    </row>
    <row r="10" spans="1:11" x14ac:dyDescent="0.3">
      <c r="A10" s="1" t="s">
        <v>4</v>
      </c>
      <c r="B10" s="45">
        <v>9.5</v>
      </c>
      <c r="C10" s="45">
        <v>0</v>
      </c>
      <c r="D10" s="45">
        <v>0</v>
      </c>
      <c r="H10" s="1" t="s">
        <v>4</v>
      </c>
      <c r="I10" s="45">
        <v>9.5</v>
      </c>
      <c r="J10" s="45">
        <v>0</v>
      </c>
      <c r="K10" s="45">
        <v>0</v>
      </c>
    </row>
    <row r="11" spans="1:11" x14ac:dyDescent="0.3">
      <c r="A11" s="1" t="s">
        <v>5</v>
      </c>
      <c r="B11" s="45">
        <v>40</v>
      </c>
      <c r="C11" s="45">
        <v>30</v>
      </c>
      <c r="D11" s="45">
        <v>10</v>
      </c>
      <c r="H11" s="1" t="s">
        <v>14</v>
      </c>
      <c r="I11" s="45">
        <v>0</v>
      </c>
      <c r="J11" s="45">
        <v>0</v>
      </c>
      <c r="K11" s="45">
        <v>0</v>
      </c>
    </row>
    <row r="12" spans="1:11" x14ac:dyDescent="0.3">
      <c r="B12" s="26"/>
      <c r="C12" s="26"/>
      <c r="D12" s="26"/>
      <c r="I12" s="26"/>
      <c r="J12" s="26"/>
      <c r="K12" s="26"/>
    </row>
    <row r="13" spans="1:11" x14ac:dyDescent="0.3">
      <c r="A13" s="42" t="s">
        <v>10</v>
      </c>
      <c r="B13" s="46">
        <f>SUM(B8:B11)</f>
        <v>98.5</v>
      </c>
      <c r="C13" s="46">
        <f>SUM(C8:C11)</f>
        <v>65</v>
      </c>
      <c r="D13" s="46">
        <f t="shared" ref="C13:D13" si="0">SUM(D8:D11)</f>
        <v>65</v>
      </c>
      <c r="H13" s="42" t="s">
        <v>10</v>
      </c>
      <c r="I13" s="46">
        <f>SUM(I8:I11)</f>
        <v>58.5</v>
      </c>
      <c r="J13" s="46">
        <f t="shared" ref="J13:K13" si="1">SUM(J8:J11)</f>
        <v>35</v>
      </c>
      <c r="K13" s="46">
        <f t="shared" si="1"/>
        <v>55</v>
      </c>
    </row>
    <row r="14" spans="1:11" x14ac:dyDescent="0.3">
      <c r="B14" s="26"/>
      <c r="C14" s="26"/>
      <c r="D14" s="26"/>
      <c r="I14" s="26"/>
      <c r="J14" s="26"/>
      <c r="K14" s="26"/>
    </row>
    <row r="15" spans="1:11" x14ac:dyDescent="0.3">
      <c r="A15" s="43" t="s">
        <v>11</v>
      </c>
      <c r="B15" s="47">
        <f>B13*24+B3</f>
        <v>2364</v>
      </c>
      <c r="C15" s="47">
        <f t="shared" ref="C15:D15" si="2">C13*24+C3</f>
        <v>2060</v>
      </c>
      <c r="D15" s="47">
        <f t="shared" si="2"/>
        <v>1560</v>
      </c>
      <c r="H15" s="43" t="s">
        <v>11</v>
      </c>
      <c r="I15" s="47">
        <f>I13*24+I3</f>
        <v>1404</v>
      </c>
      <c r="J15" s="47">
        <f t="shared" ref="J15:K15" si="3">J13*24+J3</f>
        <v>1340</v>
      </c>
      <c r="K15" s="47">
        <f t="shared" si="3"/>
        <v>1320</v>
      </c>
    </row>
    <row r="21" spans="14:14" x14ac:dyDescent="0.3">
      <c r="N21" t="s">
        <v>105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5"/>
  <sheetViews>
    <sheetView tabSelected="1" topLeftCell="A24" workbookViewId="0">
      <selection activeCell="B18" sqref="B18:I18"/>
    </sheetView>
  </sheetViews>
  <sheetFormatPr defaultColWidth="11" defaultRowHeight="15.6" x14ac:dyDescent="0.3"/>
  <cols>
    <col min="1" max="1" width="18.09765625" customWidth="1"/>
    <col min="2" max="2" width="11.5" bestFit="1" customWidth="1"/>
    <col min="3" max="4" width="12.5" bestFit="1" customWidth="1"/>
    <col min="6" max="6" width="18.09765625" customWidth="1"/>
    <col min="7" max="7" width="11.5" bestFit="1" customWidth="1"/>
    <col min="8" max="9" width="12.5" bestFit="1" customWidth="1"/>
  </cols>
  <sheetData>
    <row r="1" spans="1:9" ht="21" x14ac:dyDescent="0.4">
      <c r="A1" s="17" t="s">
        <v>12</v>
      </c>
      <c r="B1" s="41" t="s">
        <v>31</v>
      </c>
      <c r="C1" s="41" t="s">
        <v>32</v>
      </c>
      <c r="D1" s="41" t="s">
        <v>33</v>
      </c>
      <c r="F1" s="17" t="s">
        <v>13</v>
      </c>
      <c r="G1" s="41" t="s">
        <v>31</v>
      </c>
      <c r="H1" s="41" t="s">
        <v>32</v>
      </c>
      <c r="I1" s="41" t="s">
        <v>33</v>
      </c>
    </row>
    <row r="2" spans="1:9" x14ac:dyDescent="0.3">
      <c r="A2" s="48" t="s">
        <v>35</v>
      </c>
      <c r="B2" s="52"/>
      <c r="C2" s="52"/>
      <c r="D2" s="52"/>
      <c r="E2" s="26"/>
      <c r="F2" s="53" t="s">
        <v>35</v>
      </c>
      <c r="G2" s="52"/>
      <c r="H2" s="52"/>
      <c r="I2" s="52"/>
    </row>
    <row r="3" spans="1:9" x14ac:dyDescent="0.3">
      <c r="A3" s="49" t="s">
        <v>34</v>
      </c>
      <c r="B3" s="54">
        <v>14500</v>
      </c>
      <c r="C3" s="54">
        <v>31000</v>
      </c>
      <c r="D3" s="54">
        <v>72000</v>
      </c>
      <c r="E3" s="22"/>
      <c r="F3" s="54" t="s">
        <v>34</v>
      </c>
      <c r="G3" s="54">
        <f>B3*1.4</f>
        <v>20300</v>
      </c>
      <c r="H3" s="54">
        <f t="shared" ref="H3:I3" si="0">C3*1.4</f>
        <v>43400</v>
      </c>
      <c r="I3" s="54">
        <f t="shared" si="0"/>
        <v>100800</v>
      </c>
    </row>
    <row r="4" spans="1:9" x14ac:dyDescent="0.3">
      <c r="A4" s="49" t="s">
        <v>4</v>
      </c>
      <c r="B4" s="54">
        <f>B3*0.1</f>
        <v>1450</v>
      </c>
      <c r="C4" s="54">
        <f t="shared" ref="C4:D4" si="1">C3*0.1</f>
        <v>3100</v>
      </c>
      <c r="D4" s="54">
        <f t="shared" si="1"/>
        <v>7200</v>
      </c>
      <c r="E4" s="22"/>
      <c r="F4" s="54" t="s">
        <v>4</v>
      </c>
      <c r="G4" s="54">
        <v>1450</v>
      </c>
      <c r="H4" s="54">
        <v>3100</v>
      </c>
      <c r="I4" s="54">
        <v>7200</v>
      </c>
    </row>
    <row r="5" spans="1:9" x14ac:dyDescent="0.3">
      <c r="B5" s="22"/>
      <c r="C5" s="22"/>
      <c r="D5" s="22"/>
      <c r="E5" s="22"/>
      <c r="F5" s="22"/>
      <c r="G5" s="22"/>
      <c r="H5" s="22"/>
      <c r="I5" s="22"/>
    </row>
    <row r="6" spans="1:9" x14ac:dyDescent="0.3">
      <c r="A6" s="42" t="s">
        <v>36</v>
      </c>
      <c r="B6" s="46"/>
      <c r="C6" s="46"/>
      <c r="D6" s="46"/>
      <c r="E6" s="22"/>
      <c r="F6" s="55" t="s">
        <v>36</v>
      </c>
      <c r="G6" s="46"/>
      <c r="H6" s="46"/>
      <c r="I6" s="46"/>
    </row>
    <row r="7" spans="1:9" x14ac:dyDescent="0.3">
      <c r="A7" s="3" t="s">
        <v>37</v>
      </c>
      <c r="B7" s="46">
        <v>1500</v>
      </c>
      <c r="C7" s="46">
        <v>2500</v>
      </c>
      <c r="D7" s="46">
        <v>3500</v>
      </c>
      <c r="E7" s="22"/>
      <c r="F7" s="46" t="s">
        <v>37</v>
      </c>
      <c r="G7" s="46">
        <v>1500</v>
      </c>
      <c r="H7" s="46">
        <v>2500</v>
      </c>
      <c r="I7" s="46">
        <v>3500</v>
      </c>
    </row>
    <row r="8" spans="1:9" x14ac:dyDescent="0.3">
      <c r="B8" s="26"/>
      <c r="C8" s="26"/>
      <c r="D8" s="26"/>
      <c r="E8" s="26"/>
      <c r="F8" s="26"/>
      <c r="G8" s="26"/>
      <c r="H8" s="26"/>
      <c r="I8" s="26"/>
    </row>
    <row r="9" spans="1:9" x14ac:dyDescent="0.3">
      <c r="B9" s="26"/>
      <c r="C9" s="26"/>
      <c r="D9" s="26"/>
      <c r="E9" s="26"/>
      <c r="F9" s="26"/>
      <c r="G9" s="26"/>
      <c r="H9" s="26"/>
      <c r="I9" s="26"/>
    </row>
    <row r="10" spans="1:9" x14ac:dyDescent="0.3">
      <c r="B10" s="26"/>
      <c r="C10" s="26"/>
      <c r="D10" s="26"/>
      <c r="E10" s="26"/>
      <c r="F10" s="26"/>
      <c r="G10" s="26"/>
      <c r="H10" s="26"/>
      <c r="I10" s="26"/>
    </row>
    <row r="11" spans="1:9" x14ac:dyDescent="0.3">
      <c r="A11" s="50" t="s">
        <v>106</v>
      </c>
      <c r="B11" s="56"/>
      <c r="C11" s="56"/>
      <c r="D11" s="56"/>
      <c r="E11" s="26"/>
      <c r="F11" s="57" t="s">
        <v>107</v>
      </c>
      <c r="G11" s="56"/>
      <c r="H11" s="56"/>
      <c r="I11" s="56"/>
    </row>
    <row r="12" spans="1:9" x14ac:dyDescent="0.3">
      <c r="A12" s="51" t="s">
        <v>38</v>
      </c>
      <c r="B12" s="58">
        <f>B13/B14*B15</f>
        <v>3411.4285714285711</v>
      </c>
      <c r="C12" s="58">
        <f t="shared" ref="C12:D12" si="2">C13/C14*C15</f>
        <v>6284.21052631579</v>
      </c>
      <c r="D12" s="58">
        <f t="shared" si="2"/>
        <v>7023.5294117647063</v>
      </c>
      <c r="E12" s="26"/>
      <c r="F12" s="56" t="s">
        <v>38</v>
      </c>
      <c r="G12" s="58">
        <f>G13/G14*G15</f>
        <v>3411.4285714285711</v>
      </c>
      <c r="H12" s="58">
        <f t="shared" ref="H12" si="3">H13/H14*H15</f>
        <v>6284.21052631579</v>
      </c>
      <c r="I12" s="58">
        <f t="shared" ref="I12" si="4">I13/I14*I15</f>
        <v>7023.5294117647063</v>
      </c>
    </row>
    <row r="13" spans="1:9" x14ac:dyDescent="0.3">
      <c r="A13" s="51" t="s">
        <v>39</v>
      </c>
      <c r="B13" s="56">
        <v>30000</v>
      </c>
      <c r="C13" s="56">
        <v>30000</v>
      </c>
      <c r="D13" s="56">
        <v>30000</v>
      </c>
      <c r="E13" s="26"/>
      <c r="F13" s="56" t="s">
        <v>39</v>
      </c>
      <c r="G13" s="56">
        <v>30000</v>
      </c>
      <c r="H13" s="56">
        <v>30000</v>
      </c>
      <c r="I13" s="56">
        <v>30000</v>
      </c>
    </row>
    <row r="14" spans="1:9" x14ac:dyDescent="0.3">
      <c r="A14" s="51" t="s">
        <v>40</v>
      </c>
      <c r="B14" s="56">
        <v>35</v>
      </c>
      <c r="C14" s="56">
        <v>19</v>
      </c>
      <c r="D14" s="56">
        <v>17</v>
      </c>
      <c r="E14" s="26"/>
      <c r="F14" s="56" t="s">
        <v>40</v>
      </c>
      <c r="G14" s="56">
        <v>35</v>
      </c>
      <c r="H14" s="56">
        <v>19</v>
      </c>
      <c r="I14" s="56">
        <v>17</v>
      </c>
    </row>
    <row r="15" spans="1:9" x14ac:dyDescent="0.3">
      <c r="A15" s="51" t="s">
        <v>41</v>
      </c>
      <c r="B15" s="56">
        <v>3.98</v>
      </c>
      <c r="C15" s="56">
        <v>3.98</v>
      </c>
      <c r="D15" s="56">
        <v>3.98</v>
      </c>
      <c r="E15" s="26"/>
      <c r="F15" s="56" t="s">
        <v>41</v>
      </c>
      <c r="G15" s="56">
        <v>3.98</v>
      </c>
      <c r="H15" s="56">
        <v>3.98</v>
      </c>
      <c r="I15" s="56">
        <v>3.98</v>
      </c>
    </row>
    <row r="16" spans="1:9" x14ac:dyDescent="0.3">
      <c r="B16" s="26"/>
      <c r="C16" s="26"/>
      <c r="D16" s="26"/>
      <c r="E16" s="26"/>
      <c r="F16" s="26"/>
      <c r="G16" s="26"/>
      <c r="H16" s="26"/>
      <c r="I16" s="26"/>
    </row>
    <row r="17" spans="1:9" x14ac:dyDescent="0.3">
      <c r="B17" s="26"/>
      <c r="C17" s="26"/>
      <c r="D17" s="26"/>
      <c r="E17" s="26"/>
      <c r="F17" s="26"/>
      <c r="G17" s="26"/>
      <c r="H17" s="26"/>
      <c r="I17" s="26"/>
    </row>
    <row r="18" spans="1:9" x14ac:dyDescent="0.3">
      <c r="A18" s="38" t="s">
        <v>45</v>
      </c>
      <c r="B18" s="64">
        <f>250000/B13</f>
        <v>8.3333333333333339</v>
      </c>
      <c r="C18" s="64">
        <f t="shared" ref="C18:D18" si="5">250000/C13</f>
        <v>8.3333333333333339</v>
      </c>
      <c r="D18" s="64">
        <f t="shared" si="5"/>
        <v>8.3333333333333339</v>
      </c>
      <c r="E18" s="64"/>
      <c r="F18" s="65" t="s">
        <v>45</v>
      </c>
      <c r="G18" s="64">
        <f>250000/G13</f>
        <v>8.3333333333333339</v>
      </c>
      <c r="H18" s="64">
        <f t="shared" ref="H18:I18" si="6">250000/H13</f>
        <v>8.3333333333333339</v>
      </c>
      <c r="I18" s="64">
        <f t="shared" si="6"/>
        <v>8.3333333333333339</v>
      </c>
    </row>
    <row r="19" spans="1:9" x14ac:dyDescent="0.3">
      <c r="B19" s="26"/>
      <c r="C19" s="26"/>
      <c r="D19" s="26"/>
      <c r="E19" s="26"/>
      <c r="F19" s="60"/>
      <c r="G19" s="26"/>
      <c r="H19" s="26"/>
      <c r="I19" s="26"/>
    </row>
    <row r="20" spans="1:9" x14ac:dyDescent="0.3">
      <c r="A20" s="38" t="s">
        <v>42</v>
      </c>
      <c r="B20" s="26">
        <f>B18*(B12+B7)</f>
        <v>40928.571428571428</v>
      </c>
      <c r="C20" s="26">
        <f t="shared" ref="C20:D20" si="7">C18*(C12+C7)</f>
        <v>73201.754385964916</v>
      </c>
      <c r="D20" s="26">
        <f t="shared" si="7"/>
        <v>87696.07843137256</v>
      </c>
      <c r="E20" s="26"/>
      <c r="F20" s="61" t="s">
        <v>42</v>
      </c>
      <c r="G20" s="26">
        <f>G18*(G12+G7)</f>
        <v>40928.571428571428</v>
      </c>
      <c r="H20" s="26">
        <f t="shared" ref="H20:I20" si="8">H18*(H12+H7)</f>
        <v>73201.754385964916</v>
      </c>
      <c r="I20" s="26">
        <f t="shared" si="8"/>
        <v>87696.07843137256</v>
      </c>
    </row>
    <row r="21" spans="1:9" x14ac:dyDescent="0.3">
      <c r="B21" s="26"/>
      <c r="C21" s="26"/>
      <c r="D21" s="26"/>
      <c r="E21" s="26"/>
      <c r="F21" s="60"/>
      <c r="G21" s="26"/>
      <c r="H21" s="26"/>
      <c r="I21" s="26"/>
    </row>
    <row r="22" spans="1:9" x14ac:dyDescent="0.3">
      <c r="A22" s="38" t="s">
        <v>43</v>
      </c>
      <c r="B22" s="26">
        <f>B20+B3+B4</f>
        <v>56878.571428571428</v>
      </c>
      <c r="C22" s="26">
        <f t="shared" ref="C22:D22" si="9">C20+C3+C4</f>
        <v>107301.75438596492</v>
      </c>
      <c r="D22" s="26">
        <f t="shared" si="9"/>
        <v>166896.07843137256</v>
      </c>
      <c r="E22" s="26"/>
      <c r="F22" s="61" t="s">
        <v>43</v>
      </c>
      <c r="G22" s="26">
        <f>G20+G3+G4</f>
        <v>62678.571428571428</v>
      </c>
      <c r="H22" s="26">
        <f t="shared" ref="H22:I22" si="10">H20+H3+H4</f>
        <v>119701.75438596492</v>
      </c>
      <c r="I22" s="26">
        <f t="shared" si="10"/>
        <v>195696.07843137256</v>
      </c>
    </row>
    <row r="23" spans="1:9" x14ac:dyDescent="0.3">
      <c r="A23" s="62"/>
      <c r="B23" s="26"/>
      <c r="C23" s="26"/>
      <c r="D23" s="26"/>
      <c r="E23" s="26"/>
      <c r="F23" s="60"/>
      <c r="G23" s="26"/>
      <c r="H23" s="26"/>
      <c r="I23" s="26"/>
    </row>
    <row r="24" spans="1:9" x14ac:dyDescent="0.3">
      <c r="A24" s="63" t="s">
        <v>44</v>
      </c>
      <c r="B24" s="26">
        <f>B22/B18</f>
        <v>6825.4285714285706</v>
      </c>
      <c r="C24" s="26">
        <f t="shared" ref="C24:D24" si="11">C22/C18</f>
        <v>12876.210526315788</v>
      </c>
      <c r="D24" s="26">
        <f t="shared" si="11"/>
        <v>20027.529411764706</v>
      </c>
      <c r="E24" s="26"/>
      <c r="F24" s="61" t="s">
        <v>44</v>
      </c>
      <c r="G24" s="26">
        <f>G22/G18</f>
        <v>7521.4285714285706</v>
      </c>
      <c r="H24" s="26">
        <f t="shared" ref="H24:I24" si="12">H22/H18</f>
        <v>14364.210526315788</v>
      </c>
      <c r="I24" s="26">
        <f t="shared" si="12"/>
        <v>23483.529411764706</v>
      </c>
    </row>
    <row r="25" spans="1:9" x14ac:dyDescent="0.3">
      <c r="A25" s="62"/>
      <c r="F25" s="59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school supplies</vt:lpstr>
      <vt:lpstr>Cat or Dog</vt:lpstr>
      <vt:lpstr>vacations</vt:lpstr>
      <vt:lpstr>Printers</vt:lpstr>
      <vt:lpstr>cell phones</vt:lpstr>
      <vt:lpstr>cars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Ashish Gupta</cp:lastModifiedBy>
  <cp:lastPrinted>2021-07-09T15:07:15Z</cp:lastPrinted>
  <dcterms:created xsi:type="dcterms:W3CDTF">2015-08-18T02:04:09Z</dcterms:created>
  <dcterms:modified xsi:type="dcterms:W3CDTF">2021-07-09T18:56:01Z</dcterms:modified>
</cp:coreProperties>
</file>