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v2\"/>
    </mc:Choice>
  </mc:AlternateContent>
  <xr:revisionPtr revIDLastSave="0" documentId="13_ncr:1_{BE709B7F-3E50-4AE8-B6FA-76BD43E338D2}" xr6:coauthVersionLast="47" xr6:coauthVersionMax="47" xr10:uidLastSave="{00000000-0000-0000-0000-000000000000}"/>
  <bookViews>
    <workbookView xWindow="-110" yWindow="-110" windowWidth="19420" windowHeight="10300" tabRatio="545" firstSheet="1" xr2:uid="{00000000-000D-0000-FFFF-FFFF00000000}"/>
  </bookViews>
  <sheets>
    <sheet name="Geo &amp; CIC Deployment Plan" sheetId="1" r:id="rId1"/>
    <sheet name="Induction Modality Approaches" sheetId="14" r:id="rId2"/>
    <sheet name="Growth Survey+Stay Ahead Plan" sheetId="5" r:id="rId3"/>
    <sheet name="Summary - Associates" sheetId="2" r:id="rId4"/>
    <sheet name="Intern Deploy-Planning TKR DV" sheetId="10" state="hidden" r:id="rId5"/>
    <sheet name="Intern Category Matrix" sheetId="6" r:id="rId6"/>
    <sheet name="Intern Deploy-Plan Tracker_Arch" sheetId="11" state="hidden" r:id="rId7"/>
    <sheet name="Intern Deploy-Plan Tracker" sheetId="13" r:id="rId8"/>
    <sheet name="Sheet1" sheetId="15" state="hidden" r:id="rId9"/>
    <sheet name="Summary - Intern" sheetId="12" r:id="rId10"/>
    <sheet name="Status of Curriculum Completion" sheetId="3" r:id="rId11"/>
    <sheet name="1h 2h data" sheetId="4" state="hidden" r:id="rId12"/>
    <sheet name="OLD _ Intern Onboarding Plan" sheetId="8" r:id="rId13"/>
  </sheets>
  <definedNames>
    <definedName name="_xlnm._FilterDatabase" localSheetId="0" hidden="1">'Geo &amp; CIC Deployment Plan'!$AZ$2:$BE$465</definedName>
    <definedName name="_xlnm._FilterDatabase" localSheetId="2" hidden="1">'Growth Survey+Stay Ahead Plan'!$A$1:$I$169</definedName>
    <definedName name="_xlnm._FilterDatabase" localSheetId="5" hidden="1">'Intern Category Matrix'!$A$1:$B$1</definedName>
    <definedName name="_xlnm._FilterDatabase" localSheetId="7" hidden="1">'Intern Deploy-Plan Tracker'!$A$3:$AD$3</definedName>
    <definedName name="_xlnm._FilterDatabase" localSheetId="6" hidden="1">'Intern Deploy-Plan Tracker_Arch'!$A$3:$S$3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62" i="1" l="1"/>
  <c r="BC62" i="1"/>
  <c r="AZ62" i="1"/>
  <c r="AS62" i="1"/>
  <c r="AU62" i="1" s="1"/>
  <c r="AR62" i="1"/>
  <c r="S62" i="1"/>
  <c r="BD465" i="1"/>
  <c r="BC465" i="1"/>
  <c r="AZ465" i="1"/>
  <c r="AS465" i="1"/>
  <c r="AU465" i="1" s="1"/>
  <c r="AR465" i="1"/>
  <c r="BD464" i="1"/>
  <c r="BC464" i="1"/>
  <c r="AZ464" i="1"/>
  <c r="AS464" i="1"/>
  <c r="AU464" i="1" s="1"/>
  <c r="AR464" i="1"/>
  <c r="BD463" i="1"/>
  <c r="BC463" i="1"/>
  <c r="AZ463" i="1"/>
  <c r="AS463" i="1"/>
  <c r="AR463" i="1"/>
  <c r="BD462" i="1"/>
  <c r="BC462" i="1"/>
  <c r="AZ462" i="1"/>
  <c r="AS462" i="1"/>
  <c r="AV462" i="1" s="1"/>
  <c r="AR462" i="1"/>
  <c r="BD461" i="1"/>
  <c r="BC461" i="1"/>
  <c r="AZ461" i="1"/>
  <c r="AS461" i="1"/>
  <c r="AV461" i="1" s="1"/>
  <c r="AR461" i="1"/>
  <c r="BD460" i="1"/>
  <c r="BC460" i="1"/>
  <c r="AZ460" i="1"/>
  <c r="AS460" i="1"/>
  <c r="AW460" i="1" s="1"/>
  <c r="AR460" i="1"/>
  <c r="BD459" i="1"/>
  <c r="BC459" i="1"/>
  <c r="AZ459" i="1"/>
  <c r="AS459" i="1"/>
  <c r="AV459" i="1" s="1"/>
  <c r="AR459" i="1"/>
  <c r="BD458" i="1"/>
  <c r="BC458" i="1"/>
  <c r="AZ458" i="1"/>
  <c r="AS458" i="1"/>
  <c r="AV458" i="1" s="1"/>
  <c r="AR458" i="1"/>
  <c r="BD457" i="1"/>
  <c r="BC457" i="1"/>
  <c r="AZ457" i="1"/>
  <c r="AS457" i="1"/>
  <c r="AV457" i="1" s="1"/>
  <c r="AR457" i="1"/>
  <c r="BD456" i="1"/>
  <c r="BC456" i="1"/>
  <c r="AZ456" i="1"/>
  <c r="AS456" i="1"/>
  <c r="AW456" i="1" s="1"/>
  <c r="AR456" i="1"/>
  <c r="BD455" i="1"/>
  <c r="BC455" i="1"/>
  <c r="AZ455" i="1"/>
  <c r="AS455" i="1"/>
  <c r="AR455" i="1"/>
  <c r="BD454" i="1"/>
  <c r="BC454" i="1"/>
  <c r="AZ454" i="1"/>
  <c r="AS454" i="1"/>
  <c r="AV454" i="1" s="1"/>
  <c r="AR454" i="1"/>
  <c r="BD453" i="1"/>
  <c r="BC453" i="1"/>
  <c r="AZ453" i="1"/>
  <c r="AS453" i="1"/>
  <c r="AV453" i="1" s="1"/>
  <c r="AR453" i="1"/>
  <c r="BD452" i="1"/>
  <c r="BC452" i="1"/>
  <c r="AZ452" i="1"/>
  <c r="AS452" i="1"/>
  <c r="AW452" i="1" s="1"/>
  <c r="AR452" i="1"/>
  <c r="BD451" i="1"/>
  <c r="BC451" i="1"/>
  <c r="AZ451" i="1"/>
  <c r="AS451" i="1"/>
  <c r="AV451" i="1" s="1"/>
  <c r="AR451" i="1"/>
  <c r="BD450" i="1"/>
  <c r="BC450" i="1"/>
  <c r="AZ450" i="1"/>
  <c r="AS450" i="1"/>
  <c r="AW450" i="1" s="1"/>
  <c r="AR450" i="1"/>
  <c r="BD449" i="1"/>
  <c r="BC449" i="1"/>
  <c r="AZ449" i="1"/>
  <c r="AS449" i="1"/>
  <c r="AV449" i="1" s="1"/>
  <c r="AR449" i="1"/>
  <c r="BD448" i="1"/>
  <c r="BC448" i="1"/>
  <c r="AZ448" i="1"/>
  <c r="AS448" i="1"/>
  <c r="AW448" i="1" s="1"/>
  <c r="AR448" i="1"/>
  <c r="BD447" i="1"/>
  <c r="BC447" i="1"/>
  <c r="AZ447" i="1"/>
  <c r="AS447" i="1"/>
  <c r="AR447" i="1"/>
  <c r="BD446" i="1"/>
  <c r="BC446" i="1"/>
  <c r="AZ446" i="1"/>
  <c r="AS446" i="1"/>
  <c r="AV446" i="1" s="1"/>
  <c r="AR446" i="1"/>
  <c r="BD445" i="1"/>
  <c r="BC445" i="1"/>
  <c r="AZ445" i="1"/>
  <c r="AS445" i="1"/>
  <c r="AU445" i="1" s="1"/>
  <c r="AR445" i="1"/>
  <c r="BD444" i="1"/>
  <c r="BC444" i="1"/>
  <c r="AZ444" i="1"/>
  <c r="AS444" i="1"/>
  <c r="AW444" i="1" s="1"/>
  <c r="AR444" i="1"/>
  <c r="BD443" i="1"/>
  <c r="BC443" i="1"/>
  <c r="AZ443" i="1"/>
  <c r="AS443" i="1"/>
  <c r="AV443" i="1" s="1"/>
  <c r="AR443" i="1"/>
  <c r="BD442" i="1"/>
  <c r="BC442" i="1"/>
  <c r="AZ442" i="1"/>
  <c r="AS442" i="1"/>
  <c r="AV442" i="1" s="1"/>
  <c r="AR442" i="1"/>
  <c r="BD441" i="1"/>
  <c r="BC441" i="1"/>
  <c r="AZ441" i="1"/>
  <c r="AS441" i="1"/>
  <c r="AW441" i="1" s="1"/>
  <c r="AR441" i="1"/>
  <c r="BD440" i="1"/>
  <c r="BC440" i="1"/>
  <c r="AZ440" i="1"/>
  <c r="AS440" i="1"/>
  <c r="AW440" i="1" s="1"/>
  <c r="AR440" i="1"/>
  <c r="BC439" i="1"/>
  <c r="AZ439" i="1"/>
  <c r="AS439" i="1"/>
  <c r="AR439" i="1"/>
  <c r="BC438" i="1"/>
  <c r="AZ438" i="1"/>
  <c r="AS438" i="1"/>
  <c r="AU438" i="1" s="1"/>
  <c r="AR438" i="1"/>
  <c r="BC437" i="1"/>
  <c r="AZ437" i="1"/>
  <c r="AS437" i="1"/>
  <c r="AU437" i="1" s="1"/>
  <c r="AR437" i="1"/>
  <c r="BC436" i="1"/>
  <c r="AZ436" i="1"/>
  <c r="AS436" i="1"/>
  <c r="AW436" i="1" s="1"/>
  <c r="AR436" i="1"/>
  <c r="BC435" i="1"/>
  <c r="AZ435" i="1"/>
  <c r="AS435" i="1"/>
  <c r="AV435" i="1" s="1"/>
  <c r="AR435" i="1"/>
  <c r="BD434" i="1"/>
  <c r="BC434" i="1"/>
  <c r="AZ434" i="1"/>
  <c r="AS434" i="1"/>
  <c r="AV434" i="1" s="1"/>
  <c r="AR434" i="1"/>
  <c r="BD433" i="1"/>
  <c r="BC433" i="1"/>
  <c r="AZ433" i="1"/>
  <c r="AS433" i="1"/>
  <c r="AV433" i="1" s="1"/>
  <c r="AR433" i="1"/>
  <c r="BD432" i="1"/>
  <c r="BC432" i="1"/>
  <c r="AZ432" i="1"/>
  <c r="AS432" i="1"/>
  <c r="AW432" i="1" s="1"/>
  <c r="AR432" i="1"/>
  <c r="BD431" i="1"/>
  <c r="BC431" i="1"/>
  <c r="AZ431" i="1"/>
  <c r="AS431" i="1"/>
  <c r="AR431" i="1"/>
  <c r="BD430" i="1"/>
  <c r="BC430" i="1"/>
  <c r="AZ430" i="1"/>
  <c r="AS430" i="1"/>
  <c r="AW430" i="1" s="1"/>
  <c r="AR430" i="1"/>
  <c r="BC429" i="1"/>
  <c r="AZ429" i="1"/>
  <c r="AS429" i="1"/>
  <c r="AW429" i="1" s="1"/>
  <c r="AR429" i="1"/>
  <c r="BC428" i="1"/>
  <c r="AZ428" i="1"/>
  <c r="AS428" i="1"/>
  <c r="AW428" i="1" s="1"/>
  <c r="AR428" i="1"/>
  <c r="BC427" i="1"/>
  <c r="AZ427" i="1"/>
  <c r="AS427" i="1"/>
  <c r="AU427" i="1" s="1"/>
  <c r="AR427" i="1"/>
  <c r="BC426" i="1"/>
  <c r="AZ426" i="1"/>
  <c r="BB426" i="1" s="1"/>
  <c r="AS426" i="1"/>
  <c r="AW426" i="1" s="1"/>
  <c r="AR426" i="1"/>
  <c r="BC425" i="1"/>
  <c r="AZ425" i="1"/>
  <c r="AS425" i="1"/>
  <c r="AU425" i="1" s="1"/>
  <c r="AR425" i="1"/>
  <c r="BD424" i="1"/>
  <c r="BC424" i="1"/>
  <c r="AZ424" i="1"/>
  <c r="AS424" i="1"/>
  <c r="AW424" i="1" s="1"/>
  <c r="AR424" i="1"/>
  <c r="BD423" i="1"/>
  <c r="BC423" i="1"/>
  <c r="AZ423" i="1"/>
  <c r="AS423" i="1"/>
  <c r="AR423" i="1"/>
  <c r="BD422" i="1"/>
  <c r="BC422" i="1"/>
  <c r="AZ422" i="1"/>
  <c r="AS422" i="1"/>
  <c r="AW422" i="1" s="1"/>
  <c r="AR422" i="1"/>
  <c r="BD421" i="1"/>
  <c r="BC421" i="1"/>
  <c r="AZ421" i="1"/>
  <c r="AS421" i="1"/>
  <c r="AU421" i="1" s="1"/>
  <c r="AR421" i="1"/>
  <c r="BD420" i="1"/>
  <c r="BC420" i="1"/>
  <c r="AZ420" i="1"/>
  <c r="AS420" i="1"/>
  <c r="AW420" i="1" s="1"/>
  <c r="AR420" i="1"/>
  <c r="BD419" i="1"/>
  <c r="BC419" i="1"/>
  <c r="AZ419" i="1"/>
  <c r="AS419" i="1"/>
  <c r="AU419" i="1" s="1"/>
  <c r="AR419" i="1"/>
  <c r="BD418" i="1"/>
  <c r="BC418" i="1"/>
  <c r="AZ418" i="1"/>
  <c r="AS418" i="1"/>
  <c r="AW418" i="1" s="1"/>
  <c r="AR418" i="1"/>
  <c r="BD417" i="1"/>
  <c r="BC417" i="1"/>
  <c r="AZ417" i="1"/>
  <c r="AS417" i="1"/>
  <c r="AU417" i="1" s="1"/>
  <c r="AR417" i="1"/>
  <c r="BD416" i="1"/>
  <c r="BC416" i="1"/>
  <c r="AZ416" i="1"/>
  <c r="AS416" i="1"/>
  <c r="AW416" i="1" s="1"/>
  <c r="AR416" i="1"/>
  <c r="BC415" i="1"/>
  <c r="AZ415" i="1"/>
  <c r="AS415" i="1"/>
  <c r="AR415" i="1"/>
  <c r="BC414" i="1"/>
  <c r="AZ414" i="1"/>
  <c r="AS414" i="1"/>
  <c r="AW414" i="1" s="1"/>
  <c r="AR414" i="1"/>
  <c r="BC413" i="1"/>
  <c r="AZ413" i="1"/>
  <c r="AS413" i="1"/>
  <c r="AW413" i="1" s="1"/>
  <c r="AR413" i="1"/>
  <c r="BC412" i="1"/>
  <c r="AZ412" i="1"/>
  <c r="AS412" i="1"/>
  <c r="AW412" i="1" s="1"/>
  <c r="AR412" i="1"/>
  <c r="BD411" i="1"/>
  <c r="BC411" i="1"/>
  <c r="AZ411" i="1"/>
  <c r="AS411" i="1"/>
  <c r="AU411" i="1" s="1"/>
  <c r="AR411" i="1"/>
  <c r="BD410" i="1"/>
  <c r="BC410" i="1"/>
  <c r="AZ410" i="1"/>
  <c r="AS410" i="1"/>
  <c r="AR410" i="1"/>
  <c r="BD409" i="1"/>
  <c r="BC409" i="1"/>
  <c r="BB409" i="1" s="1"/>
  <c r="AZ409" i="1"/>
  <c r="AS409" i="1"/>
  <c r="AW409" i="1" s="1"/>
  <c r="AR409" i="1"/>
  <c r="BD408" i="1"/>
  <c r="BC408" i="1"/>
  <c r="BB408" i="1" s="1"/>
  <c r="AZ408" i="1"/>
  <c r="AS408" i="1"/>
  <c r="AV408" i="1" s="1"/>
  <c r="AR408" i="1"/>
  <c r="BD407" i="1"/>
  <c r="BC407" i="1"/>
  <c r="AZ407" i="1"/>
  <c r="AS407" i="1"/>
  <c r="AU407" i="1" s="1"/>
  <c r="AR407" i="1"/>
  <c r="BD406" i="1"/>
  <c r="BC406" i="1"/>
  <c r="AZ406" i="1"/>
  <c r="AS406" i="1"/>
  <c r="AW406" i="1" s="1"/>
  <c r="AR406" i="1"/>
  <c r="BD405" i="1"/>
  <c r="BC405" i="1"/>
  <c r="BB405" i="1" s="1"/>
  <c r="AZ405" i="1"/>
  <c r="AS405" i="1"/>
  <c r="AR405" i="1"/>
  <c r="BD404" i="1"/>
  <c r="BC404" i="1"/>
  <c r="AZ404" i="1"/>
  <c r="AS404" i="1"/>
  <c r="AW404" i="1" s="1"/>
  <c r="AR404" i="1"/>
  <c r="BD403" i="1"/>
  <c r="BC403" i="1"/>
  <c r="BB403" i="1" s="1"/>
  <c r="AZ403" i="1"/>
  <c r="AS403" i="1"/>
  <c r="AU403" i="1" s="1"/>
  <c r="AR403" i="1"/>
  <c r="BD402" i="1"/>
  <c r="BC402" i="1"/>
  <c r="AZ402" i="1"/>
  <c r="AS402" i="1"/>
  <c r="AU402" i="1" s="1"/>
  <c r="AR402" i="1"/>
  <c r="BD401" i="1"/>
  <c r="BC401" i="1"/>
  <c r="AZ401" i="1"/>
  <c r="AS401" i="1"/>
  <c r="AR401" i="1"/>
  <c r="BD400" i="1"/>
  <c r="BC400" i="1"/>
  <c r="AZ400" i="1"/>
  <c r="AS400" i="1"/>
  <c r="AV400" i="1" s="1"/>
  <c r="AR400" i="1"/>
  <c r="BD399" i="1"/>
  <c r="BC399" i="1"/>
  <c r="BB399" i="1" s="1"/>
  <c r="AZ399" i="1"/>
  <c r="AS399" i="1"/>
  <c r="AR399" i="1"/>
  <c r="BD398" i="1"/>
  <c r="BC398" i="1"/>
  <c r="AZ398" i="1"/>
  <c r="AS398" i="1"/>
  <c r="AU398" i="1" s="1"/>
  <c r="AR398" i="1"/>
  <c r="BD397" i="1"/>
  <c r="BC397" i="1"/>
  <c r="AZ397" i="1"/>
  <c r="AS397" i="1"/>
  <c r="AR397" i="1"/>
  <c r="BD396" i="1"/>
  <c r="BC396" i="1"/>
  <c r="AZ396" i="1"/>
  <c r="AS396" i="1"/>
  <c r="AW396" i="1" s="1"/>
  <c r="AR396" i="1"/>
  <c r="BD395" i="1"/>
  <c r="BC395" i="1"/>
  <c r="AZ395" i="1"/>
  <c r="AS395" i="1"/>
  <c r="AR395" i="1"/>
  <c r="BD394" i="1"/>
  <c r="BC394" i="1"/>
  <c r="AZ394" i="1"/>
  <c r="AS394" i="1"/>
  <c r="AU394" i="1" s="1"/>
  <c r="AR394" i="1"/>
  <c r="BD393" i="1"/>
  <c r="BC393" i="1"/>
  <c r="BB393" i="1" s="1"/>
  <c r="AZ393" i="1"/>
  <c r="AW393" i="1"/>
  <c r="AS393" i="1"/>
  <c r="AV393" i="1" s="1"/>
  <c r="AR393" i="1"/>
  <c r="BD392" i="1"/>
  <c r="BC392" i="1"/>
  <c r="AZ392" i="1"/>
  <c r="AS392" i="1"/>
  <c r="AV392" i="1" s="1"/>
  <c r="AR392" i="1"/>
  <c r="BD391" i="1"/>
  <c r="BC391" i="1"/>
  <c r="BB391" i="1" s="1"/>
  <c r="AZ391" i="1"/>
  <c r="AS391" i="1"/>
  <c r="AR391" i="1"/>
  <c r="BD390" i="1"/>
  <c r="BC390" i="1"/>
  <c r="AZ390" i="1"/>
  <c r="AW390" i="1"/>
  <c r="AS390" i="1"/>
  <c r="AU390" i="1" s="1"/>
  <c r="AR390" i="1"/>
  <c r="BD389" i="1"/>
  <c r="BC389" i="1"/>
  <c r="BB389" i="1" s="1"/>
  <c r="AZ389" i="1"/>
  <c r="AS389" i="1"/>
  <c r="AR389" i="1"/>
  <c r="BD388" i="1"/>
  <c r="BC388" i="1"/>
  <c r="AZ388" i="1"/>
  <c r="AS388" i="1"/>
  <c r="AW388" i="1" s="1"/>
  <c r="AR388" i="1"/>
  <c r="BD387" i="1"/>
  <c r="BC387" i="1"/>
  <c r="BB387" i="1" s="1"/>
  <c r="AZ387" i="1"/>
  <c r="AS387" i="1"/>
  <c r="AR387" i="1"/>
  <c r="BD386" i="1"/>
  <c r="BC386" i="1"/>
  <c r="AZ386" i="1"/>
  <c r="AS386" i="1"/>
  <c r="AU386" i="1" s="1"/>
  <c r="AR386" i="1"/>
  <c r="BD385" i="1"/>
  <c r="BC385" i="1"/>
  <c r="AZ385" i="1"/>
  <c r="AS385" i="1"/>
  <c r="AW385" i="1" s="1"/>
  <c r="AR385" i="1"/>
  <c r="BD384" i="1"/>
  <c r="BC384" i="1"/>
  <c r="AZ384" i="1"/>
  <c r="AS384" i="1"/>
  <c r="AR384" i="1"/>
  <c r="BD383" i="1"/>
  <c r="BC383" i="1"/>
  <c r="AZ383" i="1"/>
  <c r="AS383" i="1"/>
  <c r="AV383" i="1" s="1"/>
  <c r="AR383" i="1"/>
  <c r="BD382" i="1"/>
  <c r="BC382" i="1"/>
  <c r="AZ382" i="1"/>
  <c r="AS382" i="1"/>
  <c r="AR382" i="1"/>
  <c r="BD381" i="1"/>
  <c r="BC381" i="1"/>
  <c r="BB381" i="1" s="1"/>
  <c r="AZ381" i="1"/>
  <c r="AS381" i="1"/>
  <c r="AW381" i="1" s="1"/>
  <c r="AR381" i="1"/>
  <c r="BD380" i="1"/>
  <c r="BC380" i="1"/>
  <c r="AZ380" i="1"/>
  <c r="AS380" i="1"/>
  <c r="AR380" i="1"/>
  <c r="BD379" i="1"/>
  <c r="BC379" i="1"/>
  <c r="AZ379" i="1"/>
  <c r="AS379" i="1"/>
  <c r="AR379" i="1"/>
  <c r="BD378" i="1"/>
  <c r="BC378" i="1"/>
  <c r="AZ378" i="1"/>
  <c r="AS378" i="1"/>
  <c r="AU378" i="1" s="1"/>
  <c r="AR378" i="1"/>
  <c r="BD377" i="1"/>
  <c r="BC377" i="1"/>
  <c r="AZ377" i="1"/>
  <c r="AS377" i="1"/>
  <c r="AW377" i="1" s="1"/>
  <c r="AR377" i="1"/>
  <c r="BD376" i="1"/>
  <c r="BC376" i="1"/>
  <c r="AZ376" i="1"/>
  <c r="AS376" i="1"/>
  <c r="AW376" i="1" s="1"/>
  <c r="AR376" i="1"/>
  <c r="BD375" i="1"/>
  <c r="BC375" i="1"/>
  <c r="AZ375" i="1"/>
  <c r="AS375" i="1"/>
  <c r="AR375" i="1"/>
  <c r="BD374" i="1"/>
  <c r="BC374" i="1"/>
  <c r="AZ374" i="1"/>
  <c r="AS374" i="1"/>
  <c r="AU374" i="1" s="1"/>
  <c r="AR374" i="1"/>
  <c r="BD373" i="1"/>
  <c r="BC373" i="1"/>
  <c r="AZ373" i="1"/>
  <c r="AS373" i="1"/>
  <c r="AR373" i="1"/>
  <c r="BD372" i="1"/>
  <c r="BC372" i="1"/>
  <c r="AZ372" i="1"/>
  <c r="AS372" i="1"/>
  <c r="AR372" i="1"/>
  <c r="BD371" i="1"/>
  <c r="BC371" i="1"/>
  <c r="AZ371" i="1"/>
  <c r="AS371" i="1"/>
  <c r="AU371" i="1" s="1"/>
  <c r="AR371" i="1"/>
  <c r="BD370" i="1"/>
  <c r="BC370" i="1"/>
  <c r="AZ370" i="1"/>
  <c r="AS370" i="1"/>
  <c r="AR370" i="1"/>
  <c r="BD369" i="1"/>
  <c r="BC369" i="1"/>
  <c r="AZ369" i="1"/>
  <c r="AS369" i="1"/>
  <c r="AW369" i="1" s="1"/>
  <c r="AR369" i="1"/>
  <c r="BD368" i="1"/>
  <c r="BC368" i="1"/>
  <c r="AZ368" i="1"/>
  <c r="AS368" i="1"/>
  <c r="AR368" i="1"/>
  <c r="BD367" i="1"/>
  <c r="BC367" i="1"/>
  <c r="AZ367" i="1"/>
  <c r="AS367" i="1"/>
  <c r="AR367" i="1"/>
  <c r="BD366" i="1"/>
  <c r="BC366" i="1"/>
  <c r="BB366" i="1" s="1"/>
  <c r="AZ366" i="1"/>
  <c r="AS366" i="1"/>
  <c r="AR366" i="1"/>
  <c r="BD365" i="1"/>
  <c r="BC365" i="1"/>
  <c r="BB365" i="1" s="1"/>
  <c r="AZ365" i="1"/>
  <c r="AS365" i="1"/>
  <c r="AW365" i="1" s="1"/>
  <c r="AR365" i="1"/>
  <c r="BD364" i="1"/>
  <c r="BC364" i="1"/>
  <c r="BB364" i="1" s="1"/>
  <c r="AZ364" i="1"/>
  <c r="AS364" i="1"/>
  <c r="AR364" i="1"/>
  <c r="BD363" i="1"/>
  <c r="BC363" i="1"/>
  <c r="AZ363" i="1"/>
  <c r="AS363" i="1"/>
  <c r="AU363" i="1" s="1"/>
  <c r="AR363" i="1"/>
  <c r="BD362" i="1"/>
  <c r="BC362" i="1"/>
  <c r="AZ362" i="1"/>
  <c r="AS362" i="1"/>
  <c r="AR362" i="1"/>
  <c r="BD361" i="1"/>
  <c r="BC361" i="1"/>
  <c r="AZ361" i="1"/>
  <c r="AS361" i="1"/>
  <c r="AW361" i="1" s="1"/>
  <c r="AR361" i="1"/>
  <c r="BD360" i="1"/>
  <c r="BC360" i="1"/>
  <c r="AZ360" i="1"/>
  <c r="AS360" i="1"/>
  <c r="AV360" i="1" s="1"/>
  <c r="AR360" i="1"/>
  <c r="BD359" i="1"/>
  <c r="BC359" i="1"/>
  <c r="AZ359" i="1"/>
  <c r="AS359" i="1"/>
  <c r="AV359" i="1" s="1"/>
  <c r="AR359" i="1"/>
  <c r="BD358" i="1"/>
  <c r="BC358" i="1"/>
  <c r="AZ358" i="1"/>
  <c r="AS358" i="1"/>
  <c r="AW358" i="1" s="1"/>
  <c r="AR358" i="1"/>
  <c r="BD357" i="1"/>
  <c r="BC357" i="1"/>
  <c r="AZ357" i="1"/>
  <c r="AS357" i="1"/>
  <c r="AW357" i="1" s="1"/>
  <c r="AR357" i="1"/>
  <c r="BD356" i="1"/>
  <c r="BC356" i="1"/>
  <c r="BB356" i="1" s="1"/>
  <c r="AZ356" i="1"/>
  <c r="AS356" i="1"/>
  <c r="AR356" i="1"/>
  <c r="BD355" i="1"/>
  <c r="BC355" i="1"/>
  <c r="AZ355" i="1"/>
  <c r="AS355" i="1"/>
  <c r="AR355" i="1"/>
  <c r="BD354" i="1"/>
  <c r="BC354" i="1"/>
  <c r="AZ354" i="1"/>
  <c r="AS354" i="1"/>
  <c r="AR354" i="1"/>
  <c r="BD353" i="1"/>
  <c r="BC353" i="1"/>
  <c r="BB353" i="1" s="1"/>
  <c r="AZ353" i="1"/>
  <c r="AS353" i="1"/>
  <c r="AW353" i="1" s="1"/>
  <c r="AR353" i="1"/>
  <c r="BD352" i="1"/>
  <c r="BC352" i="1"/>
  <c r="AZ352" i="1"/>
  <c r="AS352" i="1"/>
  <c r="AV352" i="1" s="1"/>
  <c r="AR352" i="1"/>
  <c r="BD351" i="1"/>
  <c r="BC351" i="1"/>
  <c r="AZ351" i="1"/>
  <c r="AS351" i="1"/>
  <c r="AV351" i="1" s="1"/>
  <c r="AR351" i="1"/>
  <c r="BD350" i="1"/>
  <c r="BC350" i="1"/>
  <c r="AZ350" i="1"/>
  <c r="AS350" i="1"/>
  <c r="AR350" i="1"/>
  <c r="BD349" i="1"/>
  <c r="BC349" i="1"/>
  <c r="AZ349" i="1"/>
  <c r="AS349" i="1"/>
  <c r="AR349" i="1"/>
  <c r="BD348" i="1"/>
  <c r="BC348" i="1"/>
  <c r="AZ348" i="1"/>
  <c r="AS348" i="1"/>
  <c r="AR348" i="1"/>
  <c r="BD347" i="1"/>
  <c r="BC347" i="1"/>
  <c r="BB347" i="1" s="1"/>
  <c r="AZ347" i="1"/>
  <c r="AS347" i="1"/>
  <c r="AU347" i="1" s="1"/>
  <c r="AR347" i="1"/>
  <c r="BD346" i="1"/>
  <c r="BC346" i="1"/>
  <c r="AZ346" i="1"/>
  <c r="AS346" i="1"/>
  <c r="AU346" i="1" s="1"/>
  <c r="AR346" i="1"/>
  <c r="BD345" i="1"/>
  <c r="BC345" i="1"/>
  <c r="AZ345" i="1"/>
  <c r="AS345" i="1"/>
  <c r="AW345" i="1" s="1"/>
  <c r="AR345" i="1"/>
  <c r="BD344" i="1"/>
  <c r="BC344" i="1"/>
  <c r="BB344" i="1" s="1"/>
  <c r="AZ344" i="1"/>
  <c r="AS344" i="1"/>
  <c r="AV344" i="1" s="1"/>
  <c r="AR344" i="1"/>
  <c r="BD343" i="1"/>
  <c r="BC343" i="1"/>
  <c r="AZ343" i="1"/>
  <c r="AS343" i="1"/>
  <c r="AR343" i="1"/>
  <c r="BD342" i="1"/>
  <c r="BC342" i="1"/>
  <c r="AZ342" i="1"/>
  <c r="AS342" i="1"/>
  <c r="AW342" i="1" s="1"/>
  <c r="AR342" i="1"/>
  <c r="BD341" i="1"/>
  <c r="BC341" i="1"/>
  <c r="BB341" i="1" s="1"/>
  <c r="AZ341" i="1"/>
  <c r="AS341" i="1"/>
  <c r="AW341" i="1" s="1"/>
  <c r="AR341" i="1"/>
  <c r="BD340" i="1"/>
  <c r="BC340" i="1"/>
  <c r="BB340" i="1" s="1"/>
  <c r="AZ340" i="1"/>
  <c r="AS340" i="1"/>
  <c r="AW340" i="1" s="1"/>
  <c r="AR340" i="1"/>
  <c r="BD339" i="1"/>
  <c r="BC339" i="1"/>
  <c r="AZ339" i="1"/>
  <c r="AS339" i="1"/>
  <c r="AR339" i="1"/>
  <c r="BD338" i="1"/>
  <c r="BC338" i="1"/>
  <c r="BB338" i="1" s="1"/>
  <c r="AZ338" i="1"/>
  <c r="AS338" i="1"/>
  <c r="AV338" i="1" s="1"/>
  <c r="AR338" i="1"/>
  <c r="BD337" i="1"/>
  <c r="BC337" i="1"/>
  <c r="AZ337" i="1"/>
  <c r="AS337" i="1"/>
  <c r="AW337" i="1" s="1"/>
  <c r="AR337" i="1"/>
  <c r="BD336" i="1"/>
  <c r="BC336" i="1"/>
  <c r="AZ336" i="1"/>
  <c r="AS336" i="1"/>
  <c r="AV336" i="1" s="1"/>
  <c r="AR336" i="1"/>
  <c r="BD335" i="1"/>
  <c r="BC335" i="1"/>
  <c r="AZ335" i="1"/>
  <c r="AS335" i="1"/>
  <c r="AR335" i="1"/>
  <c r="BD334" i="1"/>
  <c r="BC334" i="1"/>
  <c r="AZ334" i="1"/>
  <c r="BB334" i="1" s="1"/>
  <c r="AS334" i="1"/>
  <c r="AR334" i="1"/>
  <c r="BD333" i="1"/>
  <c r="BC333" i="1"/>
  <c r="AZ333" i="1"/>
  <c r="AS333" i="1"/>
  <c r="AU333" i="1" s="1"/>
  <c r="AR333" i="1"/>
  <c r="BD332" i="1"/>
  <c r="BC332" i="1"/>
  <c r="AZ332" i="1"/>
  <c r="AS332" i="1"/>
  <c r="AR332" i="1"/>
  <c r="BD331" i="1"/>
  <c r="BC331" i="1"/>
  <c r="AZ331" i="1"/>
  <c r="AS331" i="1"/>
  <c r="AR331" i="1"/>
  <c r="BD330" i="1"/>
  <c r="BC330" i="1"/>
  <c r="AZ330" i="1"/>
  <c r="AS330" i="1"/>
  <c r="AU330" i="1" s="1"/>
  <c r="AR330" i="1"/>
  <c r="BD329" i="1"/>
  <c r="BC329" i="1"/>
  <c r="BB329" i="1" s="1"/>
  <c r="AZ329" i="1"/>
  <c r="AS329" i="1"/>
  <c r="AW329" i="1" s="1"/>
  <c r="AR329" i="1"/>
  <c r="BD328" i="1"/>
  <c r="BC328" i="1"/>
  <c r="AZ328" i="1"/>
  <c r="AS328" i="1"/>
  <c r="AR328" i="1"/>
  <c r="BD327" i="1"/>
  <c r="BC327" i="1"/>
  <c r="BB327" i="1" s="1"/>
  <c r="AZ327" i="1"/>
  <c r="AS327" i="1"/>
  <c r="AV327" i="1" s="1"/>
  <c r="AR327" i="1"/>
  <c r="BD326" i="1"/>
  <c r="BC326" i="1"/>
  <c r="AZ326" i="1"/>
  <c r="AS326" i="1"/>
  <c r="AR326" i="1"/>
  <c r="BD325" i="1"/>
  <c r="BC325" i="1"/>
  <c r="BB325" i="1" s="1"/>
  <c r="AZ325" i="1"/>
  <c r="AS325" i="1"/>
  <c r="AU325" i="1" s="1"/>
  <c r="AR325" i="1"/>
  <c r="BD324" i="1"/>
  <c r="BC324" i="1"/>
  <c r="BB324" i="1" s="1"/>
  <c r="AZ324" i="1"/>
  <c r="AS324" i="1"/>
  <c r="AU324" i="1" s="1"/>
  <c r="AR324" i="1"/>
  <c r="BD323" i="1"/>
  <c r="BC323" i="1"/>
  <c r="BB323" i="1" s="1"/>
  <c r="AZ323" i="1"/>
  <c r="AS323" i="1"/>
  <c r="AU323" i="1" s="1"/>
  <c r="AR323" i="1"/>
  <c r="BD322" i="1"/>
  <c r="BC322" i="1"/>
  <c r="AZ322" i="1"/>
  <c r="AS322" i="1"/>
  <c r="AU322" i="1" s="1"/>
  <c r="AR322" i="1"/>
  <c r="BD321" i="1"/>
  <c r="BC321" i="1"/>
  <c r="BB321" i="1" s="1"/>
  <c r="AZ321" i="1"/>
  <c r="AS321" i="1"/>
  <c r="AU321" i="1" s="1"/>
  <c r="AR321" i="1"/>
  <c r="BD320" i="1"/>
  <c r="BC320" i="1"/>
  <c r="BB320" i="1" s="1"/>
  <c r="AZ320" i="1"/>
  <c r="AS320" i="1"/>
  <c r="AR320" i="1"/>
  <c r="BD319" i="1"/>
  <c r="BC319" i="1"/>
  <c r="BB319" i="1" s="1"/>
  <c r="AZ319" i="1"/>
  <c r="AS319" i="1"/>
  <c r="AV319" i="1" s="1"/>
  <c r="AR319" i="1"/>
  <c r="BD318" i="1"/>
  <c r="BC318" i="1"/>
  <c r="BB318" i="1"/>
  <c r="AZ318" i="1"/>
  <c r="AS318" i="1"/>
  <c r="AV318" i="1" s="1"/>
  <c r="AR318" i="1"/>
  <c r="BD317" i="1"/>
  <c r="BC317" i="1"/>
  <c r="AZ317" i="1"/>
  <c r="AS317" i="1"/>
  <c r="AW317" i="1" s="1"/>
  <c r="AR317" i="1"/>
  <c r="BC316" i="1"/>
  <c r="AZ316" i="1"/>
  <c r="AS316" i="1"/>
  <c r="AW316" i="1" s="1"/>
  <c r="AR316" i="1"/>
  <c r="BC315" i="1"/>
  <c r="AZ315" i="1"/>
  <c r="AS315" i="1"/>
  <c r="AW315" i="1" s="1"/>
  <c r="AR315" i="1"/>
  <c r="BC314" i="1"/>
  <c r="AZ314" i="1"/>
  <c r="AS314" i="1"/>
  <c r="AR314" i="1"/>
  <c r="BC313" i="1"/>
  <c r="AZ313" i="1"/>
  <c r="AS313" i="1"/>
  <c r="AW313" i="1" s="1"/>
  <c r="AR313" i="1"/>
  <c r="BC312" i="1"/>
  <c r="AZ312" i="1"/>
  <c r="AS312" i="1"/>
  <c r="AR312" i="1"/>
  <c r="BD311" i="1"/>
  <c r="BC311" i="1"/>
  <c r="AZ311" i="1"/>
  <c r="AS311" i="1"/>
  <c r="AV311" i="1" s="1"/>
  <c r="AR311" i="1"/>
  <c r="BD310" i="1"/>
  <c r="BC310" i="1"/>
  <c r="AZ310" i="1"/>
  <c r="AS310" i="1"/>
  <c r="AW310" i="1" s="1"/>
  <c r="AR310" i="1"/>
  <c r="BD309" i="1"/>
  <c r="BC309" i="1"/>
  <c r="AZ309" i="1"/>
  <c r="AS309" i="1"/>
  <c r="AW309" i="1" s="1"/>
  <c r="AR309" i="1"/>
  <c r="BD308" i="1"/>
  <c r="BC308" i="1"/>
  <c r="AZ308" i="1"/>
  <c r="AS308" i="1"/>
  <c r="AW308" i="1" s="1"/>
  <c r="AR308" i="1"/>
  <c r="BD307" i="1"/>
  <c r="BC307" i="1"/>
  <c r="AZ307" i="1"/>
  <c r="AS307" i="1"/>
  <c r="AV307" i="1" s="1"/>
  <c r="AR307" i="1"/>
  <c r="BD306" i="1"/>
  <c r="BC306" i="1"/>
  <c r="AZ306" i="1"/>
  <c r="AS306" i="1"/>
  <c r="AU306" i="1" s="1"/>
  <c r="AR306" i="1"/>
  <c r="BD305" i="1"/>
  <c r="BC305" i="1"/>
  <c r="AZ305" i="1"/>
  <c r="AU305" i="1"/>
  <c r="AS305" i="1"/>
  <c r="AV305" i="1" s="1"/>
  <c r="AR305" i="1"/>
  <c r="BD304" i="1"/>
  <c r="BC304" i="1"/>
  <c r="AZ304" i="1"/>
  <c r="AS304" i="1"/>
  <c r="AR304" i="1"/>
  <c r="BD303" i="1"/>
  <c r="BC303" i="1"/>
  <c r="AZ303" i="1"/>
  <c r="AS303" i="1"/>
  <c r="AW303" i="1" s="1"/>
  <c r="AR303" i="1"/>
  <c r="BD302" i="1"/>
  <c r="BC302" i="1"/>
  <c r="BB302" i="1" s="1"/>
  <c r="AZ302" i="1"/>
  <c r="AS302" i="1"/>
  <c r="AR302" i="1"/>
  <c r="BD301" i="1"/>
  <c r="BC301" i="1"/>
  <c r="AZ301" i="1"/>
  <c r="AS301" i="1"/>
  <c r="AW301" i="1" s="1"/>
  <c r="AR301" i="1"/>
  <c r="BD300" i="1"/>
  <c r="BC300" i="1"/>
  <c r="AZ300" i="1"/>
  <c r="AS300" i="1"/>
  <c r="AV300" i="1" s="1"/>
  <c r="AR300" i="1"/>
  <c r="BD299" i="1"/>
  <c r="BC299" i="1"/>
  <c r="AZ299" i="1"/>
  <c r="AS299" i="1"/>
  <c r="AU299" i="1" s="1"/>
  <c r="AR299" i="1"/>
  <c r="BD298" i="1"/>
  <c r="BC298" i="1"/>
  <c r="AZ298" i="1"/>
  <c r="AS298" i="1"/>
  <c r="AR298" i="1"/>
  <c r="BD297" i="1"/>
  <c r="BC297" i="1"/>
  <c r="AZ297" i="1"/>
  <c r="AS297" i="1"/>
  <c r="AU297" i="1" s="1"/>
  <c r="AR297" i="1"/>
  <c r="BD296" i="1"/>
  <c r="BC296" i="1"/>
  <c r="AZ296" i="1"/>
  <c r="AS296" i="1"/>
  <c r="AR296" i="1"/>
  <c r="BD295" i="1"/>
  <c r="BC295" i="1"/>
  <c r="AZ295" i="1"/>
  <c r="AS295" i="1"/>
  <c r="AW295" i="1" s="1"/>
  <c r="AR295" i="1"/>
  <c r="BD294" i="1"/>
  <c r="BC294" i="1"/>
  <c r="AZ294" i="1"/>
  <c r="AS294" i="1"/>
  <c r="AW294" i="1" s="1"/>
  <c r="AR294" i="1"/>
  <c r="BD293" i="1"/>
  <c r="BC293" i="1"/>
  <c r="AZ293" i="1"/>
  <c r="AS293" i="1"/>
  <c r="AR293" i="1"/>
  <c r="BD292" i="1"/>
  <c r="BC292" i="1"/>
  <c r="AZ292" i="1"/>
  <c r="AS292" i="1"/>
  <c r="AU292" i="1" s="1"/>
  <c r="AR292" i="1"/>
  <c r="BD291" i="1"/>
  <c r="BC291" i="1"/>
  <c r="AZ291" i="1"/>
  <c r="AS291" i="1"/>
  <c r="AU291" i="1" s="1"/>
  <c r="AR291" i="1"/>
  <c r="BD290" i="1"/>
  <c r="BC290" i="1"/>
  <c r="AZ290" i="1"/>
  <c r="AS290" i="1"/>
  <c r="AU290" i="1" s="1"/>
  <c r="AR290" i="1"/>
  <c r="BD289" i="1"/>
  <c r="BC289" i="1"/>
  <c r="AZ289" i="1"/>
  <c r="AS289" i="1"/>
  <c r="AV289" i="1" s="1"/>
  <c r="AR289" i="1"/>
  <c r="BD288" i="1"/>
  <c r="BC288" i="1"/>
  <c r="AZ288" i="1"/>
  <c r="AS288" i="1"/>
  <c r="AV288" i="1" s="1"/>
  <c r="AR288" i="1"/>
  <c r="BD287" i="1"/>
  <c r="BC287" i="1"/>
  <c r="AZ287" i="1"/>
  <c r="AS287" i="1"/>
  <c r="AW287" i="1" s="1"/>
  <c r="AR287" i="1"/>
  <c r="BD286" i="1"/>
  <c r="BC286" i="1"/>
  <c r="AZ286" i="1"/>
  <c r="AS286" i="1"/>
  <c r="AW286" i="1" s="1"/>
  <c r="AR286" i="1"/>
  <c r="BD285" i="1"/>
  <c r="BC285" i="1"/>
  <c r="AZ285" i="1"/>
  <c r="AS285" i="1"/>
  <c r="AW285" i="1" s="1"/>
  <c r="AR285" i="1"/>
  <c r="BD284" i="1"/>
  <c r="BC284" i="1"/>
  <c r="AZ284" i="1"/>
  <c r="AS284" i="1"/>
  <c r="AU284" i="1" s="1"/>
  <c r="AR284" i="1"/>
  <c r="BD283" i="1"/>
  <c r="BC283" i="1"/>
  <c r="AZ283" i="1"/>
  <c r="AS283" i="1"/>
  <c r="AU283" i="1" s="1"/>
  <c r="AR283" i="1"/>
  <c r="BD282" i="1"/>
  <c r="BC282" i="1"/>
  <c r="AZ282" i="1"/>
  <c r="AS282" i="1"/>
  <c r="AV282" i="1" s="1"/>
  <c r="AR282" i="1"/>
  <c r="BD281" i="1"/>
  <c r="BC281" i="1"/>
  <c r="AZ281" i="1"/>
  <c r="AS281" i="1"/>
  <c r="AU281" i="1" s="1"/>
  <c r="AR281" i="1"/>
  <c r="BD280" i="1"/>
  <c r="BC280" i="1"/>
  <c r="AZ280" i="1"/>
  <c r="AS280" i="1"/>
  <c r="AV280" i="1" s="1"/>
  <c r="AR280" i="1"/>
  <c r="BD279" i="1"/>
  <c r="BC279" i="1"/>
  <c r="AZ279" i="1"/>
  <c r="AS279" i="1"/>
  <c r="AR279" i="1"/>
  <c r="BD278" i="1"/>
  <c r="BC278" i="1"/>
  <c r="AZ278" i="1"/>
  <c r="AS278" i="1"/>
  <c r="AR278" i="1"/>
  <c r="BD277" i="1"/>
  <c r="BC277" i="1"/>
  <c r="AZ277" i="1"/>
  <c r="AS277" i="1"/>
  <c r="AR277" i="1"/>
  <c r="BD276" i="1"/>
  <c r="BC276" i="1"/>
  <c r="AZ276" i="1"/>
  <c r="AS276" i="1"/>
  <c r="AW276" i="1" s="1"/>
  <c r="AR276" i="1"/>
  <c r="BD275" i="1"/>
  <c r="BC275" i="1"/>
  <c r="AZ275" i="1"/>
  <c r="AS275" i="1"/>
  <c r="AU275" i="1" s="1"/>
  <c r="AR275" i="1"/>
  <c r="BD274" i="1"/>
  <c r="BC274" i="1"/>
  <c r="AZ274" i="1"/>
  <c r="AS274" i="1"/>
  <c r="AU274" i="1" s="1"/>
  <c r="AR274" i="1"/>
  <c r="BD273" i="1"/>
  <c r="BC273" i="1"/>
  <c r="AZ273" i="1"/>
  <c r="AS273" i="1"/>
  <c r="AW273" i="1" s="1"/>
  <c r="AR273" i="1"/>
  <c r="BD272" i="1"/>
  <c r="BC272" i="1"/>
  <c r="AZ272" i="1"/>
  <c r="AS272" i="1"/>
  <c r="AV272" i="1" s="1"/>
  <c r="AR272" i="1"/>
  <c r="BD271" i="1"/>
  <c r="BC271" i="1"/>
  <c r="AZ271" i="1"/>
  <c r="AS271" i="1"/>
  <c r="AW271" i="1" s="1"/>
  <c r="AR271" i="1"/>
  <c r="BD270" i="1"/>
  <c r="BC270" i="1"/>
  <c r="AZ270" i="1"/>
  <c r="AS270" i="1"/>
  <c r="AU270" i="1" s="1"/>
  <c r="AR270" i="1"/>
  <c r="BD269" i="1"/>
  <c r="BC269" i="1"/>
  <c r="AZ269" i="1"/>
  <c r="AS269" i="1"/>
  <c r="AW269" i="1" s="1"/>
  <c r="AR269" i="1"/>
  <c r="BD268" i="1"/>
  <c r="BC268" i="1"/>
  <c r="AZ268" i="1"/>
  <c r="AS268" i="1"/>
  <c r="AV268" i="1" s="1"/>
  <c r="AR268" i="1"/>
  <c r="BD267" i="1"/>
  <c r="BC267" i="1"/>
  <c r="AZ267" i="1"/>
  <c r="AS267" i="1"/>
  <c r="AU267" i="1" s="1"/>
  <c r="AR267" i="1"/>
  <c r="BD266" i="1"/>
  <c r="BC266" i="1"/>
  <c r="AZ266" i="1"/>
  <c r="AS266" i="1"/>
  <c r="AW266" i="1" s="1"/>
  <c r="AR266" i="1"/>
  <c r="BD265" i="1"/>
  <c r="BC265" i="1"/>
  <c r="AZ265" i="1"/>
  <c r="AS265" i="1"/>
  <c r="AW265" i="1" s="1"/>
  <c r="AR265" i="1"/>
  <c r="BD264" i="1"/>
  <c r="BC264" i="1"/>
  <c r="AZ264" i="1"/>
  <c r="AS264" i="1"/>
  <c r="AW264" i="1" s="1"/>
  <c r="AR264" i="1"/>
  <c r="BD263" i="1"/>
  <c r="BC263" i="1"/>
  <c r="AZ263" i="1"/>
  <c r="AS263" i="1"/>
  <c r="AW263" i="1" s="1"/>
  <c r="AR263" i="1"/>
  <c r="BD262" i="1"/>
  <c r="BC262" i="1"/>
  <c r="AZ262" i="1"/>
  <c r="AS262" i="1"/>
  <c r="AW262" i="1" s="1"/>
  <c r="AR262" i="1"/>
  <c r="BD261" i="1"/>
  <c r="BC261" i="1"/>
  <c r="AZ261" i="1"/>
  <c r="AS261" i="1"/>
  <c r="AR261" i="1"/>
  <c r="BD260" i="1"/>
  <c r="BC260" i="1"/>
  <c r="AZ260" i="1"/>
  <c r="AS260" i="1"/>
  <c r="AW260" i="1" s="1"/>
  <c r="AR260" i="1"/>
  <c r="BD259" i="1"/>
  <c r="BC259" i="1"/>
  <c r="AZ259" i="1"/>
  <c r="AS259" i="1"/>
  <c r="AV259" i="1" s="1"/>
  <c r="AR259" i="1"/>
  <c r="BD258" i="1"/>
  <c r="BC258" i="1"/>
  <c r="AZ258" i="1"/>
  <c r="AS258" i="1"/>
  <c r="AW258" i="1" s="1"/>
  <c r="AR258" i="1"/>
  <c r="BD257" i="1"/>
  <c r="BC257" i="1"/>
  <c r="AZ257" i="1"/>
  <c r="AS257" i="1"/>
  <c r="AU257" i="1" s="1"/>
  <c r="AR257" i="1"/>
  <c r="BD256" i="1"/>
  <c r="BC256" i="1"/>
  <c r="AZ256" i="1"/>
  <c r="AS256" i="1"/>
  <c r="AW256" i="1" s="1"/>
  <c r="AR256" i="1"/>
  <c r="BD255" i="1"/>
  <c r="BC255" i="1"/>
  <c r="AZ255" i="1"/>
  <c r="AS255" i="1"/>
  <c r="AW255" i="1" s="1"/>
  <c r="AR255" i="1"/>
  <c r="BD254" i="1"/>
  <c r="BC254" i="1"/>
  <c r="AZ254" i="1"/>
  <c r="AS254" i="1"/>
  <c r="AW254" i="1" s="1"/>
  <c r="AR254" i="1"/>
  <c r="BD253" i="1"/>
  <c r="BC253" i="1"/>
  <c r="AZ253" i="1"/>
  <c r="AS253" i="1"/>
  <c r="AU253" i="1" s="1"/>
  <c r="AR253" i="1"/>
  <c r="BD252" i="1"/>
  <c r="BC252" i="1"/>
  <c r="AZ252" i="1"/>
  <c r="AS252" i="1"/>
  <c r="AW252" i="1" s="1"/>
  <c r="AR252" i="1"/>
  <c r="BD251" i="1"/>
  <c r="BC251" i="1"/>
  <c r="AZ251" i="1"/>
  <c r="AS251" i="1"/>
  <c r="AR251" i="1"/>
  <c r="BD250" i="1"/>
  <c r="BC250" i="1"/>
  <c r="AZ250" i="1"/>
  <c r="AS250" i="1"/>
  <c r="AW250" i="1" s="1"/>
  <c r="AR250" i="1"/>
  <c r="BD249" i="1"/>
  <c r="BC249" i="1"/>
  <c r="AZ249" i="1"/>
  <c r="AS249" i="1"/>
  <c r="AR249" i="1"/>
  <c r="BD248" i="1"/>
  <c r="BC248" i="1"/>
  <c r="AZ248" i="1"/>
  <c r="AS248" i="1"/>
  <c r="AR248" i="1"/>
  <c r="BD247" i="1"/>
  <c r="BC247" i="1"/>
  <c r="AZ247" i="1"/>
  <c r="AS247" i="1"/>
  <c r="AR247" i="1"/>
  <c r="BD246" i="1"/>
  <c r="BC246" i="1"/>
  <c r="AZ246" i="1"/>
  <c r="AS246" i="1"/>
  <c r="AR246" i="1"/>
  <c r="BD245" i="1"/>
  <c r="BC245" i="1"/>
  <c r="AZ245" i="1"/>
  <c r="AS245" i="1"/>
  <c r="AU245" i="1" s="1"/>
  <c r="AR245" i="1"/>
  <c r="BD244" i="1"/>
  <c r="BC244" i="1"/>
  <c r="AZ244" i="1"/>
  <c r="AS244" i="1"/>
  <c r="AW244" i="1" s="1"/>
  <c r="AR244" i="1"/>
  <c r="BD243" i="1"/>
  <c r="BC243" i="1"/>
  <c r="AZ243" i="1"/>
  <c r="AS243" i="1"/>
  <c r="AV243" i="1" s="1"/>
  <c r="AR243" i="1"/>
  <c r="BD242" i="1"/>
  <c r="BC242" i="1"/>
  <c r="AZ242" i="1"/>
  <c r="AS242" i="1"/>
  <c r="AR242" i="1"/>
  <c r="BD241" i="1"/>
  <c r="BC241" i="1"/>
  <c r="AZ241" i="1"/>
  <c r="AS241" i="1"/>
  <c r="AW241" i="1" s="1"/>
  <c r="AR241" i="1"/>
  <c r="BD240" i="1"/>
  <c r="BC240" i="1"/>
  <c r="AZ240" i="1"/>
  <c r="AS240" i="1"/>
  <c r="AW240" i="1" s="1"/>
  <c r="AR240" i="1"/>
  <c r="BD239" i="1"/>
  <c r="BC239" i="1"/>
  <c r="AZ239" i="1"/>
  <c r="AS239" i="1"/>
  <c r="AR239" i="1"/>
  <c r="BD238" i="1"/>
  <c r="BC238" i="1"/>
  <c r="AZ238" i="1"/>
  <c r="AS238" i="1"/>
  <c r="AW238" i="1" s="1"/>
  <c r="AR238" i="1"/>
  <c r="BD237" i="1"/>
  <c r="BC237" i="1"/>
  <c r="AZ237" i="1"/>
  <c r="AS237" i="1"/>
  <c r="AU237" i="1" s="1"/>
  <c r="AR237" i="1"/>
  <c r="BD236" i="1"/>
  <c r="BC236" i="1"/>
  <c r="AZ236" i="1"/>
  <c r="AS236" i="1"/>
  <c r="AR236" i="1"/>
  <c r="BD235" i="1"/>
  <c r="BC235" i="1"/>
  <c r="AZ235" i="1"/>
  <c r="AS235" i="1"/>
  <c r="AV235" i="1" s="1"/>
  <c r="AR235" i="1"/>
  <c r="BD234" i="1"/>
  <c r="BC234" i="1"/>
  <c r="AZ234" i="1"/>
  <c r="AS234" i="1"/>
  <c r="AR234" i="1"/>
  <c r="BD233" i="1"/>
  <c r="BC233" i="1"/>
  <c r="AZ233" i="1"/>
  <c r="AS233" i="1"/>
  <c r="AR233" i="1"/>
  <c r="BD232" i="1"/>
  <c r="BC232" i="1"/>
  <c r="AZ232" i="1"/>
  <c r="AS232" i="1"/>
  <c r="AW232" i="1" s="1"/>
  <c r="AR232" i="1"/>
  <c r="BD231" i="1"/>
  <c r="BC231" i="1"/>
  <c r="AZ231" i="1"/>
  <c r="AS231" i="1"/>
  <c r="AR231" i="1"/>
  <c r="BD230" i="1"/>
  <c r="BC230" i="1"/>
  <c r="AZ230" i="1"/>
  <c r="AS230" i="1"/>
  <c r="AW230" i="1" s="1"/>
  <c r="AR230" i="1"/>
  <c r="BD229" i="1"/>
  <c r="BC229" i="1"/>
  <c r="AZ229" i="1"/>
  <c r="AS229" i="1"/>
  <c r="AU229" i="1" s="1"/>
  <c r="AR229" i="1"/>
  <c r="BD228" i="1"/>
  <c r="BC228" i="1"/>
  <c r="AZ228" i="1"/>
  <c r="AS228" i="1"/>
  <c r="AR228" i="1"/>
  <c r="BD227" i="1"/>
  <c r="BC227" i="1"/>
  <c r="AZ227" i="1"/>
  <c r="AS227" i="1"/>
  <c r="AR227" i="1"/>
  <c r="BD226" i="1"/>
  <c r="BC226" i="1"/>
  <c r="AZ226" i="1"/>
  <c r="AS226" i="1"/>
  <c r="AR226" i="1"/>
  <c r="BD225" i="1"/>
  <c r="BC225" i="1"/>
  <c r="AZ225" i="1"/>
  <c r="AS225" i="1"/>
  <c r="AW225" i="1" s="1"/>
  <c r="AR225" i="1"/>
  <c r="BD224" i="1"/>
  <c r="BC224" i="1"/>
  <c r="AZ224" i="1"/>
  <c r="AS224" i="1"/>
  <c r="AR224" i="1"/>
  <c r="BD223" i="1"/>
  <c r="BC223" i="1"/>
  <c r="AZ223" i="1"/>
  <c r="AS223" i="1"/>
  <c r="AR223" i="1"/>
  <c r="BD222" i="1"/>
  <c r="BC222" i="1"/>
  <c r="AZ222" i="1"/>
  <c r="AS222" i="1"/>
  <c r="AV222" i="1" s="1"/>
  <c r="AR222" i="1"/>
  <c r="BD221" i="1"/>
  <c r="BC221" i="1"/>
  <c r="AZ221" i="1"/>
  <c r="AS221" i="1"/>
  <c r="AU221" i="1" s="1"/>
  <c r="AR221" i="1"/>
  <c r="BD220" i="1"/>
  <c r="BC220" i="1"/>
  <c r="AZ220" i="1"/>
  <c r="AS220" i="1"/>
  <c r="AR220" i="1"/>
  <c r="BD219" i="1"/>
  <c r="BC219" i="1"/>
  <c r="AZ219" i="1"/>
  <c r="AS219" i="1"/>
  <c r="AR219" i="1"/>
  <c r="BD218" i="1"/>
  <c r="BC218" i="1"/>
  <c r="AZ218" i="1"/>
  <c r="AS218" i="1"/>
  <c r="AW218" i="1" s="1"/>
  <c r="AR218" i="1"/>
  <c r="BD217" i="1"/>
  <c r="BC217" i="1"/>
  <c r="AZ217" i="1"/>
  <c r="AS217" i="1"/>
  <c r="AV217" i="1" s="1"/>
  <c r="AR217" i="1"/>
  <c r="BD216" i="1"/>
  <c r="BC216" i="1"/>
  <c r="AZ216" i="1"/>
  <c r="AS216" i="1"/>
  <c r="AW216" i="1" s="1"/>
  <c r="AR216" i="1"/>
  <c r="BC215" i="1"/>
  <c r="AZ215" i="1"/>
  <c r="AS215" i="1"/>
  <c r="AW215" i="1" s="1"/>
  <c r="AR215" i="1"/>
  <c r="BC214" i="1"/>
  <c r="AZ214" i="1"/>
  <c r="AS214" i="1"/>
  <c r="AR214" i="1"/>
  <c r="BC213" i="1"/>
  <c r="AZ213" i="1"/>
  <c r="AS213" i="1"/>
  <c r="AR213" i="1"/>
  <c r="BC212" i="1"/>
  <c r="AZ212" i="1"/>
  <c r="AS212" i="1"/>
  <c r="AV212" i="1" s="1"/>
  <c r="AR212" i="1"/>
  <c r="BD211" i="1"/>
  <c r="BC211" i="1"/>
  <c r="AZ211" i="1"/>
  <c r="AS211" i="1"/>
  <c r="AV211" i="1" s="1"/>
  <c r="AR211" i="1"/>
  <c r="BD210" i="1"/>
  <c r="BC210" i="1"/>
  <c r="AZ210" i="1"/>
  <c r="AS210" i="1"/>
  <c r="AR210" i="1"/>
  <c r="BD209" i="1"/>
  <c r="BC209" i="1"/>
  <c r="AZ209" i="1"/>
  <c r="AS209" i="1"/>
  <c r="AU209" i="1" s="1"/>
  <c r="AR209" i="1"/>
  <c r="BD208" i="1"/>
  <c r="BC208" i="1"/>
  <c r="AZ208" i="1"/>
  <c r="AS208" i="1"/>
  <c r="AW208" i="1" s="1"/>
  <c r="AR208" i="1"/>
  <c r="BD207" i="1"/>
  <c r="BC207" i="1"/>
  <c r="AZ207" i="1"/>
  <c r="AS207" i="1"/>
  <c r="AU207" i="1" s="1"/>
  <c r="AR207" i="1"/>
  <c r="BD206" i="1"/>
  <c r="BC206" i="1"/>
  <c r="AZ206" i="1"/>
  <c r="AS206" i="1"/>
  <c r="AR206" i="1"/>
  <c r="BD205" i="1"/>
  <c r="BC205" i="1"/>
  <c r="AZ205" i="1"/>
  <c r="AS205" i="1"/>
  <c r="AV205" i="1" s="1"/>
  <c r="AR205" i="1"/>
  <c r="BD204" i="1"/>
  <c r="BC204" i="1"/>
  <c r="AZ204" i="1"/>
  <c r="AS204" i="1"/>
  <c r="AR204" i="1"/>
  <c r="BD203" i="1"/>
  <c r="BC203" i="1"/>
  <c r="AZ203" i="1"/>
  <c r="AS203" i="1"/>
  <c r="AW203" i="1" s="1"/>
  <c r="AR203" i="1"/>
  <c r="BD202" i="1"/>
  <c r="BC202" i="1"/>
  <c r="AZ202" i="1"/>
  <c r="AS202" i="1"/>
  <c r="AW202" i="1" s="1"/>
  <c r="AR202" i="1"/>
  <c r="BD201" i="1"/>
  <c r="BC201" i="1"/>
  <c r="AZ201" i="1"/>
  <c r="AS201" i="1"/>
  <c r="AV201" i="1" s="1"/>
  <c r="AR201" i="1"/>
  <c r="BD200" i="1"/>
  <c r="BC200" i="1"/>
  <c r="AZ200" i="1"/>
  <c r="AS200" i="1"/>
  <c r="AW200" i="1" s="1"/>
  <c r="AR200" i="1"/>
  <c r="BD199" i="1"/>
  <c r="BC199" i="1"/>
  <c r="AZ199" i="1"/>
  <c r="AS199" i="1"/>
  <c r="AU199" i="1" s="1"/>
  <c r="AR199" i="1"/>
  <c r="BD198" i="1"/>
  <c r="BC198" i="1"/>
  <c r="AZ198" i="1"/>
  <c r="AS198" i="1"/>
  <c r="AV198" i="1" s="1"/>
  <c r="AR198" i="1"/>
  <c r="BD197" i="1"/>
  <c r="BC197" i="1"/>
  <c r="AZ197" i="1"/>
  <c r="AS197" i="1"/>
  <c r="AU197" i="1" s="1"/>
  <c r="AR197" i="1"/>
  <c r="BC196" i="1"/>
  <c r="AZ196" i="1"/>
  <c r="AS196" i="1"/>
  <c r="AV196" i="1" s="1"/>
  <c r="AR196" i="1"/>
  <c r="BC195" i="1"/>
  <c r="AZ195" i="1"/>
  <c r="AS195" i="1"/>
  <c r="AW195" i="1" s="1"/>
  <c r="AR195" i="1"/>
  <c r="BC194" i="1"/>
  <c r="AZ194" i="1"/>
  <c r="AS194" i="1"/>
  <c r="AV194" i="1" s="1"/>
  <c r="AR194" i="1"/>
  <c r="BC193" i="1"/>
  <c r="AZ193" i="1"/>
  <c r="AS193" i="1"/>
  <c r="AV193" i="1" s="1"/>
  <c r="AR193" i="1"/>
  <c r="BD192" i="1"/>
  <c r="BC192" i="1"/>
  <c r="AZ192" i="1"/>
  <c r="AS192" i="1"/>
  <c r="AW192" i="1" s="1"/>
  <c r="AR192" i="1"/>
  <c r="BD191" i="1"/>
  <c r="BC191" i="1"/>
  <c r="AZ191" i="1"/>
  <c r="AS191" i="1"/>
  <c r="AW191" i="1" s="1"/>
  <c r="AR191" i="1"/>
  <c r="BD190" i="1"/>
  <c r="BC190" i="1"/>
  <c r="AZ190" i="1"/>
  <c r="AS190" i="1"/>
  <c r="AW190" i="1" s="1"/>
  <c r="AR190" i="1"/>
  <c r="BD189" i="1"/>
  <c r="BC189" i="1"/>
  <c r="AZ189" i="1"/>
  <c r="AS189" i="1"/>
  <c r="AV189" i="1" s="1"/>
  <c r="AR189" i="1"/>
  <c r="BD188" i="1"/>
  <c r="BC188" i="1"/>
  <c r="AZ188" i="1"/>
  <c r="AS188" i="1"/>
  <c r="AR188" i="1"/>
  <c r="BD187" i="1"/>
  <c r="BC187" i="1"/>
  <c r="AZ187" i="1"/>
  <c r="AS187" i="1"/>
  <c r="AW187" i="1" s="1"/>
  <c r="AR187" i="1"/>
  <c r="BD186" i="1"/>
  <c r="BC186" i="1"/>
  <c r="AZ186" i="1"/>
  <c r="AS186" i="1"/>
  <c r="AU186" i="1" s="1"/>
  <c r="AR186" i="1"/>
  <c r="BD185" i="1"/>
  <c r="BC185" i="1"/>
  <c r="AZ185" i="1"/>
  <c r="AS185" i="1"/>
  <c r="AV185" i="1" s="1"/>
  <c r="AR185" i="1"/>
  <c r="BD184" i="1"/>
  <c r="BC184" i="1"/>
  <c r="AZ184" i="1"/>
  <c r="AS184" i="1"/>
  <c r="AW184" i="1" s="1"/>
  <c r="AR184" i="1"/>
  <c r="BD183" i="1"/>
  <c r="BC183" i="1"/>
  <c r="AZ183" i="1"/>
  <c r="AS183" i="1"/>
  <c r="AR183" i="1"/>
  <c r="BD182" i="1"/>
  <c r="BC182" i="1"/>
  <c r="AZ182" i="1"/>
  <c r="AS182" i="1"/>
  <c r="AW182" i="1" s="1"/>
  <c r="AR182" i="1"/>
  <c r="BD181" i="1"/>
  <c r="BC181" i="1"/>
  <c r="AZ181" i="1"/>
  <c r="AS181" i="1"/>
  <c r="AR181" i="1"/>
  <c r="BD180" i="1"/>
  <c r="BC180" i="1"/>
  <c r="AZ180" i="1"/>
  <c r="AS180" i="1"/>
  <c r="AR180" i="1"/>
  <c r="BD179" i="1"/>
  <c r="BC179" i="1"/>
  <c r="AZ179" i="1"/>
  <c r="AS179" i="1"/>
  <c r="AW179" i="1" s="1"/>
  <c r="AR179" i="1"/>
  <c r="BD178" i="1"/>
  <c r="BC178" i="1"/>
  <c r="AZ178" i="1"/>
  <c r="AS178" i="1"/>
  <c r="AU178" i="1" s="1"/>
  <c r="AR178" i="1"/>
  <c r="BD177" i="1"/>
  <c r="BC177" i="1"/>
  <c r="AZ177" i="1"/>
  <c r="AS177" i="1"/>
  <c r="AW177" i="1" s="1"/>
  <c r="AR177" i="1"/>
  <c r="BD176" i="1"/>
  <c r="BC176" i="1"/>
  <c r="AZ176" i="1"/>
  <c r="AS176" i="1"/>
  <c r="AU176" i="1" s="1"/>
  <c r="AR176" i="1"/>
  <c r="BD175" i="1"/>
  <c r="BC175" i="1"/>
  <c r="AZ175" i="1"/>
  <c r="AS175" i="1"/>
  <c r="AV175" i="1" s="1"/>
  <c r="AR175" i="1"/>
  <c r="BD174" i="1"/>
  <c r="BC174" i="1"/>
  <c r="AZ174" i="1"/>
  <c r="AS174" i="1"/>
  <c r="AW174" i="1" s="1"/>
  <c r="AR174" i="1"/>
  <c r="BD173" i="1"/>
  <c r="BC173" i="1"/>
  <c r="AZ173" i="1"/>
  <c r="AS173" i="1"/>
  <c r="AV173" i="1" s="1"/>
  <c r="AR173" i="1"/>
  <c r="BD172" i="1"/>
  <c r="BC172" i="1"/>
  <c r="AZ172" i="1"/>
  <c r="AS172" i="1"/>
  <c r="AW172" i="1" s="1"/>
  <c r="AR172" i="1"/>
  <c r="BD171" i="1"/>
  <c r="BC171" i="1"/>
  <c r="AZ171" i="1"/>
  <c r="AS171" i="1"/>
  <c r="AR171" i="1"/>
  <c r="BD170" i="1"/>
  <c r="BC170" i="1"/>
  <c r="AZ170" i="1"/>
  <c r="AS170" i="1"/>
  <c r="AR170" i="1"/>
  <c r="BD169" i="1"/>
  <c r="BC169" i="1"/>
  <c r="AZ169" i="1"/>
  <c r="AS169" i="1"/>
  <c r="AU169" i="1" s="1"/>
  <c r="AR169" i="1"/>
  <c r="BD168" i="1"/>
  <c r="BC168" i="1"/>
  <c r="AZ168" i="1"/>
  <c r="AS168" i="1"/>
  <c r="AU168" i="1" s="1"/>
  <c r="AR168" i="1"/>
  <c r="BD167" i="1"/>
  <c r="BC167" i="1"/>
  <c r="AZ167" i="1"/>
  <c r="AS167" i="1"/>
  <c r="AR167" i="1"/>
  <c r="BD166" i="1"/>
  <c r="BC166" i="1"/>
  <c r="AZ166" i="1"/>
  <c r="AS166" i="1"/>
  <c r="AW166" i="1" s="1"/>
  <c r="AR166" i="1"/>
  <c r="BD165" i="1"/>
  <c r="BC165" i="1"/>
  <c r="AZ165" i="1"/>
  <c r="AS165" i="1"/>
  <c r="AW165" i="1" s="1"/>
  <c r="AR165" i="1"/>
  <c r="BD164" i="1"/>
  <c r="BC164" i="1"/>
  <c r="AZ164" i="1"/>
  <c r="AS164" i="1"/>
  <c r="AW164" i="1" s="1"/>
  <c r="AR164" i="1"/>
  <c r="BD163" i="1"/>
  <c r="BC163" i="1"/>
  <c r="AZ163" i="1"/>
  <c r="AS163" i="1"/>
  <c r="AV163" i="1" s="1"/>
  <c r="AR163" i="1"/>
  <c r="BD162" i="1"/>
  <c r="BC162" i="1"/>
  <c r="AZ162" i="1"/>
  <c r="AS162" i="1"/>
  <c r="AU162" i="1" s="1"/>
  <c r="AR162" i="1"/>
  <c r="BD161" i="1"/>
  <c r="BC161" i="1"/>
  <c r="AZ161" i="1"/>
  <c r="AS161" i="1"/>
  <c r="AW161" i="1" s="1"/>
  <c r="AR161" i="1"/>
  <c r="BD160" i="1"/>
  <c r="BC160" i="1"/>
  <c r="AZ160" i="1"/>
  <c r="AS160" i="1"/>
  <c r="AR160" i="1"/>
  <c r="BD159" i="1"/>
  <c r="BC159" i="1"/>
  <c r="AZ159" i="1"/>
  <c r="AS159" i="1"/>
  <c r="AV159" i="1" s="1"/>
  <c r="AR159" i="1"/>
  <c r="BD158" i="1"/>
  <c r="BC158" i="1"/>
  <c r="AZ158" i="1"/>
  <c r="AS158" i="1"/>
  <c r="AW158" i="1" s="1"/>
  <c r="AR158" i="1"/>
  <c r="BD157" i="1"/>
  <c r="BC157" i="1"/>
  <c r="AZ157" i="1"/>
  <c r="AS157" i="1"/>
  <c r="AU157" i="1" s="1"/>
  <c r="AR157" i="1"/>
  <c r="BD156" i="1"/>
  <c r="BC156" i="1"/>
  <c r="AZ156" i="1"/>
  <c r="AS156" i="1"/>
  <c r="AW156" i="1" s="1"/>
  <c r="AR156" i="1"/>
  <c r="BD155" i="1"/>
  <c r="BC155" i="1"/>
  <c r="AZ155" i="1"/>
  <c r="AS155" i="1"/>
  <c r="AR155" i="1"/>
  <c r="BD154" i="1"/>
  <c r="BC154" i="1"/>
  <c r="AZ154" i="1"/>
  <c r="AS154" i="1"/>
  <c r="AW154" i="1" s="1"/>
  <c r="AR154" i="1"/>
  <c r="BD153" i="1"/>
  <c r="BC153" i="1"/>
  <c r="AZ153" i="1"/>
  <c r="AS153" i="1"/>
  <c r="AR153" i="1"/>
  <c r="BD152" i="1"/>
  <c r="BC152" i="1"/>
  <c r="AZ152" i="1"/>
  <c r="AS152" i="1"/>
  <c r="AU152" i="1" s="1"/>
  <c r="AR152" i="1"/>
  <c r="BD151" i="1"/>
  <c r="BC151" i="1"/>
  <c r="AZ151" i="1"/>
  <c r="AS151" i="1"/>
  <c r="AV151" i="1" s="1"/>
  <c r="AR151" i="1"/>
  <c r="BD150" i="1"/>
  <c r="BC150" i="1"/>
  <c r="AZ150" i="1"/>
  <c r="AS150" i="1"/>
  <c r="AW150" i="1" s="1"/>
  <c r="AR150" i="1"/>
  <c r="BD149" i="1"/>
  <c r="BC149" i="1"/>
  <c r="AZ149" i="1"/>
  <c r="AS149" i="1"/>
  <c r="AV149" i="1" s="1"/>
  <c r="AR149" i="1"/>
  <c r="BD148" i="1"/>
  <c r="BC148" i="1"/>
  <c r="AZ148" i="1"/>
  <c r="AS148" i="1"/>
  <c r="AW148" i="1" s="1"/>
  <c r="AR148" i="1"/>
  <c r="BD147" i="1"/>
  <c r="BC147" i="1"/>
  <c r="AZ147" i="1"/>
  <c r="AS147" i="1"/>
  <c r="AV147" i="1" s="1"/>
  <c r="AR147" i="1"/>
  <c r="BD146" i="1"/>
  <c r="BC146" i="1"/>
  <c r="AZ146" i="1"/>
  <c r="AS146" i="1"/>
  <c r="AU146" i="1" s="1"/>
  <c r="AR146" i="1"/>
  <c r="BD145" i="1"/>
  <c r="BC145" i="1"/>
  <c r="AZ145" i="1"/>
  <c r="AS145" i="1"/>
  <c r="AW145" i="1" s="1"/>
  <c r="AR145" i="1"/>
  <c r="BD144" i="1"/>
  <c r="BC144" i="1"/>
  <c r="AZ144" i="1"/>
  <c r="AS144" i="1"/>
  <c r="AU144" i="1" s="1"/>
  <c r="AR144" i="1"/>
  <c r="BD143" i="1"/>
  <c r="BC143" i="1"/>
  <c r="AZ143" i="1"/>
  <c r="AS143" i="1"/>
  <c r="AR143" i="1"/>
  <c r="BD142" i="1"/>
  <c r="BC142" i="1"/>
  <c r="AZ142" i="1"/>
  <c r="AS142" i="1"/>
  <c r="AW142" i="1" s="1"/>
  <c r="AR142" i="1"/>
  <c r="BD141" i="1"/>
  <c r="BC141" i="1"/>
  <c r="AZ141" i="1"/>
  <c r="AS141" i="1"/>
  <c r="AR141" i="1"/>
  <c r="BD140" i="1"/>
  <c r="BC140" i="1"/>
  <c r="AZ140" i="1"/>
  <c r="AS140" i="1"/>
  <c r="AW140" i="1" s="1"/>
  <c r="AR140" i="1"/>
  <c r="BD139" i="1"/>
  <c r="BC139" i="1"/>
  <c r="AZ139" i="1"/>
  <c r="AS139" i="1"/>
  <c r="AU139" i="1" s="1"/>
  <c r="AR139" i="1"/>
  <c r="BD138" i="1"/>
  <c r="BC138" i="1"/>
  <c r="AZ138" i="1"/>
  <c r="AS138" i="1"/>
  <c r="AR138" i="1"/>
  <c r="BD137" i="1"/>
  <c r="BC137" i="1"/>
  <c r="AZ137" i="1"/>
  <c r="AS137" i="1"/>
  <c r="AR137" i="1"/>
  <c r="BD136" i="1"/>
  <c r="BC136" i="1"/>
  <c r="AZ136" i="1"/>
  <c r="AS136" i="1"/>
  <c r="AU136" i="1" s="1"/>
  <c r="AR136" i="1"/>
  <c r="BD135" i="1"/>
  <c r="BC135" i="1"/>
  <c r="AZ135" i="1"/>
  <c r="AS135" i="1"/>
  <c r="AR135" i="1"/>
  <c r="BD134" i="1"/>
  <c r="BC134" i="1"/>
  <c r="AZ134" i="1"/>
  <c r="AS134" i="1"/>
  <c r="AR134" i="1"/>
  <c r="BD133" i="1"/>
  <c r="BC133" i="1"/>
  <c r="AZ133" i="1"/>
  <c r="AS133" i="1"/>
  <c r="AW133" i="1" s="1"/>
  <c r="AR133" i="1"/>
  <c r="BD132" i="1"/>
  <c r="BC132" i="1"/>
  <c r="AZ132" i="1"/>
  <c r="AS132" i="1"/>
  <c r="AR132" i="1"/>
  <c r="BD131" i="1"/>
  <c r="BC131" i="1"/>
  <c r="AZ131" i="1"/>
  <c r="AS131" i="1"/>
  <c r="AV131" i="1" s="1"/>
  <c r="AR131" i="1"/>
  <c r="BD130" i="1"/>
  <c r="BC130" i="1"/>
  <c r="AZ130" i="1"/>
  <c r="AS130" i="1"/>
  <c r="AU130" i="1" s="1"/>
  <c r="AR130" i="1"/>
  <c r="BD129" i="1"/>
  <c r="BC129" i="1"/>
  <c r="AZ129" i="1"/>
  <c r="AS129" i="1"/>
  <c r="AW129" i="1" s="1"/>
  <c r="AR129" i="1"/>
  <c r="BD128" i="1"/>
  <c r="BC128" i="1"/>
  <c r="AZ128" i="1"/>
  <c r="AS128" i="1"/>
  <c r="AR128" i="1"/>
  <c r="BD127" i="1"/>
  <c r="BC127" i="1"/>
  <c r="AZ127" i="1"/>
  <c r="AS127" i="1"/>
  <c r="AV127" i="1" s="1"/>
  <c r="AR127" i="1"/>
  <c r="BD126" i="1"/>
  <c r="BC126" i="1"/>
  <c r="AZ126" i="1"/>
  <c r="AS126" i="1"/>
  <c r="AV126" i="1" s="1"/>
  <c r="AR126" i="1"/>
  <c r="BC125" i="1"/>
  <c r="AZ125" i="1"/>
  <c r="AS125" i="1"/>
  <c r="AR125" i="1"/>
  <c r="BC124" i="1"/>
  <c r="AZ124" i="1"/>
  <c r="AS124" i="1"/>
  <c r="AR124" i="1"/>
  <c r="BC123" i="1"/>
  <c r="AZ123" i="1"/>
  <c r="AS123" i="1"/>
  <c r="AW123" i="1" s="1"/>
  <c r="AR123" i="1"/>
  <c r="BC122" i="1"/>
  <c r="AZ122" i="1"/>
  <c r="AS122" i="1"/>
  <c r="AR122" i="1"/>
  <c r="BC121" i="1"/>
  <c r="AZ121" i="1"/>
  <c r="AS121" i="1"/>
  <c r="AW121" i="1" s="1"/>
  <c r="AR121" i="1"/>
  <c r="BD120" i="1"/>
  <c r="BC120" i="1"/>
  <c r="AZ120" i="1"/>
  <c r="AS120" i="1"/>
  <c r="AR120" i="1"/>
  <c r="BD119" i="1"/>
  <c r="BC119" i="1"/>
  <c r="AZ119" i="1"/>
  <c r="AS119" i="1"/>
  <c r="AW119" i="1" s="1"/>
  <c r="AR119" i="1"/>
  <c r="BD118" i="1"/>
  <c r="BC118" i="1"/>
  <c r="AZ118" i="1"/>
  <c r="AS118" i="1"/>
  <c r="AU118" i="1" s="1"/>
  <c r="AR118" i="1"/>
  <c r="BD117" i="1"/>
  <c r="BC117" i="1"/>
  <c r="AZ117" i="1"/>
  <c r="AS117" i="1"/>
  <c r="AW117" i="1" s="1"/>
  <c r="AR117" i="1"/>
  <c r="BD116" i="1"/>
  <c r="BC116" i="1"/>
  <c r="AZ116" i="1"/>
  <c r="AS116" i="1"/>
  <c r="AW116" i="1" s="1"/>
  <c r="AR116" i="1"/>
  <c r="BD115" i="1"/>
  <c r="BC115" i="1"/>
  <c r="AZ115" i="1"/>
  <c r="AS115" i="1"/>
  <c r="AV115" i="1" s="1"/>
  <c r="AR115" i="1"/>
  <c r="BD114" i="1"/>
  <c r="BC114" i="1"/>
  <c r="AZ114" i="1"/>
  <c r="AS114" i="1"/>
  <c r="AV114" i="1" s="1"/>
  <c r="AR114" i="1"/>
  <c r="BD113" i="1"/>
  <c r="BC113" i="1"/>
  <c r="AZ113" i="1"/>
  <c r="AS113" i="1"/>
  <c r="AU113" i="1" s="1"/>
  <c r="AR113" i="1"/>
  <c r="BD112" i="1"/>
  <c r="BC112" i="1"/>
  <c r="AZ112" i="1"/>
  <c r="AS112" i="1"/>
  <c r="AU112" i="1" s="1"/>
  <c r="AR112" i="1"/>
  <c r="BD111" i="1"/>
  <c r="BC111" i="1"/>
  <c r="AZ111" i="1"/>
  <c r="AS111" i="1"/>
  <c r="AU111" i="1" s="1"/>
  <c r="AR111" i="1"/>
  <c r="BD110" i="1"/>
  <c r="BC110" i="1"/>
  <c r="AZ110" i="1"/>
  <c r="AS110" i="1"/>
  <c r="AR110" i="1"/>
  <c r="BD109" i="1"/>
  <c r="BC109" i="1"/>
  <c r="AZ109" i="1"/>
  <c r="AS109" i="1"/>
  <c r="AV109" i="1" s="1"/>
  <c r="AR109" i="1"/>
  <c r="BD108" i="1"/>
  <c r="BC108" i="1"/>
  <c r="AZ108" i="1"/>
  <c r="AS108" i="1"/>
  <c r="AW108" i="1" s="1"/>
  <c r="AR108" i="1"/>
  <c r="BD107" i="1"/>
  <c r="BC107" i="1"/>
  <c r="AZ107" i="1"/>
  <c r="AS107" i="1"/>
  <c r="AU107" i="1" s="1"/>
  <c r="AR107" i="1"/>
  <c r="BD106" i="1"/>
  <c r="BC106" i="1"/>
  <c r="AZ106" i="1"/>
  <c r="AS106" i="1"/>
  <c r="AR106" i="1"/>
  <c r="BD105" i="1"/>
  <c r="BC105" i="1"/>
  <c r="AZ105" i="1"/>
  <c r="AS105" i="1"/>
  <c r="AW105" i="1" s="1"/>
  <c r="AR105" i="1"/>
  <c r="BD104" i="1"/>
  <c r="BC104" i="1"/>
  <c r="AZ104" i="1"/>
  <c r="AS104" i="1"/>
  <c r="AU104" i="1" s="1"/>
  <c r="AR104" i="1"/>
  <c r="BD103" i="1"/>
  <c r="BC103" i="1"/>
  <c r="AZ103" i="1"/>
  <c r="AS103" i="1"/>
  <c r="AV103" i="1" s="1"/>
  <c r="AR103" i="1"/>
  <c r="BD102" i="1"/>
  <c r="BC102" i="1"/>
  <c r="AZ102" i="1"/>
  <c r="AS102" i="1"/>
  <c r="AV102" i="1" s="1"/>
  <c r="AR102" i="1"/>
  <c r="BD101" i="1"/>
  <c r="BC101" i="1"/>
  <c r="AZ101" i="1"/>
  <c r="AS101" i="1"/>
  <c r="AV101" i="1" s="1"/>
  <c r="AR101" i="1"/>
  <c r="BC100" i="1"/>
  <c r="AZ100" i="1"/>
  <c r="AS100" i="1"/>
  <c r="AW100" i="1" s="1"/>
  <c r="AR100" i="1"/>
  <c r="BC99" i="1"/>
  <c r="AZ99" i="1"/>
  <c r="AS99" i="1"/>
  <c r="AW99" i="1" s="1"/>
  <c r="AR99" i="1"/>
  <c r="BC98" i="1"/>
  <c r="AZ98" i="1"/>
  <c r="AS98" i="1"/>
  <c r="AV98" i="1" s="1"/>
  <c r="AR98" i="1"/>
  <c r="BC97" i="1"/>
  <c r="AZ97" i="1"/>
  <c r="AS97" i="1"/>
  <c r="AU97" i="1" s="1"/>
  <c r="AR97" i="1"/>
  <c r="BC96" i="1"/>
  <c r="AZ96" i="1"/>
  <c r="AS96" i="1"/>
  <c r="AU96" i="1" s="1"/>
  <c r="AR96" i="1"/>
  <c r="BD95" i="1"/>
  <c r="BC95" i="1"/>
  <c r="AZ95" i="1"/>
  <c r="AS95" i="1"/>
  <c r="AV95" i="1" s="1"/>
  <c r="AR95" i="1"/>
  <c r="BD94" i="1"/>
  <c r="BC94" i="1"/>
  <c r="AZ94" i="1"/>
  <c r="AS94" i="1"/>
  <c r="AW94" i="1" s="1"/>
  <c r="AR94" i="1"/>
  <c r="BD93" i="1"/>
  <c r="BC93" i="1"/>
  <c r="AZ93" i="1"/>
  <c r="AS93" i="1"/>
  <c r="AV93" i="1" s="1"/>
  <c r="AR93" i="1"/>
  <c r="BD92" i="1"/>
  <c r="BC92" i="1"/>
  <c r="AZ92" i="1"/>
  <c r="AS92" i="1"/>
  <c r="AW92" i="1" s="1"/>
  <c r="AR92" i="1"/>
  <c r="BD91" i="1"/>
  <c r="BC91" i="1"/>
  <c r="AZ91" i="1"/>
  <c r="AS91" i="1"/>
  <c r="AV91" i="1" s="1"/>
  <c r="AR91" i="1"/>
  <c r="BD90" i="1"/>
  <c r="BC90" i="1"/>
  <c r="AZ90" i="1"/>
  <c r="AS90" i="1"/>
  <c r="AW90" i="1" s="1"/>
  <c r="AR90" i="1"/>
  <c r="BD89" i="1"/>
  <c r="BC89" i="1"/>
  <c r="AZ89" i="1"/>
  <c r="AS89" i="1"/>
  <c r="AV89" i="1" s="1"/>
  <c r="AR89" i="1"/>
  <c r="BD88" i="1"/>
  <c r="BC88" i="1"/>
  <c r="AZ88" i="1"/>
  <c r="AS88" i="1"/>
  <c r="AU88" i="1" s="1"/>
  <c r="AR88" i="1"/>
  <c r="BD87" i="1"/>
  <c r="BC87" i="1"/>
  <c r="AZ87" i="1"/>
  <c r="AS87" i="1"/>
  <c r="AW87" i="1" s="1"/>
  <c r="AR87" i="1"/>
  <c r="BD86" i="1"/>
  <c r="BC86" i="1"/>
  <c r="AZ86" i="1"/>
  <c r="AS86" i="1"/>
  <c r="AR86" i="1"/>
  <c r="BD85" i="1"/>
  <c r="BC85" i="1"/>
  <c r="AZ85" i="1"/>
  <c r="AS85" i="1"/>
  <c r="AV85" i="1" s="1"/>
  <c r="AR85" i="1"/>
  <c r="BD84" i="1"/>
  <c r="BC84" i="1"/>
  <c r="AZ84" i="1"/>
  <c r="AS84" i="1"/>
  <c r="AR84" i="1"/>
  <c r="BD83" i="1"/>
  <c r="BC83" i="1"/>
  <c r="AZ83" i="1"/>
  <c r="AS83" i="1"/>
  <c r="AW83" i="1" s="1"/>
  <c r="AR83" i="1"/>
  <c r="BD82" i="1"/>
  <c r="BC82" i="1"/>
  <c r="AZ82" i="1"/>
  <c r="AS82" i="1"/>
  <c r="AW82" i="1" s="1"/>
  <c r="AR82" i="1"/>
  <c r="BD81" i="1"/>
  <c r="BC81" i="1"/>
  <c r="AZ81" i="1"/>
  <c r="AS81" i="1"/>
  <c r="AU81" i="1" s="1"/>
  <c r="AR81" i="1"/>
  <c r="BD80" i="1"/>
  <c r="BC80" i="1"/>
  <c r="AZ80" i="1"/>
  <c r="AS80" i="1"/>
  <c r="AU80" i="1" s="1"/>
  <c r="AR80" i="1"/>
  <c r="BD79" i="1"/>
  <c r="BC79" i="1"/>
  <c r="AZ79" i="1"/>
  <c r="AS79" i="1"/>
  <c r="AW79" i="1" s="1"/>
  <c r="AR79" i="1"/>
  <c r="BD78" i="1"/>
  <c r="BC78" i="1"/>
  <c r="AZ78" i="1"/>
  <c r="AS78" i="1"/>
  <c r="AV78" i="1" s="1"/>
  <c r="AR78" i="1"/>
  <c r="BD77" i="1"/>
  <c r="BC77" i="1"/>
  <c r="AZ77" i="1"/>
  <c r="AS77" i="1"/>
  <c r="AV77" i="1" s="1"/>
  <c r="AR77" i="1"/>
  <c r="BD76" i="1"/>
  <c r="BC76" i="1"/>
  <c r="AZ76" i="1"/>
  <c r="AS76" i="1"/>
  <c r="AU76" i="1" s="1"/>
  <c r="AR76" i="1"/>
  <c r="BD75" i="1"/>
  <c r="BC75" i="1"/>
  <c r="AZ75" i="1"/>
  <c r="AS75" i="1"/>
  <c r="AW75" i="1" s="1"/>
  <c r="AR75" i="1"/>
  <c r="BD74" i="1"/>
  <c r="BC74" i="1"/>
  <c r="AZ74" i="1"/>
  <c r="BB74" i="1" s="1"/>
  <c r="AS74" i="1"/>
  <c r="AW74" i="1" s="1"/>
  <c r="AR74" i="1"/>
  <c r="BD73" i="1"/>
  <c r="BC73" i="1"/>
  <c r="AZ73" i="1"/>
  <c r="AS73" i="1"/>
  <c r="AW73" i="1" s="1"/>
  <c r="AR73" i="1"/>
  <c r="BD72" i="1"/>
  <c r="BC72" i="1"/>
  <c r="AZ72" i="1"/>
  <c r="AS72" i="1"/>
  <c r="AU72" i="1" s="1"/>
  <c r="AR72" i="1"/>
  <c r="BD71" i="1"/>
  <c r="BC71" i="1"/>
  <c r="AZ71" i="1"/>
  <c r="AS71" i="1"/>
  <c r="AV71" i="1" s="1"/>
  <c r="AR71" i="1"/>
  <c r="BD70" i="1"/>
  <c r="BC70" i="1"/>
  <c r="AZ70" i="1"/>
  <c r="AS70" i="1"/>
  <c r="AU70" i="1" s="1"/>
  <c r="AR70" i="1"/>
  <c r="BD69" i="1"/>
  <c r="BC69" i="1"/>
  <c r="AZ69" i="1"/>
  <c r="AS69" i="1"/>
  <c r="AV69" i="1" s="1"/>
  <c r="AR69" i="1"/>
  <c r="BD68" i="1"/>
  <c r="BC68" i="1"/>
  <c r="AZ68" i="1"/>
  <c r="AS68" i="1"/>
  <c r="AW68" i="1" s="1"/>
  <c r="AR68" i="1"/>
  <c r="BD67" i="1"/>
  <c r="BC67" i="1"/>
  <c r="AZ67" i="1"/>
  <c r="AS67" i="1"/>
  <c r="AW67" i="1" s="1"/>
  <c r="AR67" i="1"/>
  <c r="BD66" i="1"/>
  <c r="BC66" i="1"/>
  <c r="AZ66" i="1"/>
  <c r="AS66" i="1"/>
  <c r="AW66" i="1" s="1"/>
  <c r="AR66" i="1"/>
  <c r="BD65" i="1"/>
  <c r="BC65" i="1"/>
  <c r="AZ65" i="1"/>
  <c r="AS65" i="1"/>
  <c r="AW65" i="1" s="1"/>
  <c r="AR65" i="1"/>
  <c r="BD64" i="1"/>
  <c r="BC64" i="1"/>
  <c r="AZ64" i="1"/>
  <c r="AS64" i="1"/>
  <c r="AU64" i="1" s="1"/>
  <c r="AR64" i="1"/>
  <c r="BC63" i="1"/>
  <c r="AZ63" i="1"/>
  <c r="AS63" i="1"/>
  <c r="AU63" i="1" s="1"/>
  <c r="AR63" i="1"/>
  <c r="BD61" i="1"/>
  <c r="BC61" i="1"/>
  <c r="AZ61" i="1"/>
  <c r="AS61" i="1"/>
  <c r="AW61" i="1" s="1"/>
  <c r="AR61" i="1"/>
  <c r="BD60" i="1"/>
  <c r="BC60" i="1"/>
  <c r="AZ60" i="1"/>
  <c r="BB60" i="1" s="1"/>
  <c r="AS60" i="1"/>
  <c r="AV60" i="1" s="1"/>
  <c r="AR60" i="1"/>
  <c r="BD59" i="1"/>
  <c r="BC59" i="1"/>
  <c r="AZ59" i="1"/>
  <c r="AS59" i="1"/>
  <c r="AR59" i="1"/>
  <c r="BD58" i="1"/>
  <c r="BC58" i="1"/>
  <c r="AZ58" i="1"/>
  <c r="AS58" i="1"/>
  <c r="AW58" i="1" s="1"/>
  <c r="AR58" i="1"/>
  <c r="BD57" i="1"/>
  <c r="BC57" i="1"/>
  <c r="AZ57" i="1"/>
  <c r="AS57" i="1"/>
  <c r="AW57" i="1" s="1"/>
  <c r="AR57" i="1"/>
  <c r="BD56" i="1"/>
  <c r="BC56" i="1"/>
  <c r="AZ56" i="1"/>
  <c r="AS56" i="1"/>
  <c r="AW56" i="1" s="1"/>
  <c r="AR56" i="1"/>
  <c r="BD55" i="1"/>
  <c r="BC55" i="1"/>
  <c r="AZ55" i="1"/>
  <c r="AS55" i="1"/>
  <c r="AW55" i="1" s="1"/>
  <c r="AR55" i="1"/>
  <c r="BD54" i="1"/>
  <c r="BC54" i="1"/>
  <c r="AZ54" i="1"/>
  <c r="AS54" i="1"/>
  <c r="AW54" i="1" s="1"/>
  <c r="AR54" i="1"/>
  <c r="BD53" i="1"/>
  <c r="BC53" i="1"/>
  <c r="AZ53" i="1"/>
  <c r="AS53" i="1"/>
  <c r="AU53" i="1" s="1"/>
  <c r="AR53" i="1"/>
  <c r="BD52" i="1"/>
  <c r="BC52" i="1"/>
  <c r="AZ52" i="1"/>
  <c r="AS52" i="1"/>
  <c r="AU52" i="1" s="1"/>
  <c r="AR52" i="1"/>
  <c r="BD51" i="1"/>
  <c r="BC51" i="1"/>
  <c r="AZ51" i="1"/>
  <c r="AS51" i="1"/>
  <c r="AV51" i="1" s="1"/>
  <c r="AR51" i="1"/>
  <c r="BD50" i="1"/>
  <c r="BC50" i="1"/>
  <c r="AZ50" i="1"/>
  <c r="AS50" i="1"/>
  <c r="AV50" i="1" s="1"/>
  <c r="AR50" i="1"/>
  <c r="BD49" i="1"/>
  <c r="BC49" i="1"/>
  <c r="AZ49" i="1"/>
  <c r="AS49" i="1"/>
  <c r="AW49" i="1" s="1"/>
  <c r="AR49" i="1"/>
  <c r="BD48" i="1"/>
  <c r="BC48" i="1"/>
  <c r="AZ48" i="1"/>
  <c r="AS48" i="1"/>
  <c r="AU48" i="1" s="1"/>
  <c r="AR48" i="1"/>
  <c r="BD47" i="1"/>
  <c r="BC47" i="1"/>
  <c r="AZ47" i="1"/>
  <c r="AS47" i="1"/>
  <c r="AW47" i="1" s="1"/>
  <c r="AR47" i="1"/>
  <c r="BD46" i="1"/>
  <c r="BC46" i="1"/>
  <c r="AZ46" i="1"/>
  <c r="AS46" i="1"/>
  <c r="AW46" i="1" s="1"/>
  <c r="AR46" i="1"/>
  <c r="BD45" i="1"/>
  <c r="BC45" i="1"/>
  <c r="AZ45" i="1"/>
  <c r="AS45" i="1"/>
  <c r="AU45" i="1" s="1"/>
  <c r="AR45" i="1"/>
  <c r="BD44" i="1"/>
  <c r="BC44" i="1"/>
  <c r="AZ44" i="1"/>
  <c r="AS44" i="1"/>
  <c r="AU44" i="1" s="1"/>
  <c r="AR44" i="1"/>
  <c r="BD43" i="1"/>
  <c r="BC43" i="1"/>
  <c r="AZ43" i="1"/>
  <c r="AS43" i="1"/>
  <c r="AW43" i="1" s="1"/>
  <c r="AR43" i="1"/>
  <c r="BD42" i="1"/>
  <c r="BC42" i="1"/>
  <c r="AZ42" i="1"/>
  <c r="AS42" i="1"/>
  <c r="AV42" i="1" s="1"/>
  <c r="AR42" i="1"/>
  <c r="BD41" i="1"/>
  <c r="BC41" i="1"/>
  <c r="AZ41" i="1"/>
  <c r="AS41" i="1"/>
  <c r="AW41" i="1" s="1"/>
  <c r="AR41" i="1"/>
  <c r="BD40" i="1"/>
  <c r="BC40" i="1"/>
  <c r="AZ40" i="1"/>
  <c r="AS40" i="1"/>
  <c r="AW40" i="1" s="1"/>
  <c r="AR40" i="1"/>
  <c r="BD39" i="1"/>
  <c r="BC39" i="1"/>
  <c r="AZ39" i="1"/>
  <c r="AS39" i="1"/>
  <c r="AW39" i="1" s="1"/>
  <c r="AR39" i="1"/>
  <c r="BD38" i="1"/>
  <c r="BC38" i="1"/>
  <c r="AZ38" i="1"/>
  <c r="AS38" i="1"/>
  <c r="AW38" i="1" s="1"/>
  <c r="AR38" i="1"/>
  <c r="BD37" i="1"/>
  <c r="BC37" i="1"/>
  <c r="AZ37" i="1"/>
  <c r="AS37" i="1"/>
  <c r="AU37" i="1" s="1"/>
  <c r="AR37" i="1"/>
  <c r="BD36" i="1"/>
  <c r="BC36" i="1"/>
  <c r="AZ36" i="1"/>
  <c r="AS36" i="1"/>
  <c r="AU36" i="1" s="1"/>
  <c r="AR36" i="1"/>
  <c r="BD35" i="1"/>
  <c r="BC35" i="1"/>
  <c r="AZ35" i="1"/>
  <c r="AS35" i="1"/>
  <c r="AW35" i="1" s="1"/>
  <c r="AR35" i="1"/>
  <c r="BD34" i="1"/>
  <c r="BC34" i="1"/>
  <c r="AZ34" i="1"/>
  <c r="AS34" i="1"/>
  <c r="AV34" i="1" s="1"/>
  <c r="AR34" i="1"/>
  <c r="BD33" i="1"/>
  <c r="BC33" i="1"/>
  <c r="AZ33" i="1"/>
  <c r="AS33" i="1"/>
  <c r="AR33" i="1"/>
  <c r="BD32" i="1"/>
  <c r="BC32" i="1"/>
  <c r="AZ32" i="1"/>
  <c r="AS32" i="1"/>
  <c r="AW32" i="1" s="1"/>
  <c r="AR32" i="1"/>
  <c r="BD31" i="1"/>
  <c r="BC31" i="1"/>
  <c r="AZ31" i="1"/>
  <c r="AS31" i="1"/>
  <c r="AW31" i="1" s="1"/>
  <c r="AR31" i="1"/>
  <c r="BD30" i="1"/>
  <c r="BC30" i="1"/>
  <c r="AZ30" i="1"/>
  <c r="AS30" i="1"/>
  <c r="AW30" i="1" s="1"/>
  <c r="AR30" i="1"/>
  <c r="BD29" i="1"/>
  <c r="BC29" i="1"/>
  <c r="AZ29" i="1"/>
  <c r="AS29" i="1"/>
  <c r="AU29" i="1" s="1"/>
  <c r="AR29" i="1"/>
  <c r="BD28" i="1"/>
  <c r="BC28" i="1"/>
  <c r="AZ28" i="1"/>
  <c r="AS28" i="1"/>
  <c r="AU28" i="1" s="1"/>
  <c r="AR28" i="1"/>
  <c r="BD27" i="1"/>
  <c r="BC27" i="1"/>
  <c r="AZ27" i="1"/>
  <c r="AS27" i="1"/>
  <c r="AV27" i="1" s="1"/>
  <c r="AR27" i="1"/>
  <c r="BD26" i="1"/>
  <c r="BC26" i="1"/>
  <c r="AZ26" i="1"/>
  <c r="AS26" i="1"/>
  <c r="AV26" i="1" s="1"/>
  <c r="AR26" i="1"/>
  <c r="BD25" i="1"/>
  <c r="BC25" i="1"/>
  <c r="AZ25" i="1"/>
  <c r="AS25" i="1"/>
  <c r="AU25" i="1" s="1"/>
  <c r="AR25" i="1"/>
  <c r="BD24" i="1"/>
  <c r="BC24" i="1"/>
  <c r="AZ24" i="1"/>
  <c r="AS24" i="1"/>
  <c r="AR24" i="1"/>
  <c r="BD23" i="1"/>
  <c r="BC23" i="1"/>
  <c r="AZ23" i="1"/>
  <c r="AS23" i="1"/>
  <c r="AW23" i="1" s="1"/>
  <c r="AR23" i="1"/>
  <c r="BD22" i="1"/>
  <c r="BC22" i="1"/>
  <c r="AZ22" i="1"/>
  <c r="AS22" i="1"/>
  <c r="AW22" i="1" s="1"/>
  <c r="AR22" i="1"/>
  <c r="BD21" i="1"/>
  <c r="BC21" i="1"/>
  <c r="AZ21" i="1"/>
  <c r="AS21" i="1"/>
  <c r="AU21" i="1" s="1"/>
  <c r="AR21" i="1"/>
  <c r="BD20" i="1"/>
  <c r="BC20" i="1"/>
  <c r="AZ20" i="1"/>
  <c r="AS20" i="1"/>
  <c r="AU20" i="1" s="1"/>
  <c r="AR20" i="1"/>
  <c r="BD19" i="1"/>
  <c r="BC19" i="1"/>
  <c r="AZ19" i="1"/>
  <c r="AS19" i="1"/>
  <c r="AV19" i="1" s="1"/>
  <c r="AR19" i="1"/>
  <c r="BD18" i="1"/>
  <c r="BC18" i="1"/>
  <c r="AZ18" i="1"/>
  <c r="AS18" i="1"/>
  <c r="AV18" i="1" s="1"/>
  <c r="AR18" i="1"/>
  <c r="BD17" i="1"/>
  <c r="BC17" i="1"/>
  <c r="AZ17" i="1"/>
  <c r="AS17" i="1"/>
  <c r="AW17" i="1" s="1"/>
  <c r="AR17" i="1"/>
  <c r="BD16" i="1"/>
  <c r="BC16" i="1"/>
  <c r="AZ16" i="1"/>
  <c r="AS16" i="1"/>
  <c r="AW16" i="1" s="1"/>
  <c r="AR16" i="1"/>
  <c r="BD15" i="1"/>
  <c r="BC15" i="1"/>
  <c r="AZ15" i="1"/>
  <c r="AS15" i="1"/>
  <c r="AW15" i="1" s="1"/>
  <c r="AR15" i="1"/>
  <c r="BD14" i="1"/>
  <c r="BC14" i="1"/>
  <c r="AZ14" i="1"/>
  <c r="AS14" i="1"/>
  <c r="AV14" i="1" s="1"/>
  <c r="AR14" i="1"/>
  <c r="BD13" i="1"/>
  <c r="BC13" i="1"/>
  <c r="AZ13" i="1"/>
  <c r="AS13" i="1"/>
  <c r="AR13" i="1"/>
  <c r="BD12" i="1"/>
  <c r="BC12" i="1"/>
  <c r="AZ12" i="1"/>
  <c r="AS12" i="1"/>
  <c r="AU12" i="1" s="1"/>
  <c r="AR12" i="1"/>
  <c r="BD11" i="1"/>
  <c r="BC11" i="1"/>
  <c r="AZ11" i="1"/>
  <c r="AS11" i="1"/>
  <c r="AW11" i="1" s="1"/>
  <c r="AR11" i="1"/>
  <c r="BD10" i="1"/>
  <c r="BC10" i="1"/>
  <c r="AZ10" i="1"/>
  <c r="AS10" i="1"/>
  <c r="AV10" i="1" s="1"/>
  <c r="AR10" i="1"/>
  <c r="BD9" i="1"/>
  <c r="BC9" i="1"/>
  <c r="AZ9" i="1"/>
  <c r="AS9" i="1"/>
  <c r="AV9" i="1" s="1"/>
  <c r="AR9" i="1"/>
  <c r="BD8" i="1"/>
  <c r="BC8" i="1"/>
  <c r="AZ8" i="1"/>
  <c r="AS8" i="1"/>
  <c r="AW8" i="1" s="1"/>
  <c r="AR8" i="1"/>
  <c r="BD7" i="1"/>
  <c r="BC7" i="1"/>
  <c r="AZ7" i="1"/>
  <c r="AS7" i="1"/>
  <c r="AW7" i="1" s="1"/>
  <c r="AR7" i="1"/>
  <c r="BD6" i="1"/>
  <c r="BC6" i="1"/>
  <c r="AZ6" i="1"/>
  <c r="AS6" i="1"/>
  <c r="AV6" i="1" s="1"/>
  <c r="AR6" i="1"/>
  <c r="BD5" i="1"/>
  <c r="BC5" i="1"/>
  <c r="AZ5" i="1"/>
  <c r="AS5" i="1"/>
  <c r="AU5" i="1" s="1"/>
  <c r="AR5" i="1"/>
  <c r="BD4" i="1"/>
  <c r="BC4" i="1"/>
  <c r="AZ4" i="1"/>
  <c r="AS4" i="1"/>
  <c r="AW4" i="1" s="1"/>
  <c r="AR4" i="1"/>
  <c r="S409" i="1"/>
  <c r="S380" i="1"/>
  <c r="S379" i="1"/>
  <c r="S192" i="1"/>
  <c r="S191" i="1"/>
  <c r="S190" i="1"/>
  <c r="S189" i="1"/>
  <c r="S188" i="1"/>
  <c r="S187" i="1"/>
  <c r="S186" i="1"/>
  <c r="S185" i="1"/>
  <c r="S184" i="1"/>
  <c r="S183" i="1"/>
  <c r="S182" i="1"/>
  <c r="S433" i="1"/>
  <c r="S181" i="1"/>
  <c r="BB465" i="1" l="1"/>
  <c r="BB16" i="1"/>
  <c r="BB119" i="1"/>
  <c r="BB62" i="1"/>
  <c r="BB49" i="1"/>
  <c r="BB71" i="1"/>
  <c r="BB59" i="1"/>
  <c r="BB457" i="1"/>
  <c r="BB202" i="1"/>
  <c r="BB254" i="1"/>
  <c r="AU201" i="1"/>
  <c r="BB343" i="1"/>
  <c r="BB129" i="1"/>
  <c r="AW201" i="1"/>
  <c r="AW131" i="1"/>
  <c r="BB199" i="1"/>
  <c r="BB75" i="1"/>
  <c r="AV274" i="1"/>
  <c r="BB169" i="1"/>
  <c r="BB177" i="1"/>
  <c r="BB185" i="1"/>
  <c r="AV290" i="1"/>
  <c r="AV440" i="1"/>
  <c r="BB342" i="1"/>
  <c r="BB374" i="1"/>
  <c r="BB286" i="1"/>
  <c r="BB420" i="1"/>
  <c r="BB159" i="1"/>
  <c r="BB227" i="1"/>
  <c r="BB251" i="1"/>
  <c r="BB284" i="1"/>
  <c r="BB388" i="1"/>
  <c r="BB451" i="1"/>
  <c r="AV456" i="1"/>
  <c r="BB30" i="1"/>
  <c r="AW63" i="1"/>
  <c r="AW29" i="1"/>
  <c r="BB95" i="1"/>
  <c r="BB99" i="1"/>
  <c r="AV161" i="1"/>
  <c r="BB200" i="1"/>
  <c r="BB275" i="1"/>
  <c r="AU280" i="1"/>
  <c r="AV341" i="1"/>
  <c r="BB379" i="1"/>
  <c r="BB22" i="1"/>
  <c r="BB398" i="1"/>
  <c r="BB406" i="1"/>
  <c r="BB239" i="1"/>
  <c r="AU268" i="1"/>
  <c r="BB9" i="1"/>
  <c r="BB17" i="1"/>
  <c r="BB55" i="1"/>
  <c r="BB64" i="1"/>
  <c r="BB105" i="1"/>
  <c r="BB233" i="1"/>
  <c r="BB265" i="1"/>
  <c r="AV65" i="1"/>
  <c r="BB282" i="1"/>
  <c r="BB77" i="1"/>
  <c r="BB153" i="1"/>
  <c r="BB167" i="1"/>
  <c r="BB175" i="1"/>
  <c r="BB299" i="1"/>
  <c r="AW305" i="1"/>
  <c r="AX305" i="1" s="1"/>
  <c r="BA305" i="1" s="1"/>
  <c r="BB382" i="1"/>
  <c r="BB407" i="1"/>
  <c r="BB161" i="1"/>
  <c r="BB207" i="1"/>
  <c r="BB235" i="1"/>
  <c r="BB448" i="1"/>
  <c r="BB216" i="1"/>
  <c r="AW25" i="1"/>
  <c r="BB50" i="1"/>
  <c r="BB65" i="1"/>
  <c r="BB81" i="1"/>
  <c r="BB127" i="1"/>
  <c r="BB130" i="1"/>
  <c r="BB245" i="1"/>
  <c r="AW281" i="1"/>
  <c r="BB316" i="1"/>
  <c r="BB335" i="1"/>
  <c r="AW411" i="1"/>
  <c r="BB418" i="1"/>
  <c r="BB442" i="1"/>
  <c r="AW130" i="1"/>
  <c r="BB197" i="1"/>
  <c r="BB292" i="1"/>
  <c r="AU65" i="1"/>
  <c r="AV25" i="1"/>
  <c r="BB224" i="1"/>
  <c r="AV83" i="1"/>
  <c r="BB97" i="1"/>
  <c r="BB154" i="1"/>
  <c r="AW162" i="1"/>
  <c r="AW189" i="1"/>
  <c r="BB359" i="1"/>
  <c r="BB449" i="1"/>
  <c r="AW102" i="1"/>
  <c r="AW197" i="1"/>
  <c r="AV200" i="1"/>
  <c r="BB5" i="1"/>
  <c r="BB165" i="1"/>
  <c r="BB170" i="1"/>
  <c r="BB178" i="1"/>
  <c r="BB189" i="1"/>
  <c r="BB217" i="1"/>
  <c r="BB249" i="1"/>
  <c r="AW268" i="1"/>
  <c r="AW274" i="1"/>
  <c r="AX274" i="1" s="1"/>
  <c r="BA274" i="1" s="1"/>
  <c r="BB311" i="1"/>
  <c r="AU342" i="1"/>
  <c r="BB348" i="1"/>
  <c r="BB326" i="1"/>
  <c r="AU340" i="1"/>
  <c r="AV129" i="1"/>
  <c r="AV136" i="1"/>
  <c r="AW217" i="1"/>
  <c r="AW173" i="1"/>
  <c r="BB188" i="1"/>
  <c r="AW457" i="1"/>
  <c r="AV62" i="1"/>
  <c r="BB14" i="1"/>
  <c r="BB32" i="1"/>
  <c r="BB47" i="1"/>
  <c r="BB72" i="1"/>
  <c r="BB83" i="1"/>
  <c r="BB91" i="1"/>
  <c r="AV99" i="1"/>
  <c r="AW127" i="1"/>
  <c r="BB131" i="1"/>
  <c r="BB162" i="1"/>
  <c r="BB171" i="1"/>
  <c r="AU189" i="1"/>
  <c r="AU200" i="1"/>
  <c r="BB297" i="1"/>
  <c r="AU341" i="1"/>
  <c r="BB350" i="1"/>
  <c r="AV390" i="1"/>
  <c r="AX390" i="1" s="1"/>
  <c r="BA390" i="1" s="1"/>
  <c r="BB422" i="1"/>
  <c r="AW62" i="1"/>
  <c r="AW5" i="1"/>
  <c r="BB25" i="1"/>
  <c r="AV54" i="1"/>
  <c r="AV104" i="1"/>
  <c r="AV264" i="1"/>
  <c r="BB309" i="1"/>
  <c r="AU369" i="1"/>
  <c r="AW42" i="1"/>
  <c r="AV45" i="1"/>
  <c r="AV107" i="1"/>
  <c r="AV133" i="1"/>
  <c r="BB390" i="1"/>
  <c r="AV398" i="1"/>
  <c r="AU420" i="1"/>
  <c r="AW433" i="1"/>
  <c r="AW443" i="1"/>
  <c r="AW446" i="1"/>
  <c r="AU449" i="1"/>
  <c r="BB453" i="1"/>
  <c r="BB459" i="1"/>
  <c r="AU133" i="1"/>
  <c r="AU250" i="1"/>
  <c r="AW253" i="1"/>
  <c r="AU286" i="1"/>
  <c r="BB358" i="1"/>
  <c r="BB434" i="1"/>
  <c r="AW107" i="1"/>
  <c r="AX107" i="1" s="1"/>
  <c r="BA107" i="1" s="1"/>
  <c r="AU121" i="1"/>
  <c r="BB221" i="1"/>
  <c r="AW229" i="1"/>
  <c r="AV232" i="1"/>
  <c r="AU263" i="1"/>
  <c r="BB247" i="1"/>
  <c r="AU259" i="1"/>
  <c r="AV263" i="1"/>
  <c r="AV267" i="1"/>
  <c r="BB271" i="1"/>
  <c r="BB277" i="1"/>
  <c r="AV286" i="1"/>
  <c r="AU311" i="1"/>
  <c r="AW318" i="1"/>
  <c r="AU357" i="1"/>
  <c r="BB51" i="1"/>
  <c r="BB209" i="1"/>
  <c r="BB349" i="1"/>
  <c r="AW398" i="1"/>
  <c r="AX398" i="1" s="1"/>
  <c r="BA398" i="1" s="1"/>
  <c r="AW442" i="1"/>
  <c r="BB36" i="1"/>
  <c r="AV41" i="1"/>
  <c r="AU92" i="1"/>
  <c r="BB93" i="1"/>
  <c r="AV100" i="1"/>
  <c r="AW115" i="1"/>
  <c r="AV121" i="1"/>
  <c r="BB144" i="1"/>
  <c r="AW163" i="1"/>
  <c r="AV187" i="1"/>
  <c r="AV208" i="1"/>
  <c r="AV240" i="1"/>
  <c r="AU243" i="1"/>
  <c r="AV258" i="1"/>
  <c r="AU266" i="1"/>
  <c r="BB267" i="1"/>
  <c r="AW282" i="1"/>
  <c r="BB295" i="1"/>
  <c r="BB298" i="1"/>
  <c r="AU303" i="1"/>
  <c r="BB304" i="1"/>
  <c r="BB308" i="1"/>
  <c r="AU317" i="1"/>
  <c r="AW321" i="1"/>
  <c r="AW336" i="1"/>
  <c r="BB383" i="1"/>
  <c r="AW419" i="1"/>
  <c r="AU432" i="1"/>
  <c r="BB439" i="1"/>
  <c r="AW449" i="1"/>
  <c r="BB461" i="1"/>
  <c r="BB134" i="1"/>
  <c r="AU173" i="1"/>
  <c r="AV182" i="1"/>
  <c r="BB361" i="1"/>
  <c r="AW45" i="1"/>
  <c r="AU208" i="1"/>
  <c r="AW237" i="1"/>
  <c r="BB241" i="1"/>
  <c r="BB244" i="1"/>
  <c r="AU258" i="1"/>
  <c r="AW259" i="1"/>
  <c r="AV262" i="1"/>
  <c r="BB264" i="1"/>
  <c r="BB274" i="1"/>
  <c r="BB283" i="1"/>
  <c r="AV321" i="1"/>
  <c r="BB331" i="1"/>
  <c r="BB375" i="1"/>
  <c r="BB378" i="1"/>
  <c r="AV419" i="1"/>
  <c r="AX419" i="1" s="1"/>
  <c r="BA419" i="1" s="1"/>
  <c r="AV420" i="1"/>
  <c r="BB450" i="1"/>
  <c r="AU56" i="1"/>
  <c r="BB57" i="1"/>
  <c r="AU67" i="1"/>
  <c r="AW26" i="1"/>
  <c r="AV29" i="1"/>
  <c r="BB33" i="1"/>
  <c r="BB41" i="1"/>
  <c r="AV56" i="1"/>
  <c r="AV63" i="1"/>
  <c r="AV67" i="1"/>
  <c r="BB84" i="1"/>
  <c r="AV92" i="1"/>
  <c r="AV123" i="1"/>
  <c r="BB138" i="1"/>
  <c r="BB157" i="1"/>
  <c r="BB163" i="1"/>
  <c r="BB187" i="1"/>
  <c r="BB193" i="1"/>
  <c r="AV197" i="1"/>
  <c r="AX197" i="1" s="1"/>
  <c r="BA197" i="1" s="1"/>
  <c r="BB208" i="1"/>
  <c r="BB225" i="1"/>
  <c r="BB231" i="1"/>
  <c r="BB237" i="1"/>
  <c r="BB255" i="1"/>
  <c r="BB259" i="1"/>
  <c r="BB263" i="1"/>
  <c r="BB270" i="1"/>
  <c r="AU294" i="1"/>
  <c r="BB300" i="1"/>
  <c r="AV303" i="1"/>
  <c r="AW307" i="1"/>
  <c r="AU327" i="1"/>
  <c r="AU359" i="1"/>
  <c r="AV427" i="1"/>
  <c r="AW435" i="1"/>
  <c r="AV438" i="1"/>
  <c r="BB458" i="1"/>
  <c r="AW110" i="1"/>
  <c r="AU110" i="1"/>
  <c r="BB35" i="1"/>
  <c r="AW50" i="1"/>
  <c r="AW53" i="1"/>
  <c r="AW141" i="1"/>
  <c r="AV141" i="1"/>
  <c r="AU141" i="1"/>
  <c r="AU24" i="1"/>
  <c r="AW24" i="1"/>
  <c r="AV40" i="1"/>
  <c r="AV24" i="1"/>
  <c r="AW59" i="1"/>
  <c r="AV59" i="1"/>
  <c r="AU59" i="1"/>
  <c r="AV84" i="1"/>
  <c r="AW84" i="1"/>
  <c r="AW181" i="1"/>
  <c r="AV181" i="1"/>
  <c r="BB15" i="1"/>
  <c r="BB31" i="1"/>
  <c r="AW86" i="1"/>
  <c r="AV86" i="1"/>
  <c r="AU120" i="1"/>
  <c r="AW120" i="1"/>
  <c r="AV120" i="1"/>
  <c r="AW125" i="1"/>
  <c r="AV125" i="1"/>
  <c r="AU125" i="1"/>
  <c r="AV143" i="1"/>
  <c r="AW143" i="1"/>
  <c r="AW33" i="1"/>
  <c r="AV33" i="1"/>
  <c r="AU33" i="1"/>
  <c r="BB58" i="1"/>
  <c r="AU13" i="1"/>
  <c r="AW13" i="1"/>
  <c r="BB38" i="1"/>
  <c r="BB48" i="1"/>
  <c r="AW10" i="1"/>
  <c r="AV13" i="1"/>
  <c r="BB76" i="1"/>
  <c r="BB79" i="1"/>
  <c r="AW88" i="1"/>
  <c r="AW91" i="1"/>
  <c r="BB98" i="1"/>
  <c r="BB101" i="1"/>
  <c r="AW104" i="1"/>
  <c r="AX104" i="1" s="1"/>
  <c r="BA104" i="1" s="1"/>
  <c r="BB108" i="1"/>
  <c r="BB118" i="1"/>
  <c r="AW147" i="1"/>
  <c r="BB179" i="1"/>
  <c r="BB190" i="1"/>
  <c r="AV269" i="1"/>
  <c r="AV421" i="1"/>
  <c r="BB429" i="1"/>
  <c r="BB294" i="1"/>
  <c r="BB315" i="1"/>
  <c r="BB322" i="1"/>
  <c r="AU329" i="1"/>
  <c r="AW346" i="1"/>
  <c r="BB370" i="1"/>
  <c r="BB395" i="1"/>
  <c r="AW421" i="1"/>
  <c r="AW438" i="1"/>
  <c r="BB446" i="1"/>
  <c r="AU452" i="1"/>
  <c r="AU460" i="1"/>
  <c r="BB78" i="1"/>
  <c r="BB104" i="1"/>
  <c r="BB124" i="1"/>
  <c r="BB54" i="1"/>
  <c r="BB69" i="1"/>
  <c r="BB88" i="1"/>
  <c r="BB92" i="1"/>
  <c r="BB147" i="1"/>
  <c r="BB182" i="1"/>
  <c r="AV199" i="1"/>
  <c r="AV207" i="1"/>
  <c r="BB4" i="1"/>
  <c r="BB10" i="1"/>
  <c r="BB37" i="1"/>
  <c r="BB53" i="1"/>
  <c r="AV68" i="1"/>
  <c r="AW71" i="1"/>
  <c r="AV74" i="1"/>
  <c r="AU83" i="1"/>
  <c r="BB90" i="1"/>
  <c r="AU99" i="1"/>
  <c r="BB100" i="1"/>
  <c r="AU123" i="1"/>
  <c r="AU129" i="1"/>
  <c r="AV130" i="1"/>
  <c r="AU131" i="1"/>
  <c r="AX131" i="1" s="1"/>
  <c r="BA131" i="1" s="1"/>
  <c r="BB133" i="1"/>
  <c r="BB139" i="1"/>
  <c r="BB143" i="1"/>
  <c r="AW149" i="1"/>
  <c r="BB156" i="1"/>
  <c r="AU161" i="1"/>
  <c r="AV162" i="1"/>
  <c r="AX162" i="1" s="1"/>
  <c r="BA162" i="1" s="1"/>
  <c r="AU163" i="1"/>
  <c r="BB181" i="1"/>
  <c r="AV184" i="1"/>
  <c r="AU187" i="1"/>
  <c r="AU192" i="1"/>
  <c r="AW199" i="1"/>
  <c r="BB201" i="1"/>
  <c r="AW207" i="1"/>
  <c r="AU215" i="1"/>
  <c r="BB230" i="1"/>
  <c r="AW243" i="1"/>
  <c r="AX243" i="1" s="1"/>
  <c r="BA243" i="1" s="1"/>
  <c r="BB250" i="1"/>
  <c r="AV257" i="1"/>
  <c r="AW280" i="1"/>
  <c r="AU289" i="1"/>
  <c r="AW290" i="1"/>
  <c r="BB293" i="1"/>
  <c r="AU300" i="1"/>
  <c r="AU301" i="1"/>
  <c r="BB303" i="1"/>
  <c r="AW360" i="1"/>
  <c r="AV363" i="1"/>
  <c r="BB372" i="1"/>
  <c r="BB397" i="1"/>
  <c r="BB412" i="1"/>
  <c r="BB414" i="1"/>
  <c r="BB419" i="1"/>
  <c r="BB421" i="1"/>
  <c r="AU428" i="1"/>
  <c r="BB445" i="1"/>
  <c r="BB452" i="1"/>
  <c r="AW459" i="1"/>
  <c r="BB460" i="1"/>
  <c r="AV215" i="1"/>
  <c r="AW289" i="1"/>
  <c r="AW300" i="1"/>
  <c r="AV301" i="1"/>
  <c r="BB430" i="1"/>
  <c r="BB437" i="1"/>
  <c r="AU440" i="1"/>
  <c r="AX440" i="1" s="1"/>
  <c r="BA440" i="1" s="1"/>
  <c r="BB441" i="1"/>
  <c r="AW454" i="1"/>
  <c r="AW458" i="1"/>
  <c r="AW462" i="1"/>
  <c r="BB106" i="1"/>
  <c r="BB152" i="1"/>
  <c r="BB158" i="1"/>
  <c r="BB174" i="1"/>
  <c r="BB192" i="1"/>
  <c r="AW211" i="1"/>
  <c r="AV225" i="1"/>
  <c r="BB226" i="1"/>
  <c r="AU235" i="1"/>
  <c r="BB243" i="1"/>
  <c r="BB246" i="1"/>
  <c r="AU255" i="1"/>
  <c r="AV256" i="1"/>
  <c r="BB257" i="1"/>
  <c r="BB258" i="1"/>
  <c r="AW272" i="1"/>
  <c r="BB273" i="1"/>
  <c r="AV284" i="1"/>
  <c r="BB285" i="1"/>
  <c r="BB290" i="1"/>
  <c r="AU309" i="1"/>
  <c r="AW319" i="1"/>
  <c r="AV323" i="1"/>
  <c r="AU351" i="1"/>
  <c r="AU358" i="1"/>
  <c r="AX358" i="1" s="1"/>
  <c r="BA358" i="1" s="1"/>
  <c r="AV386" i="1"/>
  <c r="BB394" i="1"/>
  <c r="BB34" i="1"/>
  <c r="BB68" i="1"/>
  <c r="BB80" i="1"/>
  <c r="BB6" i="1"/>
  <c r="AU32" i="1"/>
  <c r="BB52" i="1"/>
  <c r="AU60" i="1"/>
  <c r="AU61" i="1"/>
  <c r="BB63" i="1"/>
  <c r="BB67" i="1"/>
  <c r="AV79" i="1"/>
  <c r="BB82" i="1"/>
  <c r="BB89" i="1"/>
  <c r="AW101" i="1"/>
  <c r="BB109" i="1"/>
  <c r="AV112" i="1"/>
  <c r="BB116" i="1"/>
  <c r="BB145" i="1"/>
  <c r="AW151" i="1"/>
  <c r="BB155" i="1"/>
  <c r="BB180" i="1"/>
  <c r="BB198" i="1"/>
  <c r="BB242" i="1"/>
  <c r="AW245" i="1"/>
  <c r="BB252" i="1"/>
  <c r="AV255" i="1"/>
  <c r="BB261" i="1"/>
  <c r="AU265" i="1"/>
  <c r="AV270" i="1"/>
  <c r="AU271" i="1"/>
  <c r="AV283" i="1"/>
  <c r="AW284" i="1"/>
  <c r="AU295" i="1"/>
  <c r="BB296" i="1"/>
  <c r="BB301" i="1"/>
  <c r="AV309" i="1"/>
  <c r="AV310" i="1"/>
  <c r="AW351" i="1"/>
  <c r="AV358" i="1"/>
  <c r="BB440" i="1"/>
  <c r="AV32" i="1"/>
  <c r="AX32" i="1" s="1"/>
  <c r="BA32" i="1" s="1"/>
  <c r="AW60" i="1"/>
  <c r="AW112" i="1"/>
  <c r="BB137" i="1"/>
  <c r="AU147" i="1"/>
  <c r="BB148" i="1"/>
  <c r="AV179" i="1"/>
  <c r="AU190" i="1"/>
  <c r="AV218" i="1"/>
  <c r="AW221" i="1"/>
  <c r="BB222" i="1"/>
  <c r="BB238" i="1"/>
  <c r="AU241" i="1"/>
  <c r="BB248" i="1"/>
  <c r="BB256" i="1"/>
  <c r="AU269" i="1"/>
  <c r="AW270" i="1"/>
  <c r="AV271" i="1"/>
  <c r="BB272" i="1"/>
  <c r="BB276" i="1"/>
  <c r="AU282" i="1"/>
  <c r="AW283" i="1"/>
  <c r="BB288" i="1"/>
  <c r="AW322" i="1"/>
  <c r="AV330" i="1"/>
  <c r="AV347" i="1"/>
  <c r="BB351" i="1"/>
  <c r="BB354" i="1"/>
  <c r="AV357" i="1"/>
  <c r="BB362" i="1"/>
  <c r="AU385" i="1"/>
  <c r="BB396" i="1"/>
  <c r="BB402" i="1"/>
  <c r="BB410" i="1"/>
  <c r="BB436" i="1"/>
  <c r="AW464" i="1"/>
  <c r="AV155" i="1"/>
  <c r="AU155" i="1"/>
  <c r="BB160" i="1"/>
  <c r="BB184" i="1"/>
  <c r="AV203" i="1"/>
  <c r="AU203" i="1"/>
  <c r="AW248" i="1"/>
  <c r="AV248" i="1"/>
  <c r="AU261" i="1"/>
  <c r="AW261" i="1"/>
  <c r="BB28" i="1"/>
  <c r="AW51" i="1"/>
  <c r="AU55" i="1"/>
  <c r="BB66" i="1"/>
  <c r="AV70" i="1"/>
  <c r="AU117" i="1"/>
  <c r="AV146" i="1"/>
  <c r="AW223" i="1"/>
  <c r="AV223" i="1"/>
  <c r="AU223" i="1"/>
  <c r="AV227" i="1"/>
  <c r="AW227" i="1"/>
  <c r="AU227" i="1"/>
  <c r="AU234" i="1"/>
  <c r="AV234" i="1"/>
  <c r="AV8" i="1"/>
  <c r="BB13" i="1"/>
  <c r="AU16" i="1"/>
  <c r="AU17" i="1"/>
  <c r="AW18" i="1"/>
  <c r="AV21" i="1"/>
  <c r="AU31" i="1"/>
  <c r="AW37" i="1"/>
  <c r="AU47" i="1"/>
  <c r="AV48" i="1"/>
  <c r="AU49" i="1"/>
  <c r="AV57" i="1"/>
  <c r="AV58" i="1"/>
  <c r="AW70" i="1"/>
  <c r="AU75" i="1"/>
  <c r="AW81" i="1"/>
  <c r="AW93" i="1"/>
  <c r="BB94" i="1"/>
  <c r="AV97" i="1"/>
  <c r="BB113" i="1"/>
  <c r="AV117" i="1"/>
  <c r="AW122" i="1"/>
  <c r="AV122" i="1"/>
  <c r="BB123" i="1"/>
  <c r="BB142" i="1"/>
  <c r="AU145" i="1"/>
  <c r="AW146" i="1"/>
  <c r="AU154" i="1"/>
  <c r="AV154" i="1"/>
  <c r="AW155" i="1"/>
  <c r="AW159" i="1"/>
  <c r="AU165" i="1"/>
  <c r="BB166" i="1"/>
  <c r="AV191" i="1"/>
  <c r="AU191" i="1"/>
  <c r="AU195" i="1"/>
  <c r="AV219" i="1"/>
  <c r="AW219" i="1"/>
  <c r="BB220" i="1"/>
  <c r="AV233" i="1"/>
  <c r="AU233" i="1"/>
  <c r="AW234" i="1"/>
  <c r="AV251" i="1"/>
  <c r="AU251" i="1"/>
  <c r="AW251" i="1"/>
  <c r="AV304" i="1"/>
  <c r="AW304" i="1"/>
  <c r="AU304" i="1"/>
  <c r="AV368" i="1"/>
  <c r="AW368" i="1"/>
  <c r="AU368" i="1"/>
  <c r="BB19" i="1"/>
  <c r="AW34" i="1"/>
  <c r="AV37" i="1"/>
  <c r="AU57" i="1"/>
  <c r="AU58" i="1"/>
  <c r="AV81" i="1"/>
  <c r="AV16" i="1"/>
  <c r="AV17" i="1"/>
  <c r="AW21" i="1"/>
  <c r="AW48" i="1"/>
  <c r="AV49" i="1"/>
  <c r="AV75" i="1"/>
  <c r="AV135" i="1"/>
  <c r="AW135" i="1"/>
  <c r="AV145" i="1"/>
  <c r="AW153" i="1"/>
  <c r="AU153" i="1"/>
  <c r="AV165" i="1"/>
  <c r="AV195" i="1"/>
  <c r="BB203" i="1"/>
  <c r="AU205" i="1"/>
  <c r="AW205" i="1"/>
  <c r="BB206" i="1"/>
  <c r="AU216" i="1"/>
  <c r="AU217" i="1"/>
  <c r="AU219" i="1"/>
  <c r="AW226" i="1"/>
  <c r="AV226" i="1"/>
  <c r="AW233" i="1"/>
  <c r="AW247" i="1"/>
  <c r="AV247" i="1"/>
  <c r="AU247" i="1"/>
  <c r="AW278" i="1"/>
  <c r="AV278" i="1"/>
  <c r="AU278" i="1"/>
  <c r="AV209" i="1"/>
  <c r="AW209" i="1"/>
  <c r="AU213" i="1"/>
  <c r="AW213" i="1"/>
  <c r="AV213" i="1"/>
  <c r="AW279" i="1"/>
  <c r="AV279" i="1"/>
  <c r="AU8" i="1"/>
  <c r="AU9" i="1"/>
  <c r="BB44" i="1"/>
  <c r="AU93" i="1"/>
  <c r="BB103" i="1"/>
  <c r="AW97" i="1"/>
  <c r="BB7" i="1"/>
  <c r="BB8" i="1"/>
  <c r="BB12" i="1"/>
  <c r="BB18" i="1"/>
  <c r="BB21" i="1"/>
  <c r="BB27" i="1"/>
  <c r="AU40" i="1"/>
  <c r="AX40" i="1" s="1"/>
  <c r="BA40" i="1" s="1"/>
  <c r="AU41" i="1"/>
  <c r="BB43" i="1"/>
  <c r="AV46" i="1"/>
  <c r="AV53" i="1"/>
  <c r="BB56" i="1"/>
  <c r="AU79" i="1"/>
  <c r="AU86" i="1"/>
  <c r="BB87" i="1"/>
  <c r="AV111" i="1"/>
  <c r="AW111" i="1"/>
  <c r="AU115" i="1"/>
  <c r="AX115" i="1" s="1"/>
  <c r="BA115" i="1" s="1"/>
  <c r="BB117" i="1"/>
  <c r="BB132" i="1"/>
  <c r="BB135" i="1"/>
  <c r="AV139" i="1"/>
  <c r="AW139" i="1"/>
  <c r="AV144" i="1"/>
  <c r="BB146" i="1"/>
  <c r="AU149" i="1"/>
  <c r="AV153" i="1"/>
  <c r="AV176" i="1"/>
  <c r="BB191" i="1"/>
  <c r="AU194" i="1"/>
  <c r="AW194" i="1"/>
  <c r="AV216" i="1"/>
  <c r="AU218" i="1"/>
  <c r="AU225" i="1"/>
  <c r="AU226" i="1"/>
  <c r="AX99" i="1"/>
  <c r="BA99" i="1" s="1"/>
  <c r="AU128" i="1"/>
  <c r="AV128" i="1"/>
  <c r="AU138" i="1"/>
  <c r="AW138" i="1"/>
  <c r="AV167" i="1"/>
  <c r="AW167" i="1"/>
  <c r="AV171" i="1"/>
  <c r="AW171" i="1"/>
  <c r="AW239" i="1"/>
  <c r="AV239" i="1"/>
  <c r="AU239" i="1"/>
  <c r="AU249" i="1"/>
  <c r="AW249" i="1"/>
  <c r="AW302" i="1"/>
  <c r="AV302" i="1"/>
  <c r="AU302" i="1"/>
  <c r="AU379" i="1"/>
  <c r="AW379" i="1"/>
  <c r="AV379" i="1"/>
  <c r="BB20" i="1"/>
  <c r="AU39" i="1"/>
  <c r="BB46" i="1"/>
  <c r="AV72" i="1"/>
  <c r="AW78" i="1"/>
  <c r="AU84" i="1"/>
  <c r="AU90" i="1"/>
  <c r="AU91" i="1"/>
  <c r="BB125" i="1"/>
  <c r="AW137" i="1"/>
  <c r="AV137" i="1"/>
  <c r="AV138" i="1"/>
  <c r="AV152" i="1"/>
  <c r="AV157" i="1"/>
  <c r="BB164" i="1"/>
  <c r="AU170" i="1"/>
  <c r="AW170" i="1"/>
  <c r="AU171" i="1"/>
  <c r="AW224" i="1"/>
  <c r="AV224" i="1"/>
  <c r="AV249" i="1"/>
  <c r="AW293" i="1"/>
  <c r="AU293" i="1"/>
  <c r="AW312" i="1"/>
  <c r="AV312" i="1"/>
  <c r="AU312" i="1"/>
  <c r="AU95" i="1"/>
  <c r="AW95" i="1"/>
  <c r="AU101" i="1"/>
  <c r="AU103" i="1"/>
  <c r="AU109" i="1"/>
  <c r="AV5" i="1"/>
  <c r="BB11" i="1"/>
  <c r="BB23" i="1"/>
  <c r="BB24" i="1"/>
  <c r="BB26" i="1"/>
  <c r="BB29" i="1"/>
  <c r="BB39" i="1"/>
  <c r="BB40" i="1"/>
  <c r="BB42" i="1"/>
  <c r="BB45" i="1"/>
  <c r="BB61" i="1"/>
  <c r="AW72" i="1"/>
  <c r="BB73" i="1"/>
  <c r="AW77" i="1"/>
  <c r="BB85" i="1"/>
  <c r="BB86" i="1"/>
  <c r="AW89" i="1"/>
  <c r="AV90" i="1"/>
  <c r="AU100" i="1"/>
  <c r="AU102" i="1"/>
  <c r="AW103" i="1"/>
  <c r="AU108" i="1"/>
  <c r="AW109" i="1"/>
  <c r="BB111" i="1"/>
  <c r="BB115" i="1"/>
  <c r="BB121" i="1"/>
  <c r="BB128" i="1"/>
  <c r="AU137" i="1"/>
  <c r="BB149" i="1"/>
  <c r="AW157" i="1"/>
  <c r="AU160" i="1"/>
  <c r="AV160" i="1"/>
  <c r="AW169" i="1"/>
  <c r="AV169" i="1"/>
  <c r="AV170" i="1"/>
  <c r="AV183" i="1"/>
  <c r="AW183" i="1"/>
  <c r="AU183" i="1"/>
  <c r="BB215" i="1"/>
  <c r="AU231" i="1"/>
  <c r="AW231" i="1"/>
  <c r="AV231" i="1"/>
  <c r="AW242" i="1"/>
  <c r="AV242" i="1"/>
  <c r="AU242" i="1"/>
  <c r="BB268" i="1"/>
  <c r="AW372" i="1"/>
  <c r="AV372" i="1"/>
  <c r="AU372" i="1"/>
  <c r="BB126" i="1"/>
  <c r="BB140" i="1"/>
  <c r="BB141" i="1"/>
  <c r="BB151" i="1"/>
  <c r="BB172" i="1"/>
  <c r="BB173" i="1"/>
  <c r="BB186" i="1"/>
  <c r="BB210" i="1"/>
  <c r="BB214" i="1"/>
  <c r="AW235" i="1"/>
  <c r="BB236" i="1"/>
  <c r="AV241" i="1"/>
  <c r="AX241" i="1" s="1"/>
  <c r="BA241" i="1" s="1"/>
  <c r="AV250" i="1"/>
  <c r="AW257" i="1"/>
  <c r="AV265" i="1"/>
  <c r="AV266" i="1"/>
  <c r="BB269" i="1"/>
  <c r="AV273" i="1"/>
  <c r="AU273" i="1"/>
  <c r="AV294" i="1"/>
  <c r="AV295" i="1"/>
  <c r="AV296" i="1"/>
  <c r="AU296" i="1"/>
  <c r="BB306" i="1"/>
  <c r="BB313" i="1"/>
  <c r="AV340" i="1"/>
  <c r="AV342" i="1"/>
  <c r="AW350" i="1"/>
  <c r="AV350" i="1"/>
  <c r="AU350" i="1"/>
  <c r="AV168" i="1"/>
  <c r="AW175" i="1"/>
  <c r="AU179" i="1"/>
  <c r="AU181" i="1"/>
  <c r="AU182" i="1"/>
  <c r="AU184" i="1"/>
  <c r="AU185" i="1"/>
  <c r="BB205" i="1"/>
  <c r="BB278" i="1"/>
  <c r="AW334" i="1"/>
  <c r="AV334" i="1"/>
  <c r="AW349" i="1"/>
  <c r="AV349" i="1"/>
  <c r="AV375" i="1"/>
  <c r="AW375" i="1"/>
  <c r="AU375" i="1"/>
  <c r="BB219" i="1"/>
  <c r="AV230" i="1"/>
  <c r="BB232" i="1"/>
  <c r="AV238" i="1"/>
  <c r="AW246" i="1"/>
  <c r="AV246" i="1"/>
  <c r="AV254" i="1"/>
  <c r="BB260" i="1"/>
  <c r="AW277" i="1"/>
  <c r="AV277" i="1"/>
  <c r="AU277" i="1"/>
  <c r="BB289" i="1"/>
  <c r="AW292" i="1"/>
  <c r="AU308" i="1"/>
  <c r="AU310" i="1"/>
  <c r="AX310" i="1" s="1"/>
  <c r="BA310" i="1" s="1"/>
  <c r="AW326" i="1"/>
  <c r="AV326" i="1"/>
  <c r="AU326" i="1"/>
  <c r="AU334" i="1"/>
  <c r="BB346" i="1"/>
  <c r="AU349" i="1"/>
  <c r="AU352" i="1"/>
  <c r="AU355" i="1"/>
  <c r="AV355" i="1"/>
  <c r="BB357" i="1"/>
  <c r="AV367" i="1"/>
  <c r="AU367" i="1"/>
  <c r="AW374" i="1"/>
  <c r="AV374" i="1"/>
  <c r="AW382" i="1"/>
  <c r="AV382" i="1"/>
  <c r="AU382" i="1"/>
  <c r="BB102" i="1"/>
  <c r="BB107" i="1"/>
  <c r="BB110" i="1"/>
  <c r="BB114" i="1"/>
  <c r="BB136" i="1"/>
  <c r="BB150" i="1"/>
  <c r="BB168" i="1"/>
  <c r="BB183" i="1"/>
  <c r="AV190" i="1"/>
  <c r="AV192" i="1"/>
  <c r="BB213" i="1"/>
  <c r="BB218" i="1"/>
  <c r="AV221" i="1"/>
  <c r="BB223" i="1"/>
  <c r="BB234" i="1"/>
  <c r="BB240" i="1"/>
  <c r="AW325" i="1"/>
  <c r="AV325" i="1"/>
  <c r="AW333" i="1"/>
  <c r="AV333" i="1"/>
  <c r="AW366" i="1"/>
  <c r="AV366" i="1"/>
  <c r="AU381" i="1"/>
  <c r="BB400" i="1"/>
  <c r="AW405" i="1"/>
  <c r="AV405" i="1"/>
  <c r="AV276" i="1"/>
  <c r="AU276" i="1"/>
  <c r="AU298" i="1"/>
  <c r="AW298" i="1"/>
  <c r="AU344" i="1"/>
  <c r="AU354" i="1"/>
  <c r="AW354" i="1"/>
  <c r="AV354" i="1"/>
  <c r="AU361" i="1"/>
  <c r="BB363" i="1"/>
  <c r="AU366" i="1"/>
  <c r="BB371" i="1"/>
  <c r="AW373" i="1"/>
  <c r="AV373" i="1"/>
  <c r="AV381" i="1"/>
  <c r="AV385" i="1"/>
  <c r="AW386" i="1"/>
  <c r="AW389" i="1"/>
  <c r="AV389" i="1"/>
  <c r="AU389" i="1"/>
  <c r="AV402" i="1"/>
  <c r="AU405" i="1"/>
  <c r="BB425" i="1"/>
  <c r="AV298" i="1"/>
  <c r="AV317" i="1"/>
  <c r="AU318" i="1"/>
  <c r="AV329" i="1"/>
  <c r="AX329" i="1" s="1"/>
  <c r="BA329" i="1" s="1"/>
  <c r="BB330" i="1"/>
  <c r="AW332" i="1"/>
  <c r="AV332" i="1"/>
  <c r="AU337" i="1"/>
  <c r="AU360" i="1"/>
  <c r="AV361" i="1"/>
  <c r="AU365" i="1"/>
  <c r="AU373" i="1"/>
  <c r="AU377" i="1"/>
  <c r="AW380" i="1"/>
  <c r="AU380" i="1"/>
  <c r="AV394" i="1"/>
  <c r="AW397" i="1"/>
  <c r="AV397" i="1"/>
  <c r="AU397" i="1"/>
  <c r="BB417" i="1"/>
  <c r="BB229" i="1"/>
  <c r="BB253" i="1"/>
  <c r="BB291" i="1"/>
  <c r="AW297" i="1"/>
  <c r="AV297" i="1"/>
  <c r="AU316" i="1"/>
  <c r="AU319" i="1"/>
  <c r="AU332" i="1"/>
  <c r="AU336" i="1"/>
  <c r="AV337" i="1"/>
  <c r="AV365" i="1"/>
  <c r="AU393" i="1"/>
  <c r="AV437" i="1"/>
  <c r="AV445" i="1"/>
  <c r="AU451" i="1"/>
  <c r="BB456" i="1"/>
  <c r="BB463" i="1"/>
  <c r="BB424" i="1"/>
  <c r="AU429" i="1"/>
  <c r="AU430" i="1"/>
  <c r="BB432" i="1"/>
  <c r="BB433" i="1"/>
  <c r="AW437" i="1"/>
  <c r="AW445" i="1"/>
  <c r="AW451" i="1"/>
  <c r="AV429" i="1"/>
  <c r="AV430" i="1"/>
  <c r="AU436" i="1"/>
  <c r="BB438" i="1"/>
  <c r="AU441" i="1"/>
  <c r="AU443" i="1"/>
  <c r="AU444" i="1"/>
  <c r="AU448" i="1"/>
  <c r="BB455" i="1"/>
  <c r="AU413" i="1"/>
  <c r="AU414" i="1"/>
  <c r="AU422" i="1"/>
  <c r="AW427" i="1"/>
  <c r="AV428" i="1"/>
  <c r="BB431" i="1"/>
  <c r="AV441" i="1"/>
  <c r="AV448" i="1"/>
  <c r="AW461" i="1"/>
  <c r="BB462" i="1"/>
  <c r="AV465" i="1"/>
  <c r="BB317" i="1"/>
  <c r="BB328" i="1"/>
  <c r="BB336" i="1"/>
  <c r="BB386" i="1"/>
  <c r="AU406" i="1"/>
  <c r="AU408" i="1"/>
  <c r="AV413" i="1"/>
  <c r="AV414" i="1"/>
  <c r="BB415" i="1"/>
  <c r="AV422" i="1"/>
  <c r="BB423" i="1"/>
  <c r="BB444" i="1"/>
  <c r="AV464" i="1"/>
  <c r="BB266" i="1"/>
  <c r="BB280" i="1"/>
  <c r="BB287" i="1"/>
  <c r="BB312" i="1"/>
  <c r="BB368" i="1"/>
  <c r="AV371" i="1"/>
  <c r="AU383" i="1"/>
  <c r="BB392" i="1"/>
  <c r="AU396" i="1"/>
  <c r="AU400" i="1"/>
  <c r="BB401" i="1"/>
  <c r="BB404" i="1"/>
  <c r="AV406" i="1"/>
  <c r="AW408" i="1"/>
  <c r="AU412" i="1"/>
  <c r="AV417" i="1"/>
  <c r="AV425" i="1"/>
  <c r="BB428" i="1"/>
  <c r="AU433" i="1"/>
  <c r="AW434" i="1"/>
  <c r="AW453" i="1"/>
  <c r="BB454" i="1"/>
  <c r="AU457" i="1"/>
  <c r="AX457" i="1" s="1"/>
  <c r="BA457" i="1" s="1"/>
  <c r="BB228" i="1"/>
  <c r="BB262" i="1"/>
  <c r="AU272" i="1"/>
  <c r="AX272" i="1" s="1"/>
  <c r="BA272" i="1" s="1"/>
  <c r="AV275" i="1"/>
  <c r="BB279" i="1"/>
  <c r="AW291" i="1"/>
  <c r="BB307" i="1"/>
  <c r="BB310" i="1"/>
  <c r="AV322" i="1"/>
  <c r="AW323" i="1"/>
  <c r="BB333" i="1"/>
  <c r="BB339" i="1"/>
  <c r="AV346" i="1"/>
  <c r="AW347" i="1"/>
  <c r="BB355" i="1"/>
  <c r="BB367" i="1"/>
  <c r="AW371" i="1"/>
  <c r="BB373" i="1"/>
  <c r="BB380" i="1"/>
  <c r="AW383" i="1"/>
  <c r="AU388" i="1"/>
  <c r="AV396" i="1"/>
  <c r="AW400" i="1"/>
  <c r="AV411" i="1"/>
  <c r="BB413" i="1"/>
  <c r="AW417" i="1"/>
  <c r="AW425" i="1"/>
  <c r="BB427" i="1"/>
  <c r="BB435" i="1"/>
  <c r="BB443" i="1"/>
  <c r="BB447" i="1"/>
  <c r="AU456" i="1"/>
  <c r="AX456" i="1" s="1"/>
  <c r="BA456" i="1" s="1"/>
  <c r="AU458" i="1"/>
  <c r="AU459" i="1"/>
  <c r="BB464" i="1"/>
  <c r="AW27" i="1"/>
  <c r="AV30" i="1"/>
  <c r="AU15" i="1"/>
  <c r="AV20" i="1"/>
  <c r="AU66" i="1"/>
  <c r="AU69" i="1"/>
  <c r="BB70" i="1"/>
  <c r="AU73" i="1"/>
  <c r="AV76" i="1"/>
  <c r="AV80" i="1"/>
  <c r="AU87" i="1"/>
  <c r="AU94" i="1"/>
  <c r="AV113" i="1"/>
  <c r="AV118" i="1"/>
  <c r="AW19" i="1"/>
  <c r="AV22" i="1"/>
  <c r="AU7" i="1"/>
  <c r="AW9" i="1"/>
  <c r="AV12" i="1"/>
  <c r="AV36" i="1"/>
  <c r="AU10" i="1"/>
  <c r="AW12" i="1"/>
  <c r="AV15" i="1"/>
  <c r="AU26" i="1"/>
  <c r="AW28" i="1"/>
  <c r="AV31" i="1"/>
  <c r="AU34" i="1"/>
  <c r="AW36" i="1"/>
  <c r="AV39" i="1"/>
  <c r="AU42" i="1"/>
  <c r="AW44" i="1"/>
  <c r="AV47" i="1"/>
  <c r="AU50" i="1"/>
  <c r="AX50" i="1" s="1"/>
  <c r="BA50" i="1" s="1"/>
  <c r="AW52" i="1"/>
  <c r="AV55" i="1"/>
  <c r="AV61" i="1"/>
  <c r="AV66" i="1"/>
  <c r="AW69" i="1"/>
  <c r="AV73" i="1"/>
  <c r="AW76" i="1"/>
  <c r="AW80" i="1"/>
  <c r="AV87" i="1"/>
  <c r="AV94" i="1"/>
  <c r="BB96" i="1"/>
  <c r="AW113" i="1"/>
  <c r="AW118" i="1"/>
  <c r="AW134" i="1"/>
  <c r="AU134" i="1"/>
  <c r="AU4" i="1"/>
  <c r="AW6" i="1"/>
  <c r="AW14" i="1"/>
  <c r="AV4" i="1"/>
  <c r="AU23" i="1"/>
  <c r="AV28" i="1"/>
  <c r="AV44" i="1"/>
  <c r="AX44" i="1" s="1"/>
  <c r="BA44" i="1" s="1"/>
  <c r="AV52" i="1"/>
  <c r="AV7" i="1"/>
  <c r="AU18" i="1"/>
  <c r="AW20" i="1"/>
  <c r="AV23" i="1"/>
  <c r="AU74" i="1"/>
  <c r="AU77" i="1"/>
  <c r="AV88" i="1"/>
  <c r="AX88" i="1" s="1"/>
  <c r="BA88" i="1" s="1"/>
  <c r="AU105" i="1"/>
  <c r="AW106" i="1"/>
  <c r="AU106" i="1"/>
  <c r="AV134" i="1"/>
  <c r="AX147" i="1"/>
  <c r="BA147" i="1" s="1"/>
  <c r="AV105" i="1"/>
  <c r="AV106" i="1"/>
  <c r="BB112" i="1"/>
  <c r="AU116" i="1"/>
  <c r="AW132" i="1"/>
  <c r="AV132" i="1"/>
  <c r="AU132" i="1"/>
  <c r="AU11" i="1"/>
  <c r="AU27" i="1"/>
  <c r="AU35" i="1"/>
  <c r="AU43" i="1"/>
  <c r="AU51" i="1"/>
  <c r="AV64" i="1"/>
  <c r="AU71" i="1"/>
  <c r="AU78" i="1"/>
  <c r="AU82" i="1"/>
  <c r="AU85" i="1"/>
  <c r="AU89" i="1"/>
  <c r="AV96" i="1"/>
  <c r="AV110" i="1"/>
  <c r="AV116" i="1"/>
  <c r="BB120" i="1"/>
  <c r="BB122" i="1"/>
  <c r="AU19" i="1"/>
  <c r="AU6" i="1"/>
  <c r="AV11" i="1"/>
  <c r="AU14" i="1"/>
  <c r="AU22" i="1"/>
  <c r="AU30" i="1"/>
  <c r="AV35" i="1"/>
  <c r="AU38" i="1"/>
  <c r="AV43" i="1"/>
  <c r="AU46" i="1"/>
  <c r="AU54" i="1"/>
  <c r="AW64" i="1"/>
  <c r="AU68" i="1"/>
  <c r="AV82" i="1"/>
  <c r="AW85" i="1"/>
  <c r="AW96" i="1"/>
  <c r="AW98" i="1"/>
  <c r="AU98" i="1"/>
  <c r="AW126" i="1"/>
  <c r="AU126" i="1"/>
  <c r="AV38" i="1"/>
  <c r="AV108" i="1"/>
  <c r="AW114" i="1"/>
  <c r="AU114" i="1"/>
  <c r="AV119" i="1"/>
  <c r="AU119" i="1"/>
  <c r="AW124" i="1"/>
  <c r="AV124" i="1"/>
  <c r="AU124" i="1"/>
  <c r="AW206" i="1"/>
  <c r="AU206" i="1"/>
  <c r="AW128" i="1"/>
  <c r="AW136" i="1"/>
  <c r="AU142" i="1"/>
  <c r="AW144" i="1"/>
  <c r="AU150" i="1"/>
  <c r="AW152" i="1"/>
  <c r="AU158" i="1"/>
  <c r="AW160" i="1"/>
  <c r="AU166" i="1"/>
  <c r="AW168" i="1"/>
  <c r="AU174" i="1"/>
  <c r="AW176" i="1"/>
  <c r="AU177" i="1"/>
  <c r="AW185" i="1"/>
  <c r="AV186" i="1"/>
  <c r="BB196" i="1"/>
  <c r="AW204" i="1"/>
  <c r="AU204" i="1"/>
  <c r="AV206" i="1"/>
  <c r="BB212" i="1"/>
  <c r="AW222" i="1"/>
  <c r="AU222" i="1"/>
  <c r="AV142" i="1"/>
  <c r="AV150" i="1"/>
  <c r="AV158" i="1"/>
  <c r="AV166" i="1"/>
  <c r="AV174" i="1"/>
  <c r="AV177" i="1"/>
  <c r="AW186" i="1"/>
  <c r="AW188" i="1"/>
  <c r="AU188" i="1"/>
  <c r="BB194" i="1"/>
  <c r="BB195" i="1"/>
  <c r="AV202" i="1"/>
  <c r="AU202" i="1"/>
  <c r="AV204" i="1"/>
  <c r="BB211" i="1"/>
  <c r="AW228" i="1"/>
  <c r="AV228" i="1"/>
  <c r="AU228" i="1"/>
  <c r="AU140" i="1"/>
  <c r="AU148" i="1"/>
  <c r="AU156" i="1"/>
  <c r="AU164" i="1"/>
  <c r="AU172" i="1"/>
  <c r="AV178" i="1"/>
  <c r="AV188" i="1"/>
  <c r="AW214" i="1"/>
  <c r="AU214" i="1"/>
  <c r="AU127" i="1"/>
  <c r="AX127" i="1" s="1"/>
  <c r="BA127" i="1" s="1"/>
  <c r="AU135" i="1"/>
  <c r="AV140" i="1"/>
  <c r="AU143" i="1"/>
  <c r="AV148" i="1"/>
  <c r="AU151" i="1"/>
  <c r="AV156" i="1"/>
  <c r="AU159" i="1"/>
  <c r="AV164" i="1"/>
  <c r="AU167" i="1"/>
  <c r="AV172" i="1"/>
  <c r="AU175" i="1"/>
  <c r="AW178" i="1"/>
  <c r="AU193" i="1"/>
  <c r="AW198" i="1"/>
  <c r="AU198" i="1"/>
  <c r="AV214" i="1"/>
  <c r="AW220" i="1"/>
  <c r="AV220" i="1"/>
  <c r="AU220" i="1"/>
  <c r="AU122" i="1"/>
  <c r="BB176" i="1"/>
  <c r="AW193" i="1"/>
  <c r="AW196" i="1"/>
  <c r="AU196" i="1"/>
  <c r="BB204" i="1"/>
  <c r="AW212" i="1"/>
  <c r="AU212" i="1"/>
  <c r="AW180" i="1"/>
  <c r="AU180" i="1"/>
  <c r="AV210" i="1"/>
  <c r="AU210" i="1"/>
  <c r="AV180" i="1"/>
  <c r="AW210" i="1"/>
  <c r="AU211" i="1"/>
  <c r="AW236" i="1"/>
  <c r="AV236" i="1"/>
  <c r="AU236" i="1"/>
  <c r="AU224" i="1"/>
  <c r="AV229" i="1"/>
  <c r="AU232" i="1"/>
  <c r="AV237" i="1"/>
  <c r="AX237" i="1" s="1"/>
  <c r="BA237" i="1" s="1"/>
  <c r="AU240" i="1"/>
  <c r="AV245" i="1"/>
  <c r="AU248" i="1"/>
  <c r="AV253" i="1"/>
  <c r="AU256" i="1"/>
  <c r="AV261" i="1"/>
  <c r="AU264" i="1"/>
  <c r="AX264" i="1" s="1"/>
  <c r="BA264" i="1" s="1"/>
  <c r="AW267" i="1"/>
  <c r="AX267" i="1" s="1"/>
  <c r="BA267" i="1" s="1"/>
  <c r="AV281" i="1"/>
  <c r="AV285" i="1"/>
  <c r="AW288" i="1"/>
  <c r="AV292" i="1"/>
  <c r="AW299" i="1"/>
  <c r="BB305" i="1"/>
  <c r="AW348" i="1"/>
  <c r="AU348" i="1"/>
  <c r="AU362" i="1"/>
  <c r="AV362" i="1"/>
  <c r="AW324" i="1"/>
  <c r="AV324" i="1"/>
  <c r="AU331" i="1"/>
  <c r="AW331" i="1"/>
  <c r="AV331" i="1"/>
  <c r="AU339" i="1"/>
  <c r="AW339" i="1"/>
  <c r="AV339" i="1"/>
  <c r="AV345" i="1"/>
  <c r="AU345" i="1"/>
  <c r="AV348" i="1"/>
  <c r="AW362" i="1"/>
  <c r="AW401" i="1"/>
  <c r="AV401" i="1"/>
  <c r="AU401" i="1"/>
  <c r="AU230" i="1"/>
  <c r="AU238" i="1"/>
  <c r="AU246" i="1"/>
  <c r="AU254" i="1"/>
  <c r="AU262" i="1"/>
  <c r="AX262" i="1" s="1"/>
  <c r="BA262" i="1" s="1"/>
  <c r="AW275" i="1"/>
  <c r="AU279" i="1"/>
  <c r="AV293" i="1"/>
  <c r="AW296" i="1"/>
  <c r="AU315" i="1"/>
  <c r="AV315" i="1"/>
  <c r="AU338" i="1"/>
  <c r="AW338" i="1"/>
  <c r="AU370" i="1"/>
  <c r="AW370" i="1"/>
  <c r="AV370" i="1"/>
  <c r="AV384" i="1"/>
  <c r="AW384" i="1"/>
  <c r="AU384" i="1"/>
  <c r="AU395" i="1"/>
  <c r="AW395" i="1"/>
  <c r="AV395" i="1"/>
  <c r="AV320" i="1"/>
  <c r="AW320" i="1"/>
  <c r="AU320" i="1"/>
  <c r="AV328" i="1"/>
  <c r="AW328" i="1"/>
  <c r="AU328" i="1"/>
  <c r="AV335" i="1"/>
  <c r="AW335" i="1"/>
  <c r="AU335" i="1"/>
  <c r="AV353" i="1"/>
  <c r="AU353" i="1"/>
  <c r="AU244" i="1"/>
  <c r="AU252" i="1"/>
  <c r="AU260" i="1"/>
  <c r="AU287" i="1"/>
  <c r="AV306" i="1"/>
  <c r="AU313" i="1"/>
  <c r="AU314" i="1"/>
  <c r="AW314" i="1"/>
  <c r="AV343" i="1"/>
  <c r="AW343" i="1"/>
  <c r="AU343" i="1"/>
  <c r="AV399" i="1"/>
  <c r="AW399" i="1"/>
  <c r="AU399" i="1"/>
  <c r="AV244" i="1"/>
  <c r="AV252" i="1"/>
  <c r="AV260" i="1"/>
  <c r="BB281" i="1"/>
  <c r="AV287" i="1"/>
  <c r="AV291" i="1"/>
  <c r="AW306" i="1"/>
  <c r="AU307" i="1"/>
  <c r="AV313" i="1"/>
  <c r="AV314" i="1"/>
  <c r="AW327" i="1"/>
  <c r="AX327" i="1" s="1"/>
  <c r="BA327" i="1" s="1"/>
  <c r="BB332" i="1"/>
  <c r="AW364" i="1"/>
  <c r="AV364" i="1"/>
  <c r="AU364" i="1"/>
  <c r="AV391" i="1"/>
  <c r="AW391" i="1"/>
  <c r="AU391" i="1"/>
  <c r="AU285" i="1"/>
  <c r="AU288" i="1"/>
  <c r="AV299" i="1"/>
  <c r="BB314" i="1"/>
  <c r="AW356" i="1"/>
  <c r="AV356" i="1"/>
  <c r="AU356" i="1"/>
  <c r="BB369" i="1"/>
  <c r="AV376" i="1"/>
  <c r="AU376" i="1"/>
  <c r="AU387" i="1"/>
  <c r="AW387" i="1"/>
  <c r="AV387" i="1"/>
  <c r="AV308" i="1"/>
  <c r="AW311" i="1"/>
  <c r="AX311" i="1" s="1"/>
  <c r="BA311" i="1" s="1"/>
  <c r="AV316" i="1"/>
  <c r="AW330" i="1"/>
  <c r="BB337" i="1"/>
  <c r="AW344" i="1"/>
  <c r="AW355" i="1"/>
  <c r="AW359" i="1"/>
  <c r="AX359" i="1" s="1"/>
  <c r="BA359" i="1" s="1"/>
  <c r="AV369" i="1"/>
  <c r="AX369" i="1" s="1"/>
  <c r="BA369" i="1" s="1"/>
  <c r="BB376" i="1"/>
  <c r="AV380" i="1"/>
  <c r="AW394" i="1"/>
  <c r="BB416" i="1"/>
  <c r="AW439" i="1"/>
  <c r="AV439" i="1"/>
  <c r="AU439" i="1"/>
  <c r="AW447" i="1"/>
  <c r="AV447" i="1"/>
  <c r="AU447" i="1"/>
  <c r="BB352" i="1"/>
  <c r="BB377" i="1"/>
  <c r="AW407" i="1"/>
  <c r="AV407" i="1"/>
  <c r="AW415" i="1"/>
  <c r="AV415" i="1"/>
  <c r="AU415" i="1"/>
  <c r="AW410" i="1"/>
  <c r="AV410" i="1"/>
  <c r="AU410" i="1"/>
  <c r="AW423" i="1"/>
  <c r="AV423" i="1"/>
  <c r="AU423" i="1"/>
  <c r="AW431" i="1"/>
  <c r="AV431" i="1"/>
  <c r="AU431" i="1"/>
  <c r="AU409" i="1"/>
  <c r="AV412" i="1"/>
  <c r="AV409" i="1"/>
  <c r="BB345" i="1"/>
  <c r="AW352" i="1"/>
  <c r="AW363" i="1"/>
  <c r="AW367" i="1"/>
  <c r="AV377" i="1"/>
  <c r="AX377" i="1" s="1"/>
  <c r="BA377" i="1" s="1"/>
  <c r="AV378" i="1"/>
  <c r="BB384" i="1"/>
  <c r="AV388" i="1"/>
  <c r="AU392" i="1"/>
  <c r="AW402" i="1"/>
  <c r="AV403" i="1"/>
  <c r="AU404" i="1"/>
  <c r="BB360" i="1"/>
  <c r="AW378" i="1"/>
  <c r="BB385" i="1"/>
  <c r="AW392" i="1"/>
  <c r="AX393" i="1"/>
  <c r="BA393" i="1" s="1"/>
  <c r="AW403" i="1"/>
  <c r="AV404" i="1"/>
  <c r="BB411" i="1"/>
  <c r="AW455" i="1"/>
  <c r="AV455" i="1"/>
  <c r="AU455" i="1"/>
  <c r="AW463" i="1"/>
  <c r="AV463" i="1"/>
  <c r="AU463" i="1"/>
  <c r="AV436" i="1"/>
  <c r="AV444" i="1"/>
  <c r="AV452" i="1"/>
  <c r="AX452" i="1" s="1"/>
  <c r="BA452" i="1" s="1"/>
  <c r="AV460" i="1"/>
  <c r="AX460" i="1" s="1"/>
  <c r="BA460" i="1" s="1"/>
  <c r="AW465" i="1"/>
  <c r="AU418" i="1"/>
  <c r="AU426" i="1"/>
  <c r="AU434" i="1"/>
  <c r="AU442" i="1"/>
  <c r="AU450" i="1"/>
  <c r="AV418" i="1"/>
  <c r="AV426" i="1"/>
  <c r="AV450" i="1"/>
  <c r="AU453" i="1"/>
  <c r="AU461" i="1"/>
  <c r="AU416" i="1"/>
  <c r="AU424" i="1"/>
  <c r="AV416" i="1"/>
  <c r="AV424" i="1"/>
  <c r="AV432" i="1"/>
  <c r="AU435" i="1"/>
  <c r="AU446" i="1"/>
  <c r="AU454" i="1"/>
  <c r="AU462" i="1"/>
  <c r="AX462" i="1" s="1"/>
  <c r="BA462" i="1" s="1"/>
  <c r="S408" i="1"/>
  <c r="S61" i="1"/>
  <c r="S365" i="1"/>
  <c r="S211" i="1"/>
  <c r="S210" i="1"/>
  <c r="S144" i="1"/>
  <c r="S60" i="1"/>
  <c r="S465" i="1"/>
  <c r="AX464" i="1" l="1"/>
  <c r="BA464" i="1" s="1"/>
  <c r="AX257" i="1"/>
  <c r="BA257" i="1" s="1"/>
  <c r="AX182" i="1"/>
  <c r="BA182" i="1" s="1"/>
  <c r="AX31" i="1"/>
  <c r="BA31" i="1" s="1"/>
  <c r="AX100" i="1"/>
  <c r="BA100" i="1" s="1"/>
  <c r="AX290" i="1"/>
  <c r="BA290" i="1" s="1"/>
  <c r="AX130" i="1"/>
  <c r="BA130" i="1" s="1"/>
  <c r="AX125" i="1"/>
  <c r="BA125" i="1" s="1"/>
  <c r="AX201" i="1"/>
  <c r="BA201" i="1" s="1"/>
  <c r="AX108" i="1"/>
  <c r="BA108" i="1" s="1"/>
  <c r="AX185" i="1"/>
  <c r="BA185" i="1" s="1"/>
  <c r="AX430" i="1"/>
  <c r="BA430" i="1" s="1"/>
  <c r="AX5" i="1"/>
  <c r="BA5" i="1" s="1"/>
  <c r="AX101" i="1"/>
  <c r="BA101" i="1" s="1"/>
  <c r="AX428" i="1"/>
  <c r="BA428" i="1" s="1"/>
  <c r="AX432" i="1"/>
  <c r="BA432" i="1" s="1"/>
  <c r="AX235" i="1"/>
  <c r="BA235" i="1" s="1"/>
  <c r="AX341" i="1"/>
  <c r="BA341" i="1" s="1"/>
  <c r="AX47" i="1"/>
  <c r="BA47" i="1" s="1"/>
  <c r="AX360" i="1"/>
  <c r="BA360" i="1" s="1"/>
  <c r="AX192" i="1"/>
  <c r="BA192" i="1" s="1"/>
  <c r="AX417" i="1"/>
  <c r="BA417" i="1" s="1"/>
  <c r="AX433" i="1"/>
  <c r="BA433" i="1" s="1"/>
  <c r="AX442" i="1"/>
  <c r="BA442" i="1" s="1"/>
  <c r="AX34" i="1"/>
  <c r="BA34" i="1" s="1"/>
  <c r="AX436" i="1"/>
  <c r="BA436" i="1" s="1"/>
  <c r="AX316" i="1"/>
  <c r="BA316" i="1" s="1"/>
  <c r="AX435" i="1"/>
  <c r="BA435" i="1" s="1"/>
  <c r="AX275" i="1"/>
  <c r="BA275" i="1" s="1"/>
  <c r="AX232" i="1"/>
  <c r="BA232" i="1" s="1"/>
  <c r="AX176" i="1"/>
  <c r="BA176" i="1" s="1"/>
  <c r="AX253" i="1"/>
  <c r="BA253" i="1" s="1"/>
  <c r="AX211" i="1"/>
  <c r="BA211" i="1" s="1"/>
  <c r="AX319" i="1"/>
  <c r="BA319" i="1" s="1"/>
  <c r="AX215" i="1"/>
  <c r="BA215" i="1" s="1"/>
  <c r="AX207" i="1"/>
  <c r="BA207" i="1" s="1"/>
  <c r="AX388" i="1"/>
  <c r="BA388" i="1" s="1"/>
  <c r="AX169" i="1"/>
  <c r="BA169" i="1" s="1"/>
  <c r="AX123" i="1"/>
  <c r="BA123" i="1" s="1"/>
  <c r="AX27" i="1"/>
  <c r="BA27" i="1" s="1"/>
  <c r="AX81" i="1"/>
  <c r="BA81" i="1" s="1"/>
  <c r="AX200" i="1"/>
  <c r="BA200" i="1" s="1"/>
  <c r="AX151" i="1"/>
  <c r="BA151" i="1" s="1"/>
  <c r="AX29" i="1"/>
  <c r="BA29" i="1" s="1"/>
  <c r="AX48" i="1"/>
  <c r="BA48" i="1" s="1"/>
  <c r="AX283" i="1"/>
  <c r="BA283" i="1" s="1"/>
  <c r="AX271" i="1"/>
  <c r="BA271" i="1" s="1"/>
  <c r="AX273" i="1"/>
  <c r="BA273" i="1" s="1"/>
  <c r="AX300" i="1"/>
  <c r="BA300" i="1" s="1"/>
  <c r="AX83" i="1"/>
  <c r="BA83" i="1" s="1"/>
  <c r="AX421" i="1"/>
  <c r="BA421" i="1" s="1"/>
  <c r="AX263" i="1"/>
  <c r="BA263" i="1" s="1"/>
  <c r="AX286" i="1"/>
  <c r="BA286" i="1" s="1"/>
  <c r="AX67" i="1"/>
  <c r="BA67" i="1" s="1"/>
  <c r="AX321" i="1"/>
  <c r="BA321" i="1" s="1"/>
  <c r="AX266" i="1"/>
  <c r="BA266" i="1" s="1"/>
  <c r="AX89" i="1"/>
  <c r="BA89" i="1" s="1"/>
  <c r="AX284" i="1"/>
  <c r="BA284" i="1" s="1"/>
  <c r="AX289" i="1"/>
  <c r="BA289" i="1" s="1"/>
  <c r="AX161" i="1"/>
  <c r="BA161" i="1" s="1"/>
  <c r="AX129" i="1"/>
  <c r="BA129" i="1" s="1"/>
  <c r="AX63" i="1"/>
  <c r="BA63" i="1" s="1"/>
  <c r="AX56" i="1"/>
  <c r="BA56" i="1" s="1"/>
  <c r="AX346" i="1"/>
  <c r="BA346" i="1" s="1"/>
  <c r="AX427" i="1"/>
  <c r="BA427" i="1" s="1"/>
  <c r="AX250" i="1"/>
  <c r="BA250" i="1" s="1"/>
  <c r="AX97" i="1"/>
  <c r="BA97" i="1" s="1"/>
  <c r="AX145" i="1"/>
  <c r="BA145" i="1" s="1"/>
  <c r="AX385" i="1"/>
  <c r="BA385" i="1" s="1"/>
  <c r="AX386" i="1"/>
  <c r="BA386" i="1" s="1"/>
  <c r="AX280" i="1"/>
  <c r="BA280" i="1" s="1"/>
  <c r="AX65" i="1"/>
  <c r="BA65" i="1" s="1"/>
  <c r="AX25" i="1"/>
  <c r="BA25" i="1" s="1"/>
  <c r="AX102" i="1"/>
  <c r="BA102" i="1" s="1"/>
  <c r="AX213" i="1"/>
  <c r="BA213" i="1" s="1"/>
  <c r="AX155" i="1"/>
  <c r="BA155" i="1" s="1"/>
  <c r="AX420" i="1"/>
  <c r="BA420" i="1" s="1"/>
  <c r="AX303" i="1"/>
  <c r="BA303" i="1" s="1"/>
  <c r="AX133" i="1"/>
  <c r="BA133" i="1" s="1"/>
  <c r="AX229" i="1"/>
  <c r="BA229" i="1" s="1"/>
  <c r="AX340" i="1"/>
  <c r="BA340" i="1" s="1"/>
  <c r="AX208" i="1"/>
  <c r="BA208" i="1" s="1"/>
  <c r="AX357" i="1"/>
  <c r="BA357" i="1" s="1"/>
  <c r="AX449" i="1"/>
  <c r="BA449" i="1" s="1"/>
  <c r="AX297" i="1"/>
  <c r="BA297" i="1" s="1"/>
  <c r="AX317" i="1"/>
  <c r="BA317" i="1" s="1"/>
  <c r="AX361" i="1"/>
  <c r="BA361" i="1" s="1"/>
  <c r="AX141" i="1"/>
  <c r="BA141" i="1" s="1"/>
  <c r="AX187" i="1"/>
  <c r="BA187" i="1" s="1"/>
  <c r="AX411" i="1"/>
  <c r="BA411" i="1" s="1"/>
  <c r="AX383" i="1"/>
  <c r="BA383" i="1" s="1"/>
  <c r="AX153" i="1"/>
  <c r="BA153" i="1" s="1"/>
  <c r="AX53" i="1"/>
  <c r="BA53" i="1" s="1"/>
  <c r="AX258" i="1"/>
  <c r="BA258" i="1" s="1"/>
  <c r="AX268" i="1"/>
  <c r="BA268" i="1" s="1"/>
  <c r="AX19" i="1"/>
  <c r="BA19" i="1" s="1"/>
  <c r="AX445" i="1"/>
  <c r="BA445" i="1" s="1"/>
  <c r="AX199" i="1"/>
  <c r="BA199" i="1" s="1"/>
  <c r="AX136" i="1"/>
  <c r="BA136" i="1" s="1"/>
  <c r="AX71" i="1"/>
  <c r="BA71" i="1" s="1"/>
  <c r="AX10" i="1"/>
  <c r="BA10" i="1" s="1"/>
  <c r="AX422" i="1"/>
  <c r="BA422" i="1" s="1"/>
  <c r="AX179" i="1"/>
  <c r="BA179" i="1" s="1"/>
  <c r="AX149" i="1"/>
  <c r="BA149" i="1" s="1"/>
  <c r="AX259" i="1"/>
  <c r="BA259" i="1" s="1"/>
  <c r="AX378" i="1"/>
  <c r="BA378" i="1" s="1"/>
  <c r="AX173" i="1"/>
  <c r="BA173" i="1" s="1"/>
  <c r="AX307" i="1"/>
  <c r="BA307" i="1" s="1"/>
  <c r="AX68" i="1"/>
  <c r="BA68" i="1" s="1"/>
  <c r="AX22" i="1"/>
  <c r="BA22" i="1" s="1"/>
  <c r="AX61" i="1"/>
  <c r="BA61" i="1" s="1"/>
  <c r="AX459" i="1"/>
  <c r="BA459" i="1" s="1"/>
  <c r="AX414" i="1"/>
  <c r="BA414" i="1" s="1"/>
  <c r="AX37" i="1"/>
  <c r="BA37" i="1" s="1"/>
  <c r="AX21" i="1"/>
  <c r="BA21" i="1" s="1"/>
  <c r="AX70" i="1"/>
  <c r="BA70" i="1" s="1"/>
  <c r="AX301" i="1"/>
  <c r="BA301" i="1" s="1"/>
  <c r="AX438" i="1"/>
  <c r="BA438" i="1" s="1"/>
  <c r="AX318" i="1"/>
  <c r="BA318" i="1" s="1"/>
  <c r="AX45" i="1"/>
  <c r="BA45" i="1" s="1"/>
  <c r="AX189" i="1"/>
  <c r="BA189" i="1" s="1"/>
  <c r="AX190" i="1"/>
  <c r="BA190" i="1" s="1"/>
  <c r="AX181" i="1"/>
  <c r="BA181" i="1" s="1"/>
  <c r="AX363" i="1"/>
  <c r="BA363" i="1" s="1"/>
  <c r="AX245" i="1"/>
  <c r="BA245" i="1" s="1"/>
  <c r="AX160" i="1"/>
  <c r="BA160" i="1" s="1"/>
  <c r="AX110" i="1"/>
  <c r="BA110" i="1" s="1"/>
  <c r="AX51" i="1"/>
  <c r="BA51" i="1" s="1"/>
  <c r="AX12" i="1"/>
  <c r="BA12" i="1" s="1"/>
  <c r="AX118" i="1"/>
  <c r="BA118" i="1" s="1"/>
  <c r="AX322" i="1"/>
  <c r="BA322" i="1" s="1"/>
  <c r="AX425" i="1"/>
  <c r="BA425" i="1" s="1"/>
  <c r="AX79" i="1"/>
  <c r="BA79" i="1" s="1"/>
  <c r="AX13" i="1"/>
  <c r="BA13" i="1" s="1"/>
  <c r="AX62" i="1"/>
  <c r="BA62" i="1" s="1"/>
  <c r="AX342" i="1"/>
  <c r="BA342" i="1" s="1"/>
  <c r="AX92" i="1"/>
  <c r="BA92" i="1" s="1"/>
  <c r="AX282" i="1"/>
  <c r="BA282" i="1" s="1"/>
  <c r="AX434" i="1"/>
  <c r="BA434" i="1" s="1"/>
  <c r="AX412" i="1"/>
  <c r="BA412" i="1" s="1"/>
  <c r="AX291" i="1"/>
  <c r="BA291" i="1" s="1"/>
  <c r="AX281" i="1"/>
  <c r="BA281" i="1" s="1"/>
  <c r="AX240" i="1"/>
  <c r="BA240" i="1" s="1"/>
  <c r="AX54" i="1"/>
  <c r="BA54" i="1" s="1"/>
  <c r="AX350" i="1"/>
  <c r="BA350" i="1" s="1"/>
  <c r="AX231" i="1"/>
  <c r="BA231" i="1" s="1"/>
  <c r="AX17" i="1"/>
  <c r="BA17" i="1" s="1"/>
  <c r="AX270" i="1"/>
  <c r="BA270" i="1" s="1"/>
  <c r="AX255" i="1"/>
  <c r="BA255" i="1" s="1"/>
  <c r="AX323" i="1"/>
  <c r="BA323" i="1" s="1"/>
  <c r="AX209" i="1"/>
  <c r="BA209" i="1" s="1"/>
  <c r="AX454" i="1"/>
  <c r="BA454" i="1" s="1"/>
  <c r="AX446" i="1"/>
  <c r="BA446" i="1" s="1"/>
  <c r="AX444" i="1"/>
  <c r="BA444" i="1" s="1"/>
  <c r="AX336" i="1"/>
  <c r="BA336" i="1" s="1"/>
  <c r="AX325" i="1"/>
  <c r="BA325" i="1" s="1"/>
  <c r="AX294" i="1"/>
  <c r="BA294" i="1" s="1"/>
  <c r="AX24" i="1"/>
  <c r="BA24" i="1" s="1"/>
  <c r="AX116" i="1"/>
  <c r="BA116" i="1" s="1"/>
  <c r="AX152" i="1"/>
  <c r="BA152" i="1" s="1"/>
  <c r="AX18" i="1"/>
  <c r="BA18" i="1" s="1"/>
  <c r="AX9" i="1"/>
  <c r="BA9" i="1" s="1"/>
  <c r="AX103" i="1"/>
  <c r="BA103" i="1" s="1"/>
  <c r="AX72" i="1"/>
  <c r="BA72" i="1" s="1"/>
  <c r="AX163" i="1"/>
  <c r="BA163" i="1" s="1"/>
  <c r="AX461" i="1"/>
  <c r="BA461" i="1" s="1"/>
  <c r="AX137" i="1"/>
  <c r="BA137" i="1" s="1"/>
  <c r="AX139" i="1"/>
  <c r="BA139" i="1" s="1"/>
  <c r="AX58" i="1"/>
  <c r="BA58" i="1" s="1"/>
  <c r="AX269" i="1"/>
  <c r="BA269" i="1" s="1"/>
  <c r="AX26" i="1"/>
  <c r="BA26" i="1" s="1"/>
  <c r="AX347" i="1"/>
  <c r="BA347" i="1" s="1"/>
  <c r="AX221" i="1"/>
  <c r="BA221" i="1" s="1"/>
  <c r="AX171" i="1"/>
  <c r="BA171" i="1" s="1"/>
  <c r="AX41" i="1"/>
  <c r="BA41" i="1" s="1"/>
  <c r="AX407" i="1"/>
  <c r="BA407" i="1" s="1"/>
  <c r="AX355" i="1"/>
  <c r="BA355" i="1" s="1"/>
  <c r="AX224" i="1"/>
  <c r="BA224" i="1" s="1"/>
  <c r="AX230" i="1"/>
  <c r="BA230" i="1" s="1"/>
  <c r="AX406" i="1"/>
  <c r="BA406" i="1" s="1"/>
  <c r="AX443" i="1"/>
  <c r="BA443" i="1" s="1"/>
  <c r="AX394" i="1"/>
  <c r="BA394" i="1" s="1"/>
  <c r="AX265" i="1"/>
  <c r="BA265" i="1" s="1"/>
  <c r="AX217" i="1"/>
  <c r="BA217" i="1" s="1"/>
  <c r="AX121" i="1"/>
  <c r="BA121" i="1" s="1"/>
  <c r="AX205" i="1"/>
  <c r="BA205" i="1" s="1"/>
  <c r="AX204" i="1"/>
  <c r="BA204" i="1" s="1"/>
  <c r="AX168" i="1"/>
  <c r="BA168" i="1" s="1"/>
  <c r="AX78" i="1"/>
  <c r="BA78" i="1" s="1"/>
  <c r="AX42" i="1"/>
  <c r="BA42" i="1" s="1"/>
  <c r="AX437" i="1"/>
  <c r="BA437" i="1" s="1"/>
  <c r="AX451" i="1"/>
  <c r="BA451" i="1" s="1"/>
  <c r="AX367" i="1"/>
  <c r="BA367" i="1" s="1"/>
  <c r="AX334" i="1"/>
  <c r="BA334" i="1" s="1"/>
  <c r="AX295" i="1"/>
  <c r="BA295" i="1" s="1"/>
  <c r="AX33" i="1"/>
  <c r="BA33" i="1" s="1"/>
  <c r="AX128" i="1"/>
  <c r="BA128" i="1" s="1"/>
  <c r="AX458" i="1"/>
  <c r="BA458" i="1" s="1"/>
  <c r="AX371" i="1"/>
  <c r="BA371" i="1" s="1"/>
  <c r="AX337" i="1"/>
  <c r="BA337" i="1" s="1"/>
  <c r="AX354" i="1"/>
  <c r="BA354" i="1" s="1"/>
  <c r="AX333" i="1"/>
  <c r="BA333" i="1" s="1"/>
  <c r="AX374" i="1"/>
  <c r="BA374" i="1" s="1"/>
  <c r="AX111" i="1"/>
  <c r="BA111" i="1" s="1"/>
  <c r="AX8" i="1"/>
  <c r="BA8" i="1" s="1"/>
  <c r="AX59" i="1"/>
  <c r="BA59" i="1" s="1"/>
  <c r="AX309" i="1"/>
  <c r="BA309" i="1" s="1"/>
  <c r="AX426" i="1"/>
  <c r="BA426" i="1" s="1"/>
  <c r="AX306" i="1"/>
  <c r="BA306" i="1" s="1"/>
  <c r="AX143" i="1"/>
  <c r="BA143" i="1" s="1"/>
  <c r="AX332" i="1"/>
  <c r="BA332" i="1" s="1"/>
  <c r="AX344" i="1"/>
  <c r="BA344" i="1" s="1"/>
  <c r="AX277" i="1"/>
  <c r="BA277" i="1" s="1"/>
  <c r="AX170" i="1"/>
  <c r="BA170" i="1" s="1"/>
  <c r="AX91" i="1"/>
  <c r="BA91" i="1" s="1"/>
  <c r="AX165" i="1"/>
  <c r="BA165" i="1" s="1"/>
  <c r="AX313" i="1"/>
  <c r="BA313" i="1" s="1"/>
  <c r="AX423" i="1"/>
  <c r="BA423" i="1" s="1"/>
  <c r="AX330" i="1"/>
  <c r="BA330" i="1" s="1"/>
  <c r="AX287" i="1"/>
  <c r="BA287" i="1" s="1"/>
  <c r="AX238" i="1"/>
  <c r="BA238" i="1" s="1"/>
  <c r="AX164" i="1"/>
  <c r="BA164" i="1" s="1"/>
  <c r="AX222" i="1"/>
  <c r="BA222" i="1" s="1"/>
  <c r="AX77" i="1"/>
  <c r="BA77" i="1" s="1"/>
  <c r="AX184" i="1"/>
  <c r="BA184" i="1" s="1"/>
  <c r="AX90" i="1"/>
  <c r="BA90" i="1" s="1"/>
  <c r="AX86" i="1"/>
  <c r="BA86" i="1" s="1"/>
  <c r="AX75" i="1"/>
  <c r="BA75" i="1" s="1"/>
  <c r="AX146" i="1"/>
  <c r="BA146" i="1" s="1"/>
  <c r="AX112" i="1"/>
  <c r="BA112" i="1" s="1"/>
  <c r="AX465" i="1"/>
  <c r="BA465" i="1" s="1"/>
  <c r="AX455" i="1"/>
  <c r="BA455" i="1" s="1"/>
  <c r="AX285" i="1"/>
  <c r="BA285" i="1" s="1"/>
  <c r="AX343" i="1"/>
  <c r="BA343" i="1" s="1"/>
  <c r="AX296" i="1"/>
  <c r="BA296" i="1" s="1"/>
  <c r="AX256" i="1"/>
  <c r="BA256" i="1" s="1"/>
  <c r="AX202" i="1"/>
  <c r="BA202" i="1" s="1"/>
  <c r="AX46" i="1"/>
  <c r="BA46" i="1" s="1"/>
  <c r="AX6" i="1"/>
  <c r="BA6" i="1" s="1"/>
  <c r="AX74" i="1"/>
  <c r="BA74" i="1" s="1"/>
  <c r="AX39" i="1"/>
  <c r="BA39" i="1" s="1"/>
  <c r="AX441" i="1"/>
  <c r="BA441" i="1" s="1"/>
  <c r="AX397" i="1"/>
  <c r="BA397" i="1" s="1"/>
  <c r="AX389" i="1"/>
  <c r="BA389" i="1" s="1"/>
  <c r="AX157" i="1"/>
  <c r="BA157" i="1" s="1"/>
  <c r="AX84" i="1"/>
  <c r="BA84" i="1" s="1"/>
  <c r="AX379" i="1"/>
  <c r="BA379" i="1" s="1"/>
  <c r="AX225" i="1"/>
  <c r="BA225" i="1" s="1"/>
  <c r="AX60" i="1"/>
  <c r="BA60" i="1" s="1"/>
  <c r="AX292" i="1"/>
  <c r="BA292" i="1" s="1"/>
  <c r="AX218" i="1"/>
  <c r="BA218" i="1" s="1"/>
  <c r="AX93" i="1"/>
  <c r="BA93" i="1" s="1"/>
  <c r="AX195" i="1"/>
  <c r="BA195" i="1" s="1"/>
  <c r="AX227" i="1"/>
  <c r="BA227" i="1" s="1"/>
  <c r="AX120" i="1"/>
  <c r="BA120" i="1" s="1"/>
  <c r="AX279" i="1"/>
  <c r="BA279" i="1" s="1"/>
  <c r="AX20" i="1"/>
  <c r="BA20" i="1" s="1"/>
  <c r="AX55" i="1"/>
  <c r="BA55" i="1" s="1"/>
  <c r="AX366" i="1"/>
  <c r="BA366" i="1" s="1"/>
  <c r="AX312" i="1"/>
  <c r="BA312" i="1" s="1"/>
  <c r="AX239" i="1"/>
  <c r="BA239" i="1" s="1"/>
  <c r="AX368" i="1"/>
  <c r="BA368" i="1" s="1"/>
  <c r="AX351" i="1"/>
  <c r="BA351" i="1" s="1"/>
  <c r="AX109" i="1"/>
  <c r="BA109" i="1" s="1"/>
  <c r="AX439" i="1"/>
  <c r="BA439" i="1" s="1"/>
  <c r="AX308" i="1"/>
  <c r="BA308" i="1" s="1"/>
  <c r="AX356" i="1"/>
  <c r="BA356" i="1" s="1"/>
  <c r="AX328" i="1"/>
  <c r="BA328" i="1" s="1"/>
  <c r="AX293" i="1"/>
  <c r="BA293" i="1" s="1"/>
  <c r="AX324" i="1"/>
  <c r="BA324" i="1" s="1"/>
  <c r="AX261" i="1"/>
  <c r="BA261" i="1" s="1"/>
  <c r="AX210" i="1"/>
  <c r="BA210" i="1" s="1"/>
  <c r="AX196" i="1"/>
  <c r="BA196" i="1" s="1"/>
  <c r="AX175" i="1"/>
  <c r="BA175" i="1" s="1"/>
  <c r="AX96" i="1"/>
  <c r="BA96" i="1" s="1"/>
  <c r="AX43" i="1"/>
  <c r="BA43" i="1" s="1"/>
  <c r="AX113" i="1"/>
  <c r="BA113" i="1" s="1"/>
  <c r="AX405" i="1"/>
  <c r="BA405" i="1" s="1"/>
  <c r="AX349" i="1"/>
  <c r="BA349" i="1" s="1"/>
  <c r="AX375" i="1"/>
  <c r="BA375" i="1" s="1"/>
  <c r="AX242" i="1"/>
  <c r="BA242" i="1" s="1"/>
  <c r="AX183" i="1"/>
  <c r="BA183" i="1" s="1"/>
  <c r="AX194" i="1"/>
  <c r="BA194" i="1" s="1"/>
  <c r="AX278" i="1"/>
  <c r="BA278" i="1" s="1"/>
  <c r="AX251" i="1"/>
  <c r="BA251" i="1" s="1"/>
  <c r="AX234" i="1"/>
  <c r="BA234" i="1" s="1"/>
  <c r="AX117" i="1"/>
  <c r="BA117" i="1" s="1"/>
  <c r="AX403" i="1"/>
  <c r="BA403" i="1" s="1"/>
  <c r="AX415" i="1"/>
  <c r="BA415" i="1" s="1"/>
  <c r="AX384" i="1"/>
  <c r="BA384" i="1" s="1"/>
  <c r="AX167" i="1"/>
  <c r="BA167" i="1" s="1"/>
  <c r="AX135" i="1"/>
  <c r="BA135" i="1" s="1"/>
  <c r="AX156" i="1"/>
  <c r="BA156" i="1" s="1"/>
  <c r="AX186" i="1"/>
  <c r="BA186" i="1" s="1"/>
  <c r="AX158" i="1"/>
  <c r="BA158" i="1" s="1"/>
  <c r="AX119" i="1"/>
  <c r="BA119" i="1" s="1"/>
  <c r="AX126" i="1"/>
  <c r="BA126" i="1" s="1"/>
  <c r="AX52" i="1"/>
  <c r="BA52" i="1" s="1"/>
  <c r="AX76" i="1"/>
  <c r="BA76" i="1" s="1"/>
  <c r="AX400" i="1"/>
  <c r="BA400" i="1" s="1"/>
  <c r="AX226" i="1"/>
  <c r="BA226" i="1" s="1"/>
  <c r="AX219" i="1"/>
  <c r="BA219" i="1" s="1"/>
  <c r="AX57" i="1"/>
  <c r="BA57" i="1" s="1"/>
  <c r="AX191" i="1"/>
  <c r="BA191" i="1" s="1"/>
  <c r="AX154" i="1"/>
  <c r="BA154" i="1" s="1"/>
  <c r="AX203" i="1"/>
  <c r="BA203" i="1" s="1"/>
  <c r="AX249" i="1"/>
  <c r="BA249" i="1" s="1"/>
  <c r="AX373" i="1"/>
  <c r="BA373" i="1" s="1"/>
  <c r="AX138" i="1"/>
  <c r="BA138" i="1" s="1"/>
  <c r="AX424" i="1"/>
  <c r="BA424" i="1" s="1"/>
  <c r="AX402" i="1"/>
  <c r="BA402" i="1" s="1"/>
  <c r="AX248" i="1"/>
  <c r="BA248" i="1" s="1"/>
  <c r="AX148" i="1"/>
  <c r="BA148" i="1" s="1"/>
  <c r="AX416" i="1"/>
  <c r="BA416" i="1" s="1"/>
  <c r="AX392" i="1"/>
  <c r="BA392" i="1" s="1"/>
  <c r="AX352" i="1"/>
  <c r="BA352" i="1" s="1"/>
  <c r="AX299" i="1"/>
  <c r="BA299" i="1" s="1"/>
  <c r="AX254" i="1"/>
  <c r="BA254" i="1" s="1"/>
  <c r="AX122" i="1"/>
  <c r="BA122" i="1" s="1"/>
  <c r="AX159" i="1"/>
  <c r="BA159" i="1" s="1"/>
  <c r="AX114" i="1"/>
  <c r="BA114" i="1" s="1"/>
  <c r="AX28" i="1"/>
  <c r="BA28" i="1" s="1"/>
  <c r="AX80" i="1"/>
  <c r="BA80" i="1" s="1"/>
  <c r="AX396" i="1"/>
  <c r="BA396" i="1" s="1"/>
  <c r="AX408" i="1"/>
  <c r="BA408" i="1" s="1"/>
  <c r="AX365" i="1"/>
  <c r="BA365" i="1" s="1"/>
  <c r="AX298" i="1"/>
  <c r="BA298" i="1" s="1"/>
  <c r="AX372" i="1"/>
  <c r="BA372" i="1" s="1"/>
  <c r="AX95" i="1"/>
  <c r="BA95" i="1" s="1"/>
  <c r="AX216" i="1"/>
  <c r="BA216" i="1" s="1"/>
  <c r="AX304" i="1"/>
  <c r="BA304" i="1" s="1"/>
  <c r="AX233" i="1"/>
  <c r="BA233" i="1" s="1"/>
  <c r="AX49" i="1"/>
  <c r="BA49" i="1" s="1"/>
  <c r="AX16" i="1"/>
  <c r="BA16" i="1" s="1"/>
  <c r="AX380" i="1"/>
  <c r="BA380" i="1" s="1"/>
  <c r="AX288" i="1"/>
  <c r="BA288" i="1" s="1"/>
  <c r="AX246" i="1"/>
  <c r="BA246" i="1" s="1"/>
  <c r="AX144" i="1"/>
  <c r="BA144" i="1" s="1"/>
  <c r="AX23" i="1"/>
  <c r="BA23" i="1" s="1"/>
  <c r="AX413" i="1"/>
  <c r="BA413" i="1" s="1"/>
  <c r="AX381" i="1"/>
  <c r="BA381" i="1" s="1"/>
  <c r="AX382" i="1"/>
  <c r="BA382" i="1" s="1"/>
  <c r="AX326" i="1"/>
  <c r="BA326" i="1" s="1"/>
  <c r="AX302" i="1"/>
  <c r="BA302" i="1" s="1"/>
  <c r="AX247" i="1"/>
  <c r="BA247" i="1" s="1"/>
  <c r="AX223" i="1"/>
  <c r="BA223" i="1" s="1"/>
  <c r="AX178" i="1"/>
  <c r="BA178" i="1" s="1"/>
  <c r="AX429" i="1"/>
  <c r="BA429" i="1" s="1"/>
  <c r="AX453" i="1"/>
  <c r="BA453" i="1" s="1"/>
  <c r="AX418" i="1"/>
  <c r="BA418" i="1" s="1"/>
  <c r="AX409" i="1"/>
  <c r="BA409" i="1" s="1"/>
  <c r="AX410" i="1"/>
  <c r="BA410" i="1" s="1"/>
  <c r="AX36" i="1"/>
  <c r="BA36" i="1" s="1"/>
  <c r="AX73" i="1"/>
  <c r="BA73" i="1" s="1"/>
  <c r="AX448" i="1"/>
  <c r="BA448" i="1" s="1"/>
  <c r="AX276" i="1"/>
  <c r="BA276" i="1" s="1"/>
  <c r="AX463" i="1"/>
  <c r="BA463" i="1" s="1"/>
  <c r="AX431" i="1"/>
  <c r="BA431" i="1" s="1"/>
  <c r="AX353" i="1"/>
  <c r="BA353" i="1" s="1"/>
  <c r="AX395" i="1"/>
  <c r="BA395" i="1" s="1"/>
  <c r="AX370" i="1"/>
  <c r="BA370" i="1" s="1"/>
  <c r="AX315" i="1"/>
  <c r="BA315" i="1" s="1"/>
  <c r="AX362" i="1"/>
  <c r="BA362" i="1" s="1"/>
  <c r="AX180" i="1"/>
  <c r="BA180" i="1" s="1"/>
  <c r="AX172" i="1"/>
  <c r="BA172" i="1" s="1"/>
  <c r="AX188" i="1"/>
  <c r="BA188" i="1" s="1"/>
  <c r="AX166" i="1"/>
  <c r="BA166" i="1" s="1"/>
  <c r="AX30" i="1"/>
  <c r="BA30" i="1" s="1"/>
  <c r="AX35" i="1"/>
  <c r="BA35" i="1" s="1"/>
  <c r="AX348" i="1"/>
  <c r="BA348" i="1" s="1"/>
  <c r="AX85" i="1"/>
  <c r="BA85" i="1" s="1"/>
  <c r="AX260" i="1"/>
  <c r="BA260" i="1" s="1"/>
  <c r="AX320" i="1"/>
  <c r="BA320" i="1" s="1"/>
  <c r="AX338" i="1"/>
  <c r="BA338" i="1" s="1"/>
  <c r="AX401" i="1"/>
  <c r="BA401" i="1" s="1"/>
  <c r="AX345" i="1"/>
  <c r="BA345" i="1" s="1"/>
  <c r="AX331" i="1"/>
  <c r="BA331" i="1" s="1"/>
  <c r="AX212" i="1"/>
  <c r="BA212" i="1" s="1"/>
  <c r="AX198" i="1"/>
  <c r="BA198" i="1" s="1"/>
  <c r="AX14" i="1"/>
  <c r="BA14" i="1" s="1"/>
  <c r="AX82" i="1"/>
  <c r="BA82" i="1" s="1"/>
  <c r="AX11" i="1"/>
  <c r="BA11" i="1" s="1"/>
  <c r="AX106" i="1"/>
  <c r="BA106" i="1" s="1"/>
  <c r="AX252" i="1"/>
  <c r="BA252" i="1" s="1"/>
  <c r="AX335" i="1"/>
  <c r="BA335" i="1" s="1"/>
  <c r="AX4" i="1"/>
  <c r="BA4" i="1" s="1"/>
  <c r="AX69" i="1"/>
  <c r="BA69" i="1" s="1"/>
  <c r="AX387" i="1"/>
  <c r="BA387" i="1" s="1"/>
  <c r="AX391" i="1"/>
  <c r="BA391" i="1" s="1"/>
  <c r="AX364" i="1"/>
  <c r="BA364" i="1" s="1"/>
  <c r="AX399" i="1"/>
  <c r="BA399" i="1" s="1"/>
  <c r="AX244" i="1"/>
  <c r="BA244" i="1" s="1"/>
  <c r="AX214" i="1"/>
  <c r="BA214" i="1" s="1"/>
  <c r="AX140" i="1"/>
  <c r="BA140" i="1" s="1"/>
  <c r="AX177" i="1"/>
  <c r="BA177" i="1" s="1"/>
  <c r="AX150" i="1"/>
  <c r="BA150" i="1" s="1"/>
  <c r="AX124" i="1"/>
  <c r="BA124" i="1" s="1"/>
  <c r="AX98" i="1"/>
  <c r="BA98" i="1" s="1"/>
  <c r="AX105" i="1"/>
  <c r="BA105" i="1" s="1"/>
  <c r="AX7" i="1"/>
  <c r="BA7" i="1" s="1"/>
  <c r="AX66" i="1"/>
  <c r="BA66" i="1" s="1"/>
  <c r="AX220" i="1"/>
  <c r="BA220" i="1" s="1"/>
  <c r="AX193" i="1"/>
  <c r="BA193" i="1" s="1"/>
  <c r="AX228" i="1"/>
  <c r="BA228" i="1" s="1"/>
  <c r="AX64" i="1"/>
  <c r="BA64" i="1" s="1"/>
  <c r="AX134" i="1"/>
  <c r="BA134" i="1" s="1"/>
  <c r="AX94" i="1"/>
  <c r="BA94" i="1" s="1"/>
  <c r="AX450" i="1"/>
  <c r="BA450" i="1" s="1"/>
  <c r="AX404" i="1"/>
  <c r="BA404" i="1" s="1"/>
  <c r="AX447" i="1"/>
  <c r="BA447" i="1" s="1"/>
  <c r="AX376" i="1"/>
  <c r="BA376" i="1" s="1"/>
  <c r="AX314" i="1"/>
  <c r="BA314" i="1" s="1"/>
  <c r="AX339" i="1"/>
  <c r="BA339" i="1" s="1"/>
  <c r="AX236" i="1"/>
  <c r="BA236" i="1" s="1"/>
  <c r="AX174" i="1"/>
  <c r="BA174" i="1" s="1"/>
  <c r="AX142" i="1"/>
  <c r="BA142" i="1" s="1"/>
  <c r="AX206" i="1"/>
  <c r="BA206" i="1" s="1"/>
  <c r="AX38" i="1"/>
  <c r="BA38" i="1" s="1"/>
  <c r="AX132" i="1"/>
  <c r="BA132" i="1" s="1"/>
  <c r="AX87" i="1"/>
  <c r="BA87" i="1" s="1"/>
  <c r="AX15" i="1"/>
  <c r="BA15" i="1" s="1"/>
  <c r="S464" i="1"/>
  <c r="S463" i="1"/>
  <c r="S462" i="1"/>
  <c r="S59" i="1"/>
  <c r="S120" i="1"/>
  <c r="S123" i="1" s="1"/>
  <c r="S364" i="1"/>
  <c r="S363" i="1"/>
  <c r="S362" i="1"/>
  <c r="S361" i="1"/>
  <c r="S360" i="1"/>
  <c r="S180" i="1"/>
  <c r="T526" i="13"/>
  <c r="M526" i="13"/>
  <c r="E526" i="13"/>
  <c r="S92" i="1"/>
  <c r="BD3" i="1"/>
  <c r="BC3" i="1"/>
  <c r="AZ3" i="1"/>
  <c r="AS3" i="1"/>
  <c r="AV3" i="1" s="1"/>
  <c r="AR3" i="1"/>
  <c r="S74" i="1"/>
  <c r="AA123" i="1"/>
  <c r="V123" i="1"/>
  <c r="U123" i="1"/>
  <c r="U122" i="1"/>
  <c r="S122" i="1"/>
  <c r="AH121" i="1"/>
  <c r="AG121" i="1"/>
  <c r="AA121" i="1"/>
  <c r="V121" i="1"/>
  <c r="S378" i="1"/>
  <c r="S377" i="1"/>
  <c r="S119" i="1"/>
  <c r="S58" i="1"/>
  <c r="S407" i="1"/>
  <c r="S406" i="1"/>
  <c r="S91" i="1"/>
  <c r="S145" i="1"/>
  <c r="BD123" i="1" l="1"/>
  <c r="BB3" i="1"/>
  <c r="AW3" i="1"/>
  <c r="AU3" i="1"/>
  <c r="S57" i="1"/>
  <c r="S461" i="1"/>
  <c r="S405" i="1"/>
  <c r="S359" i="1"/>
  <c r="S460" i="1"/>
  <c r="AX3" i="1" l="1"/>
  <c r="BA3" i="1" s="1"/>
  <c r="S113" i="1"/>
  <c r="S112" i="1"/>
  <c r="S107" i="1"/>
  <c r="S106" i="1"/>
  <c r="S179" i="1"/>
  <c r="S143" i="1"/>
  <c r="S56" i="1"/>
  <c r="S423" i="1" l="1"/>
  <c r="S358" i="1"/>
  <c r="U193" i="1"/>
  <c r="V193" i="1"/>
  <c r="AA193" i="1"/>
  <c r="AG193" i="1"/>
  <c r="AH193" i="1"/>
  <c r="S118" i="1"/>
  <c r="U124" i="1"/>
  <c r="AH123" i="1"/>
  <c r="AG123" i="1"/>
  <c r="U121" i="1"/>
  <c r="BD121" i="1" s="1"/>
  <c r="S55" i="1"/>
  <c r="S124" i="1"/>
  <c r="AA122" i="1"/>
  <c r="S73" i="1"/>
  <c r="S54" i="1"/>
  <c r="S90" i="1"/>
  <c r="S89" i="1"/>
  <c r="S459" i="1"/>
  <c r="S53" i="1"/>
  <c r="S355" i="1"/>
  <c r="S52" i="1"/>
  <c r="S139" i="1"/>
  <c r="S458" i="1"/>
  <c r="S141"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421" i="1"/>
  <c r="S117" i="1"/>
  <c r="V124" i="1"/>
  <c r="V122" i="1"/>
  <c r="BD122" i="1" s="1"/>
  <c r="S457" i="1"/>
  <c r="S356" i="1"/>
  <c r="S404" i="1"/>
  <c r="S403" i="1"/>
  <c r="S402" i="1"/>
  <c r="S401" i="1"/>
  <c r="S400" i="1"/>
  <c r="S399" i="1"/>
  <c r="S398" i="1"/>
  <c r="S397" i="1"/>
  <c r="S396" i="1"/>
  <c r="S395" i="1"/>
  <c r="S394" i="1"/>
  <c r="S393" i="1"/>
  <c r="S392" i="1"/>
  <c r="S391" i="1"/>
  <c r="S390" i="1"/>
  <c r="S389" i="1"/>
  <c r="S388" i="1"/>
  <c r="S387" i="1"/>
  <c r="S386" i="1"/>
  <c r="S385" i="1"/>
  <c r="S384" i="1"/>
  <c r="S383" i="1"/>
  <c r="S382" i="1"/>
  <c r="S381" i="1"/>
  <c r="S376" i="1"/>
  <c r="S375" i="1"/>
  <c r="S374" i="1"/>
  <c r="S373" i="1"/>
  <c r="S372" i="1"/>
  <c r="S371" i="1"/>
  <c r="S370" i="1"/>
  <c r="S369" i="1"/>
  <c r="S368" i="1"/>
  <c r="S367" i="1"/>
  <c r="S357"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142" i="1"/>
  <c r="S140" i="1"/>
  <c r="S88" i="1"/>
  <c r="S51" i="1"/>
  <c r="S521" i="11"/>
  <c r="L521" i="11"/>
  <c r="D521" i="11"/>
  <c r="S232" i="1"/>
  <c r="J232" i="1"/>
  <c r="S116" i="1"/>
  <c r="BD193" i="1" l="1"/>
  <c r="BD124" i="1"/>
  <c r="U125" i="1"/>
  <c r="S170" i="1"/>
  <c r="S87" i="1"/>
  <c r="S86" i="1"/>
  <c r="S49" i="1"/>
  <c r="S456" i="1"/>
  <c r="S209" i="1"/>
  <c r="S47" i="1"/>
  <c r="S455" i="1" l="1"/>
  <c r="S115" i="1"/>
  <c r="S114" i="1"/>
  <c r="AB6" i="2"/>
  <c r="S71" i="1"/>
  <c r="S4" i="8"/>
  <c r="N4" i="8"/>
  <c r="AQ4" i="8" s="1"/>
  <c r="S46" i="1"/>
  <c r="S45" i="1"/>
  <c r="S434" i="1"/>
  <c r="S432" i="1"/>
  <c r="S431" i="1"/>
  <c r="S168" i="1"/>
  <c r="S208" i="1"/>
  <c r="I6" i="2"/>
  <c r="S454" i="1"/>
  <c r="S453" i="1"/>
  <c r="S417" i="1"/>
  <c r="S420" i="1"/>
  <c r="AO46" i="8"/>
  <c r="AN46" i="8"/>
  <c r="AM46" i="8"/>
  <c r="AL46" i="8"/>
  <c r="AP46" i="8"/>
  <c r="AQ5" i="8"/>
  <c r="AQ6" i="8"/>
  <c r="AQ7" i="8"/>
  <c r="AQ8" i="8"/>
  <c r="AQ9" i="8"/>
  <c r="AR10" i="8"/>
  <c r="AR13" i="8"/>
  <c r="AR16" i="8"/>
  <c r="AR19" i="8"/>
  <c r="AR22" i="8"/>
  <c r="AR25" i="8"/>
  <c r="AR28" i="8"/>
  <c r="AR31" i="8"/>
  <c r="AR34" i="8"/>
  <c r="AR37" i="8"/>
  <c r="AR40" i="8"/>
  <c r="AR43" i="8"/>
  <c r="AD46" i="8"/>
  <c r="AC46" i="8"/>
  <c r="AB46" i="8"/>
  <c r="AF46" i="8"/>
  <c r="AE46" i="8"/>
  <c r="T46" i="8"/>
  <c r="S46" i="8"/>
  <c r="R46" i="8"/>
  <c r="V46" i="8"/>
  <c r="U46" i="8"/>
  <c r="H46" i="8"/>
  <c r="I46" i="8"/>
  <c r="J46" i="8"/>
  <c r="K46" i="8"/>
  <c r="L46" i="8"/>
  <c r="S102" i="1"/>
  <c r="S70" i="1"/>
  <c r="S69" i="1"/>
  <c r="S167" i="1"/>
  <c r="S50" i="1"/>
  <c r="S48" i="1"/>
  <c r="S44" i="1"/>
  <c r="S43" i="1"/>
  <c r="S42" i="1"/>
  <c r="S41" i="1"/>
  <c r="S207" i="1"/>
  <c r="S206" i="1"/>
  <c r="S205" i="1"/>
  <c r="S204" i="1"/>
  <c r="S85" i="1"/>
  <c r="AR7" i="8"/>
  <c r="S276" i="1"/>
  <c r="J276" i="1"/>
  <c r="S275" i="1"/>
  <c r="J275" i="1"/>
  <c r="S274" i="1"/>
  <c r="J274" i="1"/>
  <c r="S273" i="1"/>
  <c r="J273" i="1"/>
  <c r="S272" i="1"/>
  <c r="J272" i="1"/>
  <c r="S271" i="1"/>
  <c r="J271" i="1"/>
  <c r="S270" i="1"/>
  <c r="J270" i="1"/>
  <c r="S269" i="1"/>
  <c r="J269" i="1"/>
  <c r="S268" i="1"/>
  <c r="J268" i="1"/>
  <c r="S267" i="1"/>
  <c r="J267" i="1"/>
  <c r="S266" i="1"/>
  <c r="J266" i="1"/>
  <c r="S265" i="1"/>
  <c r="J265" i="1"/>
  <c r="S264" i="1"/>
  <c r="J264" i="1"/>
  <c r="S263" i="1"/>
  <c r="J263" i="1"/>
  <c r="S262" i="1"/>
  <c r="J262" i="1"/>
  <c r="S261" i="1"/>
  <c r="J261" i="1"/>
  <c r="S260" i="1"/>
  <c r="J260" i="1"/>
  <c r="S259" i="1"/>
  <c r="J259" i="1"/>
  <c r="S258" i="1"/>
  <c r="J258" i="1"/>
  <c r="S257" i="1"/>
  <c r="J257" i="1"/>
  <c r="S256" i="1"/>
  <c r="J256" i="1"/>
  <c r="S255" i="1"/>
  <c r="J255" i="1"/>
  <c r="S254" i="1"/>
  <c r="J254" i="1"/>
  <c r="S253" i="1"/>
  <c r="J253" i="1"/>
  <c r="S252" i="1"/>
  <c r="J252" i="1"/>
  <c r="S251" i="1"/>
  <c r="J251" i="1"/>
  <c r="S250" i="1"/>
  <c r="J250" i="1"/>
  <c r="S249" i="1"/>
  <c r="J249" i="1"/>
  <c r="S248" i="1"/>
  <c r="J248" i="1"/>
  <c r="S247" i="1"/>
  <c r="J247" i="1"/>
  <c r="S246" i="1"/>
  <c r="J246" i="1"/>
  <c r="S245" i="1"/>
  <c r="J245" i="1"/>
  <c r="S244" i="1"/>
  <c r="J244" i="1"/>
  <c r="S243" i="1"/>
  <c r="J243" i="1"/>
  <c r="S40" i="1"/>
  <c r="S39" i="1"/>
  <c r="S84" i="1"/>
  <c r="S38" i="1"/>
  <c r="S37" i="1"/>
  <c r="S35" i="1"/>
  <c r="S178" i="1"/>
  <c r="S177" i="1"/>
  <c r="S176" i="1"/>
  <c r="S175" i="1"/>
  <c r="S174" i="1"/>
  <c r="S173" i="1"/>
  <c r="S172" i="1"/>
  <c r="S171" i="1"/>
  <c r="S169" i="1"/>
  <c r="S166" i="1"/>
  <c r="S111" i="1"/>
  <c r="S110" i="1"/>
  <c r="S81" i="1"/>
  <c r="S138" i="1"/>
  <c r="S165" i="1"/>
  <c r="S83" i="1"/>
  <c r="S164" i="1"/>
  <c r="S163" i="1"/>
  <c r="S36" i="1"/>
  <c r="S109" i="1"/>
  <c r="S108" i="1"/>
  <c r="S452" i="1"/>
  <c r="J452" i="1"/>
  <c r="S137" i="1"/>
  <c r="AK4" i="8"/>
  <c r="AK46" i="8"/>
  <c r="AJ4" i="8"/>
  <c r="AJ46" i="8" s="1"/>
  <c r="AA4" i="8"/>
  <c r="AA46" i="8"/>
  <c r="Z4" i="8"/>
  <c r="Q4" i="8"/>
  <c r="Q46" i="8"/>
  <c r="S419" i="1"/>
  <c r="AI46" i="8"/>
  <c r="AH46" i="8"/>
  <c r="AG46" i="8"/>
  <c r="Y46" i="8"/>
  <c r="X46" i="8"/>
  <c r="W46" i="8"/>
  <c r="O46" i="8"/>
  <c r="N46" i="8"/>
  <c r="M46" i="8"/>
  <c r="E46" i="8"/>
  <c r="D46" i="8"/>
  <c r="C46" i="8"/>
  <c r="Z46" i="8"/>
  <c r="G46" i="8"/>
  <c r="F46" i="8"/>
  <c r="S418" i="1"/>
  <c r="S34" i="1"/>
  <c r="S161" i="1"/>
  <c r="S136" i="1"/>
  <c r="S135" i="1"/>
  <c r="S134" i="1"/>
  <c r="S33" i="1"/>
  <c r="S416" i="1"/>
  <c r="S162" i="1"/>
  <c r="S160" i="1"/>
  <c r="S159" i="1"/>
  <c r="S105" i="1"/>
  <c r="S104" i="1"/>
  <c r="S72" i="1"/>
  <c r="S68" i="1"/>
  <c r="S82" i="1"/>
  <c r="S451" i="1"/>
  <c r="S450" i="1"/>
  <c r="S158" i="1"/>
  <c r="S23" i="1"/>
  <c r="S242" i="1"/>
  <c r="S241" i="1"/>
  <c r="S239" i="1"/>
  <c r="S238" i="1"/>
  <c r="S237" i="1"/>
  <c r="S236" i="1"/>
  <c r="S235" i="1"/>
  <c r="S234" i="1"/>
  <c r="S233" i="1"/>
  <c r="S231" i="1"/>
  <c r="S230" i="1"/>
  <c r="S229" i="1"/>
  <c r="S228" i="1"/>
  <c r="S227" i="1"/>
  <c r="S226" i="1"/>
  <c r="S225" i="1"/>
  <c r="S224" i="1"/>
  <c r="S223" i="1"/>
  <c r="S222" i="1"/>
  <c r="S221" i="1"/>
  <c r="S220" i="1"/>
  <c r="S219" i="1"/>
  <c r="S218" i="1"/>
  <c r="S217" i="1"/>
  <c r="S216" i="1"/>
  <c r="S315" i="1"/>
  <c r="S240" i="1"/>
  <c r="J240" i="1"/>
  <c r="J239" i="1"/>
  <c r="J242" i="1"/>
  <c r="J241" i="1"/>
  <c r="S424" i="1"/>
  <c r="S449" i="1"/>
  <c r="S31" i="1"/>
  <c r="S157" i="1"/>
  <c r="S156" i="1"/>
  <c r="S133" i="1"/>
  <c r="S28" i="1"/>
  <c r="S29" i="1"/>
  <c r="S30" i="1"/>
  <c r="S103" i="1"/>
  <c r="S101" i="1"/>
  <c r="S132" i="1"/>
  <c r="S155" i="1"/>
  <c r="S154" i="1"/>
  <c r="S153" i="1"/>
  <c r="S203" i="1"/>
  <c r="S202" i="1"/>
  <c r="S448" i="1"/>
  <c r="S27" i="1"/>
  <c r="S26" i="1"/>
  <c r="S131" i="1"/>
  <c r="S447" i="1"/>
  <c r="S80" i="1"/>
  <c r="S152" i="1"/>
  <c r="S446" i="1"/>
  <c r="S151" i="1"/>
  <c r="S78" i="1"/>
  <c r="S77" i="1"/>
  <c r="S130" i="1"/>
  <c r="S129" i="1"/>
  <c r="J446" i="1"/>
  <c r="I4" i="2"/>
  <c r="AD4" i="2"/>
  <c r="Z4" i="2"/>
  <c r="AC4" i="2"/>
  <c r="S430" i="1"/>
  <c r="S440" i="1"/>
  <c r="S441" i="1"/>
  <c r="S442" i="1"/>
  <c r="S443" i="1"/>
  <c r="S444" i="1"/>
  <c r="S445" i="1"/>
  <c r="S428" i="1"/>
  <c r="S201" i="1"/>
  <c r="S200" i="1"/>
  <c r="S199" i="1"/>
  <c r="S198" i="1"/>
  <c r="S197" i="1"/>
  <c r="S215" i="1"/>
  <c r="S150" i="1"/>
  <c r="S149" i="1"/>
  <c r="S127" i="1"/>
  <c r="S148" i="1"/>
  <c r="S128" i="1"/>
  <c r="S146" i="1"/>
  <c r="S126" i="1"/>
  <c r="S147" i="1"/>
  <c r="S79" i="1"/>
  <c r="S67" i="1"/>
  <c r="S66" i="1"/>
  <c r="S65" i="1"/>
  <c r="S76" i="1"/>
  <c r="S75" i="1"/>
  <c r="S64" i="1"/>
  <c r="S32" i="1"/>
  <c r="S25" i="1"/>
  <c r="S24" i="1"/>
  <c r="S21" i="1"/>
  <c r="S19" i="1"/>
  <c r="S17" i="1"/>
  <c r="S16" i="1"/>
  <c r="S14" i="1"/>
  <c r="S13" i="1"/>
  <c r="S11" i="1"/>
  <c r="S10" i="1"/>
  <c r="S9" i="1"/>
  <c r="S8" i="1"/>
  <c r="S7" i="1"/>
  <c r="S6" i="1"/>
  <c r="S5" i="1"/>
  <c r="S4" i="1"/>
  <c r="S22" i="1"/>
  <c r="S20" i="1"/>
  <c r="S18" i="1"/>
  <c r="S15" i="1"/>
  <c r="S12" i="1"/>
  <c r="S3" i="1"/>
  <c r="J229" i="1"/>
  <c r="J225" i="1"/>
  <c r="J443" i="1"/>
  <c r="J445" i="1"/>
  <c r="L444" i="1"/>
  <c r="J444" i="1"/>
  <c r="J4" i="2"/>
  <c r="J238" i="1"/>
  <c r="J237" i="1"/>
  <c r="J236" i="1"/>
  <c r="J235" i="1"/>
  <c r="J234" i="1"/>
  <c r="J233" i="1"/>
  <c r="J231" i="1"/>
  <c r="J230" i="1"/>
  <c r="J228" i="1"/>
  <c r="J227" i="1"/>
  <c r="J226" i="1"/>
  <c r="J224" i="1"/>
  <c r="J223" i="1"/>
  <c r="J222" i="1"/>
  <c r="J221" i="1"/>
  <c r="J220" i="1"/>
  <c r="J219" i="1"/>
  <c r="J218" i="1"/>
  <c r="L4" i="2"/>
  <c r="N4" i="2"/>
  <c r="V63" i="1"/>
  <c r="M4" i="2" s="1"/>
  <c r="X4" i="2" s="1"/>
  <c r="K4" i="2"/>
  <c r="S99" i="1"/>
  <c r="U100" i="1"/>
  <c r="V100" i="1"/>
  <c r="M5" i="2" s="1"/>
  <c r="W5" i="2" s="1"/>
  <c r="W18" i="2"/>
  <c r="W17" i="2"/>
  <c r="N6" i="2"/>
  <c r="Y6" i="2" s="1"/>
  <c r="N5" i="2"/>
  <c r="H5" i="2"/>
  <c r="D13" i="2"/>
  <c r="U438" i="1"/>
  <c r="U437" i="1"/>
  <c r="BD437" i="1" s="1"/>
  <c r="U436" i="1"/>
  <c r="U435" i="1"/>
  <c r="V428" i="1"/>
  <c r="L11" i="2" s="1"/>
  <c r="V427" i="1"/>
  <c r="K11" i="2" s="1"/>
  <c r="V426" i="1"/>
  <c r="J11" i="2" s="1"/>
  <c r="V425" i="1"/>
  <c r="I11" i="2" s="1"/>
  <c r="U428" i="1"/>
  <c r="U427" i="1"/>
  <c r="U426" i="1"/>
  <c r="U425" i="1"/>
  <c r="U414" i="1"/>
  <c r="U413" i="1"/>
  <c r="U412" i="1"/>
  <c r="V414" i="1"/>
  <c r="L10" i="2" s="1"/>
  <c r="V413" i="1"/>
  <c r="K10" i="2" s="1"/>
  <c r="V412" i="1"/>
  <c r="J10" i="2" s="1"/>
  <c r="I10" i="2"/>
  <c r="V314" i="1"/>
  <c r="K9" i="2" s="1"/>
  <c r="V214" i="1"/>
  <c r="L8" i="2" s="1"/>
  <c r="V213" i="1"/>
  <c r="K8" i="2" s="1"/>
  <c r="V212" i="1"/>
  <c r="I8" i="2"/>
  <c r="U196" i="1"/>
  <c r="U195" i="1"/>
  <c r="U194" i="1"/>
  <c r="V196" i="1"/>
  <c r="L7" i="2" s="1"/>
  <c r="V195" i="1"/>
  <c r="K7" i="2" s="1"/>
  <c r="V194" i="1"/>
  <c r="J7" i="2" s="1"/>
  <c r="I7" i="2"/>
  <c r="L6" i="2"/>
  <c r="K6" i="2"/>
  <c r="J6" i="2"/>
  <c r="V99" i="1"/>
  <c r="L5" i="2" s="1"/>
  <c r="V98" i="1"/>
  <c r="K5" i="2" s="1"/>
  <c r="V97" i="1"/>
  <c r="J5" i="2" s="1"/>
  <c r="V96" i="1"/>
  <c r="I5" i="2" s="1"/>
  <c r="U99" i="1"/>
  <c r="U98" i="1"/>
  <c r="U97" i="1"/>
  <c r="U96" i="1"/>
  <c r="N8" i="2"/>
  <c r="Y8" i="2" s="1"/>
  <c r="CH7" i="3"/>
  <c r="AZ18" i="3"/>
  <c r="AZ83" i="3" s="1"/>
  <c r="FY83" i="3" s="1"/>
  <c r="AY18" i="3"/>
  <c r="AX18" i="3"/>
  <c r="AV18" i="3"/>
  <c r="S113" i="3" s="1"/>
  <c r="AU18" i="3"/>
  <c r="R113" i="3" s="1"/>
  <c r="AT18" i="3"/>
  <c r="M19" i="4" s="1"/>
  <c r="AS18" i="3"/>
  <c r="AR18" i="3"/>
  <c r="CG20" i="3"/>
  <c r="AN7" i="3"/>
  <c r="AN9" i="3"/>
  <c r="CR33" i="3"/>
  <c r="CS33" i="3"/>
  <c r="CT33" i="3"/>
  <c r="CU33" i="3"/>
  <c r="CV33" i="3"/>
  <c r="CX33" i="3"/>
  <c r="CY33" i="3"/>
  <c r="CZ33" i="3"/>
  <c r="CR35" i="3"/>
  <c r="CS35" i="3"/>
  <c r="CT35" i="3"/>
  <c r="CU35" i="3"/>
  <c r="CV35" i="3"/>
  <c r="CX35" i="3"/>
  <c r="CY35" i="3"/>
  <c r="CZ35" i="3"/>
  <c r="CM16" i="3"/>
  <c r="CL16" i="3"/>
  <c r="CK16" i="3"/>
  <c r="CI16" i="3"/>
  <c r="CH16" i="3"/>
  <c r="CG16" i="3"/>
  <c r="CF16" i="3"/>
  <c r="CE16" i="3"/>
  <c r="CM14" i="3"/>
  <c r="CM82" i="3" s="1"/>
  <c r="CL14" i="3"/>
  <c r="CK14" i="3"/>
  <c r="CI14" i="3"/>
  <c r="CH14" i="3"/>
  <c r="CG14" i="3"/>
  <c r="CF14" i="3"/>
  <c r="CE14" i="3"/>
  <c r="CM24" i="3"/>
  <c r="CL24" i="3"/>
  <c r="CK24" i="3"/>
  <c r="CI24" i="3"/>
  <c r="CH24" i="3"/>
  <c r="CG24" i="3"/>
  <c r="CF24" i="3"/>
  <c r="CE24" i="3"/>
  <c r="CM18" i="3"/>
  <c r="CL18" i="3"/>
  <c r="CK18" i="3"/>
  <c r="CI18" i="3"/>
  <c r="CH18" i="3"/>
  <c r="CG18" i="3"/>
  <c r="CF18" i="3"/>
  <c r="CE18" i="3"/>
  <c r="CL12" i="3"/>
  <c r="CK12" i="3"/>
  <c r="CI12" i="3"/>
  <c r="CH12" i="3"/>
  <c r="CG12" i="3"/>
  <c r="CF12" i="3"/>
  <c r="CE12" i="3"/>
  <c r="CL8" i="3"/>
  <c r="CK8" i="3"/>
  <c r="CI8" i="3"/>
  <c r="CH8" i="3"/>
  <c r="CG8" i="3"/>
  <c r="CF8" i="3"/>
  <c r="CE8" i="3"/>
  <c r="CM22" i="3"/>
  <c r="CM70" i="3" s="1"/>
  <c r="CN10" i="3"/>
  <c r="CM10" i="3"/>
  <c r="CL10" i="3"/>
  <c r="CK10" i="3"/>
  <c r="CI10" i="3"/>
  <c r="CH10" i="3"/>
  <c r="CG10" i="3"/>
  <c r="CF10" i="3"/>
  <c r="CE10" i="3"/>
  <c r="CE20" i="3"/>
  <c r="CF20" i="3"/>
  <c r="CH20" i="3"/>
  <c r="CI20" i="3"/>
  <c r="CK20" i="3"/>
  <c r="CL20" i="3"/>
  <c r="CE22" i="3"/>
  <c r="CF22" i="3"/>
  <c r="CG22" i="3"/>
  <c r="Y6" i="4" s="1"/>
  <c r="CH22" i="3"/>
  <c r="AF100" i="3" s="1"/>
  <c r="CI22" i="3"/>
  <c r="AJ100" i="3" s="1"/>
  <c r="CK22" i="3"/>
  <c r="CL22" i="3"/>
  <c r="CM73" i="3"/>
  <c r="AV110" i="3"/>
  <c r="AU110" i="3"/>
  <c r="AT110" i="3"/>
  <c r="AS110" i="3"/>
  <c r="AR110" i="3"/>
  <c r="AQ110" i="3"/>
  <c r="AP110" i="3"/>
  <c r="AO110" i="3"/>
  <c r="AN110" i="3"/>
  <c r="AM110" i="3"/>
  <c r="AL110" i="3"/>
  <c r="AK110" i="3"/>
  <c r="AJ109" i="3"/>
  <c r="AI109" i="3"/>
  <c r="AH109" i="3"/>
  <c r="AG109" i="3"/>
  <c r="AF109" i="3"/>
  <c r="AE109" i="3"/>
  <c r="AD109" i="3"/>
  <c r="AC109" i="3"/>
  <c r="AB109" i="3"/>
  <c r="AA109" i="3"/>
  <c r="Z109" i="3"/>
  <c r="Y109" i="3"/>
  <c r="AV108" i="3"/>
  <c r="AU108" i="3"/>
  <c r="AT108" i="3"/>
  <c r="AS108" i="3"/>
  <c r="AR108" i="3"/>
  <c r="AQ108" i="3"/>
  <c r="AP108" i="3"/>
  <c r="AO108" i="3"/>
  <c r="AN108" i="3"/>
  <c r="AM108" i="3"/>
  <c r="AL108" i="3"/>
  <c r="AK108" i="3"/>
  <c r="AV104" i="3"/>
  <c r="AU104" i="3"/>
  <c r="AT104" i="3"/>
  <c r="AS104" i="3"/>
  <c r="AR104" i="3"/>
  <c r="AQ104" i="3"/>
  <c r="AP104" i="3"/>
  <c r="AO104" i="3"/>
  <c r="AN104" i="3"/>
  <c r="AM104" i="3"/>
  <c r="AL104" i="3"/>
  <c r="AK104" i="3"/>
  <c r="D110" i="3"/>
  <c r="D109" i="3"/>
  <c r="D108" i="3"/>
  <c r="D105" i="3"/>
  <c r="D103" i="3"/>
  <c r="D102" i="3"/>
  <c r="D100" i="3"/>
  <c r="U110" i="3"/>
  <c r="T110" i="3"/>
  <c r="S110" i="3"/>
  <c r="R110" i="3"/>
  <c r="Q110" i="3"/>
  <c r="P110" i="3"/>
  <c r="O110" i="3"/>
  <c r="N110" i="3"/>
  <c r="M110" i="3"/>
  <c r="L110" i="3"/>
  <c r="K110" i="3"/>
  <c r="J110" i="3"/>
  <c r="I110" i="3"/>
  <c r="H110" i="3"/>
  <c r="G110" i="3"/>
  <c r="F110" i="3"/>
  <c r="E110" i="3"/>
  <c r="L109" i="3"/>
  <c r="K109" i="3"/>
  <c r="J109" i="3"/>
  <c r="I109" i="3"/>
  <c r="H109" i="3"/>
  <c r="G109" i="3"/>
  <c r="F109" i="3"/>
  <c r="E109" i="3"/>
  <c r="L108" i="3"/>
  <c r="K108" i="3"/>
  <c r="J108" i="3"/>
  <c r="I108" i="3"/>
  <c r="H108" i="3"/>
  <c r="G108" i="3"/>
  <c r="F108" i="3"/>
  <c r="E108" i="3"/>
  <c r="U107" i="3"/>
  <c r="T107" i="3"/>
  <c r="S107" i="3"/>
  <c r="R107" i="3"/>
  <c r="Q107" i="3"/>
  <c r="P107" i="3"/>
  <c r="O107" i="3"/>
  <c r="N107" i="3"/>
  <c r="M107" i="3"/>
  <c r="U105" i="3"/>
  <c r="T105" i="3"/>
  <c r="S105" i="3"/>
  <c r="R105" i="3"/>
  <c r="Q105" i="3"/>
  <c r="P105" i="3"/>
  <c r="O105" i="3"/>
  <c r="N105" i="3"/>
  <c r="M105" i="3"/>
  <c r="L105" i="3"/>
  <c r="K105" i="3"/>
  <c r="J105" i="3"/>
  <c r="I105" i="3"/>
  <c r="H105" i="3"/>
  <c r="G105" i="3"/>
  <c r="F105" i="3"/>
  <c r="E105" i="3"/>
  <c r="U103" i="3"/>
  <c r="T103" i="3"/>
  <c r="S103" i="3"/>
  <c r="R103" i="3"/>
  <c r="Q103" i="3"/>
  <c r="P103" i="3"/>
  <c r="O103" i="3"/>
  <c r="N103" i="3"/>
  <c r="M103" i="3"/>
  <c r="L103" i="3"/>
  <c r="K103" i="3"/>
  <c r="J103" i="3"/>
  <c r="I103" i="3"/>
  <c r="H103" i="3"/>
  <c r="G103" i="3"/>
  <c r="F103" i="3"/>
  <c r="E103" i="3"/>
  <c r="L102" i="3"/>
  <c r="K102" i="3"/>
  <c r="J102" i="3"/>
  <c r="I102" i="3"/>
  <c r="H102" i="3"/>
  <c r="G102" i="3"/>
  <c r="F102" i="3"/>
  <c r="E102" i="3"/>
  <c r="L100" i="3"/>
  <c r="K100" i="3"/>
  <c r="J100" i="3"/>
  <c r="I100" i="3"/>
  <c r="H100" i="3"/>
  <c r="G100" i="3"/>
  <c r="F100" i="3"/>
  <c r="E100" i="3"/>
  <c r="AS16" i="4"/>
  <c r="AR16" i="4"/>
  <c r="AQ16" i="4"/>
  <c r="AP16" i="4"/>
  <c r="AO16" i="4"/>
  <c r="AN16" i="4"/>
  <c r="AM16" i="4"/>
  <c r="AL16" i="4"/>
  <c r="AK16" i="4"/>
  <c r="AJ16" i="4"/>
  <c r="AI16" i="4"/>
  <c r="AH16" i="4"/>
  <c r="AG15" i="4"/>
  <c r="AF15" i="4"/>
  <c r="AE15" i="4"/>
  <c r="AD15" i="4"/>
  <c r="AC15" i="4"/>
  <c r="AB15" i="4"/>
  <c r="AA15" i="4"/>
  <c r="Z15" i="4"/>
  <c r="Y15" i="4"/>
  <c r="X15" i="4"/>
  <c r="W15" i="4"/>
  <c r="V15" i="4"/>
  <c r="AS14" i="4"/>
  <c r="AR14" i="4"/>
  <c r="AQ14" i="4"/>
  <c r="AP14" i="4"/>
  <c r="AO14" i="4"/>
  <c r="AN14" i="4"/>
  <c r="AM14" i="4"/>
  <c r="AL14" i="4"/>
  <c r="AK14" i="4"/>
  <c r="AJ14" i="4"/>
  <c r="AI14" i="4"/>
  <c r="AH14" i="4"/>
  <c r="AS10" i="4"/>
  <c r="AR10" i="4"/>
  <c r="AQ10" i="4"/>
  <c r="AP10" i="4"/>
  <c r="AO10" i="4"/>
  <c r="AN10" i="4"/>
  <c r="AM10" i="4"/>
  <c r="AL10" i="4"/>
  <c r="AK10" i="4"/>
  <c r="AJ10" i="4"/>
  <c r="AI10" i="4"/>
  <c r="AH10" i="4"/>
  <c r="S16" i="4"/>
  <c r="R16" i="4"/>
  <c r="Q16" i="4"/>
  <c r="P16" i="4"/>
  <c r="O16" i="4"/>
  <c r="N16" i="4"/>
  <c r="M16" i="4"/>
  <c r="L16" i="4"/>
  <c r="K16" i="4"/>
  <c r="J16" i="4"/>
  <c r="I16" i="4"/>
  <c r="H16" i="4"/>
  <c r="G16" i="4"/>
  <c r="F16" i="4"/>
  <c r="E16" i="4"/>
  <c r="D16" i="4"/>
  <c r="C16" i="4"/>
  <c r="B16" i="4"/>
  <c r="J15" i="4"/>
  <c r="I15" i="4"/>
  <c r="H15" i="4"/>
  <c r="G15" i="4"/>
  <c r="F15" i="4"/>
  <c r="E15" i="4"/>
  <c r="D15" i="4"/>
  <c r="C15" i="4"/>
  <c r="B15" i="4"/>
  <c r="J14" i="4"/>
  <c r="I14" i="4"/>
  <c r="H14" i="4"/>
  <c r="G14" i="4"/>
  <c r="F14" i="4"/>
  <c r="E14" i="4"/>
  <c r="D14" i="4"/>
  <c r="C14" i="4"/>
  <c r="B14" i="4"/>
  <c r="S13" i="4"/>
  <c r="R13" i="4"/>
  <c r="Q13" i="4"/>
  <c r="P13" i="4"/>
  <c r="O13" i="4"/>
  <c r="N13" i="4"/>
  <c r="M13" i="4"/>
  <c r="L13" i="4"/>
  <c r="K13" i="4"/>
  <c r="S11" i="4"/>
  <c r="R11" i="4"/>
  <c r="Q11" i="4"/>
  <c r="P11" i="4"/>
  <c r="O11" i="4"/>
  <c r="N11" i="4"/>
  <c r="M11" i="4"/>
  <c r="L11" i="4"/>
  <c r="K11" i="4"/>
  <c r="J11" i="4"/>
  <c r="I11" i="4"/>
  <c r="H11" i="4"/>
  <c r="G11" i="4"/>
  <c r="F11" i="4"/>
  <c r="E11" i="4"/>
  <c r="D11" i="4"/>
  <c r="C11" i="4"/>
  <c r="B11" i="4"/>
  <c r="S9" i="4"/>
  <c r="R9" i="4"/>
  <c r="Q9" i="4"/>
  <c r="P9" i="4"/>
  <c r="O9" i="4"/>
  <c r="N9" i="4"/>
  <c r="M9" i="4"/>
  <c r="L9" i="4"/>
  <c r="K9" i="4"/>
  <c r="J9" i="4"/>
  <c r="I9" i="4"/>
  <c r="H9" i="4"/>
  <c r="G9" i="4"/>
  <c r="F9" i="4"/>
  <c r="E9" i="4"/>
  <c r="D9" i="4"/>
  <c r="C9" i="4"/>
  <c r="B9" i="4"/>
  <c r="J8" i="4"/>
  <c r="I8" i="4"/>
  <c r="H8" i="4"/>
  <c r="G8" i="4"/>
  <c r="F8" i="4"/>
  <c r="E8" i="4"/>
  <c r="D8" i="4"/>
  <c r="C8" i="4"/>
  <c r="B8" i="4"/>
  <c r="J6" i="4"/>
  <c r="I6" i="4"/>
  <c r="H6" i="4"/>
  <c r="G6" i="4"/>
  <c r="F6" i="4"/>
  <c r="E6" i="4"/>
  <c r="D6" i="4"/>
  <c r="C6" i="4"/>
  <c r="B6" i="4"/>
  <c r="EZ83" i="3"/>
  <c r="CM83" i="3"/>
  <c r="BZ83" i="3"/>
  <c r="BM83" i="3"/>
  <c r="AM83" i="3"/>
  <c r="M83" i="3"/>
  <c r="EZ82" i="3"/>
  <c r="BZ82" i="3"/>
  <c r="BM82" i="3"/>
  <c r="Z82" i="3"/>
  <c r="M82" i="3"/>
  <c r="EZ81" i="3"/>
  <c r="EM81" i="3"/>
  <c r="DM81" i="3"/>
  <c r="BZ81" i="3"/>
  <c r="BM81" i="3"/>
  <c r="M81" i="3"/>
  <c r="EZ80" i="3"/>
  <c r="EM80" i="3"/>
  <c r="DZ80" i="3"/>
  <c r="DM80" i="3"/>
  <c r="CM80" i="3"/>
  <c r="BZ80" i="3"/>
  <c r="BM80" i="3"/>
  <c r="AZ80" i="3"/>
  <c r="AM80" i="3"/>
  <c r="Z80" i="3"/>
  <c r="M80" i="3"/>
  <c r="EZ79" i="3"/>
  <c r="EM79" i="3"/>
  <c r="DM79" i="3"/>
  <c r="CZ79" i="3"/>
  <c r="CM79" i="3"/>
  <c r="BZ79" i="3"/>
  <c r="BM79" i="3"/>
  <c r="AM79" i="3"/>
  <c r="Z79" i="3"/>
  <c r="M79" i="3"/>
  <c r="EZ78" i="3"/>
  <c r="DZ78" i="3"/>
  <c r="EM78" i="3"/>
  <c r="DM78" i="3"/>
  <c r="BZ78" i="3"/>
  <c r="AZ78" i="3"/>
  <c r="AM78" i="3"/>
  <c r="Z78" i="3"/>
  <c r="M78" i="3"/>
  <c r="EZ77" i="3"/>
  <c r="EM77" i="3"/>
  <c r="BZ77" i="3"/>
  <c r="BM77" i="3"/>
  <c r="AZ77" i="3"/>
  <c r="AM77" i="3"/>
  <c r="EZ76" i="3"/>
  <c r="EM76" i="3"/>
  <c r="CM76" i="3"/>
  <c r="BM76" i="3"/>
  <c r="AZ76" i="3"/>
  <c r="AM76" i="3"/>
  <c r="M76" i="3"/>
  <c r="EZ75" i="3"/>
  <c r="EM75" i="3"/>
  <c r="DM75" i="3"/>
  <c r="CM75" i="3"/>
  <c r="BZ75" i="3"/>
  <c r="BM75" i="3"/>
  <c r="AZ75" i="3"/>
  <c r="AM75" i="3"/>
  <c r="Z75" i="3"/>
  <c r="M75" i="3"/>
  <c r="EZ74" i="3"/>
  <c r="EM74" i="3"/>
  <c r="DZ74" i="3"/>
  <c r="CZ74" i="3"/>
  <c r="BZ74" i="3"/>
  <c r="BM74" i="3"/>
  <c r="AM74" i="3"/>
  <c r="DZ73" i="3"/>
  <c r="CZ73" i="3"/>
  <c r="BZ73" i="3"/>
  <c r="BM73" i="3"/>
  <c r="AZ73" i="3"/>
  <c r="AM73" i="3"/>
  <c r="Z73" i="3"/>
  <c r="M73" i="3"/>
  <c r="AZ72" i="3"/>
  <c r="AM72" i="3"/>
  <c r="Z72" i="3"/>
  <c r="M72" i="3"/>
  <c r="EZ71" i="3"/>
  <c r="CM71" i="3"/>
  <c r="BZ71" i="3"/>
  <c r="BM71" i="3"/>
  <c r="EZ70" i="3"/>
  <c r="EM70" i="3"/>
  <c r="DM70" i="3"/>
  <c r="CZ70" i="3"/>
  <c r="BZ70" i="3"/>
  <c r="AZ70" i="3"/>
  <c r="AM70" i="3"/>
  <c r="Z70" i="3"/>
  <c r="M70" i="3"/>
  <c r="DM69" i="3"/>
  <c r="BZ69" i="3"/>
  <c r="AZ69" i="3"/>
  <c r="EZ61" i="3"/>
  <c r="EM61" i="3"/>
  <c r="DZ61" i="3"/>
  <c r="DM61" i="3"/>
  <c r="CZ61" i="3"/>
  <c r="CM61" i="3"/>
  <c r="BZ61" i="3"/>
  <c r="BM61" i="3"/>
  <c r="AZ61" i="3"/>
  <c r="AM61" i="3"/>
  <c r="Z61" i="3"/>
  <c r="M61" i="3"/>
  <c r="EZ60" i="3"/>
  <c r="EM60" i="3"/>
  <c r="DZ60" i="3"/>
  <c r="DM60" i="3"/>
  <c r="CZ60" i="3"/>
  <c r="CM60" i="3"/>
  <c r="BZ60" i="3"/>
  <c r="BM60" i="3"/>
  <c r="AZ60" i="3"/>
  <c r="AM60" i="3"/>
  <c r="Z60" i="3"/>
  <c r="M60" i="3"/>
  <c r="EZ59" i="3"/>
  <c r="EM59" i="3"/>
  <c r="DZ59" i="3"/>
  <c r="DM59" i="3"/>
  <c r="CZ59" i="3"/>
  <c r="CM59" i="3"/>
  <c r="BZ59" i="3"/>
  <c r="BM59" i="3"/>
  <c r="AZ59" i="3"/>
  <c r="AM59" i="3"/>
  <c r="Z59" i="3"/>
  <c r="M59" i="3"/>
  <c r="EZ58" i="3"/>
  <c r="EM58" i="3"/>
  <c r="DZ58" i="3"/>
  <c r="DM58" i="3"/>
  <c r="CZ58" i="3"/>
  <c r="CM58" i="3"/>
  <c r="BZ58" i="3"/>
  <c r="BM58" i="3"/>
  <c r="AZ58" i="3"/>
  <c r="AM58" i="3"/>
  <c r="Z58" i="3"/>
  <c r="M58" i="3"/>
  <c r="EZ57" i="3"/>
  <c r="EM57" i="3"/>
  <c r="DZ57" i="3"/>
  <c r="DM57" i="3"/>
  <c r="CZ57" i="3"/>
  <c r="CM57" i="3"/>
  <c r="BZ57" i="3"/>
  <c r="BM57" i="3"/>
  <c r="AZ57" i="3"/>
  <c r="AM57" i="3"/>
  <c r="Z57" i="3"/>
  <c r="M57" i="3"/>
  <c r="EZ56" i="3"/>
  <c r="EM56" i="3"/>
  <c r="DZ56" i="3"/>
  <c r="DM56" i="3"/>
  <c r="CZ56" i="3"/>
  <c r="CM56" i="3"/>
  <c r="BZ56" i="3"/>
  <c r="BM56" i="3"/>
  <c r="AZ56" i="3"/>
  <c r="AM56" i="3"/>
  <c r="Z56" i="3"/>
  <c r="M56" i="3"/>
  <c r="EZ55" i="3"/>
  <c r="EM55" i="3"/>
  <c r="DZ55" i="3"/>
  <c r="DM55" i="3"/>
  <c r="CZ55" i="3"/>
  <c r="CM55" i="3"/>
  <c r="BZ55" i="3"/>
  <c r="BM55" i="3"/>
  <c r="AZ55" i="3"/>
  <c r="AM55" i="3"/>
  <c r="Z55" i="3"/>
  <c r="M55" i="3"/>
  <c r="EZ54" i="3"/>
  <c r="EM54" i="3"/>
  <c r="DZ54" i="3"/>
  <c r="DM54" i="3"/>
  <c r="CZ54" i="3"/>
  <c r="CM54" i="3"/>
  <c r="BZ54" i="3"/>
  <c r="BM54" i="3"/>
  <c r="AZ54" i="3"/>
  <c r="AM54" i="3"/>
  <c r="Z54" i="3"/>
  <c r="M54" i="3"/>
  <c r="EZ53" i="3"/>
  <c r="EM53" i="3"/>
  <c r="DZ53" i="3"/>
  <c r="DM53" i="3"/>
  <c r="CZ53" i="3"/>
  <c r="CM53" i="3"/>
  <c r="BZ53" i="3"/>
  <c r="BM53" i="3"/>
  <c r="AZ53" i="3"/>
  <c r="AM53" i="3"/>
  <c r="Z53" i="3"/>
  <c r="M53" i="3"/>
  <c r="EZ52" i="3"/>
  <c r="EM52" i="3"/>
  <c r="DZ52" i="3"/>
  <c r="DM52" i="3"/>
  <c r="CZ52" i="3"/>
  <c r="CM52" i="3"/>
  <c r="BZ52" i="3"/>
  <c r="BM52" i="3"/>
  <c r="AZ52" i="3"/>
  <c r="AM52" i="3"/>
  <c r="Z52" i="3"/>
  <c r="M52" i="3"/>
  <c r="EZ51" i="3"/>
  <c r="EM51" i="3"/>
  <c r="DZ51" i="3"/>
  <c r="DM51" i="3"/>
  <c r="CZ51" i="3"/>
  <c r="CM51" i="3"/>
  <c r="BZ51" i="3"/>
  <c r="BM51" i="3"/>
  <c r="AZ51" i="3"/>
  <c r="AM51" i="3"/>
  <c r="Z51" i="3"/>
  <c r="M51" i="3"/>
  <c r="EZ50" i="3"/>
  <c r="EM50" i="3"/>
  <c r="DZ50" i="3"/>
  <c r="DM50" i="3"/>
  <c r="CZ50" i="3"/>
  <c r="CM50" i="3"/>
  <c r="BZ50" i="3"/>
  <c r="BM50" i="3"/>
  <c r="AZ50" i="3"/>
  <c r="AM50" i="3"/>
  <c r="Z50" i="3"/>
  <c r="M50" i="3"/>
  <c r="EZ49" i="3"/>
  <c r="EM49" i="3"/>
  <c r="DZ49" i="3"/>
  <c r="DM49" i="3"/>
  <c r="CZ49" i="3"/>
  <c r="CM49" i="3"/>
  <c r="BZ49" i="3"/>
  <c r="BM49" i="3"/>
  <c r="AZ49" i="3"/>
  <c r="AM49" i="3"/>
  <c r="Z49" i="3"/>
  <c r="M49" i="3"/>
  <c r="EZ48" i="3"/>
  <c r="EM48" i="3"/>
  <c r="DZ48" i="3"/>
  <c r="DM48" i="3"/>
  <c r="CZ48" i="3"/>
  <c r="CM48" i="3"/>
  <c r="BZ48" i="3"/>
  <c r="BM48" i="3"/>
  <c r="AZ48" i="3"/>
  <c r="AM48" i="3"/>
  <c r="Z48" i="3"/>
  <c r="M48" i="3"/>
  <c r="EZ47" i="3"/>
  <c r="EM47" i="3"/>
  <c r="DZ47" i="3"/>
  <c r="DM47" i="3"/>
  <c r="CZ47" i="3"/>
  <c r="CM47" i="3"/>
  <c r="BZ47" i="3"/>
  <c r="BM47" i="3"/>
  <c r="AZ47" i="3"/>
  <c r="AM47" i="3"/>
  <c r="Z47" i="3"/>
  <c r="M47" i="3"/>
  <c r="DY31" i="3"/>
  <c r="DX31" i="3"/>
  <c r="DV31" i="3"/>
  <c r="AT106" i="3" s="1"/>
  <c r="DU31" i="3"/>
  <c r="AN12" i="4" s="1"/>
  <c r="DT31" i="3"/>
  <c r="AL106" i="3" s="1"/>
  <c r="DS31" i="3"/>
  <c r="DR31" i="3"/>
  <c r="DY29" i="3"/>
  <c r="DX29" i="3"/>
  <c r="DV29" i="3"/>
  <c r="AV111" i="3" s="1"/>
  <c r="DU29" i="3"/>
  <c r="AO17" i="4" s="1"/>
  <c r="DT29" i="3"/>
  <c r="AK17" i="4" s="1"/>
  <c r="DS29" i="3"/>
  <c r="DR29" i="3"/>
  <c r="DY27" i="3"/>
  <c r="DX27" i="3"/>
  <c r="DV27" i="3"/>
  <c r="DU27" i="3"/>
  <c r="DT27" i="3"/>
  <c r="DS27" i="3"/>
  <c r="DR27" i="3"/>
  <c r="DY25" i="3"/>
  <c r="DX25" i="3"/>
  <c r="DV25" i="3"/>
  <c r="AS6" i="4" s="1"/>
  <c r="DU25" i="3"/>
  <c r="AN6" i="4" s="1"/>
  <c r="DT25" i="3"/>
  <c r="DS25" i="3"/>
  <c r="DR25" i="3"/>
  <c r="DY23" i="3"/>
  <c r="DX23" i="3"/>
  <c r="DV23" i="3"/>
  <c r="DU23" i="3"/>
  <c r="DT23" i="3"/>
  <c r="DS23" i="3"/>
  <c r="DR23" i="3"/>
  <c r="DY21" i="3"/>
  <c r="DX21" i="3"/>
  <c r="DV21" i="3"/>
  <c r="AV105" i="3" s="1"/>
  <c r="DU21" i="3"/>
  <c r="AP105" i="3" s="1"/>
  <c r="DT21" i="3"/>
  <c r="AK11" i="4" s="1"/>
  <c r="DS21" i="3"/>
  <c r="DR21" i="3"/>
  <c r="DY19" i="3"/>
  <c r="DX19" i="3"/>
  <c r="DV19" i="3"/>
  <c r="DU19" i="3"/>
  <c r="DT19" i="3"/>
  <c r="DS19" i="3"/>
  <c r="DR19" i="3"/>
  <c r="EL18" i="3"/>
  <c r="EK18" i="3"/>
  <c r="EI18" i="3"/>
  <c r="EH18" i="3"/>
  <c r="EG18" i="3"/>
  <c r="EF18" i="3"/>
  <c r="EE18" i="3"/>
  <c r="DY18" i="3"/>
  <c r="DX18" i="3"/>
  <c r="DV18" i="3"/>
  <c r="DU18" i="3"/>
  <c r="DT18" i="3"/>
  <c r="DS18" i="3"/>
  <c r="DR18" i="3"/>
  <c r="EL17" i="3"/>
  <c r="EK17" i="3"/>
  <c r="EI17" i="3"/>
  <c r="EH17" i="3"/>
  <c r="EG17" i="3"/>
  <c r="EF17" i="3"/>
  <c r="EE17" i="3"/>
  <c r="DY16" i="3"/>
  <c r="DX16" i="3"/>
  <c r="DV16" i="3"/>
  <c r="DU16" i="3"/>
  <c r="DT16" i="3"/>
  <c r="DS16" i="3"/>
  <c r="DR16" i="3"/>
  <c r="EL15" i="3"/>
  <c r="EK15" i="3"/>
  <c r="EI15" i="3"/>
  <c r="EH15" i="3"/>
  <c r="EG15" i="3"/>
  <c r="EF15" i="3"/>
  <c r="EE15" i="3"/>
  <c r="DY14" i="3"/>
  <c r="DX14" i="3"/>
  <c r="DV14" i="3"/>
  <c r="DU14" i="3"/>
  <c r="DT14" i="3"/>
  <c r="DS14" i="3"/>
  <c r="DR14" i="3"/>
  <c r="EL13" i="3"/>
  <c r="EK13" i="3"/>
  <c r="EI13" i="3"/>
  <c r="EH13" i="3"/>
  <c r="EG13" i="3"/>
  <c r="EF13" i="3"/>
  <c r="EE13" i="3"/>
  <c r="DY13" i="3"/>
  <c r="DX13" i="3"/>
  <c r="DV13" i="3"/>
  <c r="DU13" i="3"/>
  <c r="DT13" i="3"/>
  <c r="DS13" i="3"/>
  <c r="DR13" i="3"/>
  <c r="EL11" i="3"/>
  <c r="EK11" i="3"/>
  <c r="EI11" i="3"/>
  <c r="EH11" i="3"/>
  <c r="EG11" i="3"/>
  <c r="EF11" i="3"/>
  <c r="EE11" i="3"/>
  <c r="DY11" i="3"/>
  <c r="DX11" i="3"/>
  <c r="DV11" i="3"/>
  <c r="EI7" i="3"/>
  <c r="EV7" i="3"/>
  <c r="DU11" i="3"/>
  <c r="DT11" i="3"/>
  <c r="DS11" i="3"/>
  <c r="DR11" i="3"/>
  <c r="EY10" i="3"/>
  <c r="EX10" i="3"/>
  <c r="EV10" i="3"/>
  <c r="EU10" i="3"/>
  <c r="ET10" i="3"/>
  <c r="ES10" i="3"/>
  <c r="ER10" i="3"/>
  <c r="EY9" i="3"/>
  <c r="EY5" i="3"/>
  <c r="EY7" i="3"/>
  <c r="EX9" i="3"/>
  <c r="EV9" i="3"/>
  <c r="EU9" i="3"/>
  <c r="ET9" i="3"/>
  <c r="ES9" i="3"/>
  <c r="ER9" i="3"/>
  <c r="EL9" i="3"/>
  <c r="EK9" i="3"/>
  <c r="EI9" i="3"/>
  <c r="EV5" i="3"/>
  <c r="EH9" i="3"/>
  <c r="EG9" i="3"/>
  <c r="EF9" i="3"/>
  <c r="EE9" i="3"/>
  <c r="DY9" i="3"/>
  <c r="DX9" i="3"/>
  <c r="DV9" i="3"/>
  <c r="AS15" i="4" s="1"/>
  <c r="DU9" i="3"/>
  <c r="AN15" i="4" s="1"/>
  <c r="DT9" i="3"/>
  <c r="AL109" i="3" s="1"/>
  <c r="DS9" i="3"/>
  <c r="DR9" i="3"/>
  <c r="EX7" i="3"/>
  <c r="EU7" i="3"/>
  <c r="ET7" i="3"/>
  <c r="ES7" i="3"/>
  <c r="ER7" i="3"/>
  <c r="EL7" i="3"/>
  <c r="EK7" i="3"/>
  <c r="EH7" i="3"/>
  <c r="EG7" i="3"/>
  <c r="EF7" i="3"/>
  <c r="EE7" i="3"/>
  <c r="EX5" i="3"/>
  <c r="EU5" i="3"/>
  <c r="ET5" i="3"/>
  <c r="ES5" i="3"/>
  <c r="ER5" i="3"/>
  <c r="EL5" i="3"/>
  <c r="EK5" i="3"/>
  <c r="EI5" i="3"/>
  <c r="EH5" i="3"/>
  <c r="EG5" i="3"/>
  <c r="EF5" i="3"/>
  <c r="EE5" i="3"/>
  <c r="DY5" i="3"/>
  <c r="DX5" i="3"/>
  <c r="DV5" i="3"/>
  <c r="DU5" i="3"/>
  <c r="DT5" i="3"/>
  <c r="DS5" i="3"/>
  <c r="DR5" i="3"/>
  <c r="CR17" i="3"/>
  <c r="CS17" i="3"/>
  <c r="CT17" i="3"/>
  <c r="CU17" i="3"/>
  <c r="CV17" i="3"/>
  <c r="CX17" i="3"/>
  <c r="CY17" i="3"/>
  <c r="CZ17" i="3"/>
  <c r="CZ83" i="3" s="1"/>
  <c r="CR19" i="3"/>
  <c r="CS19" i="3"/>
  <c r="CT19" i="3"/>
  <c r="AA110" i="3" s="1"/>
  <c r="CU19" i="3"/>
  <c r="AF110" i="3" s="1"/>
  <c r="CV19" i="3"/>
  <c r="AF16" i="4" s="1"/>
  <c r="CX19" i="3"/>
  <c r="CY19" i="3"/>
  <c r="CZ19" i="3"/>
  <c r="CZ80" i="3" s="1"/>
  <c r="CR21" i="3"/>
  <c r="CS21" i="3"/>
  <c r="CT21" i="3"/>
  <c r="CU21" i="3"/>
  <c r="CV21" i="3"/>
  <c r="CX21" i="3"/>
  <c r="CY21" i="3"/>
  <c r="CZ21" i="3"/>
  <c r="CR22" i="3"/>
  <c r="CS22" i="3"/>
  <c r="CT22" i="3"/>
  <c r="CU22" i="3"/>
  <c r="CV22" i="3"/>
  <c r="CX22" i="3"/>
  <c r="CY22" i="3"/>
  <c r="CZ22" i="3"/>
  <c r="CR24" i="3"/>
  <c r="CS24" i="3"/>
  <c r="CT24" i="3"/>
  <c r="CU24" i="3"/>
  <c r="CV24" i="3"/>
  <c r="CX24" i="3"/>
  <c r="CY24" i="3"/>
  <c r="CZ24" i="3"/>
  <c r="CR26" i="3"/>
  <c r="CS26" i="3"/>
  <c r="CT26" i="3"/>
  <c r="CU26" i="3"/>
  <c r="CV26" i="3"/>
  <c r="CX26" i="3"/>
  <c r="CY26" i="3"/>
  <c r="CR27" i="3"/>
  <c r="CS27" i="3"/>
  <c r="CT27" i="3"/>
  <c r="CU27" i="3"/>
  <c r="CV27" i="3"/>
  <c r="CX27" i="3"/>
  <c r="CY27" i="3"/>
  <c r="CR5" i="3"/>
  <c r="CS5" i="3"/>
  <c r="CT5" i="3"/>
  <c r="CU5" i="3"/>
  <c r="CV5" i="3"/>
  <c r="CX5" i="3"/>
  <c r="CY5" i="3"/>
  <c r="CZ5" i="3"/>
  <c r="CZ77" i="3" s="1"/>
  <c r="CR29" i="3"/>
  <c r="CS29" i="3"/>
  <c r="CT29" i="3"/>
  <c r="CU29" i="3"/>
  <c r="CV29" i="3"/>
  <c r="CX29" i="3"/>
  <c r="CY29" i="3"/>
  <c r="CZ29" i="3"/>
  <c r="CR31" i="3"/>
  <c r="CS31" i="3"/>
  <c r="CT31" i="3"/>
  <c r="CU31" i="3"/>
  <c r="CV31" i="3"/>
  <c r="CX31" i="3"/>
  <c r="CY31" i="3"/>
  <c r="CZ31" i="3"/>
  <c r="CZ81" i="3" s="1"/>
  <c r="CZ76" i="3"/>
  <c r="CZ15" i="3"/>
  <c r="CZ78" i="3" s="1"/>
  <c r="CY15" i="3"/>
  <c r="CX15" i="3"/>
  <c r="CV15" i="3"/>
  <c r="CU15" i="3"/>
  <c r="CT15" i="3"/>
  <c r="CS15" i="3"/>
  <c r="CR15" i="3"/>
  <c r="AR15" i="3"/>
  <c r="AS15" i="3"/>
  <c r="AT15" i="3"/>
  <c r="AU15" i="3"/>
  <c r="O18" i="4" s="1"/>
  <c r="AV15" i="3"/>
  <c r="AX15" i="3"/>
  <c r="AY15" i="3"/>
  <c r="AZ16" i="3"/>
  <c r="AY16" i="3"/>
  <c r="AX16" i="3"/>
  <c r="AV16" i="3"/>
  <c r="AU16" i="3"/>
  <c r="AT16" i="3"/>
  <c r="AS16" i="3"/>
  <c r="AR16" i="3"/>
  <c r="AZ15" i="3"/>
  <c r="GC68" i="3"/>
  <c r="GC67" i="3"/>
  <c r="GC66" i="3"/>
  <c r="FB66" i="3"/>
  <c r="GC65" i="3"/>
  <c r="FB65" i="3"/>
  <c r="FB44" i="3"/>
  <c r="FB43" i="3"/>
  <c r="CU7" i="3"/>
  <c r="BH12" i="3"/>
  <c r="BH5" i="3"/>
  <c r="N5" i="4" s="1"/>
  <c r="BH14" i="3"/>
  <c r="P14" i="4" s="1"/>
  <c r="BH10" i="3"/>
  <c r="Q100" i="3" s="1"/>
  <c r="AU11" i="3"/>
  <c r="AU12" i="3"/>
  <c r="AU13" i="3"/>
  <c r="AU10" i="3"/>
  <c r="AU9" i="3"/>
  <c r="AH11" i="3"/>
  <c r="AH9" i="3"/>
  <c r="AH7" i="3"/>
  <c r="F18" i="4" s="1"/>
  <c r="AH5" i="3"/>
  <c r="U28" i="3"/>
  <c r="U26" i="3"/>
  <c r="U24" i="3"/>
  <c r="U23" i="3"/>
  <c r="U21" i="3"/>
  <c r="U19" i="3"/>
  <c r="U18" i="3"/>
  <c r="U16" i="3"/>
  <c r="I113" i="3" s="1"/>
  <c r="U14" i="3"/>
  <c r="U12" i="3"/>
  <c r="H7" i="3"/>
  <c r="U10" i="3"/>
  <c r="U8" i="3"/>
  <c r="U7" i="3"/>
  <c r="U5" i="3"/>
  <c r="H5" i="3"/>
  <c r="H16" i="3"/>
  <c r="H14" i="3"/>
  <c r="H13" i="3"/>
  <c r="H12" i="3"/>
  <c r="H10" i="3"/>
  <c r="H9" i="3"/>
  <c r="M5" i="3"/>
  <c r="M69" i="3" s="1"/>
  <c r="FX69" i="3" s="1"/>
  <c r="GC69" i="3" s="1"/>
  <c r="Z62" i="3"/>
  <c r="Z63" i="3"/>
  <c r="M63" i="3"/>
  <c r="M62" i="3"/>
  <c r="FZ48" i="3"/>
  <c r="Z64" i="3"/>
  <c r="CM62" i="3"/>
  <c r="EZ85" i="3"/>
  <c r="EZ63" i="3"/>
  <c r="EZ62" i="3"/>
  <c r="EM63" i="3"/>
  <c r="EM62" i="3"/>
  <c r="DM63" i="3"/>
  <c r="DM62" i="3"/>
  <c r="CM63" i="3"/>
  <c r="BZ85" i="3"/>
  <c r="BZ63" i="3"/>
  <c r="BZ62" i="3"/>
  <c r="BM63" i="3"/>
  <c r="BM62" i="3"/>
  <c r="AZ62" i="3"/>
  <c r="AM63" i="3"/>
  <c r="FX63" i="3"/>
  <c r="AM62" i="3"/>
  <c r="CZ63" i="3"/>
  <c r="CZ62" i="3"/>
  <c r="AZ63" i="3"/>
  <c r="CZ64" i="3"/>
  <c r="FY63" i="3"/>
  <c r="FY62" i="3"/>
  <c r="DZ14" i="3"/>
  <c r="DZ13" i="3"/>
  <c r="DE18" i="3"/>
  <c r="DF18" i="3"/>
  <c r="DG18" i="3"/>
  <c r="DH18" i="3"/>
  <c r="DI18" i="3"/>
  <c r="DK18" i="3"/>
  <c r="DL18" i="3"/>
  <c r="DM18" i="3"/>
  <c r="DM17" i="3"/>
  <c r="AR12" i="3"/>
  <c r="AS12" i="3"/>
  <c r="AT12" i="3"/>
  <c r="AV12" i="3"/>
  <c r="AX12" i="3"/>
  <c r="AY12" i="3"/>
  <c r="AZ12" i="3"/>
  <c r="AR13" i="3"/>
  <c r="AS13" i="3"/>
  <c r="AT13" i="3"/>
  <c r="AV13" i="3"/>
  <c r="AX13" i="3"/>
  <c r="AY13" i="3"/>
  <c r="AZ13" i="3"/>
  <c r="AZ11" i="3"/>
  <c r="FX48" i="3"/>
  <c r="FY48" i="3"/>
  <c r="GA48" i="3"/>
  <c r="FX49" i="3"/>
  <c r="FY49" i="3"/>
  <c r="FZ49" i="3"/>
  <c r="FX50" i="3"/>
  <c r="FY50" i="3"/>
  <c r="FZ50" i="3"/>
  <c r="FX51" i="3"/>
  <c r="FY51" i="3"/>
  <c r="FZ51" i="3"/>
  <c r="FX52" i="3"/>
  <c r="FY52" i="3"/>
  <c r="FZ52" i="3"/>
  <c r="GA52" i="3"/>
  <c r="FX53" i="3"/>
  <c r="FY53" i="3"/>
  <c r="FZ53" i="3"/>
  <c r="GA53" i="3"/>
  <c r="FX54" i="3"/>
  <c r="FY54" i="3"/>
  <c r="FZ54" i="3"/>
  <c r="GA54" i="3"/>
  <c r="FX55" i="3"/>
  <c r="FY55" i="3"/>
  <c r="FZ55" i="3"/>
  <c r="GA55" i="3"/>
  <c r="FX56" i="3"/>
  <c r="FY56" i="3"/>
  <c r="FZ56" i="3"/>
  <c r="GA56" i="3"/>
  <c r="FX57" i="3"/>
  <c r="FY57" i="3"/>
  <c r="FZ57" i="3"/>
  <c r="GA57" i="3"/>
  <c r="FX58" i="3"/>
  <c r="FY58" i="3"/>
  <c r="FZ58" i="3"/>
  <c r="GA58" i="3"/>
  <c r="FX59" i="3"/>
  <c r="FY59" i="3"/>
  <c r="FZ59" i="3"/>
  <c r="GA59" i="3"/>
  <c r="FX60" i="3"/>
  <c r="FY60" i="3"/>
  <c r="FZ60" i="3"/>
  <c r="FX61" i="3"/>
  <c r="FY61" i="3"/>
  <c r="FZ61" i="3"/>
  <c r="FZ47" i="3"/>
  <c r="FY47" i="3"/>
  <c r="FX47" i="3"/>
  <c r="GC59" i="3"/>
  <c r="GC58" i="3"/>
  <c r="GC57" i="3"/>
  <c r="GC56" i="3"/>
  <c r="GC55" i="3"/>
  <c r="GC54" i="3"/>
  <c r="GC53" i="3"/>
  <c r="GC52" i="3"/>
  <c r="GC48" i="3"/>
  <c r="DY7" i="3"/>
  <c r="DX7" i="3"/>
  <c r="DV7" i="3"/>
  <c r="AV107" i="3" s="1"/>
  <c r="DU7" i="3"/>
  <c r="AP107" i="3" s="1"/>
  <c r="DT7" i="3"/>
  <c r="AK13" i="4" s="1"/>
  <c r="DS7" i="3"/>
  <c r="DR7" i="3"/>
  <c r="DL29" i="3"/>
  <c r="DK29" i="3"/>
  <c r="DI29" i="3"/>
  <c r="DH29" i="3"/>
  <c r="DG29" i="3"/>
  <c r="DF29" i="3"/>
  <c r="DE29" i="3"/>
  <c r="DL27" i="3"/>
  <c r="DK27" i="3"/>
  <c r="DI27" i="3"/>
  <c r="DH27" i="3"/>
  <c r="DG27" i="3"/>
  <c r="DF27" i="3"/>
  <c r="DE27" i="3"/>
  <c r="DL25" i="3"/>
  <c r="DK25" i="3"/>
  <c r="DI25" i="3"/>
  <c r="DH25" i="3"/>
  <c r="DG25" i="3"/>
  <c r="DF25" i="3"/>
  <c r="DE25" i="3"/>
  <c r="DL23" i="3"/>
  <c r="DK23" i="3"/>
  <c r="DI23" i="3"/>
  <c r="DH23" i="3"/>
  <c r="DG23" i="3"/>
  <c r="DF23" i="3"/>
  <c r="DE23" i="3"/>
  <c r="DE21" i="3"/>
  <c r="DF21" i="3"/>
  <c r="DG21" i="3"/>
  <c r="DH21" i="3"/>
  <c r="DI21" i="3"/>
  <c r="DK21" i="3"/>
  <c r="DL21" i="3"/>
  <c r="DL20" i="3"/>
  <c r="DK20" i="3"/>
  <c r="DI20" i="3"/>
  <c r="DH20" i="3"/>
  <c r="DG20" i="3"/>
  <c r="DF20" i="3"/>
  <c r="DE20" i="3"/>
  <c r="DL17" i="3"/>
  <c r="DK17" i="3"/>
  <c r="DI17" i="3"/>
  <c r="DH17" i="3"/>
  <c r="DG17" i="3"/>
  <c r="DF17" i="3"/>
  <c r="DE17" i="3"/>
  <c r="DL15" i="3"/>
  <c r="DK15" i="3"/>
  <c r="DI15" i="3"/>
  <c r="DH15" i="3"/>
  <c r="DG15" i="3"/>
  <c r="DF15" i="3"/>
  <c r="DE15" i="3"/>
  <c r="DL13" i="3"/>
  <c r="DK13" i="3"/>
  <c r="DI13" i="3"/>
  <c r="AG12" i="4" s="1"/>
  <c r="DH13" i="3"/>
  <c r="DG13" i="3"/>
  <c r="AA106" i="3" s="1"/>
  <c r="DF13" i="3"/>
  <c r="DE13" i="3"/>
  <c r="DL11" i="3"/>
  <c r="DK11" i="3"/>
  <c r="DI11" i="3"/>
  <c r="DH11" i="3"/>
  <c r="DG11" i="3"/>
  <c r="DF11" i="3"/>
  <c r="DE11" i="3"/>
  <c r="DE10" i="3"/>
  <c r="DF10" i="3"/>
  <c r="DG10" i="3"/>
  <c r="DH10" i="3"/>
  <c r="DI10" i="3"/>
  <c r="DI9" i="3"/>
  <c r="DK10" i="3"/>
  <c r="DL10" i="3"/>
  <c r="DL9" i="3"/>
  <c r="DK9" i="3"/>
  <c r="DH9" i="3"/>
  <c r="DG9" i="3"/>
  <c r="DF9" i="3"/>
  <c r="DE9" i="3"/>
  <c r="DL7" i="3"/>
  <c r="DK7" i="3"/>
  <c r="DI7" i="3"/>
  <c r="DH7" i="3"/>
  <c r="DG7" i="3"/>
  <c r="DF7" i="3"/>
  <c r="DE7" i="3"/>
  <c r="DL5" i="3"/>
  <c r="DK5" i="3"/>
  <c r="DI5" i="3"/>
  <c r="DH5" i="3"/>
  <c r="DG5" i="3"/>
  <c r="DF5" i="3"/>
  <c r="DE5" i="3"/>
  <c r="CY13" i="3"/>
  <c r="CX13" i="3"/>
  <c r="CV13" i="3"/>
  <c r="CU13" i="3"/>
  <c r="CT13" i="3"/>
  <c r="CS13" i="3"/>
  <c r="CR13" i="3"/>
  <c r="CY11" i="3"/>
  <c r="CX11" i="3"/>
  <c r="CV11" i="3"/>
  <c r="CU11" i="3"/>
  <c r="CT11" i="3"/>
  <c r="CS11" i="3"/>
  <c r="CR11" i="3"/>
  <c r="CY9" i="3"/>
  <c r="CX9" i="3"/>
  <c r="CV9" i="3"/>
  <c r="CU9" i="3"/>
  <c r="CT9" i="3"/>
  <c r="CS9" i="3"/>
  <c r="CR9" i="3"/>
  <c r="CR7" i="3"/>
  <c r="CY7" i="3"/>
  <c r="CX7" i="3"/>
  <c r="CV7" i="3"/>
  <c r="CT7" i="3"/>
  <c r="CS7" i="3"/>
  <c r="CL7" i="3"/>
  <c r="CK7" i="3"/>
  <c r="CI7" i="3"/>
  <c r="CG7" i="3"/>
  <c r="CF7" i="3"/>
  <c r="CE7" i="3"/>
  <c r="CL5" i="3"/>
  <c r="CK5" i="3"/>
  <c r="CI5" i="3"/>
  <c r="CH5" i="3"/>
  <c r="CG5" i="3"/>
  <c r="CF5" i="3"/>
  <c r="CE5" i="3"/>
  <c r="CM5" i="3"/>
  <c r="BR7" i="3"/>
  <c r="BS7" i="3"/>
  <c r="BT7" i="3"/>
  <c r="BU7" i="3"/>
  <c r="BV7" i="3"/>
  <c r="BX7" i="3"/>
  <c r="BY7" i="3"/>
  <c r="BY8" i="3"/>
  <c r="BX8" i="3"/>
  <c r="BV8" i="3"/>
  <c r="BU8" i="3"/>
  <c r="BT8" i="3"/>
  <c r="BS8" i="3"/>
  <c r="BR8" i="3"/>
  <c r="BY5" i="3"/>
  <c r="BX5" i="3"/>
  <c r="BV5" i="3"/>
  <c r="BU5" i="3"/>
  <c r="R106" i="3" s="1"/>
  <c r="AU5" i="3"/>
  <c r="P7" i="4" s="1"/>
  <c r="BH7" i="3"/>
  <c r="BH8" i="3"/>
  <c r="AU7" i="3"/>
  <c r="O10" i="4" s="1"/>
  <c r="BT5" i="3"/>
  <c r="M12" i="4" s="1"/>
  <c r="BS5" i="3"/>
  <c r="BR5" i="3"/>
  <c r="BL14" i="3"/>
  <c r="BK14" i="3"/>
  <c r="BI14" i="3"/>
  <c r="T108" i="3" s="1"/>
  <c r="BG14" i="3"/>
  <c r="N108" i="3" s="1"/>
  <c r="BF14" i="3"/>
  <c r="BE14" i="3"/>
  <c r="BL12" i="3"/>
  <c r="BK12" i="3"/>
  <c r="BI12" i="3"/>
  <c r="BG12" i="3"/>
  <c r="BF12" i="3"/>
  <c r="BE12" i="3"/>
  <c r="BL10" i="3"/>
  <c r="BK10" i="3"/>
  <c r="BI10" i="3"/>
  <c r="BG10" i="3"/>
  <c r="N100" i="3" s="1"/>
  <c r="BM10" i="3"/>
  <c r="BM70" i="3" s="1"/>
  <c r="BF10" i="3"/>
  <c r="BE10" i="3"/>
  <c r="BE8" i="3"/>
  <c r="BF8" i="3"/>
  <c r="BG8" i="3"/>
  <c r="BI8" i="3"/>
  <c r="BK8" i="3"/>
  <c r="BL8" i="3"/>
  <c r="BL7" i="3"/>
  <c r="BK7" i="3"/>
  <c r="BK5" i="3"/>
  <c r="BI7" i="3"/>
  <c r="BI5" i="3"/>
  <c r="S99" i="3" s="1"/>
  <c r="BG7" i="3"/>
  <c r="BF7" i="3"/>
  <c r="BF5" i="3"/>
  <c r="BE7" i="3"/>
  <c r="BL5" i="3"/>
  <c r="BG5" i="3"/>
  <c r="N99" i="3" s="1"/>
  <c r="BE5" i="3"/>
  <c r="BM5" i="3"/>
  <c r="BM86" i="3" s="1"/>
  <c r="AR11" i="3"/>
  <c r="AR5" i="3"/>
  <c r="AR7" i="3"/>
  <c r="AR9" i="3"/>
  <c r="AR10" i="3"/>
  <c r="AS11" i="3"/>
  <c r="AT11" i="3"/>
  <c r="AV11" i="3"/>
  <c r="AX11" i="3"/>
  <c r="AY11" i="3"/>
  <c r="AX10" i="3"/>
  <c r="AV10" i="3"/>
  <c r="AT10" i="3"/>
  <c r="AS10" i="3"/>
  <c r="AY10" i="3"/>
  <c r="AY9" i="3"/>
  <c r="AX9" i="3"/>
  <c r="AV9" i="3"/>
  <c r="AT9" i="3"/>
  <c r="AS9" i="3"/>
  <c r="AY7" i="3"/>
  <c r="AX7" i="3"/>
  <c r="AV7" i="3"/>
  <c r="AT7" i="3"/>
  <c r="M10" i="4" s="1"/>
  <c r="AS7" i="3"/>
  <c r="AY5" i="3"/>
  <c r="AX5" i="3"/>
  <c r="AV5" i="3"/>
  <c r="R7" i="4" s="1"/>
  <c r="AT5" i="3"/>
  <c r="M7" i="4" s="1"/>
  <c r="AS5" i="3"/>
  <c r="AE5" i="3"/>
  <c r="AK11" i="3"/>
  <c r="AL11" i="3"/>
  <c r="AI11" i="3"/>
  <c r="AG11" i="3"/>
  <c r="AF11" i="3"/>
  <c r="AE11" i="3"/>
  <c r="AK9" i="3"/>
  <c r="AL9" i="3"/>
  <c r="AI9" i="3"/>
  <c r="J17" i="4" s="1"/>
  <c r="AG9" i="3"/>
  <c r="AF9" i="3"/>
  <c r="AE9" i="3"/>
  <c r="AL7" i="3"/>
  <c r="AK7" i="3"/>
  <c r="AI7" i="3"/>
  <c r="L112" i="3" s="1"/>
  <c r="AG7" i="3"/>
  <c r="C18" i="4" s="1"/>
  <c r="AF7" i="3"/>
  <c r="AF5" i="3"/>
  <c r="F5" i="3"/>
  <c r="F12" i="3"/>
  <c r="F13" i="3"/>
  <c r="F14" i="3"/>
  <c r="F7" i="3"/>
  <c r="F9" i="3"/>
  <c r="F10" i="3"/>
  <c r="F16" i="3"/>
  <c r="S23" i="3"/>
  <c r="S24" i="3"/>
  <c r="S28" i="3"/>
  <c r="S5" i="3"/>
  <c r="S7" i="3"/>
  <c r="S8" i="3"/>
  <c r="S10" i="3"/>
  <c r="S12" i="3"/>
  <c r="S14" i="3"/>
  <c r="S16" i="3"/>
  <c r="S18" i="3"/>
  <c r="S19" i="3"/>
  <c r="S21" i="3"/>
  <c r="S26" i="3"/>
  <c r="AE7" i="3"/>
  <c r="AK5" i="3"/>
  <c r="AL5" i="3"/>
  <c r="AI5" i="3"/>
  <c r="AG5" i="3"/>
  <c r="Y28" i="3"/>
  <c r="X28" i="3"/>
  <c r="V28" i="3"/>
  <c r="T28" i="3"/>
  <c r="R28" i="3"/>
  <c r="Y26" i="3"/>
  <c r="X26" i="3"/>
  <c r="V26" i="3"/>
  <c r="T26" i="3"/>
  <c r="R26" i="3"/>
  <c r="R24" i="3"/>
  <c r="R23" i="3"/>
  <c r="R21" i="3"/>
  <c r="T24" i="3"/>
  <c r="V24" i="3"/>
  <c r="X24" i="3"/>
  <c r="Y24" i="3"/>
  <c r="Y23" i="3"/>
  <c r="X23" i="3"/>
  <c r="V23" i="3"/>
  <c r="T23" i="3"/>
  <c r="Y21" i="3"/>
  <c r="X21" i="3"/>
  <c r="V21" i="3"/>
  <c r="T21" i="3"/>
  <c r="Y19" i="3"/>
  <c r="X19" i="3"/>
  <c r="V19" i="3"/>
  <c r="T19" i="3"/>
  <c r="R19" i="3"/>
  <c r="X18" i="3"/>
  <c r="Y18" i="3"/>
  <c r="V18" i="3"/>
  <c r="R18" i="3"/>
  <c r="T18" i="3"/>
  <c r="X16" i="3"/>
  <c r="Y16" i="3"/>
  <c r="V16" i="3"/>
  <c r="L113" i="3" s="1"/>
  <c r="R16" i="3"/>
  <c r="T16" i="3"/>
  <c r="X14" i="3"/>
  <c r="Y14" i="3"/>
  <c r="V14" i="3"/>
  <c r="R14" i="3"/>
  <c r="T14" i="3"/>
  <c r="X12" i="3"/>
  <c r="Y12" i="3"/>
  <c r="V12" i="3"/>
  <c r="R12" i="3"/>
  <c r="T12" i="3"/>
  <c r="G7" i="3"/>
  <c r="X10" i="3"/>
  <c r="Y10" i="3"/>
  <c r="V10" i="3"/>
  <c r="R10" i="3"/>
  <c r="T10" i="3"/>
  <c r="X8" i="3"/>
  <c r="Y8" i="3"/>
  <c r="V8" i="3"/>
  <c r="T8" i="3"/>
  <c r="R8" i="3"/>
  <c r="R7" i="3"/>
  <c r="R5" i="3"/>
  <c r="E16" i="3"/>
  <c r="E13" i="3"/>
  <c r="E14" i="3"/>
  <c r="E12" i="3"/>
  <c r="E10" i="3"/>
  <c r="E9" i="3"/>
  <c r="E7" i="3"/>
  <c r="E5" i="3"/>
  <c r="Y7" i="3"/>
  <c r="X7" i="3"/>
  <c r="V7" i="3"/>
  <c r="T7" i="3"/>
  <c r="X5" i="3"/>
  <c r="Y5" i="3"/>
  <c r="V5" i="3"/>
  <c r="T5" i="3"/>
  <c r="K16" i="3"/>
  <c r="L16" i="3"/>
  <c r="I16" i="3"/>
  <c r="G16" i="3"/>
  <c r="G14" i="3"/>
  <c r="I14" i="3"/>
  <c r="K14" i="3"/>
  <c r="L14" i="3"/>
  <c r="G13" i="3"/>
  <c r="I13" i="3"/>
  <c r="K13" i="3"/>
  <c r="L13" i="3"/>
  <c r="L12" i="3"/>
  <c r="K12" i="3"/>
  <c r="I12" i="3"/>
  <c r="G12" i="3"/>
  <c r="G10" i="3"/>
  <c r="I10" i="3"/>
  <c r="K10" i="3"/>
  <c r="L10" i="3"/>
  <c r="K9" i="3"/>
  <c r="L9" i="3"/>
  <c r="I9" i="3"/>
  <c r="G9" i="3"/>
  <c r="K7" i="3"/>
  <c r="L7" i="3"/>
  <c r="I7" i="3"/>
  <c r="K5" i="3"/>
  <c r="L5" i="3"/>
  <c r="I5" i="3"/>
  <c r="G5" i="3"/>
  <c r="DZ63" i="3"/>
  <c r="GA63" i="3"/>
  <c r="DZ62" i="3"/>
  <c r="GA62" i="3"/>
  <c r="FZ63" i="3"/>
  <c r="FZ62" i="3"/>
  <c r="DM64" i="3"/>
  <c r="DZ64" i="3"/>
  <c r="CM64" i="3"/>
  <c r="BM64" i="3"/>
  <c r="EZ64" i="3"/>
  <c r="EM64" i="3"/>
  <c r="BZ64" i="3"/>
  <c r="AZ64" i="3"/>
  <c r="AM64" i="3"/>
  <c r="FX62" i="3"/>
  <c r="GA64" i="3"/>
  <c r="FZ64" i="3"/>
  <c r="FY64" i="3"/>
  <c r="GC63" i="3"/>
  <c r="GC62" i="3"/>
  <c r="M64" i="3"/>
  <c r="FX64" i="3"/>
  <c r="GC64" i="3"/>
  <c r="GC44" i="3"/>
  <c r="GC46" i="3"/>
  <c r="GC43" i="3"/>
  <c r="GC45" i="3"/>
  <c r="DZ31" i="3"/>
  <c r="DZ29" i="3"/>
  <c r="DZ27" i="3"/>
  <c r="DZ25" i="3"/>
  <c r="DZ70" i="3" s="1"/>
  <c r="DZ23" i="3"/>
  <c r="DZ21" i="3"/>
  <c r="DZ75" i="3" s="1"/>
  <c r="GA75" i="3" s="1"/>
  <c r="EM15" i="3"/>
  <c r="DZ16" i="3"/>
  <c r="DZ83" i="3" s="1"/>
  <c r="EM13" i="3"/>
  <c r="EM82" i="3" s="1"/>
  <c r="EM11" i="3"/>
  <c r="EM71" i="3" s="1"/>
  <c r="DZ11" i="3"/>
  <c r="DZ69" i="3" s="1"/>
  <c r="GA69" i="3" s="1"/>
  <c r="EM9" i="3"/>
  <c r="EM73" i="3" s="1"/>
  <c r="DZ9" i="3"/>
  <c r="EZ7" i="3"/>
  <c r="EZ69" i="3" s="1"/>
  <c r="EM7" i="3"/>
  <c r="EM69" i="3" s="1"/>
  <c r="DZ7" i="3"/>
  <c r="EZ5" i="3"/>
  <c r="EZ73" i="3" s="1"/>
  <c r="DM29" i="3"/>
  <c r="DM27" i="3"/>
  <c r="DM74" i="3" s="1"/>
  <c r="DM25" i="3"/>
  <c r="DM23" i="3"/>
  <c r="DM82" i="3" s="1"/>
  <c r="DM15" i="3"/>
  <c r="DM13" i="3"/>
  <c r="DM76" i="3" s="1"/>
  <c r="DM11" i="3"/>
  <c r="DM10" i="3"/>
  <c r="DM9" i="3"/>
  <c r="DM73" i="3" s="1"/>
  <c r="CZ11" i="3"/>
  <c r="CZ9" i="3"/>
  <c r="CM7" i="3"/>
  <c r="CM84" i="3" s="1"/>
  <c r="FZ84" i="3" s="1"/>
  <c r="DM5" i="3"/>
  <c r="CZ7" i="3"/>
  <c r="CZ84" i="3" s="1"/>
  <c r="BM14" i="3"/>
  <c r="BM85" i="3" s="1"/>
  <c r="AZ10" i="3"/>
  <c r="AZ9" i="3"/>
  <c r="AZ7" i="3"/>
  <c r="AZ74" i="3" s="1"/>
  <c r="BZ5" i="3"/>
  <c r="BZ76" i="3" s="1"/>
  <c r="AZ5" i="3"/>
  <c r="AZ71" i="3" s="1"/>
  <c r="Z28" i="3"/>
  <c r="Z26" i="3"/>
  <c r="Z24" i="3"/>
  <c r="Z23" i="3"/>
  <c r="Z21" i="3"/>
  <c r="Z19" i="3"/>
  <c r="Z18" i="3"/>
  <c r="Z16" i="3"/>
  <c r="M16" i="3"/>
  <c r="Z14" i="3"/>
  <c r="M14" i="3"/>
  <c r="M13" i="3"/>
  <c r="Z12" i="3"/>
  <c r="M12" i="3"/>
  <c r="AM11" i="3"/>
  <c r="AM71" i="3" s="1"/>
  <c r="Z10" i="3"/>
  <c r="Z81" i="3" s="1"/>
  <c r="M10" i="3"/>
  <c r="AM9" i="3"/>
  <c r="AM81" i="3" s="1"/>
  <c r="M9" i="3"/>
  <c r="Z8" i="3"/>
  <c r="AM7" i="3"/>
  <c r="AM82" i="3" s="1"/>
  <c r="Z7" i="3"/>
  <c r="M7" i="3"/>
  <c r="M77" i="3" s="1"/>
  <c r="FX77" i="3" s="1"/>
  <c r="GC77" i="3" s="1"/>
  <c r="AM5" i="3"/>
  <c r="AM86" i="3" s="1"/>
  <c r="Z5" i="3"/>
  <c r="Z69" i="3" s="1"/>
  <c r="GA51" i="3"/>
  <c r="GC51" i="3"/>
  <c r="GA49" i="3"/>
  <c r="GC49" i="3"/>
  <c r="GA47" i="3"/>
  <c r="GC47" i="3"/>
  <c r="GA60" i="3"/>
  <c r="GC60" i="3"/>
  <c r="GA61" i="3"/>
  <c r="GC61" i="3"/>
  <c r="AH195" i="1"/>
  <c r="AB7" i="2" s="1"/>
  <c r="AC7" i="2"/>
  <c r="AG195" i="1"/>
  <c r="AA7" i="2" s="1"/>
  <c r="Z7" i="2"/>
  <c r="AA196" i="1"/>
  <c r="AG7" i="2" s="1"/>
  <c r="AA195" i="1"/>
  <c r="AF7" i="2" s="1"/>
  <c r="AA194" i="1"/>
  <c r="AE7" i="2" s="1"/>
  <c r="AD7" i="2"/>
  <c r="M7" i="2"/>
  <c r="W7" i="2" s="1"/>
  <c r="G7" i="2"/>
  <c r="V7" i="2" s="1"/>
  <c r="S196" i="1"/>
  <c r="AA212" i="1"/>
  <c r="AE8" i="2" s="1"/>
  <c r="AE13" i="2"/>
  <c r="AA436" i="1"/>
  <c r="AE12" i="2" s="1"/>
  <c r="V436" i="1"/>
  <c r="AA426" i="1"/>
  <c r="AE11" i="2" s="1"/>
  <c r="U212" i="1"/>
  <c r="BD212" i="1" s="1"/>
  <c r="U313" i="1"/>
  <c r="AA412" i="1"/>
  <c r="AE10" i="2" s="1"/>
  <c r="AA313" i="1"/>
  <c r="AE9" i="2" s="1"/>
  <c r="AE6" i="2"/>
  <c r="AA97" i="1"/>
  <c r="AE5" i="2" s="1"/>
  <c r="AE4" i="2"/>
  <c r="AF4" i="2"/>
  <c r="AA4" i="2"/>
  <c r="AB4" i="2"/>
  <c r="N7" i="2"/>
  <c r="H7" i="2"/>
  <c r="AG4" i="2"/>
  <c r="AA99" i="1"/>
  <c r="AG5" i="2" s="1"/>
  <c r="AF6" i="2"/>
  <c r="AA214" i="1"/>
  <c r="AG8" i="2" s="1"/>
  <c r="AA213" i="1"/>
  <c r="AF8" i="2" s="1"/>
  <c r="AA198" i="1"/>
  <c r="AD8" i="2" s="1"/>
  <c r="AA315" i="1"/>
  <c r="AG9" i="2" s="1"/>
  <c r="AA314" i="1"/>
  <c r="AF9" i="2" s="1"/>
  <c r="AA312" i="1"/>
  <c r="AD9" i="2" s="1"/>
  <c r="AG13" i="2"/>
  <c r="AA438" i="1"/>
  <c r="AG12" i="2" s="1"/>
  <c r="AA414" i="1"/>
  <c r="AG10" i="2" s="1"/>
  <c r="AA428" i="1"/>
  <c r="AG11" i="2" s="1"/>
  <c r="AA413" i="1"/>
  <c r="AF10" i="2" s="1"/>
  <c r="AD10" i="2"/>
  <c r="AA427" i="1"/>
  <c r="AF11" i="2" s="1"/>
  <c r="AA425" i="1"/>
  <c r="AD11" i="2" s="1"/>
  <c r="AA437" i="1"/>
  <c r="AF12" i="2" s="1"/>
  <c r="AA435" i="1"/>
  <c r="AD12" i="2" s="1"/>
  <c r="AF13" i="2"/>
  <c r="AD13" i="2"/>
  <c r="AA98" i="1"/>
  <c r="AF5" i="2" s="1"/>
  <c r="AA96" i="1"/>
  <c r="AD5" i="2" s="1"/>
  <c r="AB13" i="2"/>
  <c r="AC13" i="2"/>
  <c r="AA13" i="2"/>
  <c r="Z13" i="2"/>
  <c r="AH437" i="1"/>
  <c r="AB12" i="2" s="1"/>
  <c r="AH435" i="1"/>
  <c r="AC12" i="2" s="1"/>
  <c r="AG437" i="1"/>
  <c r="AA12" i="2" s="1"/>
  <c r="AG435" i="1"/>
  <c r="Z12" i="2" s="1"/>
  <c r="AH427" i="1"/>
  <c r="AB11" i="2" s="1"/>
  <c r="AH425" i="1"/>
  <c r="AC11" i="2" s="1"/>
  <c r="AG427" i="1"/>
  <c r="AA11" i="2" s="1"/>
  <c r="AG425" i="1"/>
  <c r="Z11" i="2" s="1"/>
  <c r="AH413" i="1"/>
  <c r="AB10" i="2" s="1"/>
  <c r="AC10" i="2"/>
  <c r="AG413" i="1"/>
  <c r="AA10" i="2" s="1"/>
  <c r="Z10" i="2"/>
  <c r="AH314" i="1"/>
  <c r="AB9" i="2" s="1"/>
  <c r="AH312" i="1"/>
  <c r="AC9" i="2" s="1"/>
  <c r="AG314" i="1"/>
  <c r="AA9" i="2" s="1"/>
  <c r="AG98" i="1"/>
  <c r="AA5" i="2" s="1"/>
  <c r="AG213" i="1"/>
  <c r="AA8" i="2" s="1"/>
  <c r="AG312" i="1"/>
  <c r="Z9" i="2" s="1"/>
  <c r="AH213" i="1"/>
  <c r="AB8" i="2" s="1"/>
  <c r="AC8" i="2"/>
  <c r="Z8" i="2"/>
  <c r="AH98" i="1"/>
  <c r="AB5" i="2" s="1"/>
  <c r="AH96" i="1"/>
  <c r="AC5" i="2" s="1"/>
  <c r="AG96" i="1"/>
  <c r="Z5" i="2" s="1"/>
  <c r="H12" i="2"/>
  <c r="Y12" i="2" s="1"/>
  <c r="F13" i="2"/>
  <c r="V438" i="1"/>
  <c r="S438" i="1"/>
  <c r="S414" i="1"/>
  <c r="U415" i="1"/>
  <c r="V415" i="1"/>
  <c r="M10" i="2" s="1"/>
  <c r="W10" i="2" s="1"/>
  <c r="U315" i="1"/>
  <c r="U214" i="1"/>
  <c r="S214" i="1"/>
  <c r="U63" i="1"/>
  <c r="BD63" i="1" s="1"/>
  <c r="U316" i="1"/>
  <c r="V439" i="1"/>
  <c r="V437" i="1"/>
  <c r="V435" i="1"/>
  <c r="U439" i="1"/>
  <c r="BD439" i="1" s="1"/>
  <c r="S435" i="1"/>
  <c r="S437" i="1"/>
  <c r="H11" i="2"/>
  <c r="EZ9" i="3"/>
  <c r="EZ72" i="3" s="1"/>
  <c r="EZ10" i="3"/>
  <c r="EM5" i="3"/>
  <c r="EM17" i="3"/>
  <c r="DZ18" i="3"/>
  <c r="DZ19" i="3"/>
  <c r="EM18" i="3"/>
  <c r="CZ27" i="3"/>
  <c r="BZ7" i="3"/>
  <c r="BZ8" i="3"/>
  <c r="DM21" i="3"/>
  <c r="CM8" i="3"/>
  <c r="GA50" i="3"/>
  <c r="GC50" i="3"/>
  <c r="N9" i="2"/>
  <c r="Y9" i="2" s="1"/>
  <c r="U314" i="1"/>
  <c r="U312" i="1"/>
  <c r="S312" i="1"/>
  <c r="S314" i="1"/>
  <c r="N11" i="2"/>
  <c r="N10" i="2"/>
  <c r="H13" i="2"/>
  <c r="Y13" i="2" s="1"/>
  <c r="H10" i="2"/>
  <c r="E13" i="2"/>
  <c r="C13" i="2"/>
  <c r="U213" i="1"/>
  <c r="BD213" i="1" s="1"/>
  <c r="V215" i="1"/>
  <c r="M8" i="2" s="1"/>
  <c r="U215" i="1"/>
  <c r="BD215" i="1" s="1"/>
  <c r="S413" i="1"/>
  <c r="V429" i="1"/>
  <c r="M11" i="2" s="1"/>
  <c r="W11" i="2" s="1"/>
  <c r="U429" i="1"/>
  <c r="S427" i="1"/>
  <c r="U14" i="2"/>
  <c r="S213" i="1"/>
  <c r="O14" i="2"/>
  <c r="R14" i="2"/>
  <c r="S14" i="2"/>
  <c r="P14" i="2"/>
  <c r="Q14" i="2"/>
  <c r="T14" i="2"/>
  <c r="V313" i="1"/>
  <c r="J9" i="2" s="1"/>
  <c r="V315" i="1"/>
  <c r="L9" i="2" s="1"/>
  <c r="G13" i="2"/>
  <c r="X13" i="2" s="1"/>
  <c r="DM7" i="3"/>
  <c r="BM7" i="3"/>
  <c r="BM12" i="3"/>
  <c r="BM8" i="3"/>
  <c r="CM12" i="3"/>
  <c r="CM20" i="3"/>
  <c r="CZ13" i="3"/>
  <c r="CZ26" i="3"/>
  <c r="DM20" i="3"/>
  <c r="V316" i="1"/>
  <c r="M9" i="2" s="1"/>
  <c r="W9" i="2" s="1"/>
  <c r="V312" i="1"/>
  <c r="I9" i="2" s="1"/>
  <c r="DZ5" i="3"/>
  <c r="BD99" i="1" l="1"/>
  <c r="BD312" i="1"/>
  <c r="BD195" i="1"/>
  <c r="BD314" i="1"/>
  <c r="BD413" i="1"/>
  <c r="BD415" i="1"/>
  <c r="BD435" i="1"/>
  <c r="BD436" i="1"/>
  <c r="BD438" i="1"/>
  <c r="BD429" i="1"/>
  <c r="BD98" i="1"/>
  <c r="BD214" i="1"/>
  <c r="BD316" i="1"/>
  <c r="BD196" i="1"/>
  <c r="BD414" i="1"/>
  <c r="BD425" i="1"/>
  <c r="BD194" i="1"/>
  <c r="BD426" i="1"/>
  <c r="BD96" i="1"/>
  <c r="BD427" i="1"/>
  <c r="BD313" i="1"/>
  <c r="BD97" i="1"/>
  <c r="BD428" i="1"/>
  <c r="BD100" i="1"/>
  <c r="BD412" i="1"/>
  <c r="BD315" i="1"/>
  <c r="S121" i="1"/>
  <c r="S125" i="1" s="1"/>
  <c r="S193" i="1"/>
  <c r="AQ46" i="8"/>
  <c r="AR46" i="8" s="1"/>
  <c r="AR4" i="8"/>
  <c r="P4" i="8"/>
  <c r="P46" i="8" s="1"/>
  <c r="K5" i="4"/>
  <c r="K19" i="4"/>
  <c r="AL9" i="4"/>
  <c r="AV103" i="3"/>
  <c r="M84" i="3"/>
  <c r="FX84" i="3" s="1"/>
  <c r="GC84" i="3" s="1"/>
  <c r="AC5" i="4"/>
  <c r="AQ105" i="3"/>
  <c r="AR105" i="3"/>
  <c r="AS9" i="4"/>
  <c r="CZ75" i="3"/>
  <c r="FZ75" i="3" s="1"/>
  <c r="AM9" i="4"/>
  <c r="E7" i="2"/>
  <c r="F7" i="2"/>
  <c r="V13" i="2"/>
  <c r="O5" i="4"/>
  <c r="EZ86" i="3"/>
  <c r="CZ69" i="3"/>
  <c r="T113" i="3"/>
  <c r="AB11" i="4"/>
  <c r="AP99" i="3"/>
  <c r="AO105" i="3"/>
  <c r="R19" i="4"/>
  <c r="AM103" i="3"/>
  <c r="AO11" i="4"/>
  <c r="AN9" i="4"/>
  <c r="Q19" i="4"/>
  <c r="EZ84" i="3"/>
  <c r="AU105" i="3"/>
  <c r="AR9" i="4"/>
  <c r="AI5" i="4"/>
  <c r="M86" i="3"/>
  <c r="FX86" i="3" s="1"/>
  <c r="GC86" i="3" s="1"/>
  <c r="AJ11" i="4"/>
  <c r="AT105" i="3"/>
  <c r="U113" i="3"/>
  <c r="AJ99" i="3"/>
  <c r="R99" i="3"/>
  <c r="AP103" i="3"/>
  <c r="AN5" i="4"/>
  <c r="AC99" i="3"/>
  <c r="AM84" i="3"/>
  <c r="U99" i="3"/>
  <c r="T99" i="3"/>
  <c r="R5" i="4"/>
  <c r="M99" i="3"/>
  <c r="M5" i="4"/>
  <c r="Q5" i="4"/>
  <c r="L67" i="3"/>
  <c r="BM69" i="3"/>
  <c r="FY69" i="3" s="1"/>
  <c r="W5" i="4"/>
  <c r="DM71" i="3"/>
  <c r="L5" i="4"/>
  <c r="K67" i="3"/>
  <c r="S5" i="4"/>
  <c r="AF99" i="3"/>
  <c r="AQ9" i="4"/>
  <c r="AF5" i="4"/>
  <c r="AK103" i="3"/>
  <c r="AH11" i="4"/>
  <c r="O99" i="3"/>
  <c r="AM5" i="4"/>
  <c r="AI99" i="3"/>
  <c r="AQ99" i="3"/>
  <c r="AM11" i="4"/>
  <c r="S19" i="4"/>
  <c r="AP9" i="4"/>
  <c r="CM69" i="3"/>
  <c r="FZ69" i="3" s="1"/>
  <c r="M85" i="3"/>
  <c r="FX85" i="3" s="1"/>
  <c r="GC85" i="3" s="1"/>
  <c r="M113" i="3"/>
  <c r="AL103" i="3"/>
  <c r="AM69" i="3"/>
  <c r="O113" i="3"/>
  <c r="L19" i="4"/>
  <c r="X7" i="2"/>
  <c r="N113" i="3"/>
  <c r="K107" i="3"/>
  <c r="X5" i="4"/>
  <c r="AE103" i="3"/>
  <c r="AH5" i="4"/>
  <c r="AH9" i="4"/>
  <c r="AQ103" i="3"/>
  <c r="ES42" i="3"/>
  <c r="EX67" i="3"/>
  <c r="AK99" i="3"/>
  <c r="AO99" i="3"/>
  <c r="AP5" i="4"/>
  <c r="AJ111" i="3"/>
  <c r="AE99" i="3"/>
  <c r="AK9" i="4"/>
  <c r="AQ5" i="4"/>
  <c r="AS105" i="3"/>
  <c r="AK105" i="3"/>
  <c r="AO5" i="4"/>
  <c r="AR11" i="4"/>
  <c r="AF9" i="4"/>
  <c r="Y17" i="4"/>
  <c r="V5" i="4"/>
  <c r="Z86" i="3"/>
  <c r="AN99" i="3"/>
  <c r="AV99" i="3"/>
  <c r="AR5" i="4"/>
  <c r="Q113" i="3"/>
  <c r="EY67" i="3"/>
  <c r="AU103" i="3"/>
  <c r="AG5" i="4"/>
  <c r="Z84" i="3"/>
  <c r="AM99" i="3"/>
  <c r="AK5" i="4"/>
  <c r="AL11" i="4"/>
  <c r="AR99" i="3"/>
  <c r="AO9" i="4"/>
  <c r="AP11" i="4"/>
  <c r="AS99" i="3"/>
  <c r="AD99" i="3"/>
  <c r="AT103" i="3"/>
  <c r="AL5" i="4"/>
  <c r="AS103" i="3"/>
  <c r="Z99" i="3"/>
  <c r="AE5" i="4"/>
  <c r="AT99" i="3"/>
  <c r="AN105" i="3"/>
  <c r="AN11" i="4"/>
  <c r="AH99" i="3"/>
  <c r="AU99" i="3"/>
  <c r="Q99" i="3"/>
  <c r="AR103" i="3"/>
  <c r="Z5" i="4"/>
  <c r="EM86" i="3"/>
  <c r="ER39" i="3"/>
  <c r="AL105" i="3"/>
  <c r="AE111" i="3"/>
  <c r="Y99" i="3"/>
  <c r="AS11" i="4"/>
  <c r="AS5" i="4"/>
  <c r="AD5" i="4"/>
  <c r="AI11" i="4"/>
  <c r="AN103" i="3"/>
  <c r="AI9" i="4"/>
  <c r="AJ5" i="4"/>
  <c r="BM84" i="3"/>
  <c r="AO103" i="3"/>
  <c r="CZ71" i="3"/>
  <c r="FZ71" i="3" s="1"/>
  <c r="N19" i="4"/>
  <c r="AJ9" i="4"/>
  <c r="AB99" i="3"/>
  <c r="Y5" i="4"/>
  <c r="AL99" i="3"/>
  <c r="DM84" i="3"/>
  <c r="ET66" i="3"/>
  <c r="P113" i="3"/>
  <c r="AA99" i="3"/>
  <c r="AG99" i="3"/>
  <c r="P5" i="4"/>
  <c r="AM105" i="3"/>
  <c r="O19" i="4"/>
  <c r="EU68" i="3"/>
  <c r="AA5" i="4"/>
  <c r="AB5" i="4"/>
  <c r="AQ11" i="4"/>
  <c r="P99" i="3"/>
  <c r="P19" i="4"/>
  <c r="I65" i="3"/>
  <c r="EV65" i="3"/>
  <c r="CM86" i="3"/>
  <c r="FZ86" i="3" s="1"/>
  <c r="AJ105" i="3"/>
  <c r="F12" i="2"/>
  <c r="C7" i="2"/>
  <c r="F10" i="2"/>
  <c r="F11" i="2"/>
  <c r="G12" i="2"/>
  <c r="V12" i="2" s="1"/>
  <c r="C11" i="2"/>
  <c r="C10" i="2"/>
  <c r="D11" i="2"/>
  <c r="E11" i="2"/>
  <c r="H113" i="3"/>
  <c r="D106" i="3"/>
  <c r="AO15" i="4"/>
  <c r="P10" i="4"/>
  <c r="K111" i="3"/>
  <c r="BU44" i="3"/>
  <c r="AM18" i="4"/>
  <c r="AB9" i="4"/>
  <c r="K112" i="3"/>
  <c r="G113" i="3"/>
  <c r="AG46" i="3"/>
  <c r="L7" i="4"/>
  <c r="CM77" i="3"/>
  <c r="AC17" i="4"/>
  <c r="AE11" i="4"/>
  <c r="V17" i="4"/>
  <c r="Z9" i="4"/>
  <c r="AB6" i="4"/>
  <c r="AB104" i="3"/>
  <c r="DX65" i="3"/>
  <c r="W6" i="4"/>
  <c r="J106" i="3"/>
  <c r="EX65" i="3"/>
  <c r="AP109" i="3"/>
  <c r="FZ70" i="3"/>
  <c r="ER40" i="3"/>
  <c r="AB100" i="3"/>
  <c r="AQ15" i="4"/>
  <c r="EM84" i="3"/>
  <c r="AC6" i="4"/>
  <c r="G104" i="3"/>
  <c r="E13" i="4"/>
  <c r="I111" i="3"/>
  <c r="AS7" i="4"/>
  <c r="AR107" i="3"/>
  <c r="AS101" i="3"/>
  <c r="AG104" i="3"/>
  <c r="AP113" i="3"/>
  <c r="FY77" i="3"/>
  <c r="AI18" i="4"/>
  <c r="AJ17" i="4"/>
  <c r="AH104" i="3"/>
  <c r="EV44" i="3"/>
  <c r="R112" i="3"/>
  <c r="AL6" i="4"/>
  <c r="FY74" i="3"/>
  <c r="AT113" i="3"/>
  <c r="FY80" i="3"/>
  <c r="Z108" i="3"/>
  <c r="P18" i="4"/>
  <c r="BR40" i="3"/>
  <c r="AM107" i="3"/>
  <c r="Q112" i="3"/>
  <c r="AJ110" i="3"/>
  <c r="P6" i="4"/>
  <c r="AC18" i="4"/>
  <c r="Z112" i="3"/>
  <c r="AG11" i="4"/>
  <c r="AN107" i="3"/>
  <c r="Z10" i="4"/>
  <c r="AJ13" i="4"/>
  <c r="Y7" i="2"/>
  <c r="AI13" i="4"/>
  <c r="AU106" i="3"/>
  <c r="AH105" i="3"/>
  <c r="AI17" i="4"/>
  <c r="EY43" i="3"/>
  <c r="AF11" i="4"/>
  <c r="G17" i="4"/>
  <c r="AI101" i="3"/>
  <c r="I14" i="2"/>
  <c r="AZ84" i="3"/>
  <c r="Z111" i="3"/>
  <c r="EU44" i="3"/>
  <c r="AI105" i="3"/>
  <c r="EY46" i="3"/>
  <c r="EV67" i="3"/>
  <c r="EV46" i="3"/>
  <c r="AC103" i="3"/>
  <c r="AE100" i="3"/>
  <c r="Y10" i="2"/>
  <c r="FY75" i="3"/>
  <c r="EY68" i="3"/>
  <c r="Y13" i="4"/>
  <c r="DU43" i="3"/>
  <c r="I13" i="4"/>
  <c r="AC9" i="4"/>
  <c r="EY65" i="3"/>
  <c r="AD6" i="4"/>
  <c r="AM111" i="3"/>
  <c r="EG66" i="3"/>
  <c r="EL46" i="3"/>
  <c r="AN19" i="4"/>
  <c r="AS18" i="4"/>
  <c r="AA111" i="3"/>
  <c r="AG100" i="3"/>
  <c r="W14" i="4"/>
  <c r="X14" i="4"/>
  <c r="AF104" i="3"/>
  <c r="L107" i="3"/>
  <c r="AB111" i="3"/>
  <c r="O108" i="3"/>
  <c r="J5" i="4"/>
  <c r="AB18" i="4"/>
  <c r="CX44" i="3"/>
  <c r="AQ7" i="4"/>
  <c r="AO18" i="4"/>
  <c r="FX82" i="3"/>
  <c r="AL44" i="3"/>
  <c r="AK46" i="3"/>
  <c r="BL46" i="3"/>
  <c r="BT43" i="3"/>
  <c r="DH68" i="3"/>
  <c r="G106" i="3"/>
  <c r="CU46" i="3"/>
  <c r="EX68" i="3"/>
  <c r="AM13" i="4"/>
  <c r="AF103" i="3"/>
  <c r="AD103" i="3"/>
  <c r="EM85" i="3"/>
  <c r="G45" i="3"/>
  <c r="BK65" i="3"/>
  <c r="DU44" i="3"/>
  <c r="AN13" i="4"/>
  <c r="EG65" i="3"/>
  <c r="AG110" i="3"/>
  <c r="B12" i="4"/>
  <c r="AD111" i="3"/>
  <c r="W16" i="4"/>
  <c r="F106" i="3"/>
  <c r="AC6" i="2"/>
  <c r="AC14" i="2" s="1"/>
  <c r="AJ103" i="3"/>
  <c r="BF42" i="3"/>
  <c r="F13" i="4"/>
  <c r="Z17" i="4"/>
  <c r="X65" i="3"/>
  <c r="AQ112" i="3"/>
  <c r="AA108" i="3"/>
  <c r="AO102" i="3"/>
  <c r="BM72" i="3"/>
  <c r="EU45" i="3"/>
  <c r="H107" i="3"/>
  <c r="AD9" i="4"/>
  <c r="AN112" i="3"/>
  <c r="AE110" i="3"/>
  <c r="I18" i="4"/>
  <c r="AC10" i="4"/>
  <c r="Y100" i="3"/>
  <c r="DM83" i="3"/>
  <c r="FZ83" i="3" s="1"/>
  <c r="AQ102" i="3"/>
  <c r="EU66" i="3"/>
  <c r="J99" i="3"/>
  <c r="AS19" i="4"/>
  <c r="I107" i="3"/>
  <c r="AG9" i="4"/>
  <c r="X6" i="4"/>
  <c r="S42" i="3"/>
  <c r="DV44" i="3"/>
  <c r="FX75" i="3"/>
  <c r="CM74" i="3"/>
  <c r="FZ74" i="3" s="1"/>
  <c r="AJ104" i="3"/>
  <c r="AH66" i="3"/>
  <c r="H111" i="3"/>
  <c r="Z74" i="3"/>
  <c r="K65" i="3"/>
  <c r="G13" i="4"/>
  <c r="C5" i="4"/>
  <c r="N101" i="3"/>
  <c r="R100" i="3"/>
  <c r="AL107" i="3"/>
  <c r="AH100" i="3"/>
  <c r="BH68" i="3"/>
  <c r="S111" i="3"/>
  <c r="AK7" i="4"/>
  <c r="EI44" i="3"/>
  <c r="EH67" i="3"/>
  <c r="FY73" i="3"/>
  <c r="FZ76" i="3"/>
  <c r="GA80" i="3"/>
  <c r="E12" i="4"/>
  <c r="CG43" i="3"/>
  <c r="EG67" i="3"/>
  <c r="AK18" i="4"/>
  <c r="F104" i="3"/>
  <c r="J7" i="4"/>
  <c r="CX45" i="3"/>
  <c r="BT45" i="3"/>
  <c r="ET68" i="3"/>
  <c r="AG13" i="4"/>
  <c r="AB101" i="3"/>
  <c r="L8" i="4"/>
  <c r="AI103" i="3"/>
  <c r="AM15" i="4"/>
  <c r="AB108" i="3"/>
  <c r="BT66" i="3"/>
  <c r="AC16" i="4"/>
  <c r="AC100" i="3"/>
  <c r="AM6" i="4"/>
  <c r="BU46" i="3"/>
  <c r="AJ112" i="3"/>
  <c r="EK45" i="3"/>
  <c r="V10" i="4"/>
  <c r="P109" i="3"/>
  <c r="BY65" i="3"/>
  <c r="CR39" i="3"/>
  <c r="CX46" i="3"/>
  <c r="Z101" i="3"/>
  <c r="E10" i="4"/>
  <c r="W8" i="2"/>
  <c r="X8" i="2"/>
  <c r="DZ76" i="3"/>
  <c r="GA76" i="3" s="1"/>
  <c r="BT46" i="3"/>
  <c r="M14" i="4"/>
  <c r="E99" i="3"/>
  <c r="K45" i="3"/>
  <c r="CL68" i="3"/>
  <c r="CL43" i="3"/>
  <c r="AE7" i="4"/>
  <c r="AF7" i="4"/>
  <c r="AD7" i="4"/>
  <c r="AB16" i="4"/>
  <c r="AP15" i="4"/>
  <c r="AV109" i="3"/>
  <c r="AT109" i="3"/>
  <c r="AM112" i="3"/>
  <c r="AJ18" i="4"/>
  <c r="DZ72" i="3"/>
  <c r="DZ84" i="3"/>
  <c r="GA84" i="3" s="1"/>
  <c r="DU65" i="3"/>
  <c r="AD11" i="4"/>
  <c r="Y10" i="4"/>
  <c r="AE9" i="4"/>
  <c r="EL44" i="3"/>
  <c r="B5" i="4"/>
  <c r="AA9" i="4"/>
  <c r="L43" i="3"/>
  <c r="D104" i="3"/>
  <c r="AY67" i="3"/>
  <c r="AF106" i="3"/>
  <c r="AC106" i="3"/>
  <c r="Z12" i="4"/>
  <c r="CV65" i="3"/>
  <c r="AD13" i="4"/>
  <c r="AG107" i="3"/>
  <c r="AE13" i="4"/>
  <c r="AJ107" i="3"/>
  <c r="EK46" i="3"/>
  <c r="EK66" i="3"/>
  <c r="EX46" i="3"/>
  <c r="EX43" i="3"/>
  <c r="AK19" i="4"/>
  <c r="AL113" i="3"/>
  <c r="Y5" i="2"/>
  <c r="S313" i="1"/>
  <c r="AI111" i="3"/>
  <c r="AF17" i="4"/>
  <c r="CI45" i="3"/>
  <c r="Q101" i="3"/>
  <c r="AN8" i="4"/>
  <c r="AE17" i="4"/>
  <c r="Y16" i="4"/>
  <c r="M74" i="3"/>
  <c r="K99" i="3"/>
  <c r="I66" i="3"/>
  <c r="I68" i="3"/>
  <c r="L104" i="3"/>
  <c r="L101" i="3"/>
  <c r="BS41" i="3"/>
  <c r="BR39" i="3"/>
  <c r="Y11" i="4"/>
  <c r="Z105" i="3"/>
  <c r="DK68" i="3"/>
  <c r="DK45" i="3"/>
  <c r="DH45" i="3"/>
  <c r="U109" i="3"/>
  <c r="H65" i="3"/>
  <c r="G5" i="4"/>
  <c r="DT43" i="3"/>
  <c r="F5" i="4"/>
  <c r="AG105" i="3"/>
  <c r="AI112" i="3"/>
  <c r="AU68" i="3"/>
  <c r="G12" i="4"/>
  <c r="AD110" i="3"/>
  <c r="AN7" i="4"/>
  <c r="T109" i="3"/>
  <c r="AP106" i="3"/>
  <c r="AO106" i="3"/>
  <c r="AR106" i="3"/>
  <c r="AE6" i="4"/>
  <c r="AG6" i="4"/>
  <c r="ET65" i="3"/>
  <c r="DT67" i="3"/>
  <c r="CG66" i="3"/>
  <c r="AA112" i="3"/>
  <c r="AC105" i="3"/>
  <c r="EG68" i="3"/>
  <c r="EX66" i="3"/>
  <c r="AA16" i="4"/>
  <c r="C12" i="4"/>
  <c r="DM77" i="3"/>
  <c r="DM85" i="3"/>
  <c r="L106" i="3"/>
  <c r="I12" i="4"/>
  <c r="BT65" i="3"/>
  <c r="AJ6" i="4"/>
  <c r="AM100" i="3"/>
  <c r="AA8" i="4"/>
  <c r="DZ86" i="3"/>
  <c r="GA86" i="3" s="1"/>
  <c r="AH7" i="4"/>
  <c r="AA12" i="4"/>
  <c r="AZ79" i="3"/>
  <c r="FY79" i="3" s="1"/>
  <c r="EV45" i="3"/>
  <c r="V12" i="4"/>
  <c r="Y7" i="4"/>
  <c r="W7" i="4"/>
  <c r="R111" i="3"/>
  <c r="P111" i="3"/>
  <c r="W18" i="4"/>
  <c r="AG7" i="4"/>
  <c r="DY45" i="3"/>
  <c r="AL111" i="3"/>
  <c r="AN111" i="3"/>
  <c r="AF14" i="4"/>
  <c r="AC104" i="3"/>
  <c r="AE104" i="3"/>
  <c r="DT65" i="3"/>
  <c r="O104" i="3"/>
  <c r="M104" i="3"/>
  <c r="L10" i="4"/>
  <c r="AQ101" i="3"/>
  <c r="AP101" i="3"/>
  <c r="AN101" i="3"/>
  <c r="AS17" i="4"/>
  <c r="AR17" i="4"/>
  <c r="AP17" i="4"/>
  <c r="AT66" i="3"/>
  <c r="AR101" i="3"/>
  <c r="AU111" i="3"/>
  <c r="AS111" i="3"/>
  <c r="EI67" i="3"/>
  <c r="D99" i="3"/>
  <c r="F113" i="3"/>
  <c r="D5" i="4"/>
  <c r="F107" i="3"/>
  <c r="C13" i="4"/>
  <c r="I19" i="4"/>
  <c r="H19" i="4"/>
  <c r="AE39" i="3"/>
  <c r="AD12" i="4"/>
  <c r="AE12" i="4"/>
  <c r="AF12" i="4"/>
  <c r="AG106" i="3"/>
  <c r="EK43" i="3"/>
  <c r="EL45" i="3"/>
  <c r="EL65" i="3"/>
  <c r="CX67" i="3"/>
  <c r="AD106" i="3"/>
  <c r="AH106" i="3"/>
  <c r="EX44" i="3"/>
  <c r="AA105" i="3"/>
  <c r="ES41" i="3"/>
  <c r="EV43" i="3"/>
  <c r="G99" i="3"/>
  <c r="AS107" i="3"/>
  <c r="AS13" i="4"/>
  <c r="AT107" i="3"/>
  <c r="CX66" i="3"/>
  <c r="DX45" i="3"/>
  <c r="AC14" i="4"/>
  <c r="Z14" i="4"/>
  <c r="AD108" i="3"/>
  <c r="AA14" i="4"/>
  <c r="CI67" i="3"/>
  <c r="CI68" i="3"/>
  <c r="W10" i="4"/>
  <c r="Y104" i="3"/>
  <c r="AL8" i="4"/>
  <c r="EL68" i="3"/>
  <c r="AU107" i="3"/>
  <c r="AB12" i="4"/>
  <c r="CG46" i="3"/>
  <c r="S109" i="3"/>
  <c r="AL112" i="3"/>
  <c r="EX45" i="3"/>
  <c r="EL67" i="3"/>
  <c r="V13" i="4"/>
  <c r="AI43" i="3"/>
  <c r="F111" i="3"/>
  <c r="Z107" i="3"/>
  <c r="CG67" i="3"/>
  <c r="AM17" i="4"/>
  <c r="AN17" i="4"/>
  <c r="FZ79" i="3"/>
  <c r="AF111" i="3"/>
  <c r="AB17" i="4"/>
  <c r="AA17" i="4"/>
  <c r="O7" i="4"/>
  <c r="N7" i="4"/>
  <c r="AU67" i="3"/>
  <c r="AU65" i="3"/>
  <c r="AK15" i="4"/>
  <c r="AJ15" i="4"/>
  <c r="AN109" i="3"/>
  <c r="AI7" i="4"/>
  <c r="AM101" i="3"/>
  <c r="DX68" i="3"/>
  <c r="AS109" i="3"/>
  <c r="AK6" i="4"/>
  <c r="AG103" i="3"/>
  <c r="L14" i="4"/>
  <c r="I5" i="4"/>
  <c r="E5" i="4"/>
  <c r="AJ19" i="4"/>
  <c r="AD104" i="3"/>
  <c r="AI104" i="3"/>
  <c r="N104" i="3"/>
  <c r="BV45" i="3"/>
  <c r="CK46" i="3"/>
  <c r="AF101" i="3"/>
  <c r="Z106" i="3"/>
  <c r="AK101" i="3"/>
  <c r="EU67" i="3"/>
  <c r="EU65" i="3"/>
  <c r="AT101" i="3"/>
  <c r="AE112" i="3"/>
  <c r="GA70" i="3"/>
  <c r="AL45" i="3"/>
  <c r="M102" i="3"/>
  <c r="BE39" i="3"/>
  <c r="CU44" i="3"/>
  <c r="DL66" i="3"/>
  <c r="V9" i="4"/>
  <c r="Z103" i="3"/>
  <c r="EY44" i="3"/>
  <c r="EY66" i="3"/>
  <c r="AD10" i="4"/>
  <c r="AU100" i="3"/>
  <c r="EY45" i="3"/>
  <c r="AK8" i="4"/>
  <c r="AP6" i="4"/>
  <c r="R14" i="4"/>
  <c r="AR6" i="4"/>
  <c r="C5" i="2"/>
  <c r="EM72" i="3"/>
  <c r="DZ85" i="3"/>
  <c r="K68" i="3"/>
  <c r="E40" i="3"/>
  <c r="H10" i="4"/>
  <c r="F42" i="3"/>
  <c r="N10" i="4"/>
  <c r="Q104" i="3"/>
  <c r="AM8" i="4"/>
  <c r="AV113" i="3"/>
  <c r="DT44" i="3"/>
  <c r="FX80" i="3"/>
  <c r="Y9" i="4"/>
  <c r="CI46" i="3"/>
  <c r="P106" i="3"/>
  <c r="I45" i="3"/>
  <c r="AI67" i="3"/>
  <c r="AI65" i="3"/>
  <c r="AV68" i="3"/>
  <c r="BK68" i="3"/>
  <c r="BY66" i="3"/>
  <c r="CH43" i="3"/>
  <c r="CS41" i="3"/>
  <c r="CY44" i="3"/>
  <c r="DI44" i="3"/>
  <c r="DE40" i="3"/>
  <c r="AJ113" i="3"/>
  <c r="DG67" i="3"/>
  <c r="DK43" i="3"/>
  <c r="H46" i="3"/>
  <c r="FZ80" i="3"/>
  <c r="AG19" i="4"/>
  <c r="EE40" i="3"/>
  <c r="DR40" i="3"/>
  <c r="AR113" i="3"/>
  <c r="EF42" i="3"/>
  <c r="DY66" i="3"/>
  <c r="DV65" i="3"/>
  <c r="FX73" i="3"/>
  <c r="GA74" i="3"/>
  <c r="AA6" i="4"/>
  <c r="AF10" i="4"/>
  <c r="AK102" i="3"/>
  <c r="Y103" i="3"/>
  <c r="B19" i="4"/>
  <c r="J10" i="4"/>
  <c r="Y46" i="3"/>
  <c r="AK43" i="3"/>
  <c r="BL68" i="3"/>
  <c r="Q14" i="4"/>
  <c r="BU67" i="3"/>
  <c r="N12" i="4"/>
  <c r="AI107" i="3"/>
  <c r="H45" i="3"/>
  <c r="AS100" i="3"/>
  <c r="AQ6" i="4"/>
  <c r="DI66" i="3"/>
  <c r="X68" i="3"/>
  <c r="C7" i="4"/>
  <c r="AT45" i="3"/>
  <c r="U102" i="3"/>
  <c r="BX43" i="3"/>
  <c r="CF41" i="3"/>
  <c r="CY43" i="3"/>
  <c r="DG45" i="3"/>
  <c r="W19" i="4"/>
  <c r="AF113" i="3"/>
  <c r="DX46" i="3"/>
  <c r="AD112" i="3"/>
  <c r="S415" i="1"/>
  <c r="D18" i="4"/>
  <c r="E112" i="3"/>
  <c r="AG44" i="3"/>
  <c r="AG66" i="3"/>
  <c r="AG45" i="3"/>
  <c r="F112" i="3"/>
  <c r="O8" i="4"/>
  <c r="BG65" i="3"/>
  <c r="T46" i="3"/>
  <c r="CV45" i="3"/>
  <c r="H104" i="3"/>
  <c r="U45" i="3"/>
  <c r="E7" i="4"/>
  <c r="O111" i="3"/>
  <c r="M17" i="4"/>
  <c r="V19" i="4"/>
  <c r="AS8" i="4"/>
  <c r="CU65" i="3"/>
  <c r="Q10" i="4"/>
  <c r="DH44" i="3"/>
  <c r="O102" i="3"/>
  <c r="CS42" i="3"/>
  <c r="AH46" i="3"/>
  <c r="AL65" i="3"/>
  <c r="DV43" i="3"/>
  <c r="BG67" i="3"/>
  <c r="H44" i="3"/>
  <c r="BK43" i="3"/>
  <c r="Z113" i="3"/>
  <c r="AC113" i="3"/>
  <c r="T104" i="3"/>
  <c r="L65" i="3"/>
  <c r="AU44" i="3"/>
  <c r="DH43" i="3"/>
  <c r="DX44" i="3"/>
  <c r="DX43" i="3"/>
  <c r="S194" i="1"/>
  <c r="N6" i="4"/>
  <c r="P100" i="3"/>
  <c r="E101" i="3"/>
  <c r="AT44" i="3"/>
  <c r="EK65" i="3"/>
  <c r="EI45" i="3"/>
  <c r="AS12" i="4"/>
  <c r="AQ12" i="4"/>
  <c r="EK68" i="3"/>
  <c r="Q7" i="4"/>
  <c r="T68" i="3"/>
  <c r="W8" i="4"/>
  <c r="W9" i="4"/>
  <c r="DL45" i="3"/>
  <c r="CU45" i="3"/>
  <c r="BX68" i="3"/>
  <c r="AF107" i="3"/>
  <c r="I104" i="3"/>
  <c r="BL45" i="3"/>
  <c r="U43" i="3"/>
  <c r="AG43" i="3"/>
  <c r="B10" i="4"/>
  <c r="I67" i="3"/>
  <c r="L99" i="3"/>
  <c r="I44" i="3"/>
  <c r="BX46" i="3"/>
  <c r="DG44" i="3"/>
  <c r="Z100" i="3"/>
  <c r="AA100" i="3"/>
  <c r="V6" i="4"/>
  <c r="AA104" i="3"/>
  <c r="Z104" i="3"/>
  <c r="AV46" i="3"/>
  <c r="AM19" i="4"/>
  <c r="AO113" i="3"/>
  <c r="AJ102" i="3"/>
  <c r="K6" i="4"/>
  <c r="T66" i="3"/>
  <c r="AC110" i="3"/>
  <c r="M15" i="4"/>
  <c r="Z83" i="3"/>
  <c r="FX83" i="3" s="1"/>
  <c r="GC83" i="3" s="1"/>
  <c r="E19" i="4"/>
  <c r="R40" i="3"/>
  <c r="AX46" i="3"/>
  <c r="R12" i="4"/>
  <c r="BV43" i="3"/>
  <c r="BV66" i="3"/>
  <c r="T101" i="3"/>
  <c r="AF105" i="3"/>
  <c r="Y113" i="3"/>
  <c r="G18" i="4"/>
  <c r="BK66" i="3"/>
  <c r="BE40" i="3"/>
  <c r="CV67" i="3"/>
  <c r="CY65" i="3"/>
  <c r="AE16" i="4"/>
  <c r="AD16" i="4"/>
  <c r="EG44" i="3"/>
  <c r="EG45" i="3"/>
  <c r="EH46" i="3"/>
  <c r="ET67" i="3"/>
  <c r="ET46" i="3"/>
  <c r="AO101" i="3"/>
  <c r="AS102" i="3"/>
  <c r="AP111" i="3"/>
  <c r="AR111" i="3"/>
  <c r="AO111" i="3"/>
  <c r="FY76" i="3"/>
  <c r="AA102" i="3"/>
  <c r="N14" i="2"/>
  <c r="Y4" i="2"/>
  <c r="S316" i="1"/>
  <c r="AV102" i="3"/>
  <c r="BX45" i="3"/>
  <c r="J104" i="3"/>
  <c r="EG43" i="3"/>
  <c r="AV106" i="3"/>
  <c r="G111" i="3"/>
  <c r="AH45" i="3"/>
  <c r="N15" i="4"/>
  <c r="AH19" i="4"/>
  <c r="EM83" i="3"/>
  <c r="GA83" i="3" s="1"/>
  <c r="J19" i="4"/>
  <c r="V66" i="3"/>
  <c r="AY43" i="3"/>
  <c r="AY68" i="3"/>
  <c r="S8" i="4"/>
  <c r="AE101" i="3"/>
  <c r="AD101" i="3"/>
  <c r="DL44" i="3"/>
  <c r="Z102" i="3"/>
  <c r="K43" i="3"/>
  <c r="K113" i="3"/>
  <c r="I106" i="3"/>
  <c r="R8" i="4"/>
  <c r="C12" i="2"/>
  <c r="Z7" i="4"/>
  <c r="P8" i="4"/>
  <c r="M109" i="3"/>
  <c r="G112" i="3"/>
  <c r="AE108" i="3"/>
  <c r="H5" i="4"/>
  <c r="AM7" i="4"/>
  <c r="AK113" i="3"/>
  <c r="CX68" i="3"/>
  <c r="S17" i="4"/>
  <c r="AA113" i="3"/>
  <c r="DX67" i="3"/>
  <c r="V45" i="3"/>
  <c r="BX67" i="3"/>
  <c r="AH108" i="3"/>
  <c r="F5" i="2"/>
  <c r="AR15" i="4"/>
  <c r="DV67" i="3"/>
  <c r="DZ79" i="3"/>
  <c r="GA79" i="3" s="1"/>
  <c r="AK109" i="3"/>
  <c r="AI106" i="3"/>
  <c r="AJ106" i="3"/>
  <c r="DS41" i="3"/>
  <c r="CX65" i="3"/>
  <c r="EH44" i="3"/>
  <c r="EH43" i="3"/>
  <c r="AR109" i="3"/>
  <c r="AQ109" i="3"/>
  <c r="AL15" i="4"/>
  <c r="EU43" i="3"/>
  <c r="EU46" i="3"/>
  <c r="AR7" i="4"/>
  <c r="AV101" i="3"/>
  <c r="DV45" i="3"/>
  <c r="AP7" i="4"/>
  <c r="DT46" i="3"/>
  <c r="BI65" i="3"/>
  <c r="DG66" i="3"/>
  <c r="Q102" i="3"/>
  <c r="AV65" i="3"/>
  <c r="K104" i="3"/>
  <c r="AV44" i="3"/>
  <c r="AL43" i="3"/>
  <c r="S7" i="4"/>
  <c r="AV66" i="3"/>
  <c r="AV45" i="3"/>
  <c r="V11" i="4"/>
  <c r="W11" i="4"/>
  <c r="AB105" i="3"/>
  <c r="Y105" i="3"/>
  <c r="P15" i="4"/>
  <c r="Q109" i="3"/>
  <c r="T112" i="3"/>
  <c r="Q18" i="4"/>
  <c r="BY43" i="3"/>
  <c r="AU43" i="3"/>
  <c r="AT65" i="3"/>
  <c r="DZ82" i="3"/>
  <c r="GA82" i="3" s="1"/>
  <c r="AO112" i="3"/>
  <c r="F41" i="3"/>
  <c r="AX66" i="3"/>
  <c r="AR39" i="3"/>
  <c r="BG45" i="3"/>
  <c r="BG43" i="3"/>
  <c r="K12" i="4"/>
  <c r="L12" i="4"/>
  <c r="N106" i="3"/>
  <c r="O106" i="3"/>
  <c r="CU66" i="3"/>
  <c r="AE105" i="3"/>
  <c r="AA103" i="3"/>
  <c r="X9" i="4"/>
  <c r="AB103" i="3"/>
  <c r="AB112" i="3"/>
  <c r="D10" i="2"/>
  <c r="Q8" i="4"/>
  <c r="S101" i="3"/>
  <c r="AT43" i="3"/>
  <c r="J111" i="3"/>
  <c r="X11" i="4"/>
  <c r="Y11" i="2"/>
  <c r="DV68" i="3"/>
  <c r="BK67" i="3"/>
  <c r="BI68" i="3"/>
  <c r="AP19" i="4"/>
  <c r="AG68" i="3"/>
  <c r="BZ84" i="3"/>
  <c r="X10" i="4"/>
  <c r="BT44" i="3"/>
  <c r="AU45" i="3"/>
  <c r="AZ85" i="3"/>
  <c r="FY85" i="3" s="1"/>
  <c r="Z16" i="4"/>
  <c r="R18" i="4"/>
  <c r="N111" i="3"/>
  <c r="S18" i="4"/>
  <c r="BS42" i="3"/>
  <c r="X19" i="4"/>
  <c r="AO19" i="4"/>
  <c r="DZ81" i="3"/>
  <c r="GA81" i="3" s="1"/>
  <c r="AQ17" i="4"/>
  <c r="AT111" i="3"/>
  <c r="D17" i="4"/>
  <c r="C17" i="4"/>
  <c r="C19" i="4"/>
  <c r="E113" i="3"/>
  <c r="AK65" i="3"/>
  <c r="AK44" i="3"/>
  <c r="BK44" i="3"/>
  <c r="BK46" i="3"/>
  <c r="BK45" i="3"/>
  <c r="S6" i="4"/>
  <c r="T100" i="3"/>
  <c r="AE107" i="3"/>
  <c r="CH67" i="3"/>
  <c r="AA13" i="4"/>
  <c r="AC107" i="3"/>
  <c r="AH44" i="3"/>
  <c r="AH43" i="3"/>
  <c r="AH67" i="3"/>
  <c r="R17" i="4"/>
  <c r="Q17" i="4"/>
  <c r="U111" i="3"/>
  <c r="T111" i="3"/>
  <c r="W4" i="2"/>
  <c r="P102" i="3"/>
  <c r="D112" i="3"/>
  <c r="T102" i="3"/>
  <c r="Q6" i="4"/>
  <c r="B13" i="4"/>
  <c r="Z77" i="3"/>
  <c r="Z71" i="3"/>
  <c r="N112" i="3"/>
  <c r="O112" i="3"/>
  <c r="K18" i="4"/>
  <c r="M18" i="4"/>
  <c r="L18" i="4"/>
  <c r="AO8" i="4"/>
  <c r="DU46" i="3"/>
  <c r="AJ8" i="4"/>
  <c r="AL102" i="3"/>
  <c r="AI8" i="4"/>
  <c r="AR18" i="4"/>
  <c r="AE102" i="3"/>
  <c r="AF102" i="3"/>
  <c r="AD18" i="4"/>
  <c r="AG18" i="4"/>
  <c r="AG112" i="3"/>
  <c r="D5" i="2"/>
  <c r="K10" i="4"/>
  <c r="P104" i="3"/>
  <c r="CL46" i="3"/>
  <c r="CK45" i="3"/>
  <c r="CF42" i="3"/>
  <c r="Y102" i="3"/>
  <c r="AH107" i="3"/>
  <c r="AM12" i="4"/>
  <c r="Y18" i="4"/>
  <c r="CI43" i="3"/>
  <c r="N14" i="4"/>
  <c r="D13" i="4"/>
  <c r="O12" i="4"/>
  <c r="F99" i="3"/>
  <c r="BM78" i="3"/>
  <c r="FY78" i="3" s="1"/>
  <c r="Q111" i="3"/>
  <c r="AF6" i="4"/>
  <c r="AL13" i="4"/>
  <c r="AH13" i="4"/>
  <c r="EK67" i="3"/>
  <c r="AQ13" i="4"/>
  <c r="AR13" i="4"/>
  <c r="AN102" i="3"/>
  <c r="AH8" i="4"/>
  <c r="AN18" i="4"/>
  <c r="FX70" i="3"/>
  <c r="FX72" i="3"/>
  <c r="GA78" i="3"/>
  <c r="FX81" i="3"/>
  <c r="FZ73" i="3"/>
  <c r="AC112" i="3"/>
  <c r="Z18" i="4"/>
  <c r="E107" i="3"/>
  <c r="BU66" i="3"/>
  <c r="D19" i="4"/>
  <c r="G65" i="3"/>
  <c r="Q106" i="3"/>
  <c r="K44" i="3"/>
  <c r="F101" i="3"/>
  <c r="X66" i="3"/>
  <c r="J18" i="4"/>
  <c r="AI46" i="3"/>
  <c r="DH66" i="3"/>
  <c r="AI113" i="3"/>
  <c r="DY43" i="3"/>
  <c r="F17" i="4"/>
  <c r="E17" i="4"/>
  <c r="AB102" i="3"/>
  <c r="AQ8" i="4"/>
  <c r="DV66" i="3"/>
  <c r="E5" i="2"/>
  <c r="S425" i="1"/>
  <c r="AF14" i="2"/>
  <c r="Z76" i="3"/>
  <c r="FX76" i="3" s="1"/>
  <c r="H12" i="4"/>
  <c r="V43" i="3"/>
  <c r="V65" i="3"/>
  <c r="R39" i="3"/>
  <c r="AL67" i="3"/>
  <c r="BL44" i="3"/>
  <c r="BL43" i="3"/>
  <c r="AF13" i="4"/>
  <c r="CI44" i="3"/>
  <c r="CI66" i="3"/>
  <c r="AA101" i="3"/>
  <c r="V7" i="4"/>
  <c r="DK65" i="3"/>
  <c r="AV43" i="3"/>
  <c r="H43" i="3"/>
  <c r="AR100" i="3"/>
  <c r="AQ100" i="3"/>
  <c r="AI100" i="3"/>
  <c r="G5" i="2"/>
  <c r="V5" i="2" s="1"/>
  <c r="V14" i="2" s="1"/>
  <c r="V125" i="1"/>
  <c r="BD125" i="1" s="1"/>
  <c r="G67" i="3"/>
  <c r="Y67" i="3"/>
  <c r="T45" i="3"/>
  <c r="V67" i="3"/>
  <c r="BX66" i="3"/>
  <c r="R102" i="3"/>
  <c r="CL45" i="3"/>
  <c r="AG101" i="3"/>
  <c r="G7" i="4"/>
  <c r="EL43" i="3"/>
  <c r="FY71" i="3"/>
  <c r="CR40" i="3"/>
  <c r="X7" i="4"/>
  <c r="FX78" i="3"/>
  <c r="AC12" i="4"/>
  <c r="K7" i="4"/>
  <c r="AF108" i="3"/>
  <c r="M112" i="3"/>
  <c r="S41" i="3"/>
  <c r="AF41" i="3"/>
  <c r="AS41" i="3"/>
  <c r="AR40" i="3"/>
  <c r="BF41" i="3"/>
  <c r="AU101" i="3"/>
  <c r="GA73" i="3"/>
  <c r="CZ82" i="3"/>
  <c r="FZ82" i="3" s="1"/>
  <c r="CZ72" i="3"/>
  <c r="AH102" i="3"/>
  <c r="CV66" i="3"/>
  <c r="AE8" i="4"/>
  <c r="DI68" i="3"/>
  <c r="DM86" i="3"/>
  <c r="DH65" i="3"/>
  <c r="DL68" i="3"/>
  <c r="X9" i="2"/>
  <c r="DM72" i="3"/>
  <c r="AG102" i="3"/>
  <c r="AD8" i="4"/>
  <c r="CM72" i="3"/>
  <c r="DG65" i="3"/>
  <c r="CT65" i="3"/>
  <c r="CY67" i="3"/>
  <c r="CL67" i="3"/>
  <c r="CI65" i="3"/>
  <c r="CH65" i="3"/>
  <c r="AB14" i="2"/>
  <c r="AX68" i="3"/>
  <c r="T44" i="3"/>
  <c r="X46" i="3"/>
  <c r="AB19" i="4"/>
  <c r="T67" i="3"/>
  <c r="X13" i="4"/>
  <c r="CG45" i="3"/>
  <c r="CG44" i="3"/>
  <c r="CG65" i="3"/>
  <c r="W13" i="4"/>
  <c r="Y107" i="3"/>
  <c r="AB107" i="3"/>
  <c r="AA107" i="3"/>
  <c r="DH67" i="3"/>
  <c r="U66" i="3"/>
  <c r="U46" i="3"/>
  <c r="U68" i="3"/>
  <c r="G10" i="4"/>
  <c r="R108" i="3"/>
  <c r="Y110" i="3"/>
  <c r="Z110" i="3"/>
  <c r="AB110" i="3"/>
  <c r="V16" i="4"/>
  <c r="X16" i="4"/>
  <c r="DS42" i="3"/>
  <c r="EL66" i="3"/>
  <c r="EK44" i="3"/>
  <c r="AN113" i="3"/>
  <c r="AI19" i="4"/>
  <c r="AM113" i="3"/>
  <c r="CE39" i="3"/>
  <c r="K14" i="2"/>
  <c r="AC108" i="3"/>
  <c r="CM78" i="3"/>
  <c r="FZ78" i="3" s="1"/>
  <c r="CM85" i="3"/>
  <c r="Y112" i="3"/>
  <c r="V18" i="4"/>
  <c r="S426" i="1"/>
  <c r="S429" i="1"/>
  <c r="CH68" i="3"/>
  <c r="AB13" i="4"/>
  <c r="CH44" i="3"/>
  <c r="Z13" i="4"/>
  <c r="AC13" i="4"/>
  <c r="CH45" i="3"/>
  <c r="CH66" i="3"/>
  <c r="DI65" i="3"/>
  <c r="DI67" i="3"/>
  <c r="CK67" i="3"/>
  <c r="U100" i="3"/>
  <c r="AD19" i="4"/>
  <c r="X44" i="3"/>
  <c r="BH67" i="3"/>
  <c r="DE39" i="3"/>
  <c r="K46" i="3"/>
  <c r="AD14" i="4"/>
  <c r="AD113" i="3"/>
  <c r="U67" i="3"/>
  <c r="F7" i="4"/>
  <c r="CT43" i="3"/>
  <c r="X43" i="3"/>
  <c r="EI66" i="3"/>
  <c r="AL46" i="3"/>
  <c r="AL66" i="3"/>
  <c r="AL68" i="3"/>
  <c r="AK68" i="3"/>
  <c r="AK66" i="3"/>
  <c r="AX43" i="3"/>
  <c r="BL66" i="3"/>
  <c r="BL65" i="3"/>
  <c r="S108" i="3"/>
  <c r="U108" i="3"/>
  <c r="S14" i="4"/>
  <c r="BU43" i="3"/>
  <c r="BU45" i="3"/>
  <c r="P12" i="4"/>
  <c r="BU65" i="3"/>
  <c r="BU68" i="3"/>
  <c r="AP18" i="4"/>
  <c r="AS112" i="3"/>
  <c r="AU112" i="3"/>
  <c r="AV112" i="3"/>
  <c r="AT112" i="3"/>
  <c r="AQ18" i="4"/>
  <c r="AC102" i="3"/>
  <c r="S102" i="3"/>
  <c r="U65" i="3"/>
  <c r="Z19" i="4"/>
  <c r="U44" i="3"/>
  <c r="J101" i="3"/>
  <c r="L68" i="3"/>
  <c r="L66" i="3"/>
  <c r="L44" i="3"/>
  <c r="L46" i="3"/>
  <c r="G68" i="3"/>
  <c r="G43" i="3"/>
  <c r="G46" i="3"/>
  <c r="D10" i="4"/>
  <c r="Y66" i="3"/>
  <c r="Y65" i="3"/>
  <c r="Y45" i="3"/>
  <c r="J107" i="3"/>
  <c r="AY44" i="3"/>
  <c r="AY66" i="3"/>
  <c r="AY45" i="3"/>
  <c r="BV65" i="3"/>
  <c r="BV67" i="3"/>
  <c r="BV46" i="3"/>
  <c r="BV68" i="3"/>
  <c r="T106" i="3"/>
  <c r="U106" i="3"/>
  <c r="S106" i="3"/>
  <c r="BV44" i="3"/>
  <c r="CK66" i="3"/>
  <c r="CK65" i="3"/>
  <c r="CK43" i="3"/>
  <c r="CK44" i="3"/>
  <c r="AA7" i="4"/>
  <c r="AB7" i="4"/>
  <c r="AC7" i="4"/>
  <c r="DF42" i="3"/>
  <c r="DF41" i="3"/>
  <c r="AA18" i="4"/>
  <c r="AF112" i="3"/>
  <c r="FY70" i="3"/>
  <c r="AF18" i="4"/>
  <c r="AE18" i="4"/>
  <c r="AH112" i="3"/>
  <c r="CM81" i="3"/>
  <c r="FZ81" i="3" s="1"/>
  <c r="AC111" i="3"/>
  <c r="Y111" i="3"/>
  <c r="P108" i="3"/>
  <c r="O14" i="4"/>
  <c r="Q108" i="3"/>
  <c r="BL67" i="3"/>
  <c r="BH65" i="3"/>
  <c r="AI102" i="3"/>
  <c r="AE19" i="4"/>
  <c r="BI43" i="3"/>
  <c r="CY68" i="3"/>
  <c r="V8" i="4"/>
  <c r="N8" i="4"/>
  <c r="F10" i="4"/>
  <c r="BY67" i="3"/>
  <c r="CT46" i="3"/>
  <c r="AH113" i="3"/>
  <c r="CU67" i="3"/>
  <c r="CG68" i="3"/>
  <c r="BY46" i="3"/>
  <c r="E104" i="3"/>
  <c r="D107" i="3"/>
  <c r="AC19" i="4"/>
  <c r="D7" i="4"/>
  <c r="CT68" i="3"/>
  <c r="S12" i="4"/>
  <c r="DL67" i="3"/>
  <c r="AH6" i="4"/>
  <c r="AD107" i="3"/>
  <c r="BI66" i="3"/>
  <c r="L45" i="3"/>
  <c r="DL46" i="3"/>
  <c r="AE40" i="3"/>
  <c r="J112" i="3"/>
  <c r="AK67" i="3"/>
  <c r="E18" i="4"/>
  <c r="AM85" i="3"/>
  <c r="H18" i="4"/>
  <c r="B18" i="4"/>
  <c r="K66" i="3"/>
  <c r="D101" i="3"/>
  <c r="B7" i="4"/>
  <c r="E39" i="3"/>
  <c r="V68" i="3"/>
  <c r="D12" i="4"/>
  <c r="E106" i="3"/>
  <c r="BX44" i="3"/>
  <c r="BX65" i="3"/>
  <c r="CL44" i="3"/>
  <c r="CL66" i="3"/>
  <c r="CL65" i="3"/>
  <c r="CV44" i="3"/>
  <c r="AJ101" i="3"/>
  <c r="CV43" i="3"/>
  <c r="CV68" i="3"/>
  <c r="CV46" i="3"/>
  <c r="AH101" i="3"/>
  <c r="DG46" i="3"/>
  <c r="DG43" i="3"/>
  <c r="DG68" i="3"/>
  <c r="Y106" i="3"/>
  <c r="AB106" i="3"/>
  <c r="Y12" i="4"/>
  <c r="W12" i="4"/>
  <c r="X12" i="4"/>
  <c r="AK100" i="3"/>
  <c r="AI6" i="4"/>
  <c r="AL100" i="3"/>
  <c r="AN100" i="3"/>
  <c r="AK106" i="3"/>
  <c r="AJ12" i="4"/>
  <c r="AN106" i="3"/>
  <c r="AH12" i="4"/>
  <c r="AM106" i="3"/>
  <c r="AK12" i="4"/>
  <c r="AI12" i="4"/>
  <c r="BY45" i="3"/>
  <c r="H13" i="4"/>
  <c r="CH46" i="3"/>
  <c r="DY65" i="3"/>
  <c r="G44" i="3"/>
  <c r="Y68" i="3"/>
  <c r="G66" i="3"/>
  <c r="H101" i="3"/>
  <c r="Q12" i="4"/>
  <c r="X18" i="4"/>
  <c r="Y43" i="3"/>
  <c r="AF8" i="4"/>
  <c r="CK68" i="3"/>
  <c r="Y108" i="3"/>
  <c r="K106" i="3"/>
  <c r="J12" i="4"/>
  <c r="O109" i="3"/>
  <c r="K15" i="4"/>
  <c r="L15" i="4"/>
  <c r="N109" i="3"/>
  <c r="BI44" i="3"/>
  <c r="BI46" i="3"/>
  <c r="DY46" i="3"/>
  <c r="DY67" i="3"/>
  <c r="DY68" i="3"/>
  <c r="DY44" i="3"/>
  <c r="DR39" i="3"/>
  <c r="EI46" i="3"/>
  <c r="EI65" i="3"/>
  <c r="EI68" i="3"/>
  <c r="EH45" i="3"/>
  <c r="AP102" i="3"/>
  <c r="AL12" i="4"/>
  <c r="AO12" i="4"/>
  <c r="AQ106" i="3"/>
  <c r="AE14" i="2"/>
  <c r="J113" i="3"/>
  <c r="D113" i="3"/>
  <c r="X45" i="3"/>
  <c r="AI66" i="3"/>
  <c r="AI45" i="3"/>
  <c r="AI68" i="3"/>
  <c r="I17" i="4"/>
  <c r="AI44" i="3"/>
  <c r="H17" i="4"/>
  <c r="L111" i="3"/>
  <c r="O101" i="3"/>
  <c r="M101" i="3"/>
  <c r="AT67" i="3"/>
  <c r="AT68" i="3"/>
  <c r="AT46" i="3"/>
  <c r="R15" i="4"/>
  <c r="S15" i="4"/>
  <c r="Q15" i="4"/>
  <c r="BG44" i="3"/>
  <c r="BG46" i="3"/>
  <c r="M8" i="4"/>
  <c r="N102" i="3"/>
  <c r="O15" i="4"/>
  <c r="R109" i="3"/>
  <c r="S63" i="1"/>
  <c r="G107" i="3"/>
  <c r="DI45" i="3"/>
  <c r="BH44" i="3"/>
  <c r="S100" i="3"/>
  <c r="BH45" i="3"/>
  <c r="J13" i="4"/>
  <c r="BI45" i="3"/>
  <c r="DZ77" i="3"/>
  <c r="GA77" i="3" s="1"/>
  <c r="AK107" i="3"/>
  <c r="AK111" i="3"/>
  <c r="AH17" i="4"/>
  <c r="B17" i="4"/>
  <c r="D111" i="3"/>
  <c r="E111" i="3"/>
  <c r="AZ81" i="3"/>
  <c r="FY81" i="3" s="1"/>
  <c r="M111" i="3"/>
  <c r="AE113" i="3"/>
  <c r="AA19" i="4"/>
  <c r="EE39" i="3"/>
  <c r="EF41" i="3"/>
  <c r="AQ19" i="4"/>
  <c r="AS113" i="3"/>
  <c r="E12" i="2"/>
  <c r="R6" i="4"/>
  <c r="AC11" i="4"/>
  <c r="AD105" i="3"/>
  <c r="AA11" i="4"/>
  <c r="CU68" i="3"/>
  <c r="Z11" i="4"/>
  <c r="DL43" i="3"/>
  <c r="DL65" i="3"/>
  <c r="DK67" i="3"/>
  <c r="DK46" i="3"/>
  <c r="EI43" i="3"/>
  <c r="AD102" i="3"/>
  <c r="DI43" i="3"/>
  <c r="BH46" i="3"/>
  <c r="AC101" i="3"/>
  <c r="BI67" i="3"/>
  <c r="Y44" i="3"/>
  <c r="V46" i="3"/>
  <c r="AS42" i="3"/>
  <c r="AY46" i="3"/>
  <c r="AG8" i="4"/>
  <c r="BZ86" i="3"/>
  <c r="BZ72" i="3"/>
  <c r="R104" i="3"/>
  <c r="AU46" i="3"/>
  <c r="AE14" i="4"/>
  <c r="AJ108" i="3"/>
  <c r="AG14" i="4"/>
  <c r="CY46" i="3"/>
  <c r="CY66" i="3"/>
  <c r="CY45" i="3"/>
  <c r="AH110" i="3"/>
  <c r="AI110" i="3"/>
  <c r="AG16" i="4"/>
  <c r="EH68" i="3"/>
  <c r="EH65" i="3"/>
  <c r="EG46" i="3"/>
  <c r="EH66" i="3"/>
  <c r="ET44" i="3"/>
  <c r="ET43" i="3"/>
  <c r="ET45" i="3"/>
  <c r="AO7" i="4"/>
  <c r="AL7" i="4"/>
  <c r="S195" i="1"/>
  <c r="AO13" i="4"/>
  <c r="AQ107" i="3"/>
  <c r="DU66" i="3"/>
  <c r="DU45" i="3"/>
  <c r="DU67" i="3"/>
  <c r="AO107" i="3"/>
  <c r="H99" i="3"/>
  <c r="I99" i="3"/>
  <c r="H67" i="3"/>
  <c r="H66" i="3"/>
  <c r="H68" i="3"/>
  <c r="AF19" i="4"/>
  <c r="DK44" i="3"/>
  <c r="P112" i="3"/>
  <c r="N18" i="4"/>
  <c r="AZ82" i="3"/>
  <c r="FY82" i="3" s="1"/>
  <c r="S436" i="1"/>
  <c r="S439" i="1"/>
  <c r="Z6" i="2"/>
  <c r="Z14" i="2" s="1"/>
  <c r="AA6" i="2"/>
  <c r="AA14" i="2" s="1"/>
  <c r="AG111" i="3"/>
  <c r="G10" i="2"/>
  <c r="I101" i="3"/>
  <c r="AO100" i="3"/>
  <c r="AP100" i="3"/>
  <c r="AO6" i="4"/>
  <c r="FX79" i="3"/>
  <c r="AZ86" i="3"/>
  <c r="FY86" i="3" s="1"/>
  <c r="AO109" i="3"/>
  <c r="AU109" i="3"/>
  <c r="T43" i="3"/>
  <c r="T65" i="3"/>
  <c r="AG65" i="3"/>
  <c r="AG67" i="3"/>
  <c r="F12" i="4"/>
  <c r="H106" i="3"/>
  <c r="CZ85" i="3"/>
  <c r="CZ86" i="3"/>
  <c r="Y19" i="4"/>
  <c r="AB113" i="3"/>
  <c r="AH15" i="4"/>
  <c r="DT66" i="3"/>
  <c r="AI15" i="4"/>
  <c r="AM109" i="3"/>
  <c r="DT45" i="3"/>
  <c r="AJ7" i="4"/>
  <c r="AL101" i="3"/>
  <c r="AT100" i="3"/>
  <c r="AV100" i="3"/>
  <c r="AS106" i="3"/>
  <c r="AR12" i="4"/>
  <c r="AP12" i="4"/>
  <c r="J8" i="2"/>
  <c r="J14" i="2" s="1"/>
  <c r="R10" i="4"/>
  <c r="S10" i="4"/>
  <c r="U104" i="3"/>
  <c r="S104" i="3"/>
  <c r="M108" i="3"/>
  <c r="K14" i="4"/>
  <c r="AU66" i="3"/>
  <c r="P101" i="3"/>
  <c r="R101" i="3"/>
  <c r="AP13" i="4"/>
  <c r="DV46" i="3"/>
  <c r="O6" i="4"/>
  <c r="BH66" i="3"/>
  <c r="S112" i="3"/>
  <c r="U112" i="3"/>
  <c r="CX43" i="3"/>
  <c r="V14" i="4"/>
  <c r="Y14" i="4"/>
  <c r="AB8" i="4"/>
  <c r="Z8" i="4"/>
  <c r="AC8" i="4"/>
  <c r="E10" i="2"/>
  <c r="H14" i="2"/>
  <c r="AL18" i="4"/>
  <c r="AH18" i="4"/>
  <c r="I7" i="4"/>
  <c r="K101" i="3"/>
  <c r="H7" i="4"/>
  <c r="AF42" i="3"/>
  <c r="Y101" i="3"/>
  <c r="DK66" i="3"/>
  <c r="CT67" i="3"/>
  <c r="CT45" i="3"/>
  <c r="CT66" i="3"/>
  <c r="CT44" i="3"/>
  <c r="L14" i="2"/>
  <c r="AD17" i="4"/>
  <c r="AG17" i="4"/>
  <c r="AH111" i="3"/>
  <c r="BT68" i="3"/>
  <c r="DH46" i="3"/>
  <c r="DX66" i="3"/>
  <c r="AR112" i="3"/>
  <c r="AP112" i="3"/>
  <c r="AP8" i="4"/>
  <c r="AT102" i="3"/>
  <c r="AU102" i="3"/>
  <c r="AR8" i="4"/>
  <c r="AM102" i="3"/>
  <c r="D7" i="2"/>
  <c r="Z85" i="3"/>
  <c r="I46" i="3"/>
  <c r="I43" i="3"/>
  <c r="I10" i="4"/>
  <c r="AK45" i="3"/>
  <c r="AX67" i="3"/>
  <c r="AX65" i="3"/>
  <c r="AX44" i="3"/>
  <c r="AX45" i="3"/>
  <c r="BG66" i="3"/>
  <c r="BG68" i="3"/>
  <c r="K8" i="4"/>
  <c r="DI46" i="3"/>
  <c r="P17" i="4"/>
  <c r="O17" i="4"/>
  <c r="N17" i="4"/>
  <c r="AR102" i="3"/>
  <c r="DU68" i="3"/>
  <c r="AR19" i="4"/>
  <c r="AU113" i="3"/>
  <c r="AK112" i="3"/>
  <c r="AI108" i="3"/>
  <c r="AG108" i="3"/>
  <c r="AA10" i="4"/>
  <c r="AB10" i="4"/>
  <c r="X17" i="4"/>
  <c r="W17" i="4"/>
  <c r="S412" i="1"/>
  <c r="X67" i="3"/>
  <c r="M71" i="3"/>
  <c r="V44" i="3"/>
  <c r="M6" i="4"/>
  <c r="L6" i="4"/>
  <c r="M100" i="3"/>
  <c r="O100" i="3"/>
  <c r="BH43" i="3"/>
  <c r="CE40" i="3"/>
  <c r="AH103" i="3"/>
  <c r="AG113" i="3"/>
  <c r="D12" i="2"/>
  <c r="G11" i="2"/>
  <c r="C10" i="4"/>
  <c r="BY44" i="3"/>
  <c r="BY68" i="3"/>
  <c r="DZ71" i="3"/>
  <c r="GA71" i="3" s="1"/>
  <c r="H112" i="3"/>
  <c r="AH65" i="3"/>
  <c r="K17" i="4"/>
  <c r="CU43" i="3"/>
  <c r="EV66" i="3"/>
  <c r="EV68" i="3"/>
  <c r="AL17" i="4"/>
  <c r="AD100" i="3"/>
  <c r="Z6" i="4"/>
  <c r="Y8" i="4"/>
  <c r="AQ111" i="3"/>
  <c r="U101" i="3"/>
  <c r="X8" i="4"/>
  <c r="AE106" i="3"/>
  <c r="L17" i="4"/>
  <c r="AH68" i="3"/>
  <c r="I112" i="3"/>
  <c r="AG10" i="4"/>
  <c r="AV67" i="3"/>
  <c r="AE10" i="4"/>
  <c r="G101" i="3"/>
  <c r="AY65" i="3"/>
  <c r="M106" i="3"/>
  <c r="BT67" i="3"/>
  <c r="G19" i="4"/>
  <c r="F19" i="4"/>
  <c r="DT68" i="3"/>
  <c r="AQ113" i="3"/>
  <c r="AL19" i="4"/>
  <c r="AB14" i="4"/>
  <c r="D115" i="3" l="1"/>
  <c r="G115" i="3"/>
  <c r="FD65" i="3"/>
  <c r="FE65" i="3"/>
  <c r="FG67" i="3"/>
  <c r="J115" i="3"/>
  <c r="FC65" i="3"/>
  <c r="FF67" i="3"/>
  <c r="M6" i="2"/>
  <c r="M14" i="2" s="1"/>
  <c r="FV46" i="3"/>
  <c r="X12" i="2"/>
  <c r="FM67" i="3"/>
  <c r="FP46" i="3"/>
  <c r="FT44" i="3"/>
  <c r="FZ77" i="3"/>
  <c r="FR66" i="3"/>
  <c r="FV67" i="3"/>
  <c r="FR43" i="3"/>
  <c r="F14" i="2"/>
  <c r="FU66" i="3"/>
  <c r="FY84" i="3"/>
  <c r="FR68" i="3"/>
  <c r="FV65" i="3"/>
  <c r="X5" i="2"/>
  <c r="FR44" i="3"/>
  <c r="FH44" i="3"/>
  <c r="GC75" i="3"/>
  <c r="FE66" i="3"/>
  <c r="FT65" i="3"/>
  <c r="L115" i="3"/>
  <c r="FI68" i="3"/>
  <c r="FG43" i="3"/>
  <c r="GA85" i="3"/>
  <c r="FC66" i="3"/>
  <c r="FS67" i="3"/>
  <c r="FH66" i="3"/>
  <c r="FL68" i="3"/>
  <c r="FR46" i="3"/>
  <c r="FZ40" i="3"/>
  <c r="FU65" i="3"/>
  <c r="FE45" i="3"/>
  <c r="FZ72" i="3"/>
  <c r="FS65" i="3"/>
  <c r="GA41" i="3"/>
  <c r="C14" i="2"/>
  <c r="H16" i="2" s="1"/>
  <c r="FV44" i="3"/>
  <c r="FX71" i="3"/>
  <c r="GC71" i="3" s="1"/>
  <c r="FZ41" i="3"/>
  <c r="FD46" i="3"/>
  <c r="FZ42" i="3"/>
  <c r="FX42" i="3"/>
  <c r="GC79" i="3"/>
  <c r="FQ44" i="3"/>
  <c r="FN45" i="3"/>
  <c r="FL65" i="3"/>
  <c r="FO68" i="3"/>
  <c r="FD45" i="3"/>
  <c r="GA72" i="3"/>
  <c r="FI44" i="3"/>
  <c r="FF43" i="3"/>
  <c r="FV66" i="3"/>
  <c r="FS68" i="3"/>
  <c r="FL66" i="3"/>
  <c r="FF65" i="3"/>
  <c r="FO45" i="3"/>
  <c r="FC44" i="3"/>
  <c r="FO67" i="3"/>
  <c r="FN43" i="3"/>
  <c r="FQ43" i="3"/>
  <c r="FU68" i="3"/>
  <c r="FU44" i="3"/>
  <c r="FI43" i="3"/>
  <c r="FK44" i="3"/>
  <c r="GA42" i="3"/>
  <c r="FT45" i="3"/>
  <c r="FJ45" i="3"/>
  <c r="T115" i="3"/>
  <c r="G14" i="2"/>
  <c r="FE67" i="3"/>
  <c r="AV115" i="3"/>
  <c r="FK67" i="3"/>
  <c r="FY72" i="3"/>
  <c r="FT43" i="3"/>
  <c r="FX40" i="3"/>
  <c r="FM66" i="3"/>
  <c r="FV68" i="3"/>
  <c r="FP68" i="3"/>
  <c r="FP65" i="3"/>
  <c r="GC78" i="3"/>
  <c r="FY40" i="3"/>
  <c r="FP45" i="3"/>
  <c r="FS44" i="3"/>
  <c r="FY42" i="3"/>
  <c r="AF115" i="3"/>
  <c r="FG65" i="3"/>
  <c r="FI67" i="3"/>
  <c r="FN44" i="3"/>
  <c r="GC76" i="3"/>
  <c r="FR65" i="3"/>
  <c r="FK65" i="3"/>
  <c r="FY39" i="3"/>
  <c r="FR67" i="3"/>
  <c r="GC73" i="3"/>
  <c r="FX74" i="3"/>
  <c r="GC74" i="3" s="1"/>
  <c r="FO46" i="3"/>
  <c r="AT115" i="3"/>
  <c r="FJ43" i="3"/>
  <c r="FY41" i="3"/>
  <c r="FV45" i="3"/>
  <c r="FD67" i="3"/>
  <c r="FQ46" i="3"/>
  <c r="FJ44" i="3"/>
  <c r="Y14" i="2"/>
  <c r="AC115" i="3"/>
  <c r="FU45" i="3"/>
  <c r="AS115" i="3"/>
  <c r="O115" i="3"/>
  <c r="FD44" i="3"/>
  <c r="FS46" i="3"/>
  <c r="GA39" i="3"/>
  <c r="GC80" i="3"/>
  <c r="E14" i="2"/>
  <c r="FX39" i="3"/>
  <c r="FG45" i="3"/>
  <c r="FK43" i="3"/>
  <c r="FE43" i="3"/>
  <c r="FL46" i="3"/>
  <c r="FJ66" i="3"/>
  <c r="FC45" i="3"/>
  <c r="FH45" i="3"/>
  <c r="FT67" i="3"/>
  <c r="FU46" i="3"/>
  <c r="FU43" i="3"/>
  <c r="FI45" i="3"/>
  <c r="FQ66" i="3"/>
  <c r="Q115" i="3"/>
  <c r="FS43" i="3"/>
  <c r="FJ68" i="3"/>
  <c r="FH65" i="3"/>
  <c r="FK45" i="3"/>
  <c r="K115" i="3"/>
  <c r="GC81" i="3"/>
  <c r="FH43" i="3"/>
  <c r="GA40" i="3"/>
  <c r="AG115" i="3"/>
  <c r="AB115" i="3"/>
  <c r="FF44" i="3"/>
  <c r="FC67" i="3"/>
  <c r="FU67" i="3"/>
  <c r="FL43" i="3"/>
  <c r="FE44" i="3"/>
  <c r="FH46" i="3"/>
  <c r="FF45" i="3"/>
  <c r="FX41" i="3"/>
  <c r="D14" i="2"/>
  <c r="AN115" i="3"/>
  <c r="FJ65" i="3"/>
  <c r="FM43" i="3"/>
  <c r="AA115" i="3"/>
  <c r="FK68" i="3"/>
  <c r="F115" i="3"/>
  <c r="FJ67" i="3"/>
  <c r="FT46" i="3"/>
  <c r="FT68" i="3"/>
  <c r="FR45" i="3"/>
  <c r="E115" i="3"/>
  <c r="FO66" i="3"/>
  <c r="FD43" i="3"/>
  <c r="AR115" i="3"/>
  <c r="AU115" i="3"/>
  <c r="R115" i="3"/>
  <c r="AI115" i="3"/>
  <c r="FN66" i="3"/>
  <c r="FK66" i="3"/>
  <c r="FK46" i="3"/>
  <c r="N115" i="3"/>
  <c r="AQ115" i="3"/>
  <c r="FI65" i="3"/>
  <c r="Z115" i="3"/>
  <c r="FM65" i="3"/>
  <c r="AP115" i="3"/>
  <c r="AE115" i="3"/>
  <c r="FQ45" i="3"/>
  <c r="FD66" i="3"/>
  <c r="FJ46" i="3"/>
  <c r="FO44" i="3"/>
  <c r="FF66" i="3"/>
  <c r="FN67" i="3"/>
  <c r="FL67" i="3"/>
  <c r="GC70" i="3"/>
  <c r="FO65" i="3"/>
  <c r="FV43" i="3"/>
  <c r="FZ85" i="3"/>
  <c r="I115" i="3"/>
  <c r="FQ65" i="3"/>
  <c r="FF46" i="3"/>
  <c r="FF68" i="3"/>
  <c r="AO115" i="3"/>
  <c r="H115" i="3"/>
  <c r="S115" i="3"/>
  <c r="FM46" i="3"/>
  <c r="GC82" i="3"/>
  <c r="FI46" i="3"/>
  <c r="FC46" i="3"/>
  <c r="FC68" i="3"/>
  <c r="FM44" i="3"/>
  <c r="AM115" i="3"/>
  <c r="X10" i="2"/>
  <c r="V10" i="2"/>
  <c r="FS45" i="3"/>
  <c r="FC43" i="3"/>
  <c r="FN68" i="3"/>
  <c r="FZ39" i="3"/>
  <c r="FM45" i="3"/>
  <c r="FS66" i="3"/>
  <c r="FH68" i="3"/>
  <c r="FT66" i="3"/>
  <c r="U115" i="3"/>
  <c r="Y115" i="3"/>
  <c r="FH67" i="3"/>
  <c r="FN46" i="3"/>
  <c r="AH115" i="3"/>
  <c r="FQ68" i="3"/>
  <c r="FG68" i="3"/>
  <c r="FG46" i="3"/>
  <c r="FD68" i="3"/>
  <c r="FE68" i="3"/>
  <c r="FE46" i="3"/>
  <c r="AD115" i="3"/>
  <c r="P115" i="3"/>
  <c r="AL115" i="3"/>
  <c r="FP44" i="3"/>
  <c r="FL45" i="3"/>
  <c r="FG44" i="3"/>
  <c r="FP67" i="3"/>
  <c r="FQ67" i="3"/>
  <c r="FI66" i="3"/>
  <c r="FP43" i="3"/>
  <c r="FG66" i="3"/>
  <c r="V11" i="2"/>
  <c r="X11" i="2"/>
  <c r="AK115" i="3"/>
  <c r="FO43" i="3"/>
  <c r="FL44" i="3"/>
  <c r="FN65" i="3"/>
  <c r="M115" i="3"/>
  <c r="AJ115" i="3"/>
  <c r="FM68" i="3"/>
  <c r="FP66" i="3"/>
  <c r="J116" i="3" l="1"/>
  <c r="FC69" i="3"/>
  <c r="FE69" i="3"/>
  <c r="FD69" i="3"/>
  <c r="G116" i="3"/>
  <c r="D116" i="3"/>
  <c r="X6" i="2"/>
  <c r="X14" i="2" s="1"/>
  <c r="W6" i="2"/>
  <c r="W14" i="2" s="1"/>
  <c r="L17" i="2"/>
  <c r="GC72" i="3"/>
  <c r="FR47" i="3"/>
  <c r="E19" i="2"/>
  <c r="FG69" i="3"/>
  <c r="FS69" i="3"/>
  <c r="FL69" i="3"/>
  <c r="FF69" i="3"/>
  <c r="FV47" i="3"/>
  <c r="FU69" i="3"/>
  <c r="GC42" i="3"/>
  <c r="FV69" i="3"/>
  <c r="FQ47" i="3"/>
  <c r="FI47" i="3"/>
  <c r="FN47" i="3"/>
  <c r="GC40" i="3"/>
  <c r="FS47" i="3"/>
  <c r="FT47" i="3"/>
  <c r="FI69" i="3"/>
  <c r="FJ47" i="3"/>
  <c r="FK69" i="3"/>
  <c r="FK47" i="3"/>
  <c r="FR69" i="3"/>
  <c r="FO69" i="3"/>
  <c r="AS116" i="3"/>
  <c r="M116" i="3"/>
  <c r="AC116" i="3"/>
  <c r="FD47" i="3"/>
  <c r="GC41" i="3"/>
  <c r="FH47" i="3"/>
  <c r="FU47" i="3"/>
  <c r="FJ69" i="3"/>
  <c r="FF47" i="3"/>
  <c r="FE47" i="3"/>
  <c r="GC39" i="3"/>
  <c r="FH69" i="3"/>
  <c r="S116" i="3"/>
  <c r="FN69" i="3"/>
  <c r="Y116" i="3"/>
  <c r="FC47" i="3"/>
  <c r="P116" i="3"/>
  <c r="AO116" i="3"/>
  <c r="FM69" i="3"/>
  <c r="AG116" i="3"/>
  <c r="FM47" i="3"/>
  <c r="FO47" i="3"/>
  <c r="FG47" i="3"/>
  <c r="AK116" i="3"/>
  <c r="FT69" i="3"/>
  <c r="FP69" i="3"/>
  <c r="FQ69" i="3"/>
  <c r="FL47" i="3"/>
  <c r="FP47" i="3"/>
  <c r="AA124" i="1" l="1"/>
  <c r="AG6" i="2" s="1"/>
  <c r="AG14" i="2" s="1"/>
  <c r="AD6" i="2"/>
  <c r="AD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tc={4C172262-11B1-4C99-B115-AA54691C62CA}</author>
    <author>Microsoft Office User</author>
    <author>Ting Ting DL Li</author>
    <author>LUMINITA PENCIU</author>
  </authors>
  <commentList>
    <comment ref="D2" authorId="0" shapeId="0" xr:uid="{4C172262-11B1-4C99-B115-AA54691C62CA}">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 ref="B64" authorId="1" shapeId="0" xr:uid="{17ADCF28-4393-4B7A-B9FC-2FBC2FEF6AD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64" authorId="1" shapeId="0" xr:uid="{93E22E59-C3BE-F34C-B708-EB6763AD45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apply attend 1Q 2021 Induction training due to project  reason</t>
        </r>
      </text>
    </comment>
    <comment ref="H64" authorId="1" shapeId="0" xr:uid="{A0EA3E05-1D00-0F45-AE8D-27AE4C78CC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64" authorId="1" shapeId="0" xr:uid="{2FC6A926-627A-2347-A0E4-17838346224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64" authorId="1" shapeId="0" xr:uid="{DB5F815E-F77F-4F27-AAD4-C2B96821020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4" authorId="1" shapeId="0" xr:uid="{FA904BCA-3597-5144-A75A-5778342CCB1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H65" authorId="1" shapeId="0" xr:uid="{4B4DEEB1-DE2B-5B4B-BC27-060344CC74A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65" authorId="1" shapeId="0" xr:uid="{446AD1B1-1D17-0945-ADC1-68B89F7368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65" authorId="1" shapeId="0" xr:uid="{E73E5FA8-8EF5-448E-966E-B768DAD1608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5" authorId="1" shapeId="0" xr:uid="{FCE50174-2C04-D44A-B6EC-A0A7F5F6C43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66" authorId="1" shapeId="0" xr:uid="{669A81E0-A629-4D97-9306-7CDBA831387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6" authorId="1" shapeId="0" xr:uid="{DA6F141A-E777-BB42-8B60-D1E04769914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67" authorId="1" shapeId="0" xr:uid="{98E2782A-365F-0546-A5BC-5BECF5DFF0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informaiton: change joining date</t>
        </r>
      </text>
    </comment>
    <comment ref="H67" authorId="1" shapeId="0" xr:uid="{06BF0613-F1F3-504B-80C5-BBA3CC3640C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20th change information:change induction start date to Dec 7
</t>
        </r>
      </text>
    </comment>
    <comment ref="J67" authorId="1" shapeId="0" xr:uid="{46DB0E06-09CF-B443-AC11-0B11959C456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August 20modify information: change start date to Dec 18
</t>
        </r>
      </text>
    </comment>
    <comment ref="T67" authorId="1" shapeId="0" xr:uid="{C147954A-F8FE-41A9-9ACC-12D4E88CB59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V67" authorId="1" shapeId="0" xr:uid="{57B4007F-5F4E-0D4A-BA63-09B8C2875E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B75" authorId="1" shapeId="0" xr:uid="{A7827078-B193-44E1-B7D0-86735746523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75" authorId="1" shapeId="0" xr:uid="{6E307C6C-E79F-5F45-97F9-88F4E41BBE9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apply to attend 1Q2021 induction training due to project reason
</t>
        </r>
      </text>
    </comment>
    <comment ref="H75" authorId="1" shapeId="0" xr:uid="{E714FEB5-08CE-0746-9522-83A880FCBA7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75" authorId="1" shapeId="0" xr:uid="{A4FBBA26-2B99-4940-8ED6-C5F157C8867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75" authorId="1" shapeId="0" xr:uid="{9EDC45EF-97D8-4987-AF73-BE45C267946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75" authorId="1" shapeId="0" xr:uid="{ACCE67B8-0650-954C-90C6-A29DA6849FF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76" authorId="1" shapeId="0" xr:uid="{78A84CDB-96C6-4E15-ADE2-05115DBCF86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U76" authorId="1" shapeId="0" xr:uid="{FA4D0640-B2A7-CC46-94B8-4D3ADC86B18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H77" authorId="1" shapeId="0" xr:uid="{4F188779-80AC-0745-BBD6-DE0ED8F4962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77" authorId="1" shapeId="0" xr:uid="{A511E1C2-90FF-E741-A850-24954183A34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H78" authorId="1" shapeId="0" xr:uid="{08255784-6DF4-C941-AAF6-93052B77F2C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start date from Jul 13 to Jul 15</t>
        </r>
      </text>
    </comment>
    <comment ref="J78" authorId="1" shapeId="0" xr:uid="{F83E9EB3-0A45-5A4D-909D-89112A0880C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specialty training start date to Jul 27</t>
        </r>
      </text>
    </comment>
    <comment ref="T78" authorId="1" shapeId="0" xr:uid="{6A0BF076-F21F-47E8-BB89-60C0CD454CE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78" authorId="1" shapeId="0" xr:uid="{C3CA441F-5216-A147-A156-A91FEEC183C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79" authorId="1" shapeId="0" xr:uid="{BBD88045-A93C-B447-82CF-CEBA538DDD3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informatin: change OB date to Oct 11</t>
        </r>
      </text>
    </comment>
    <comment ref="H79" authorId="1" shapeId="0" xr:uid="{EF560DCE-D9A1-1A40-89A2-0A149E54D11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12</t>
        </r>
      </text>
    </comment>
    <comment ref="J79" authorId="1" shapeId="0" xr:uid="{1B143627-D842-3043-B7A9-B3302CA741D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23</t>
        </r>
      </text>
    </comment>
    <comment ref="T79" authorId="1" shapeId="0" xr:uid="{9C0B7D11-6CFB-4730-8C50-7FB26C68D13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U79" authorId="1" shapeId="0" xr:uid="{6F4E46AF-4BC5-BA4F-A702-44A3522DD9D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T80" authorId="2" shapeId="0" xr:uid="{1DC735FC-E0A5-455D-AB1C-594F40274880}">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U80" authorId="2" shapeId="0" xr:uid="{71B672E1-62F7-5C40-8861-7DAF9EBFB476}">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V104" authorId="3" shapeId="0" xr:uid="{381CFC37-F789-474E-B3D7-56C9197EF7C2}">
      <text>
        <r>
          <rPr>
            <b/>
            <sz val="9"/>
            <color indexed="81"/>
            <rFont val="Tahoma"/>
            <family val="2"/>
          </rPr>
          <t>LUMINITA PENCIU:</t>
        </r>
        <r>
          <rPr>
            <sz val="9"/>
            <color indexed="81"/>
            <rFont val="Tahoma"/>
            <family val="2"/>
          </rPr>
          <t xml:space="preserve">
from 59
</t>
        </r>
      </text>
    </comment>
    <comment ref="V105" authorId="3" shapeId="0" xr:uid="{CB33813B-606A-427E-B29D-2B2825BD0C73}">
      <text>
        <r>
          <rPr>
            <b/>
            <sz val="9"/>
            <color indexed="81"/>
            <rFont val="Tahoma"/>
            <family val="2"/>
          </rPr>
          <t>LUMINITA PENCIU:</t>
        </r>
        <r>
          <rPr>
            <sz val="9"/>
            <color indexed="81"/>
            <rFont val="Tahoma"/>
            <family val="2"/>
          </rPr>
          <t xml:space="preserve">
from 50
</t>
        </r>
      </text>
    </comment>
    <comment ref="V106" authorId="3" shapeId="0" xr:uid="{6926F3B2-61B1-4DAE-8839-B467D677A615}">
      <text>
        <r>
          <rPr>
            <b/>
            <sz val="9"/>
            <color rgb="FF000000"/>
            <rFont val="Tahoma"/>
            <family val="2"/>
          </rPr>
          <t>LUMINITA PENCIU:</t>
        </r>
        <r>
          <rPr>
            <sz val="9"/>
            <color rgb="FF000000"/>
            <rFont val="Tahoma"/>
            <family val="2"/>
          </rPr>
          <t xml:space="preserve">
</t>
        </r>
        <r>
          <rPr>
            <sz val="9"/>
            <color rgb="FF000000"/>
            <rFont val="Tahoma"/>
            <family val="2"/>
          </rPr>
          <t>from 70</t>
        </r>
      </text>
    </comment>
    <comment ref="K430" authorId="1" shapeId="0" xr:uid="{94343DC7-9431-FC47-96BF-862C1EF188BB}">
      <text>
        <r>
          <rPr>
            <b/>
            <sz val="10"/>
            <color rgb="FF000000"/>
            <rFont val="Yu Gothic UI"/>
            <family val="2"/>
          </rPr>
          <t>It is different from each specialty truck. The longest truck is end at Aug 6th.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3" authorId="0" shapeId="0" xr:uid="{253D94E8-9DB3-D94B-BF5E-925CFF1598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4" authorId="0" shapeId="0" xr:uid="{FEAA7698-5889-4446-A5EB-05DAD216EEE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5" authorId="0" shapeId="0" xr:uid="{6880CDA0-BCBF-0F41-8387-49AEE7B72F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5" authorId="0" shapeId="0" xr:uid="{28331A6A-2CEB-7043-9B1F-91D55B23C5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update the deliver date
</t>
        </r>
      </text>
    </comment>
    <comment ref="F36" authorId="0" shapeId="0" xr:uid="{669D80CF-FB4E-8D42-859D-BEB817111EA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6" authorId="0" shapeId="0" xr:uid="{32DA3EEF-CA8B-BB4A-8F11-A536B8A9302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the deliver date</t>
        </r>
      </text>
    </comment>
    <comment ref="D39" authorId="0" shapeId="0" xr:uid="{970A3A1A-59CB-0D46-AD5A-6FDC8C3B89C0}">
      <text>
        <r>
          <rPr>
            <b/>
            <sz val="10"/>
            <color rgb="FF000000"/>
            <rFont val="Microsoft YaHei UI"/>
            <family val="2"/>
            <charset val="1"/>
          </rPr>
          <t>Microsoft Office User:</t>
        </r>
        <r>
          <rPr>
            <sz val="10"/>
            <color rgb="FF000000"/>
            <rFont val="Microsoft YaHei UI"/>
            <family val="2"/>
            <charset val="1"/>
          </rPr>
          <t xml:space="preserve">Aug 24 update: change start date. Sep 28 update start date
</t>
        </r>
      </text>
    </comment>
    <comment ref="F39" authorId="0" shapeId="0" xr:uid="{3EE21E2E-F766-8F45-A853-8BAD56C0A98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update: change target number</t>
        </r>
        <r>
          <rPr>
            <sz val="10"/>
            <color rgb="FF000000"/>
            <rFont val="Microsoft YaHei UI"/>
            <family val="2"/>
            <charset val="1"/>
          </rPr>
          <t xml:space="preserve">
</t>
        </r>
        <r>
          <rPr>
            <sz val="10"/>
            <color rgb="FF000000"/>
            <rFont val="Microsoft YaHei UI"/>
            <family val="2"/>
            <charset val="1"/>
          </rPr>
          <t>Jan 6 update: change target number to 75</t>
        </r>
      </text>
    </comment>
    <comment ref="I39" authorId="0" shapeId="0" xr:uid="{045F77C7-A1E8-354C-9061-AFB2803A47E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24th update:change session date to Nov 5&amp;6</t>
        </r>
      </text>
    </comment>
    <comment ref="D40" authorId="0" shapeId="0" xr:uid="{9F31974F-C01F-D34D-B33E-47C65F16515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24th update: change  start date
</t>
        </r>
        <r>
          <rPr>
            <sz val="10"/>
            <color rgb="FF000000"/>
            <rFont val="Microsoft YaHei UI"/>
            <family val="2"/>
            <charset val="1"/>
          </rPr>
          <t xml:space="preserve">Jan 6th update: change start date to Dec 4th
</t>
        </r>
      </text>
    </comment>
    <comment ref="F40" authorId="0" shapeId="0" xr:uid="{D434E9C3-0571-0342-8B9B-52AF52DA3FD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upadte: change target number</t>
        </r>
        <r>
          <rPr>
            <sz val="10"/>
            <color rgb="FF000000"/>
            <rFont val="Microsoft YaHei UI"/>
            <family val="2"/>
            <charset val="1"/>
          </rPr>
          <t xml:space="preserve">
</t>
        </r>
        <r>
          <rPr>
            <sz val="10"/>
            <color rgb="FF000000"/>
            <rFont val="Microsoft YaHei UI"/>
            <family val="2"/>
            <charset val="1"/>
          </rPr>
          <t>Jan 6 update: channge target number to 79</t>
        </r>
      </text>
    </comment>
    <comment ref="I40" authorId="0" shapeId="0" xr:uid="{6534069B-A32E-4840-B4C1-E0E8A851B4D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udpate: change SAE date to Dec 3&amp;4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tc={17714357-1D83-47EA-AF84-B689C8F71EC7}</author>
  </authors>
  <commentList>
    <comment ref="B3" authorId="0" shapeId="0" xr:uid="{17714357-1D83-47EA-AF84-B689C8F71EC7}">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tc={7C68D0C8-63DF-48EA-A6EF-BB5B87D85A62}</author>
  </authors>
  <commentList>
    <comment ref="C3" authorId="0" shapeId="0" xr:uid="{7C68D0C8-63DF-48EA-A6EF-BB5B87D85A62}">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List>
</comments>
</file>

<file path=xl/sharedStrings.xml><?xml version="1.0" encoding="utf-8"?>
<sst xmlns="http://schemas.openxmlformats.org/spreadsheetml/2006/main" count="9008" uniqueCount="1389">
  <si>
    <t>Legacy induction + tech learning not on SMARTER roadmap</t>
  </si>
  <si>
    <t>New induction + tech learning not on SMARTER roadmap</t>
  </si>
  <si>
    <t>Legacy induction + tech learning on SMARTER Roadmap</t>
  </si>
  <si>
    <t>New induction + tech learning on SMARTER Roadmap</t>
  </si>
  <si>
    <t>Unique Identifier by Cohort - OLD</t>
  </si>
  <si>
    <t>Unique Identifier by Cohort - NEW - yyyy_mm_dd_alphabet</t>
  </si>
  <si>
    <t>Existing Cohort Name per 485f report in LKDM</t>
  </si>
  <si>
    <t>Class Code</t>
  </si>
  <si>
    <t>Pilot vs Subsequent Rollout</t>
  </si>
  <si>
    <t>Geo/CIC/Combination of Geo + CIC</t>
  </si>
  <si>
    <t>Date of Joining IBM</t>
  </si>
  <si>
    <t>Induction Start Date</t>
  </si>
  <si>
    <t>Induction End Date</t>
  </si>
  <si>
    <t>Associate Specialty Training Start Date</t>
  </si>
  <si>
    <t>Associate Specialty Training End Date</t>
  </si>
  <si>
    <t>Project Start Date</t>
  </si>
  <si>
    <t>Continuation of 10 day Induction Training Start Date if Applicable</t>
  </si>
  <si>
    <t>Continuation 10 day Induction Training End Date If Applicable</t>
  </si>
  <si>
    <t>2nd Continuation of 10 day Induction Training Start Date if Applicable</t>
  </si>
  <si>
    <t>2nd Continuation 10 day Induction Training End Date If Applicable</t>
  </si>
  <si>
    <t>Quarter</t>
  </si>
  <si>
    <t>Market Location (City, Country,# of Associates)</t>
  </si>
  <si>
    <t># of EPH in Cohort</t>
  </si>
  <si>
    <t>Maximum Cohort size</t>
  </si>
  <si>
    <t># of EPH from GEO in Cohort</t>
  </si>
  <si>
    <t># of EPH from CIC in Cohort</t>
  </si>
  <si>
    <t>JR&amp;S</t>
  </si>
  <si>
    <t>Instructor</t>
  </si>
  <si>
    <t>Key Milestones (Pilot or Others)</t>
  </si>
  <si>
    <t>Batch On-Boarding Status (Based on date of joining IBM)</t>
  </si>
  <si>
    <t>Overall Status (Complete, In Progress, Tentative, or Planned)</t>
  </si>
  <si>
    <t xml:space="preserve"> Status of entire 10 Day Induction curriculum training or first part  (Complete, In Progress, Tentative, or Planned) as applicable</t>
  </si>
  <si>
    <t>Status of continuation of 10 Day Induction training (Complete, In Progress, Tentative, or Planned) if applicable</t>
  </si>
  <si>
    <t>Status of entire Technical training (Complete, In Progress, Tentative, or Planned)</t>
  </si>
  <si>
    <t xml:space="preserve">Status of Continued Learning  (Complete, In Progress, Tentative, or Planned) </t>
  </si>
  <si>
    <t xml:space="preserve">Status of Milestone event(Complete, In Progress, Tentative, or Planned) </t>
  </si>
  <si>
    <t>10 day Induction Content</t>
  </si>
  <si>
    <t>Modality of entire 10 day Induction training</t>
  </si>
  <si>
    <t>Modality of Continuation of 10 day Induction Training If Applicable</t>
  </si>
  <si>
    <t>Modality of Techincal Training</t>
    <phoneticPr fontId="10"/>
  </si>
  <si>
    <t>NPS</t>
  </si>
  <si>
    <t>Deviation from Standard Framework (exception approval requested)</t>
  </si>
  <si>
    <t>Hire Type</t>
  </si>
  <si>
    <t>Notes</t>
  </si>
  <si>
    <t>CIC_India_2021_01_04_a</t>
  </si>
  <si>
    <t>CIC India</t>
  </si>
  <si>
    <t>Not Applicable</t>
  </si>
  <si>
    <t>Q1</t>
  </si>
  <si>
    <t>Bangalore, India</t>
  </si>
  <si>
    <t xml:space="preserve">2L&amp;K and  8 Business Facilitators </t>
  </si>
  <si>
    <t>Complete</t>
  </si>
  <si>
    <t>In Progress</t>
  </si>
  <si>
    <t>Planned</t>
  </si>
  <si>
    <t>New GBS Associates Induction</t>
  </si>
  <si>
    <t>Virtual</t>
  </si>
  <si>
    <t>No Deviation</t>
  </si>
  <si>
    <t>If col AR having count more than 1 it means the cohort name is duplicates</t>
  </si>
  <si>
    <t>CIC_India_2021_01_11_a</t>
  </si>
  <si>
    <t>10096427                           10096421</t>
  </si>
  <si>
    <t>1/4/5/6 Jan,21</t>
  </si>
  <si>
    <t>CIC_India_2021_01_18_a</t>
  </si>
  <si>
    <t>11th &amp; 13th Jan,21</t>
  </si>
  <si>
    <t>CIC_India_2021_01_27_a</t>
  </si>
  <si>
    <t>18th-21st Jan,21</t>
  </si>
  <si>
    <t>CIC_India_2021_02_01_a</t>
  </si>
  <si>
    <t>25th-27th Jan,21</t>
  </si>
  <si>
    <t>CIC_India_2021_02_08_a</t>
  </si>
  <si>
    <t>01st-03rd Feb,21</t>
  </si>
  <si>
    <t>CIC_India_2021_02_15_a</t>
  </si>
  <si>
    <t>08th Feb,21</t>
  </si>
  <si>
    <t>CIC_India_2021_02_22_a</t>
  </si>
  <si>
    <t>15th Feb,21</t>
  </si>
  <si>
    <t>CIC_India_2021_03_08_a</t>
  </si>
  <si>
    <t>01st Mar,21</t>
  </si>
  <si>
    <t>CIC_India_2021_03_22_a</t>
  </si>
  <si>
    <t>15th-17th Mar,21</t>
  </si>
  <si>
    <t>CIC_India_2021_04_12_a</t>
  </si>
  <si>
    <t>24th Mar-5th-7th Apr-21</t>
  </si>
  <si>
    <t>Q2</t>
  </si>
  <si>
    <t>CIC_India_2021_04_19_a</t>
  </si>
  <si>
    <t>12th-14th Apr,21</t>
  </si>
  <si>
    <t>CIC_India_2021_04_26_a</t>
  </si>
  <si>
    <t>19th-21st Apr,21</t>
  </si>
  <si>
    <t>CIC_India_2021_05_03_a</t>
  </si>
  <si>
    <t>24th-26th-28th Apr,21</t>
  </si>
  <si>
    <t>CIC_India_2021_05_24_a</t>
  </si>
  <si>
    <t>10th-17th-19th-20th May,21</t>
  </si>
  <si>
    <t>CIC_India_2021_05_31_a</t>
  </si>
  <si>
    <t>10102522     10102523</t>
  </si>
  <si>
    <t>24th-26th May,21</t>
  </si>
  <si>
    <t>CIC_India_2021_06_14_a</t>
  </si>
  <si>
    <t>10103173    10103178</t>
  </si>
  <si>
    <t>7th-8th Jun,21</t>
  </si>
  <si>
    <t>CIC_India_2021_06_28_a</t>
  </si>
  <si>
    <t>10103695    10103694</t>
  </si>
  <si>
    <t>21st-23rd-25th Jun,21</t>
  </si>
  <si>
    <t>CIC_India_2021_07_12_a</t>
  </si>
  <si>
    <t>10104282     10104278</t>
  </si>
  <si>
    <t>5th-7th Jul,21</t>
  </si>
  <si>
    <t>Q3</t>
  </si>
  <si>
    <t>CIC_India_2021_07_26_a</t>
  </si>
  <si>
    <t>10104858    10104857</t>
  </si>
  <si>
    <t>14th- 19th Jul,21</t>
  </si>
  <si>
    <t>CIC_India_2021_08_09_a</t>
  </si>
  <si>
    <t>10105236     10104707</t>
  </si>
  <si>
    <t>2nd Aug,21</t>
  </si>
  <si>
    <t>CIC_India_2021_08_16_a</t>
  </si>
  <si>
    <t>10105367    10105360</t>
  </si>
  <si>
    <t>09th Aug,21</t>
  </si>
  <si>
    <t>CIC_India_2021_08_23_a</t>
  </si>
  <si>
    <t>10105506    10105505</t>
  </si>
  <si>
    <t>16th Aug,21</t>
  </si>
  <si>
    <t>CIC_India_2021_08_31_a</t>
  </si>
  <si>
    <t>10105607    10105606</t>
  </si>
  <si>
    <t>23rd Aug,21</t>
  </si>
  <si>
    <t>CIC_India_2021_09_20_a</t>
  </si>
  <si>
    <t xml:space="preserve">10105742
10105741                              </t>
  </si>
  <si>
    <t>13th Sep,21</t>
  </si>
  <si>
    <t>CIC_India_2021_10_04_a</t>
  </si>
  <si>
    <t>10221354    10221384</t>
  </si>
  <si>
    <t>25th-27th Sep,21</t>
  </si>
  <si>
    <t>Q4</t>
  </si>
  <si>
    <t>CIC_India_2021_10_18_a</t>
  </si>
  <si>
    <t>10224578     10224467</t>
  </si>
  <si>
    <t>11th Oct,21</t>
  </si>
  <si>
    <t>CIC_India_2021_10_25_a</t>
  </si>
  <si>
    <t>18th Oct,21</t>
  </si>
  <si>
    <t>CIC_India_2021_11_15_a</t>
  </si>
  <si>
    <t xml:space="preserve">  10230469                                                   10231755</t>
  </si>
  <si>
    <t>08th Nov,21</t>
  </si>
  <si>
    <t>CIC_India_2021_11_22_a</t>
  </si>
  <si>
    <t>10241314                                10229857    10230865</t>
  </si>
  <si>
    <t>15th-17th Nov,21</t>
  </si>
  <si>
    <t>CIC_India_2022_01_24_a</t>
  </si>
  <si>
    <t>17th Jan,22</t>
  </si>
  <si>
    <t>CIC_India_2022_02_14_a</t>
  </si>
  <si>
    <t>7th-9th Feb,22</t>
  </si>
  <si>
    <t>CIC_India_2022_03_28_a</t>
  </si>
  <si>
    <t>CIC_India_2022_04_04_a</t>
  </si>
  <si>
    <t>CIC_India_2022_04_25_a</t>
  </si>
  <si>
    <t>CIC_India_2022_05_02_a</t>
  </si>
  <si>
    <t>CIC_India_2022_05_16_a</t>
  </si>
  <si>
    <t>CIC_India_2022_05_23_a</t>
  </si>
  <si>
    <t>CIC_India_2022_05_30_a</t>
  </si>
  <si>
    <t>CIC_India_2022_06_06_a</t>
  </si>
  <si>
    <t>CIC_India_2022_06_13_a</t>
  </si>
  <si>
    <t>CIC_India_2022_06_20_a</t>
  </si>
  <si>
    <t>CIC_India_2022_06_27_a</t>
  </si>
  <si>
    <t>CIC_India_2022_07_11_a</t>
  </si>
  <si>
    <t>CIC_India_2022_07_25_a</t>
  </si>
  <si>
    <t>CIC_India_2022_08_08_a</t>
  </si>
  <si>
    <t>NA</t>
  </si>
  <si>
    <t>CIC_India_2022_08_22_a</t>
  </si>
  <si>
    <t>CIC_India_2022_09_05_a</t>
  </si>
  <si>
    <t>CIC_India_2022_09_19_a</t>
  </si>
  <si>
    <t>CIC_India_2022_10_10_a</t>
  </si>
  <si>
    <t>CIC_India_2022_11_07_a</t>
  </si>
  <si>
    <t>CIC_India_2022_11_21_a</t>
  </si>
  <si>
    <t>CIC_India_2022_12_12_a</t>
  </si>
  <si>
    <t>5th, 12th &amp; 13th Dec</t>
  </si>
  <si>
    <t>CIC_India_2023_01_16_a</t>
  </si>
  <si>
    <t>10330214                           10332332</t>
  </si>
  <si>
    <t>F2F</t>
  </si>
  <si>
    <t>CIC_India_2023_01_23_a</t>
  </si>
  <si>
    <t>CIC_India_2023_02_06_a</t>
  </si>
  <si>
    <t>CIC_India_2023_03_06_a</t>
  </si>
  <si>
    <t>CIC_India_2023_03_27_a</t>
  </si>
  <si>
    <t>CIC_India_2023_04_03_a</t>
  </si>
  <si>
    <t>CIC_India_2023_04_17_a</t>
  </si>
  <si>
    <t>Total</t>
  </si>
  <si>
    <t>CIC_China_2021_03_10_a</t>
  </si>
  <si>
    <t>10097302
10097304
10097306
10097308
10097312
10097310
10097299(survey)</t>
  </si>
  <si>
    <t>CIC China</t>
    <phoneticPr fontId="10"/>
  </si>
  <si>
    <t>Mar,2021</t>
    <phoneticPr fontId="10"/>
  </si>
  <si>
    <t>Oct,2020</t>
    <phoneticPr fontId="10"/>
  </si>
  <si>
    <t>DL</t>
    <phoneticPr fontId="10"/>
  </si>
  <si>
    <t>Complete</t>
    <phoneticPr fontId="10"/>
  </si>
  <si>
    <t>No Deviation</t>
    <phoneticPr fontId="10"/>
  </si>
  <si>
    <t>CIC_China_2021_05_18_a</t>
  </si>
  <si>
    <t>10101333
10101334
10101335
10101336
10101337
10101338
10101339 (survey)</t>
  </si>
  <si>
    <t>Mar,2021</t>
  </si>
  <si>
    <t>the cohort name should be CIC not GEO</t>
    <phoneticPr fontId="10"/>
  </si>
  <si>
    <t>CIC_China_2021_07_13_a</t>
  </si>
  <si>
    <t>10104576
10104863
10104865
10104866
10104867
10103631</t>
    <phoneticPr fontId="10"/>
  </si>
  <si>
    <t>CIC_China_2021_12_07_a</t>
  </si>
  <si>
    <t>10236161
10236163
10238537
10236169
10236168
10236297</t>
  </si>
  <si>
    <t>CIC_China_2022_03_01_a</t>
  </si>
  <si>
    <t>10255608
10255615
10255616
10255618
10255613
10255614</t>
  </si>
  <si>
    <t>CIC_China_2022_05_10_a</t>
  </si>
  <si>
    <t>10266560
10266615
10266616
10266561
10266611
10266617
10271321(Survey)</t>
  </si>
  <si>
    <t>CIC_China_2022_05_17_a</t>
    <phoneticPr fontId="10"/>
  </si>
  <si>
    <t>10271601
10271609
10271616
10271721
10271715
10271718
10271321(survey)</t>
  </si>
  <si>
    <t>16 May, 2022</t>
    <phoneticPr fontId="10"/>
  </si>
  <si>
    <t>CIC_China_2022_07_12_a</t>
  </si>
  <si>
    <t>10280651
10280652
10280653
10280654
10280655
10280657
10284976(survey)</t>
    <phoneticPr fontId="10"/>
  </si>
  <si>
    <t>CIC_China_2022_08_09_a</t>
  </si>
  <si>
    <t>10284981
10285010
10285011
10285012
10285014
10285015
10284978(survey)</t>
    <phoneticPr fontId="10"/>
  </si>
  <si>
    <t>CIC_China_2022_11_29_a</t>
  </si>
  <si>
    <t>10315289
10315398
10315401
10315403
10315406
10315408
10323785(survey)</t>
    <phoneticPr fontId="10"/>
  </si>
  <si>
    <t>Dalian/Shanghai/Chengdu/Beijing, 31 Associates</t>
    <phoneticPr fontId="10"/>
  </si>
  <si>
    <t>Hybrid B</t>
  </si>
  <si>
    <t>CIC_China_2023_03_01_a</t>
  </si>
  <si>
    <t>10327837
10327838
10327839
10327840
 10327841
10327842</t>
  </si>
  <si>
    <t>12/5, 12/12, 12/26 2022</t>
    <phoneticPr fontId="10"/>
  </si>
  <si>
    <t>Dalian,3 Associates</t>
    <phoneticPr fontId="10"/>
  </si>
  <si>
    <t>GEO_China_2021_03_10_a</t>
  </si>
  <si>
    <t>10097301
10097303
10097305
10097307
10097311
10097309
10097300 (survey)</t>
  </si>
  <si>
    <t>Geo China</t>
  </si>
  <si>
    <t>HK</t>
    <phoneticPr fontId="10"/>
  </si>
  <si>
    <t>GEO_China_2021_04_13_a</t>
  </si>
  <si>
    <t>10099721
10099722
10099723
10099724
10099725
10099726
10100020 (survey)</t>
  </si>
  <si>
    <t>Geo China</t>
    <phoneticPr fontId="10"/>
  </si>
  <si>
    <t>GEO_China_2021_04_19_a</t>
  </si>
  <si>
    <t>10100000
10100001
10100002
10100003
10100004
10100005
10100967(survey)</t>
  </si>
  <si>
    <t>GEO_China_2021_07_15_a</t>
  </si>
  <si>
    <t>10104908
10104911
10104912
10104914
10104915
10103632</t>
    <phoneticPr fontId="10"/>
  </si>
  <si>
    <t>GEO_China_2021_10_12_a</t>
  </si>
  <si>
    <t>10225590
10223696
10223705
10223706
10225587
10225589</t>
    <phoneticPr fontId="10"/>
  </si>
  <si>
    <t>GEO_China_2021_11_09_a</t>
  </si>
  <si>
    <t>10229181
10229183
10229184
10235030
10229186
10229187</t>
    <phoneticPr fontId="10"/>
  </si>
  <si>
    <t>GEO_China_2021_11_15_a</t>
  </si>
  <si>
    <t>10242933
10242935
10242937
10242943
10242947
10242951</t>
  </si>
  <si>
    <t>Sep.6,2021</t>
  </si>
  <si>
    <t>HK Associates attended India Cohort</t>
  </si>
  <si>
    <t>GEO_China_2022_03_08_a</t>
  </si>
  <si>
    <t>10258312
10258314
10258334
10258347
10258342
10258336</t>
  </si>
  <si>
    <t>GEO_China_2022_03_30_a</t>
  </si>
  <si>
    <t>10265759
10265767
10265769
10265865
10265844
10265846</t>
  </si>
  <si>
    <t>GEO_China_2022_04_27_a</t>
  </si>
  <si>
    <t>10269808
10269802
10269803
10269804
10269807
10269811</t>
  </si>
  <si>
    <t>04 April, 2022</t>
  </si>
  <si>
    <t>GEO_China_2022_05_17_a</t>
  </si>
  <si>
    <t>10271601
10271609
10271616
10271721
10271715
10271718
10271740(survey)</t>
  </si>
  <si>
    <t>GEO_China_2022_07_19_a</t>
  </si>
  <si>
    <t>10280982
10281001
10281003
10281004
10281005
10281006
10281009(Survey)</t>
  </si>
  <si>
    <t>7/13/2022, 7/18/2022</t>
  </si>
  <si>
    <t>GEO_China_2022_08_18_a</t>
  </si>
  <si>
    <t xml:space="preserve">10282049
10282050
10282051
10282053
10282056
10282057
10282063
</t>
  </si>
  <si>
    <t>GEO_China_2022_10_04_a</t>
  </si>
  <si>
    <t>10308589
10308601        10308593       10308609       10308611
10308613</t>
  </si>
  <si>
    <t>Hongkong, 5 Associates</t>
  </si>
  <si>
    <t>HK Associates attend ASEAN Cohort</t>
  </si>
  <si>
    <t>GEO_China_2022_11_01_a</t>
  </si>
  <si>
    <t xml:space="preserve"> 10305881	 10305883
10305884
10305886
10305888
10305891
10305893</t>
  </si>
  <si>
    <t>Beijing/Shanghai/Hongkong/Taiwan/Shenzhen/Guangzhou/Dalian/Chengdu, 53 Associates</t>
  </si>
  <si>
    <t>GEO_China_2022_11_29_a</t>
  </si>
  <si>
    <t>Taiwan, 6 Associates</t>
  </si>
  <si>
    <t>Taiwan Associate attend Export （CIC-China) Cohort</t>
  </si>
  <si>
    <t>GEO_China_2023_02_06_a</t>
  </si>
  <si>
    <t>10334225
10334226
10334227
10334228
10334229
10334230</t>
  </si>
  <si>
    <t>HK, 1 Associate</t>
  </si>
  <si>
    <t>HK Associate attend AESAN cohort</t>
  </si>
  <si>
    <t>GEO_China_2023_03_01_a</t>
  </si>
  <si>
    <t>10327837
10327838
10327839
10327840
 10327841
10327842
10327844</t>
  </si>
  <si>
    <t>Taiwan, 13 Associates
Beijing/Shanghai/Guangzhou/Shenzhen 24 Associates</t>
  </si>
  <si>
    <t>GEO_China_2023_05_16_a</t>
  </si>
  <si>
    <t>GEO_China_2023_07_25_a</t>
  </si>
  <si>
    <t>GEO_China_2023_10_17_a</t>
  </si>
  <si>
    <t>Total Completed</t>
  </si>
  <si>
    <t>Total In Progress</t>
  </si>
  <si>
    <t>Total Planned</t>
  </si>
  <si>
    <t>Total Tentative</t>
  </si>
  <si>
    <t>CIC_CEE_2021_02_01_a</t>
  </si>
  <si>
    <t>Induction</t>
  </si>
  <si>
    <t>CIC CEE</t>
  </si>
  <si>
    <t>Jul/ Aug/ Sep/ Oct/ Nov 2020</t>
  </si>
  <si>
    <t>5 February, 2021</t>
  </si>
  <si>
    <t>Jul/ Aug/ Sep/ Oct/ Nov 2021</t>
  </si>
  <si>
    <t>8 February, 2021</t>
  </si>
  <si>
    <t>12 February, 2021</t>
  </si>
  <si>
    <t>CEE</t>
  </si>
  <si>
    <t>N/A</t>
  </si>
  <si>
    <t>Mix of all 5</t>
  </si>
  <si>
    <t>complete</t>
  </si>
  <si>
    <t>No deviation</t>
  </si>
  <si>
    <t>legacy cohort</t>
  </si>
  <si>
    <t>CIC_CEE_2021_03_08_a</t>
  </si>
  <si>
    <t>Dec 2020 / Jan/Feb 2021</t>
  </si>
  <si>
    <t>12 March, 2021</t>
  </si>
  <si>
    <t>15 March, 2021</t>
  </si>
  <si>
    <t>19 March, 2021</t>
  </si>
  <si>
    <t>combined cohort: legacy + new joiners</t>
  </si>
  <si>
    <t>CIC_CEE_2021_08_02_a</t>
  </si>
  <si>
    <t>Aug 2020/ Jan/Feb/Mar 2021</t>
  </si>
  <si>
    <t>6 August, 2021</t>
  </si>
  <si>
    <t>20 September, 2021</t>
  </si>
  <si>
    <t>24 September, 2021</t>
  </si>
  <si>
    <t>CIC_CEE_2021_10_11_a</t>
  </si>
  <si>
    <t>Nov/Dec 2020/ Jan/Feb/Mar/ Apr/May/Jun 2021</t>
  </si>
  <si>
    <t>15 October, 2021</t>
  </si>
  <si>
    <t>18 October, 2021</t>
  </si>
  <si>
    <t>22 October, 2021</t>
  </si>
  <si>
    <t>CIC_CEE_2021_11_08_a</t>
  </si>
  <si>
    <t>Feb/Mar/Apr/May/Jun/Jul/Aug 2021</t>
  </si>
  <si>
    <t>CIC_CEE_2021_12_06_a</t>
  </si>
  <si>
    <t>10234602 and  10235994</t>
  </si>
  <si>
    <t>Mar/ May/Jun/ Jul/ Aug/ Sep 2021</t>
  </si>
  <si>
    <t>13 December, 2021</t>
  </si>
  <si>
    <t>17 December, 2021</t>
  </si>
  <si>
    <t>CIC_CEE_2022_01_31_a</t>
  </si>
  <si>
    <t>Aug/Sep/Oct/Nov 2021
Jan 2022</t>
  </si>
  <si>
    <t>11 February, 2022</t>
  </si>
  <si>
    <t>CIC_CEE_2022_03_07_a</t>
  </si>
  <si>
    <t>Sep/Oct/Nov/Dec 2021</t>
  </si>
  <si>
    <t>11 March, 2022</t>
  </si>
  <si>
    <t>18 March, 2022</t>
  </si>
  <si>
    <t>CIC_CEE_2022_04_04_a</t>
  </si>
  <si>
    <t>Jan/Mar/Jun/Aug/Sep/Oct/Nov/Dec 
Jan/ Feb/March 2022</t>
  </si>
  <si>
    <t>8 April, 2022</t>
  </si>
  <si>
    <t>11 April, 2022</t>
  </si>
  <si>
    <t>15 April, 2022</t>
  </si>
  <si>
    <t>CIC_CEE_2022_04_26_a</t>
  </si>
  <si>
    <t>2 May,2022</t>
  </si>
  <si>
    <t>3 May, 2022</t>
  </si>
  <si>
    <t>6-May, 2022</t>
  </si>
  <si>
    <t>New GBS Interns &amp; Associates Induction</t>
  </si>
  <si>
    <t>CIC_CEE_2022_05_03_a</t>
  </si>
  <si>
    <t>CIC_CEE_2022_05_16_a</t>
  </si>
  <si>
    <t>Feb/Apr/March/May 2022</t>
  </si>
  <si>
    <t>CIC_CEE_2022_06_14_a</t>
  </si>
  <si>
    <t>Jun/ Aug 2021 Feb/March/April/June 2022</t>
  </si>
  <si>
    <t>CIC_CEE_2022_07_18_a</t>
  </si>
  <si>
    <t>Jan/Feb/March/ May/June/July 2022</t>
  </si>
  <si>
    <t>CIC_CEE_2022_08_16_a</t>
  </si>
  <si>
    <t>Jan/Feb/March/ May/June/July/ Aug  2022</t>
  </si>
  <si>
    <t>26 Aug, 2022</t>
  </si>
  <si>
    <t>22-Aug-202</t>
  </si>
  <si>
    <t>CIC_CEE_2022_09_19_a</t>
  </si>
  <si>
    <t>Oct 2021; Jan/Feb//July/ Aug/ Sep  2022</t>
  </si>
  <si>
    <t>30 Sep, 2022</t>
  </si>
  <si>
    <t>26-sep-202</t>
  </si>
  <si>
    <t>CEE (SK - 8; LT - 10; RO: 61; HR -2; CZ - 2)</t>
  </si>
  <si>
    <t>CIC_CEE_2022_10_10_a</t>
  </si>
  <si>
    <t>Sep/Oct 2022</t>
  </si>
  <si>
    <t>CEE (SK - 6; LT - 8; RO: 10; CZ - 3)</t>
  </si>
  <si>
    <t>CIC_CEE_2022_12_05_a</t>
  </si>
  <si>
    <t>Sep-Dec 2022</t>
  </si>
  <si>
    <t>Sep-Dec-2022</t>
  </si>
  <si>
    <t>CEE (SK - 10; LT - 1; RO: 28; CZ - 2)</t>
  </si>
  <si>
    <t>Hybrid A</t>
  </si>
  <si>
    <t>Hybrid</t>
  </si>
  <si>
    <t>CIC_CEE_2023_02_13_a</t>
  </si>
  <si>
    <t>Various</t>
  </si>
  <si>
    <t xml:space="preserve">Various </t>
  </si>
  <si>
    <t xml:space="preserve">CEE </t>
  </si>
  <si>
    <t>CIC_CEE_2023_03_20_a</t>
  </si>
  <si>
    <t>planned</t>
  </si>
  <si>
    <t>new joiners</t>
  </si>
  <si>
    <t>CIC_EU_2021_02_22_a</t>
  </si>
  <si>
    <t>CIC Western Europe</t>
  </si>
  <si>
    <t>5 March, 2021</t>
  </si>
  <si>
    <t>Developers</t>
  </si>
  <si>
    <t>Crist Brawn + other tutors</t>
  </si>
  <si>
    <t>not Applicable</t>
  </si>
  <si>
    <t>virtual+elearning</t>
  </si>
  <si>
    <t>no Deviation</t>
  </si>
  <si>
    <t>CIC_EU_2021_06_07_a</t>
  </si>
  <si>
    <t>10102803
10102486</t>
  </si>
  <si>
    <t>France</t>
  </si>
  <si>
    <t>Developers/Data Scientists</t>
  </si>
  <si>
    <t>French tutors with Sarah Procter and Marek Novotny</t>
  </si>
  <si>
    <t>CIC_EU_2021_03_17_a</t>
  </si>
  <si>
    <t>30 March, 2021</t>
  </si>
  <si>
    <t>Developers, Data Scientists</t>
  </si>
  <si>
    <t>Cris Brawn + other tutors</t>
  </si>
  <si>
    <t>CIC_EU_2021_06_21_a</t>
  </si>
  <si>
    <t>UKI, NL, Austria</t>
  </si>
  <si>
    <t>cris Brawn + other tutors</t>
  </si>
  <si>
    <t>CIC_EU_2021_08_05_a</t>
  </si>
  <si>
    <t>Developer</t>
  </si>
  <si>
    <t>CIC_EU_2021_09_20_a</t>
  </si>
  <si>
    <t>virtual</t>
  </si>
  <si>
    <t>CIC_EU_2021_10_04_a</t>
  </si>
  <si>
    <t>Marek Novotny &amp; other French speaking tutors</t>
  </si>
  <si>
    <t>elearning</t>
  </si>
  <si>
    <t>CIC_EU_2021_10_25_a</t>
  </si>
  <si>
    <t>CIC_EU_2022_02_07_a</t>
  </si>
  <si>
    <t>CIC_EU_2022_02_28_a</t>
  </si>
  <si>
    <t>French speaking tutors</t>
  </si>
  <si>
    <t>CIC_EU_2022_03_07_a</t>
  </si>
  <si>
    <t>UKI &amp; Germany</t>
  </si>
  <si>
    <t>CIC_EU_2022_03_21_a</t>
  </si>
  <si>
    <t>CIC_EU_2022_05_03_a</t>
  </si>
  <si>
    <t>CIC_EU_2022_08_08_a</t>
  </si>
  <si>
    <t>CIC_EU_2022_09_19_a</t>
  </si>
  <si>
    <t>week 1 F2F, week 2 virtual</t>
  </si>
  <si>
    <t>CIC_EU_2022_10_03_a</t>
  </si>
  <si>
    <t>CIC_EU_2022_11_21_a</t>
  </si>
  <si>
    <t>CIC_EU_2023_03_06_a</t>
  </si>
  <si>
    <t>Germany</t>
  </si>
  <si>
    <t>CIC_EU_2023_03_20_a</t>
  </si>
  <si>
    <t>Belgium, UK, Italy</t>
  </si>
  <si>
    <t>CIC_EU_2023_05_08_a</t>
  </si>
  <si>
    <t>UK, Denmark</t>
  </si>
  <si>
    <t>GEO_EU_2021_03_08_a</t>
  </si>
  <si>
    <t>Geo Western Europe</t>
  </si>
  <si>
    <t>Consultant (most class, but TBD)</t>
  </si>
  <si>
    <t>GEO_EU_2021_02_08_a</t>
  </si>
  <si>
    <t>GEO_EU_2021_04_12_a</t>
  </si>
  <si>
    <t>GEO_EU_2021_06_07_a</t>
  </si>
  <si>
    <t>GEO_EU_2021_07_05_a</t>
  </si>
  <si>
    <t>GEO_EU_2021_07_26_a</t>
  </si>
  <si>
    <t>various</t>
  </si>
  <si>
    <t>consultant (most class, but TBD)</t>
  </si>
  <si>
    <t>GEO_EU_2021_08_09_a</t>
  </si>
  <si>
    <t>GEO_EU_2021_09_06_a</t>
  </si>
  <si>
    <t>GEO_EU_2021_09_06_b</t>
  </si>
  <si>
    <t>UK</t>
  </si>
  <si>
    <t>GEO_EU_2021_09_20_a</t>
  </si>
  <si>
    <t>GEO_EU_2021_10_11_a</t>
  </si>
  <si>
    <t>GEO_EU_2021_10_11_b</t>
  </si>
  <si>
    <t>GEO_EU_2021_11_08_a</t>
  </si>
  <si>
    <t>10228487
10229509</t>
  </si>
  <si>
    <t>GEO_EU_2021_11_08_b</t>
  </si>
  <si>
    <t>GEO_EU_2022_02_07_a</t>
  </si>
  <si>
    <t>10250003
10243911</t>
  </si>
  <si>
    <t>GEO_EU_2022_02_21_a</t>
  </si>
  <si>
    <t>GEO_EU_2022_03_07_a</t>
  </si>
  <si>
    <t>GEO_EU_2022_04_06_a</t>
  </si>
  <si>
    <t>GEO_EU_2022_04_06_b</t>
  </si>
  <si>
    <t>GEO_EU_2022_05_09_a</t>
  </si>
  <si>
    <t>10274979
10273357</t>
  </si>
  <si>
    <t>GEO_EU_2022_06_03_a</t>
  </si>
  <si>
    <t>10281404
10280714
10280691
10281384</t>
  </si>
  <si>
    <t>DACH (8), SPGI (22)</t>
  </si>
  <si>
    <t>GEO_EU_2022_06_13_a</t>
  </si>
  <si>
    <t>UKI</t>
  </si>
  <si>
    <t>GEO_EU_2022_07_11_a</t>
  </si>
  <si>
    <t>GEO_EU_2022_07_11_b</t>
  </si>
  <si>
    <t>DACH (9), CEE (3), Italy (4), SPGI (3), Nordics (1)</t>
  </si>
  <si>
    <t xml:space="preserve"> -
week 1 F2F, week 2 virtual</t>
  </si>
  <si>
    <t>GEO_EU_2022_08_08_a</t>
  </si>
  <si>
    <t>UKI (32), DACH (3)</t>
  </si>
  <si>
    <t>GEO_EU_2022_09_05_a</t>
  </si>
  <si>
    <t>UKI (29)</t>
  </si>
  <si>
    <t>GEO_EU_2022_09_05_b</t>
  </si>
  <si>
    <t>NorthernEurope (25)</t>
  </si>
  <si>
    <t>GEO_EU_2022_09_05_c</t>
  </si>
  <si>
    <t>DACH (12), SPGI (3)</t>
  </si>
  <si>
    <t>GEO_EU_2022_09_19_a</t>
  </si>
  <si>
    <t>SPGI (19), Italy (2)</t>
  </si>
  <si>
    <t>GEO_EU_2022_10_10_a</t>
  </si>
  <si>
    <t>UKI (26), Italy (2), CEE (2)</t>
  </si>
  <si>
    <t>GEO_EU_2022_10_10_b</t>
  </si>
  <si>
    <t>DACH (28)</t>
  </si>
  <si>
    <t>GEO_EU_2022_11_07_a</t>
  </si>
  <si>
    <t>UKI (27), Italy (3)</t>
  </si>
  <si>
    <t>GEO_EU_2022_11_07_b</t>
  </si>
  <si>
    <t>10317932
10318278</t>
  </si>
  <si>
    <t>DACH (16), SPGI (8), NCEE (2)</t>
  </si>
  <si>
    <t>GEO_EU_2023_02_06_a</t>
  </si>
  <si>
    <t>DACH (9), SPGI (2), France (2), Italy (2), NCEE (5)</t>
  </si>
  <si>
    <t>GEO_EU_2023_03_06_a</t>
  </si>
  <si>
    <t>DACH (6), SPGI (10), Italy (1), NCEE (2)</t>
  </si>
  <si>
    <t>GEO_EU_2023_04_17_a</t>
  </si>
  <si>
    <t>DACH (11), Italy (4), NCEE (2), SPGI (1)</t>
  </si>
  <si>
    <t>GEO_EU_2023_06_12_a</t>
  </si>
  <si>
    <t>GEO_EU_2023_06_19_a</t>
  </si>
  <si>
    <t>GEO_EU_2023_07_10_a</t>
  </si>
  <si>
    <t>GEO_EU_2023_07_10_b</t>
  </si>
  <si>
    <t>GEO_EU_2023_08_07_a</t>
  </si>
  <si>
    <t>GEO_EU_2023_09_11_a</t>
  </si>
  <si>
    <t>GEO_EU_2023_09_18_a</t>
  </si>
  <si>
    <t>GEO_EU_2023_09_18_b</t>
  </si>
  <si>
    <t>GEO_EU_2023_10_09_a</t>
  </si>
  <si>
    <t>GEO_EU_2023_10_09_b</t>
  </si>
  <si>
    <t>GEO_EU_2023_11_06_a</t>
  </si>
  <si>
    <t>CIC_PH_2021_04_12_a</t>
  </si>
  <si>
    <t>10098477, 10098478,
10098481, 10098482,
10098484, 10098487,
10098488, 10098489,
10098490, 10098491</t>
  </si>
  <si>
    <t>Subsequent Rollout</t>
  </si>
  <si>
    <t>CIC Philippines</t>
  </si>
  <si>
    <t>25 January, 15 February  2021, April 12 2021 (Numbers: Jan OB 3 EPH, Feb OB 3 EPH, April OB 10 EPH)</t>
  </si>
  <si>
    <t>Quezon City, Philippines</t>
  </si>
  <si>
    <t xml:space="preserve">1. Technical learning not consecutively following induction
</t>
  </si>
  <si>
    <t>Onboarding on Jan 25, 2021 (3 EPHs) and Feb 15 (3 EPHs) and April 5 (10 EPH) however induction for the 6 Associates will be conducted in April 5.  After completion of the Induction they will join the client projects.</t>
  </si>
  <si>
    <t>CIC_PH_2021_04_26_a</t>
  </si>
  <si>
    <t>10275745, 10275746,
10275749, 10275752,
10275753, 10275754,
10275755, 10275757</t>
  </si>
  <si>
    <t>2 Associates will join India Cohort for the 2-weeks induction program</t>
  </si>
  <si>
    <t>CIC_PH_2021_05_03_a</t>
  </si>
  <si>
    <t>10275764, 10275769
10275766, 10275770,
10275771, 10275772,
10275773, 10275774</t>
  </si>
  <si>
    <t>10 Associates will join India Cohort for the 2-weeks induction program</t>
  </si>
  <si>
    <t>CIC_PH_2021_07_19_a</t>
  </si>
  <si>
    <t>10283128, 10283129
10283130, 10283131
10283133, 10283134
10283135, 10283136</t>
  </si>
  <si>
    <t>14 June, 2021</t>
  </si>
  <si>
    <t>30 July, 2021</t>
  </si>
  <si>
    <t>2 Aug, 2021</t>
  </si>
  <si>
    <t>Clubbing the Associates Induction Training on July 19 Cohort</t>
  </si>
  <si>
    <t>CIC_PH_2021_07_19_b</t>
  </si>
  <si>
    <t>21 June, 2021</t>
  </si>
  <si>
    <t>6 Aug, 2021</t>
  </si>
  <si>
    <t>9 Aug, 2021</t>
  </si>
  <si>
    <t>CIC_PH_2021_08_16_a</t>
  </si>
  <si>
    <t>10105377, 10105378,
10105379, 10105380,
10105381, 10105382
10105383</t>
  </si>
  <si>
    <t>July 19, 2021 (3), 
July 26, 2021 (2),
Aug 2, 2021 (7),
Aug 16, 2021 (10)</t>
  </si>
  <si>
    <t>Clubbing the Associates Induction Training on August 16 Cohort</t>
  </si>
  <si>
    <t>CIC_PH_2021_10_11_a</t>
  </si>
  <si>
    <t>10216448, 10216449,
10216451, 10216453,
10216457, 10216459,
10216462, 10216466</t>
  </si>
  <si>
    <t>Sept 6,
Sept 13,
Oct 4,
Oct 11, 2021</t>
  </si>
  <si>
    <t>Clubbing the Associates Induction Training on October 11 Cohort</t>
  </si>
  <si>
    <t>CIC_PH_2021_12_06_a</t>
  </si>
  <si>
    <t>10230958, 10230959,
10231040, 10231042,
10232635, 10232641,
10232648</t>
  </si>
  <si>
    <t xml:space="preserve">Nov 8,
Nov 15, 
Dec 1
</t>
  </si>
  <si>
    <t>Lani Pedro + Volunteer Facilitators</t>
  </si>
  <si>
    <t>Associate</t>
  </si>
  <si>
    <t>CIC_PH_2022_02_14_a</t>
  </si>
  <si>
    <t>10246238, 10246239,
10247065, 10247056,
10247060, 10247061,
10247062</t>
  </si>
  <si>
    <t>Jan 24, 2022
Feb 14, 2022</t>
  </si>
  <si>
    <t>CIC_PH_2022_03_21_a</t>
  </si>
  <si>
    <t>10254036, 10254037,
10254038, 10254039,
10254040, 10254337,
10254340</t>
  </si>
  <si>
    <t>Feb 28, 2022
Mar 11, 2022
Mar 18, 2022</t>
  </si>
  <si>
    <t>4/12022</t>
  </si>
  <si>
    <t>CIC_PH_2022_05_23_a</t>
  </si>
  <si>
    <t>10271297, 10271298,
10271299, 10272058,
10271794, 10272060,
10272086, 10272088</t>
  </si>
  <si>
    <t>April 18,2022
May 20, 2022</t>
  </si>
  <si>
    <t>Developer, Tech Specialists</t>
  </si>
  <si>
    <t>Francis Pacana + Volunteer Facilitators</t>
  </si>
  <si>
    <t>CIC_PH_2022_06_27_a</t>
  </si>
  <si>
    <t>10283353, 10283356,	
10283360, 10283363,
10283365, 10283366,
10283368</t>
  </si>
  <si>
    <t>June 6, 2022
June 13, 2022
June 24, 2022</t>
  </si>
  <si>
    <t>CIC_PH_2022_09_26_a</t>
  </si>
  <si>
    <t>10302781
10302782
10302784
10302785
10302786
10302787
10302789</t>
  </si>
  <si>
    <t>July 18, 2022
August 1, 2022
September 26, 2022</t>
  </si>
  <si>
    <t>CIC_PH_2023_02_27_a</t>
  </si>
  <si>
    <t>CIC_PH_2023_04_17_a</t>
  </si>
  <si>
    <t>March 13, 2023
March 27, 2023</t>
  </si>
  <si>
    <t>Developer, Tech Specialist</t>
  </si>
  <si>
    <t>CIC_LA_Brazil_2021_01_18_a</t>
  </si>
  <si>
    <t>CIC LA</t>
  </si>
  <si>
    <t>January</t>
  </si>
  <si>
    <t>Brazil</t>
  </si>
  <si>
    <t>Mix of all 6</t>
  </si>
  <si>
    <t>Tentative</t>
  </si>
  <si>
    <t>1. Project Prior to induction
2. Induction, Technical learning and Project running concurrently</t>
  </si>
  <si>
    <t>CIC_LA_SSA_11_Dec_2020_1</t>
  </si>
  <si>
    <t>CIC_LA_Brazil_2021_02_09_a</t>
  </si>
  <si>
    <t>February</t>
  </si>
  <si>
    <t>CIC_LA_SSA_2021_02_26_a</t>
  </si>
  <si>
    <t>SSA</t>
  </si>
  <si>
    <t>CIC_LA_Mexico_2021_03_04_a</t>
  </si>
  <si>
    <t>March</t>
  </si>
  <si>
    <t>Mexico</t>
  </si>
  <si>
    <t>CIC_LA_Brazil_2021_03_16_a</t>
  </si>
  <si>
    <t>CIC_LA_Mexico_2021_04_13_a</t>
  </si>
  <si>
    <t>April</t>
  </si>
  <si>
    <t>CIC_LA_Brazil_2021_04_20_a</t>
  </si>
  <si>
    <t>CIC_LA_SSA_2021_04_12_a</t>
  </si>
  <si>
    <t>CIC_LA_Mexico_2021_05_10_a</t>
  </si>
  <si>
    <t>May</t>
  </si>
  <si>
    <t>CIC_LA_SSA_2021_05_19_a</t>
  </si>
  <si>
    <t>CIC_LA_Brazil_2021_05_18_a</t>
  </si>
  <si>
    <t>CIC_LA_Mexico_2021_06_03_a</t>
  </si>
  <si>
    <t>June</t>
  </si>
  <si>
    <t>CIC_LA_Brazil_2021_06_15_a</t>
  </si>
  <si>
    <t>CIC_LA_SSA_2021_06_29_a</t>
  </si>
  <si>
    <t>CIC_LA_Mexico_2021_06_30_a</t>
  </si>
  <si>
    <t>CIC_LA_Brazil_2021_07_20_a</t>
  </si>
  <si>
    <t>July</t>
  </si>
  <si>
    <t>CIC_LA_SSA_2021_08_09_a</t>
  </si>
  <si>
    <t>August</t>
  </si>
  <si>
    <t>CIC_LA_Mexico_2021_07_29_a</t>
  </si>
  <si>
    <t>CIC_LA_Brazil_2021_08_17_a</t>
  </si>
  <si>
    <t>CIC_LA_Mexico_2021_09_02_a</t>
  </si>
  <si>
    <t>10103796_10224712</t>
  </si>
  <si>
    <t>September</t>
  </si>
  <si>
    <t>CIC_LA_Brazil_2021_09_20_a</t>
  </si>
  <si>
    <t>CIC_LA_Brazil_2021_10_18_a</t>
  </si>
  <si>
    <t>October</t>
  </si>
  <si>
    <t>CIC_LA_Mexico_2021_11_03_a</t>
  </si>
  <si>
    <t>November</t>
  </si>
  <si>
    <t>CIC_LA_Mexico_2021_12_07_a</t>
  </si>
  <si>
    <t>December</t>
  </si>
  <si>
    <t>CIC_LA_SSA_2021_11_22_a</t>
  </si>
  <si>
    <t>CIC_LA_Brazil_2021_11_22_a</t>
  </si>
  <si>
    <t>CIC_LA_Brazil_2021_12_14_a</t>
  </si>
  <si>
    <t>CIC_LA_Brazil_2022_01_18_a</t>
  </si>
  <si>
    <t>CIC_LA_Brazil_2022_02_15_a</t>
  </si>
  <si>
    <t>CIC_LA_Brazil_2022_03_15_a</t>
  </si>
  <si>
    <t>CIC_LA_Brazil_2022_04_12_a</t>
  </si>
  <si>
    <t>CIC_LA_Brazil_2022_05_17_a</t>
  </si>
  <si>
    <t>10258862_10280509</t>
  </si>
  <si>
    <t>CIC_LA_Brazil_2022_06_14_a</t>
  </si>
  <si>
    <t>CIC_LA_Brazil_2022_07_12_a</t>
  </si>
  <si>
    <t>CIC_LA_Brazil_2022_08_15_a</t>
  </si>
  <si>
    <t>CIC_LA_Brazil_2022_09_13_a</t>
  </si>
  <si>
    <t>CIC_LA_Brazil_2022_10_18_a</t>
  </si>
  <si>
    <t>CIC_LA_Brazil_2022_11_14_a</t>
  </si>
  <si>
    <t>CIC_LA_Brazil_2022_12_13_a</t>
  </si>
  <si>
    <t>CIC_LA_Mexico_2022_01_18_a</t>
  </si>
  <si>
    <t>CIC_LA_Mexico_2022_02_15_a</t>
  </si>
  <si>
    <t>CIC_LA_Mexico_2022_03_15_a</t>
  </si>
  <si>
    <t>CIC_LA_Mexico_2022_04_12_a</t>
  </si>
  <si>
    <t>10260684/10271151</t>
  </si>
  <si>
    <t>CIC_LA_Mexico_2022_05_17_a</t>
  </si>
  <si>
    <t>CIC_LA_Mexico_2022_06_14_a</t>
  </si>
  <si>
    <t>CIC_LA_Mexico_2022_07_12_a</t>
  </si>
  <si>
    <t>10292013/10292019</t>
  </si>
  <si>
    <t>CIC_LA_Mexico_2022_08_15_a</t>
  </si>
  <si>
    <t>CIC_LA_Mexico_2022_09_13_a</t>
  </si>
  <si>
    <t>CIC_LA_Mexico_2022_10_18_a</t>
  </si>
  <si>
    <t>CIC_LA_Mexico_2022_11_14_a</t>
  </si>
  <si>
    <t>CIC_LA_Mexico_2022_12_13_a</t>
  </si>
  <si>
    <t>CIC_LA_SSA_2022_01_18_a</t>
  </si>
  <si>
    <t>CIC_LA_SSA_2022_02_15_a</t>
  </si>
  <si>
    <t>CIC_LA_SSA_2022_03_15_a</t>
  </si>
  <si>
    <t>CIC_LA_SSA_2022_04_12_a</t>
  </si>
  <si>
    <t>CIC_LA_SSA_2022_05_17_a</t>
  </si>
  <si>
    <t>CIC_LA_SSA_2022_07_12_a</t>
  </si>
  <si>
    <t>CIC_LA_SSA_2022_08_15_a</t>
  </si>
  <si>
    <t>CIC_LA_SSA_2022_09_13_a</t>
  </si>
  <si>
    <t>CIC_LA_SSA_2022_10_18_a</t>
  </si>
  <si>
    <t>CIC_LA_SSA_2022_11_14_a</t>
  </si>
  <si>
    <t>CIC_LA_Brazil_2023_01_16_a</t>
  </si>
  <si>
    <t>São Paulo, Brazil, #of Associates (check)</t>
  </si>
  <si>
    <t>CIC_LA_Brazil_2023_02_20_a</t>
  </si>
  <si>
    <t>CIC_LA_Brazil_2023_03_20_a</t>
  </si>
  <si>
    <t>CIC_LA_Brazil_2023_04_17_a</t>
  </si>
  <si>
    <t>CIC_LA_Brazil_2023_05_15_a</t>
  </si>
  <si>
    <t>CIC_LA_Brazil_2023_06_19_a</t>
  </si>
  <si>
    <t>CIC_LA_Brazil_2023_07_17_a</t>
  </si>
  <si>
    <t>CIC_LA_Brazil_2023_08_21_a</t>
  </si>
  <si>
    <t>CIC_LA_Brazil_2023_09_18_a</t>
  </si>
  <si>
    <t>CIC_LA_Brazil_2023_10_16_a</t>
  </si>
  <si>
    <t>CIC_LA_Brazil_2023_11_20_a</t>
  </si>
  <si>
    <t>CIC_LA_Brazil_2023_12_18_a</t>
  </si>
  <si>
    <t>CIC_LA_Mexico_2023_02_20_a</t>
  </si>
  <si>
    <t>Mexico City, Mexico, # (check)</t>
  </si>
  <si>
    <t>CIC_LA_Mexico_2023_03_20_a</t>
  </si>
  <si>
    <t>CIC_LA_Mexico_2023_04_17_a</t>
  </si>
  <si>
    <t>CIC_LA_Mexico_2023_05_15_a</t>
  </si>
  <si>
    <t>CIC_LA_Mexico_2023_06_19_a</t>
  </si>
  <si>
    <t>CIC_LA_Mexico_2023_07_17_a</t>
  </si>
  <si>
    <t>CIC_LA_Mexico_2023_08_21_a</t>
  </si>
  <si>
    <t>CIC_LA_Mexico_2023_09_18_a</t>
  </si>
  <si>
    <t>CIC_LA_Mexico_2023_10_16_a</t>
  </si>
  <si>
    <t>CIC_LA_Mexico_2023_11_20_a</t>
  </si>
  <si>
    <t>CIC_LA_Mexico_2023_12_18_a</t>
  </si>
  <si>
    <t>CIC_LA_SSA_2023_01_16_a</t>
  </si>
  <si>
    <t>Buenos Aires, Argentina, # (check)</t>
  </si>
  <si>
    <t>CIC_LA_SSA_2023_02_20_a</t>
  </si>
  <si>
    <t>CIC_LA_SSA_2023_03_20_a</t>
  </si>
  <si>
    <t>CIC_LA_SSA_2023_04_17_a</t>
  </si>
  <si>
    <t>CIC_LA_SSA_2023_05_15_a</t>
  </si>
  <si>
    <t>CIC_LA_SSA_2023_06_19_a</t>
  </si>
  <si>
    <t>CIC_LA_SSA_2023_07_17_a</t>
  </si>
  <si>
    <t>CIC_LA_SSA_2023_08_21_a</t>
  </si>
  <si>
    <t>CIC_LA_SSA_2023_09_18_a</t>
  </si>
  <si>
    <t>CIC_LA_SSA_2023_10_16_a</t>
  </si>
  <si>
    <t>CIC_LA_SSA_2023_11_20_a</t>
  </si>
  <si>
    <t>CIC_LA_SSA_2023_12_18_a</t>
  </si>
  <si>
    <t>CIC_NA_2021_01_25_a</t>
  </si>
  <si>
    <t>CIC NA</t>
  </si>
  <si>
    <t>CIC_NA_2021_01_26_a</t>
  </si>
  <si>
    <t>n/a - Apprentice co-hort</t>
  </si>
  <si>
    <t>Apprentice</t>
  </si>
  <si>
    <t>CIC_NA_2021_02_01_a</t>
  </si>
  <si>
    <t>CIC_NA_2021_02_15_a</t>
  </si>
  <si>
    <t>CIC_NA_2021_02_23_a</t>
  </si>
  <si>
    <t>CIC_NA_2021_03_01_a</t>
  </si>
  <si>
    <t>CIC_NA_2021_03_01_b</t>
  </si>
  <si>
    <t>CIC_NA_2021_03_17_a</t>
  </si>
  <si>
    <t>CIC_NA_2021_04_01_a</t>
  </si>
  <si>
    <t>CIC_NA_2021_04_12_a</t>
  </si>
  <si>
    <t>CIC_NA_2021_04_15_a</t>
  </si>
  <si>
    <t>CIC_NA_2021_05_10_a</t>
  </si>
  <si>
    <t>CIC_NA_2021_05_29_a</t>
  </si>
  <si>
    <t>CIC_NA_2021_06_07_a</t>
  </si>
  <si>
    <t>CIC_NA_2021_06_14_a</t>
  </si>
  <si>
    <t>10101004 &amp; 10100999</t>
  </si>
  <si>
    <t>CIC_NA_2021_07_19_a</t>
  </si>
  <si>
    <t>CIC_NA_2021_09_13_a</t>
  </si>
  <si>
    <t>CIC_NA_2021_09_27_a</t>
  </si>
  <si>
    <t>No GBS12338 class code set up - admin error</t>
  </si>
  <si>
    <t>CIC_NA_2021_12_06_a</t>
  </si>
  <si>
    <t>CIC_NA_2022_01_24_a</t>
  </si>
  <si>
    <t>CIC_NA_2022_02_14_a</t>
  </si>
  <si>
    <t>CIC_NA_2022_03_01_a</t>
  </si>
  <si>
    <t>CIC_NA_2022_03_07_a</t>
  </si>
  <si>
    <t>CIC_NA_2022_03_14_a</t>
  </si>
  <si>
    <t>CIC_NA_2022_03_15_a</t>
  </si>
  <si>
    <t>CIC_NA_2022_04_25_a</t>
  </si>
  <si>
    <t>CIC_NA_2022_05_09_a</t>
  </si>
  <si>
    <t>CANCEL CLASS</t>
  </si>
  <si>
    <t>CIC_NA_2022_05_23_a</t>
  </si>
  <si>
    <t>CIC_NA_2022_06_06_a</t>
  </si>
  <si>
    <t>CIC_NA_2022_06_06_b</t>
  </si>
  <si>
    <t>CIC_NA_2022_06_23_a</t>
  </si>
  <si>
    <t>CIC_NA_2022_07_11_a</t>
  </si>
  <si>
    <t>CIC_NA_2022_07_18_a</t>
  </si>
  <si>
    <t>CIC_NA_2022_07_26_a</t>
  </si>
  <si>
    <t>GEO NA - US</t>
  </si>
  <si>
    <t>CIC_NA_2022_08_08_a</t>
  </si>
  <si>
    <t>CIC_NA_2022_08_15_a</t>
  </si>
  <si>
    <t>CIC_NA_2022_08_15_b</t>
  </si>
  <si>
    <t>CIC_NA_2022_09_12_a</t>
  </si>
  <si>
    <t>21 (2 Baton Rouge, 1 Lansing, 13 Halifax, 3 Calgary and 2 Quebec).</t>
  </si>
  <si>
    <t>CIC_NA_2022_10_17_a</t>
  </si>
  <si>
    <t>CIC_NA_2022_11_07_a</t>
  </si>
  <si>
    <t>CIC_NA_2022_12_05_a</t>
  </si>
  <si>
    <t>CIC_NA_2023_01_16_a</t>
  </si>
  <si>
    <t>CIC_NA_2023_02_06_a</t>
  </si>
  <si>
    <t>future class</t>
  </si>
  <si>
    <t>CIC_NA_2023_02_13_a</t>
  </si>
  <si>
    <t>CIC_NA_2023_02_27_a</t>
  </si>
  <si>
    <t>CIC_NA_2023_03_13_a</t>
  </si>
  <si>
    <t>Associates</t>
  </si>
  <si>
    <t>CIC_NA_2023_03_20_a</t>
  </si>
  <si>
    <t>CIC_NA_2023_03_28_a</t>
  </si>
  <si>
    <t>CIC_NA_2023_04_03_a</t>
  </si>
  <si>
    <t>CIC_NA_2023_05_01_a</t>
  </si>
  <si>
    <t>GEO_NA_CA_2021_03_15_a</t>
  </si>
  <si>
    <t>GEO NA - Canada</t>
  </si>
  <si>
    <t>GEO_NA_CA_2021_05_03_a</t>
  </si>
  <si>
    <t>GEO_NA_CA_2021_07_12_a</t>
  </si>
  <si>
    <t>GEO_NA_CA_2021_10_25_a</t>
  </si>
  <si>
    <t>GEO_NA_CA_2022_03_07_a</t>
  </si>
  <si>
    <t>GEO_NA_CA_2022_05_09_a</t>
  </si>
  <si>
    <t>GEO_NA_CA_2022_06_13_a</t>
  </si>
  <si>
    <t>GEO_NA_CA_2022_08_08_a</t>
  </si>
  <si>
    <t>GEO_NA_CA_2022_09_12_a</t>
  </si>
  <si>
    <t>GEO_NA_CA_2022_10_17_a</t>
  </si>
  <si>
    <t>GEO_NA_CA_2023_02_06_a</t>
  </si>
  <si>
    <t>20 Canada</t>
  </si>
  <si>
    <t>GEO_NA_CA_2023_03_13_a</t>
  </si>
  <si>
    <t>25 Canada</t>
  </si>
  <si>
    <t>GEO_NA_CA_2023_05_08_a</t>
  </si>
  <si>
    <t>Future Class</t>
  </si>
  <si>
    <t>GEO_NA_CA_2023_06_05_a</t>
  </si>
  <si>
    <t>30Canada</t>
  </si>
  <si>
    <t>GEO_NA_US_2021_01_13_a</t>
  </si>
  <si>
    <t>GEO_NA_US_2021_03_15_a</t>
  </si>
  <si>
    <t>GEO_NA_US_2021_05_03_a</t>
  </si>
  <si>
    <t>GEO_NA_US_2021_06_07_a</t>
  </si>
  <si>
    <t>GEO_NA_US_2021_07_12_a</t>
  </si>
  <si>
    <t>GEO_NA_US_2021_08_09_a</t>
  </si>
  <si>
    <t>GEO_NA_US_2021_09_27_a</t>
  </si>
  <si>
    <t>No class code set up</t>
  </si>
  <si>
    <t>GEO_NA_US_2021_10_25_a</t>
  </si>
  <si>
    <t>GEO_NA_US_2022_02_05_a</t>
  </si>
  <si>
    <t>GEO_NA_US_2022_02_14_a</t>
  </si>
  <si>
    <t>GEO_NA_US_2022_02_15_a</t>
  </si>
  <si>
    <t>GEO_NA_US_2022_03_07_a</t>
  </si>
  <si>
    <t>GEO_NA_US_2022_04_04_a</t>
  </si>
  <si>
    <t>GEO_NA_US_2022_05_09_a</t>
  </si>
  <si>
    <t>GEO_NA_US_2022_06_13_a</t>
  </si>
  <si>
    <t>10255373 &amp; 10275947</t>
  </si>
  <si>
    <t>GEO_NA_US_2022_07_09_a</t>
  </si>
  <si>
    <t>GEO_NA_US_2022_07_18_a</t>
  </si>
  <si>
    <t>GEO_NA_US_2022_07_18_b</t>
  </si>
  <si>
    <t>GEO_NA_US_2022_08_01_a</t>
  </si>
  <si>
    <t>GEO_NA_US_2022_08_08_a</t>
  </si>
  <si>
    <t>GEO_NA_US_2022_08_08_b</t>
  </si>
  <si>
    <t>GEO_NA_US_2022_09_12_a</t>
  </si>
  <si>
    <t>36 coml</t>
  </si>
  <si>
    <t>GEO_NA_US_2022_09_12_b</t>
  </si>
  <si>
    <t>11 federal
25 canada
7 CIC Rocket Center</t>
  </si>
  <si>
    <t>GEO_NA_US_2022_10_17_a</t>
  </si>
  <si>
    <t>GEO_NA_US_2022_11_01_a</t>
  </si>
  <si>
    <t>GEO_NA_US_2023_02_06_a</t>
  </si>
  <si>
    <t>10 US</t>
  </si>
  <si>
    <t>GEO_NA_US_2023_03_13_a</t>
  </si>
  <si>
    <t>10 US, Fed 15</t>
  </si>
  <si>
    <t>GEO_NA_US_2023_04_05_a</t>
  </si>
  <si>
    <t>GEO_NA_US_2023_04_25_a</t>
  </si>
  <si>
    <t>GEO_NA_US_2023_05_08_a</t>
  </si>
  <si>
    <t>15 US, Fed 20</t>
  </si>
  <si>
    <t>CIC_MEA_2021_11_01_a</t>
  </si>
  <si>
    <t>CIC MEA</t>
  </si>
  <si>
    <t xml:space="preserve">Multiple </t>
  </si>
  <si>
    <t>Pakistan/Morocco</t>
  </si>
  <si>
    <t>CIC_MEA_2021_12_01_a</t>
  </si>
  <si>
    <t>Multiple</t>
  </si>
  <si>
    <t>Egypt/Paksitan/SouthAfrica/Morocco</t>
  </si>
  <si>
    <t>CIC_MEA_2022_02_14_a</t>
  </si>
  <si>
    <t>Pakistan</t>
  </si>
  <si>
    <t>CIC_MEA_2022_03_21_a</t>
  </si>
  <si>
    <t>Egypt/Morocco</t>
  </si>
  <si>
    <t>CIC_MEA_2022_06_05_a</t>
  </si>
  <si>
    <t>Egypt/Pakistan</t>
  </si>
  <si>
    <t>CIC_MEA_2022_10_09_a</t>
  </si>
  <si>
    <t>CIC_MEA_2023_05_08_a</t>
  </si>
  <si>
    <t>17,May,2023</t>
  </si>
  <si>
    <t>Morocco</t>
  </si>
  <si>
    <t>CIC_MEA_2023_03_19_a</t>
  </si>
  <si>
    <t>19-03-2023</t>
  </si>
  <si>
    <t>30,March,2023</t>
  </si>
  <si>
    <t>Egypt/Pakistan/SouthAfrica</t>
  </si>
  <si>
    <t>GEO_MEA_2021_12_05_a</t>
  </si>
  <si>
    <t>Geo MEA</t>
  </si>
  <si>
    <t>Saudi</t>
  </si>
  <si>
    <t>Henry Donald</t>
  </si>
  <si>
    <t>Very small cohort so content from Days 1&amp;2 able to be delivered in a single calendar day</t>
  </si>
  <si>
    <t>GEO_Japan_2021_04_12_a</t>
  </si>
  <si>
    <t>Geo Japan</t>
  </si>
  <si>
    <t>Q2</t>
    <phoneticPr fontId="10"/>
  </si>
  <si>
    <t>Japan (Tokyo)</t>
    <phoneticPr fontId="11"/>
  </si>
  <si>
    <t>Consultant, Technical Specialist, Data Scientist, Designer</t>
  </si>
  <si>
    <t>GEO_Japan_2021_10_11_a</t>
  </si>
  <si>
    <t>Q4</t>
    <phoneticPr fontId="11"/>
  </si>
  <si>
    <t>Consultant, Technical Specialist</t>
    <phoneticPr fontId="10"/>
  </si>
  <si>
    <t>GEO_Japan_2022_04_07_a</t>
  </si>
  <si>
    <t>Q2</t>
    <phoneticPr fontId="11"/>
  </si>
  <si>
    <t>Consultant, Technical Specialist, Data Scientist, Designer</t>
    <phoneticPr fontId="10"/>
  </si>
  <si>
    <t>GEO_Japan_2022_10_11_a</t>
  </si>
  <si>
    <t>Consultant, Technical Specialist, Designer</t>
    <phoneticPr fontId="10"/>
  </si>
  <si>
    <t>GEO_Japan_2023_04_10_a</t>
  </si>
  <si>
    <t>GEO_AP_KR_2021_01_04_a</t>
  </si>
  <si>
    <t>Geo AP</t>
  </si>
  <si>
    <t>Korea</t>
  </si>
  <si>
    <t>Consultant</t>
  </si>
  <si>
    <t>GEO_AP_ANZ_2021_03_01_a</t>
  </si>
  <si>
    <t>ANZ</t>
  </si>
  <si>
    <t>Consultant, Developer, PM</t>
  </si>
  <si>
    <t>Completed</t>
  </si>
  <si>
    <t>GEO_AP_ANZ_06_Jul_2020_1</t>
  </si>
  <si>
    <t>GEO_AP_ANZ_2021_04_12_a</t>
  </si>
  <si>
    <t>10099353, 10100604</t>
  </si>
  <si>
    <t>GEO_AP_ANZ_2021_07_05_a</t>
  </si>
  <si>
    <t>GEO_AP_ISA_2021_08_07_a</t>
  </si>
  <si>
    <t>ISA</t>
  </si>
  <si>
    <t>GEO_AP_ISA_01_Sep_2020_1</t>
  </si>
  <si>
    <t>GEO_AP_ASEAN_2021_07_05_a</t>
  </si>
  <si>
    <t>Asean</t>
  </si>
  <si>
    <t>Consultant, Designer, Developer and PM</t>
  </si>
  <si>
    <t>GEO_AP_ASEAN_01_Oct_2020_1</t>
  </si>
  <si>
    <t>GEO_AP_ANZ_2021_10_11_a</t>
  </si>
  <si>
    <t>GEO_AP_ANZ_2021_04_05_a</t>
  </si>
  <si>
    <t>GEO_AP_ASEAN_2021_10_11_a</t>
  </si>
  <si>
    <t>ASEAN</t>
  </si>
  <si>
    <t>GEO_AP_KR_2021_11_26_a</t>
  </si>
  <si>
    <t>GEO_AP_ASEAN_2022_02_17_a</t>
  </si>
  <si>
    <t>GEO_AP_ANZ_2022_03_01_a</t>
  </si>
  <si>
    <t>GEO_AP_KR_2022_05_11_a</t>
  </si>
  <si>
    <t>GEO_AP_ASEAN_2022_07_04_a</t>
  </si>
  <si>
    <t>GEO_AP_ANZ_2022_07_11_a</t>
  </si>
  <si>
    <t>GEO_AP_ISA_2022_07_27_a</t>
  </si>
  <si>
    <t>GEO_AP_ISA_2022_08_24_a</t>
  </si>
  <si>
    <t>GEO_AP_ASEAN_2022_10_03_a</t>
  </si>
  <si>
    <t>GEO AP</t>
  </si>
  <si>
    <t>GEO_AP_ISA_2022_11_21_a</t>
  </si>
  <si>
    <t>GEO_AP_KR_2022_12_12_a</t>
  </si>
  <si>
    <t>GEO_AP_ASEAN_2023_02_06_a</t>
  </si>
  <si>
    <t>GEO_AP_ANZ_2023_02_27_a</t>
  </si>
  <si>
    <t>Connected Classroom</t>
  </si>
  <si>
    <t>GEO_AP_ASEAN_2023_05_22_a</t>
  </si>
  <si>
    <t>GEO_AP_ANZ_2023_05_08_a</t>
  </si>
  <si>
    <t>8-May_23</t>
  </si>
  <si>
    <t>GEO_AP_ASEAN_2023_05_22_b</t>
  </si>
  <si>
    <t>GEO_AP_KR_2023_06_19_a</t>
  </si>
  <si>
    <t>Legends</t>
  </si>
  <si>
    <t>Week 1 F2F &amp; Week 2 Virtual</t>
  </si>
  <si>
    <t>Some locations are F2F and some location will join through Webex.Some instructors will join via Webex and some will be in the classroom F2F,wherever the instructor is available. (Specific to China right now)</t>
  </si>
  <si>
    <t>Hybrid C</t>
  </si>
  <si>
    <t>Problem Solving &amp; Design Thinking is F2F . All the other units are virtual. (specific to Japan)</t>
  </si>
  <si>
    <t>Hybrid D</t>
  </si>
  <si>
    <t>Week 1 Virtual &amp; Week 2 F2F</t>
  </si>
  <si>
    <t>Week 1-via connected classroom
Week 2- LVC- All associates in all the locations will be connected through webex.</t>
  </si>
  <si>
    <t>Complete face to face intervention</t>
  </si>
  <si>
    <t>Complete LVC</t>
  </si>
  <si>
    <t>Geos</t>
  </si>
  <si>
    <t>Modality</t>
  </si>
  <si>
    <t>Approach</t>
  </si>
  <si>
    <t>Comments</t>
  </si>
  <si>
    <t>China</t>
  </si>
  <si>
    <t xml:space="preserve">Most of the induction is conducted via Webex, while in some main locations we have Associates gathered together in the training room. We also invite some local instructors or guest speakers to meet Associates F2F. 
Hybrid model for HK, Taiwan, Shanghai, Beijing, Shenzhen, Guangzhou, Dalian, Chengdu </t>
  </si>
  <si>
    <t>CIC PH</t>
  </si>
  <si>
    <t>Fully Virtual</t>
  </si>
  <si>
    <t>Virtual/Hybrid A/F2F</t>
  </si>
  <si>
    <t>Virtual- Fully virtual
Hybrid-Week 1 F2F &amp; Week 2 Virtual 
F2F- Fully face to face</t>
  </si>
  <si>
    <t>EMEA</t>
  </si>
  <si>
    <t xml:space="preserve">Week 1 F2F &amp; Week 2 Virtual
</t>
  </si>
  <si>
    <t>Occasionally still run a full virtual induction for Western Europe CIC.
Haven’t been able to pilot a full F2F version yet</t>
  </si>
  <si>
    <t xml:space="preserve">2 F2F cohorts completed in Q1,2023
One full virtual-planned next quarter </t>
  </si>
  <si>
    <t>AP</t>
  </si>
  <si>
    <t>Connected classroom</t>
  </si>
  <si>
    <t>Week 1- Three classroom locations (Sydney, Melbourne &amp; Perth) connected through webex
Week 2- LVC</t>
  </si>
  <si>
    <t xml:space="preserve">Feb,2023 cohort was the pilot session. </t>
  </si>
  <si>
    <t>Japan</t>
  </si>
  <si>
    <t>Hydrid C</t>
  </si>
  <si>
    <t>Remote + Onsite arrangement
Some modules will be delivered F2F</t>
  </si>
  <si>
    <t>Problem Solving &amp; Design Thinking is F2F . All the other units are virtual. 10-day induction is spread across month</t>
  </si>
  <si>
    <t>LA</t>
  </si>
  <si>
    <t>Fully virtual so far
F2F sessions planned for the upcoming quarters, yet to be confirmed though.</t>
  </si>
  <si>
    <t>SAE is F2F</t>
  </si>
  <si>
    <t>Geo NA (Mainline US &amp; Canada)</t>
  </si>
  <si>
    <t>Fully virtual so far
Planning to do Week 1 Induction F2F, but depends on the budget allocation in the upcoming quarters.</t>
  </si>
  <si>
    <t>Instance number/Class code</t>
  </si>
  <si>
    <t>Geo/CIC</t>
  </si>
  <si>
    <t>Growth Survey Debrief/Stay Ahead Event</t>
  </si>
  <si>
    <t>Start Date</t>
  </si>
  <si>
    <t>Version
(2 days - Current / 1 day version - New)</t>
  </si>
  <si>
    <t># of Associates</t>
  </si>
  <si>
    <t># of Associates Completed in COGNOS 210 Education Details Report</t>
  </si>
  <si>
    <t>Approximate Schedule</t>
  </si>
  <si>
    <t/>
  </si>
  <si>
    <t>Geo EU</t>
  </si>
  <si>
    <t>Growth Survey Debrief</t>
  </si>
  <si>
    <t>Stay Ahead Event</t>
  </si>
  <si>
    <t>2 days</t>
  </si>
  <si>
    <t>29 June to 1 July</t>
  </si>
  <si>
    <t>CIC EU</t>
  </si>
  <si>
    <t>done</t>
  </si>
  <si>
    <t>20th to 22nd Apr</t>
  </si>
  <si>
    <t>Geo NA (All)</t>
  </si>
  <si>
    <t>1 hour</t>
  </si>
  <si>
    <t>Combined US Domestic, Canada Domestic, NA CIC</t>
  </si>
  <si>
    <t>Geo NA US</t>
  </si>
  <si>
    <t>Geo NA Canada</t>
  </si>
  <si>
    <t>Geo NA CICs</t>
  </si>
  <si>
    <t>Done - Mexico</t>
  </si>
  <si>
    <t>Done - Brazil</t>
  </si>
  <si>
    <t>Done - SSA</t>
  </si>
  <si>
    <t>20-21 May</t>
  </si>
  <si>
    <t>Done - Mexico and SSA</t>
  </si>
  <si>
    <t>Confirmed - Mexico and SSA</t>
  </si>
  <si>
    <t>22-23 July</t>
  </si>
  <si>
    <t>Week of 12 April</t>
  </si>
  <si>
    <t>Pilot</t>
  </si>
  <si>
    <t>Week of 19 Apr</t>
  </si>
  <si>
    <t>Japan</t>
    <phoneticPr fontId="10"/>
  </si>
  <si>
    <t>Done</t>
    <phoneticPr fontId="10"/>
  </si>
  <si>
    <t>Planed</t>
    <phoneticPr fontId="10"/>
  </si>
  <si>
    <t>Confirmed Pilot</t>
    <phoneticPr fontId="10"/>
  </si>
  <si>
    <t>June 14-15</t>
    <phoneticPr fontId="10"/>
  </si>
  <si>
    <t>Confirmed</t>
    <phoneticPr fontId="10"/>
  </si>
  <si>
    <t>July 1-2</t>
    <phoneticPr fontId="10"/>
  </si>
  <si>
    <t>July 12-13</t>
    <phoneticPr fontId="10"/>
  </si>
  <si>
    <t>July 28-29</t>
    <phoneticPr fontId="10"/>
  </si>
  <si>
    <t>August 24-25</t>
    <phoneticPr fontId="10"/>
  </si>
  <si>
    <t>September 2-3</t>
    <phoneticPr fontId="10"/>
  </si>
  <si>
    <t>Confirmed</t>
  </si>
  <si>
    <t>Week of 12 -16 April</t>
  </si>
  <si>
    <t xml:space="preserve">3-5 May </t>
  </si>
  <si>
    <t>Geo_China</t>
    <phoneticPr fontId="10"/>
  </si>
  <si>
    <t>For 2020 1H,Week of April 12th</t>
    <phoneticPr fontId="10"/>
  </si>
  <si>
    <t>CIC_China</t>
    <phoneticPr fontId="10"/>
  </si>
  <si>
    <t>10101471/ 10102727</t>
  </si>
  <si>
    <t>Pre-session: June4, 2days session:June 8&amp;June9</t>
    <phoneticPr fontId="10"/>
  </si>
  <si>
    <t>Pre-session:June3,2days session:June 6&amp;June7</t>
    <phoneticPr fontId="10"/>
  </si>
  <si>
    <t>Tentative</t>
    <phoneticPr fontId="10"/>
  </si>
  <si>
    <t>For 2020 2H,Week of Aug 23th</t>
    <phoneticPr fontId="10"/>
  </si>
  <si>
    <t>1 day</t>
  </si>
  <si>
    <t>For 2020 2H,Pre-sesson:Nov 4th, 2days session:Nov 5th&amp;6th</t>
    <phoneticPr fontId="10"/>
  </si>
  <si>
    <t>For 2020 2H,Pre-sesson:Dec 2nd, 2days session:Dec 3rd&amp;4th</t>
    <phoneticPr fontId="10"/>
  </si>
  <si>
    <t>For 2020 2H,Week of Aug 23th</t>
  </si>
  <si>
    <t xml:space="preserve">June </t>
  </si>
  <si>
    <t>CIC_Philippines</t>
  </si>
  <si>
    <t>Cancelled</t>
  </si>
  <si>
    <t>Nov date TBD</t>
  </si>
  <si>
    <t>EMEA pilot of new content</t>
  </si>
  <si>
    <t>1.5 hours</t>
  </si>
  <si>
    <t>NA CIC</t>
  </si>
  <si>
    <t>Confirmed - ** Combined US,, CA, and CIC</t>
  </si>
  <si>
    <t>Week of 8 Nov</t>
  </si>
  <si>
    <t>Done - CIC PH</t>
  </si>
  <si>
    <t>cancel / reschedule</t>
  </si>
  <si>
    <t>n/a</t>
  </si>
  <si>
    <t>Rescheduled</t>
  </si>
  <si>
    <t>May TBD</t>
  </si>
  <si>
    <t>GEO EU</t>
  </si>
  <si>
    <t>CIC_LA</t>
  </si>
  <si>
    <t>10302925 </t>
  </si>
  <si>
    <t>10302925 /10311057</t>
  </si>
  <si>
    <t>Geo</t>
  </si>
  <si>
    <t>CIC</t>
  </si>
  <si>
    <t>Geo + CIC</t>
  </si>
  <si>
    <t># of EPH - Complete</t>
  </si>
  <si>
    <t># of EPH - In Progress</t>
  </si>
  <si>
    <t># of EPH - Planned</t>
  </si>
  <si>
    <t># of EPH - Tentative</t>
  </si>
  <si>
    <t># of EPH - Total</t>
  </si>
  <si>
    <t># of Cohorts</t>
  </si>
  <si>
    <t># of EPH - Complete - Geo</t>
  </si>
  <si>
    <t># of EPH - Planned - Geo</t>
  </si>
  <si>
    <t># of EPH - Total - Geo</t>
  </si>
  <si>
    <t># of EPH - Complete - CIC</t>
  </si>
  <si>
    <t># of EPH - Planned - CIC</t>
  </si>
  <si>
    <t># of EPH - Total - CIC</t>
  </si>
  <si>
    <t>On-Boarding Total</t>
  </si>
  <si>
    <t>Cohort Total</t>
  </si>
  <si>
    <t># of cohorts using Legacy Curriculum</t>
  </si>
  <si>
    <t># of cohorts using New Curriculum</t>
  </si>
  <si>
    <t># of F2F cohorts</t>
  </si>
  <si>
    <t># of virtual cohorts</t>
  </si>
  <si>
    <t># of Complete cohorts</t>
  </si>
  <si>
    <t># of In Progress cohorts</t>
  </si>
  <si>
    <t># of Planned cohorts</t>
  </si>
  <si>
    <t># of Tentative cohorts</t>
  </si>
  <si>
    <t>India</t>
  </si>
  <si>
    <t>Western Europe</t>
  </si>
  <si>
    <t>Philippines</t>
  </si>
  <si>
    <t>MEA</t>
  </si>
  <si>
    <t xml:space="preserve">Interns Deployment/Planning Tracker Data Validation </t>
  </si>
  <si>
    <t>Location</t>
  </si>
  <si>
    <t xml:space="preserve">Intern Category </t>
  </si>
  <si>
    <t># of Hires</t>
  </si>
  <si>
    <t>Year of Start</t>
  </si>
  <si>
    <t>Quarter of Start</t>
  </si>
  <si>
    <t>Month of Start</t>
  </si>
  <si>
    <t>Induction Date</t>
  </si>
  <si>
    <t>Induction Delivery Type</t>
  </si>
  <si>
    <t>CIC APAC</t>
  </si>
  <si>
    <t>Internship ( &gt;4 Months)</t>
  </si>
  <si>
    <t>MM/DD/YYYY</t>
  </si>
  <si>
    <t xml:space="preserve">LVC </t>
  </si>
  <si>
    <t>Co-op Standard (4-12 Months)</t>
  </si>
  <si>
    <t>CIC GCG</t>
  </si>
  <si>
    <t>Co-op Extended ( &lt; 12 Months)</t>
  </si>
  <si>
    <t xml:space="preserve">March </t>
  </si>
  <si>
    <t>CIC Japan</t>
  </si>
  <si>
    <t>Geo APAC</t>
  </si>
  <si>
    <t xml:space="preserve">November </t>
  </si>
  <si>
    <t>Geo GCG</t>
  </si>
  <si>
    <t>Geo India</t>
  </si>
  <si>
    <t>Geo LA</t>
  </si>
  <si>
    <t>Geo NA</t>
  </si>
  <si>
    <t>Geo PH</t>
  </si>
  <si>
    <t>GEO/CIC</t>
  </si>
  <si>
    <t xml:space="preserve">Projected and Actual Intern Category </t>
  </si>
  <si>
    <t>Geo NA CA</t>
  </si>
  <si>
    <t xml:space="preserve">Co-op Standard (4-12 Months) 
Intern &lt; 4 months
</t>
  </si>
  <si>
    <t>Intern &lt; 4months</t>
  </si>
  <si>
    <t xml:space="preserve">Intern &lt; 4months
Co-op Standard (4-12 Months) </t>
  </si>
  <si>
    <t>Intern &lt; 4 months</t>
  </si>
  <si>
    <t>GEO China</t>
  </si>
  <si>
    <t>CIC China</t>
  </si>
  <si>
    <r>
      <rPr>
        <b/>
        <u/>
        <sz val="11"/>
        <color theme="1"/>
        <rFont val="IBM Plex Sans"/>
        <family val="2"/>
      </rPr>
      <t xml:space="preserve">Internship deployment tracker usage notes: </t>
    </r>
    <r>
      <rPr>
        <sz val="9"/>
        <color theme="1"/>
        <rFont val="IBM Plex Sans"/>
        <family val="2"/>
      </rPr>
      <t xml:space="preserve">
 -Each row shows progression from projected demand (yellow) through actual (green) hires to converted (blue) actual.  
 -Data validation is enabled on several columns to support data entry accuracy for reporting. 
 -Use a new row for each cohort by intern category being forecasted.  
 -Make effort to input data in each cell, as these details help forecast the support resources needed by support teams, along with demand/actual reporting to global leadership.
 -As needed, share relvant notes using the "New Comment"  feature on the appriopriate cell.
</t>
    </r>
  </si>
  <si>
    <t>Projected</t>
  </si>
  <si>
    <t>Actual</t>
  </si>
  <si>
    <t xml:space="preserve">Projected Intern Category </t>
  </si>
  <si>
    <t>Projected # of Hires</t>
  </si>
  <si>
    <t>Projected Year of Start</t>
  </si>
  <si>
    <t>Projected Quarter of Start</t>
  </si>
  <si>
    <t>Projected Month of Start</t>
  </si>
  <si>
    <t>Projected Induction Start  Date</t>
  </si>
  <si>
    <r>
      <t>Projected</t>
    </r>
    <r>
      <rPr>
        <sz val="9"/>
        <color theme="1"/>
        <rFont val="IBM Plex Sans"/>
        <family val="2"/>
      </rPr>
      <t xml:space="preserve"> </t>
    </r>
    <r>
      <rPr>
        <b/>
        <sz val="9"/>
        <color theme="1"/>
        <rFont val="IBM Plex Sans"/>
        <family val="2"/>
      </rPr>
      <t>Induction Delivery Type</t>
    </r>
  </si>
  <si>
    <r>
      <t xml:space="preserve">Projected Class Location 
</t>
    </r>
    <r>
      <rPr>
        <sz val="7"/>
        <color theme="1"/>
        <rFont val="IBM Plex Sans"/>
        <family val="2"/>
      </rPr>
      <t>For LVC enter closest IBM Office 
For F2F enter planned site to be utilized for class delivery</t>
    </r>
  </si>
  <si>
    <t xml:space="preserve">Actual Intern Category </t>
  </si>
  <si>
    <t>Actual Year of Start</t>
  </si>
  <si>
    <t>Actual Quarter of Start</t>
  </si>
  <si>
    <t>Actual Month of Start</t>
  </si>
  <si>
    <t>Onboarding Date</t>
  </si>
  <si>
    <t>Actual Induction Start Date</t>
  </si>
  <si>
    <t>Actual Induction Delivery Type</t>
  </si>
  <si>
    <t>Actual                      # Coverted to Associates</t>
  </si>
  <si>
    <t>Various - Canada</t>
  </si>
  <si>
    <t>Various - US</t>
  </si>
  <si>
    <t>Australia (Ballarat, Perth, Sydney)</t>
  </si>
  <si>
    <t>GEO NA</t>
  </si>
  <si>
    <t>-</t>
  </si>
  <si>
    <t>Various - CICs CEE</t>
  </si>
  <si>
    <t>Various  - CICs CEE</t>
  </si>
  <si>
    <t>December 5, 2022</t>
  </si>
  <si>
    <t>February, 2023</t>
  </si>
  <si>
    <t>March,2023</t>
  </si>
  <si>
    <t>April, May, June</t>
  </si>
  <si>
    <t>UAE and Saudi Arabia</t>
  </si>
  <si>
    <t>Australia (Ballarat, Bathurst, Brisbane, Joondalup)</t>
  </si>
  <si>
    <t>TBD</t>
  </si>
  <si>
    <t>India (Bangalore - BCIT)</t>
  </si>
  <si>
    <t>UAE, Saudi Arabia</t>
  </si>
  <si>
    <t>IOT</t>
  </si>
  <si>
    <t>Americas</t>
  </si>
  <si>
    <t>APAC</t>
  </si>
  <si>
    <t>January 3.2023</t>
  </si>
  <si>
    <t>Geo EU/DACH</t>
  </si>
  <si>
    <t>DACH</t>
  </si>
  <si>
    <t>Geo EU/France</t>
  </si>
  <si>
    <t>Geo EU/Italy</t>
  </si>
  <si>
    <t>Italy</t>
  </si>
  <si>
    <t>Geo EU/NCEE</t>
  </si>
  <si>
    <t>Geo EU/UKI</t>
  </si>
  <si>
    <t>GIC</t>
  </si>
  <si>
    <t>Co-op Extended &gt; 12 months</t>
  </si>
  <si>
    <t>Rows</t>
  </si>
  <si>
    <t>18,19,20,21,22</t>
  </si>
  <si>
    <t>Projected Induction Start  Date Col is blank &amp; Actual Month/Date of Start is blank 
Notes - Converted to Assocaietes</t>
  </si>
  <si>
    <t xml:space="preserve">February - 2022
March - 2022
April - 2022
May - 2022
June - 2022
July - 2022
January - 2022
April - 2022
July - 2022
</t>
  </si>
  <si>
    <t>24,25,26,27,28,29,30,31,32</t>
  </si>
  <si>
    <t>Projected/Actaul Induction Start Date is blank 
Notes - Row 30 for Actaul Induction Start Date is updated</t>
  </si>
  <si>
    <t>34, 35</t>
  </si>
  <si>
    <t>Projected Month of Start &amp; Projected Induction Start  Date is blank</t>
  </si>
  <si>
    <t>36,37,38,39,40,41,42,43,44,45</t>
  </si>
  <si>
    <t>Projected Month of Start &amp; Projected Induction Start  Date is blank
Notes - Row 37 Projected Intern Category  is blank</t>
  </si>
  <si>
    <t>January - 2022
Febraury - 2022
March - 2022
April - 2022
May - 2022
June - 2022
July - 2022
August - 2022
September - 2022
October - 2022
November - 2022
December - 2022</t>
  </si>
  <si>
    <t>51,52,53,54,55,56,58,59</t>
  </si>
  <si>
    <t>Actaul/Projected Induction Start Date is blank</t>
  </si>
  <si>
    <t>January - 2022
February - 2022</t>
  </si>
  <si>
    <t>75,76</t>
  </si>
  <si>
    <t>Projected/Actual Induction Start Date is blank</t>
  </si>
  <si>
    <t xml:space="preserve">January - 2022
February
March - 2022
April - 2022
May - 2022
June - 2022
July - 2022
August - 2022
</t>
  </si>
  <si>
    <t>78,79,80,81,82,83,84,85,86,87</t>
  </si>
  <si>
    <t>Projected/Actual Induction Start Date is blank
Notes - Converted to Assocaites</t>
  </si>
  <si>
    <t>March -2022
May - 2022
June - 2022
August - 2022
October - 2022
February - 2023</t>
  </si>
  <si>
    <t>96,97,98,99,100,101,102</t>
  </si>
  <si>
    <t>Actual Induction Start Date is blank
Notes - Converted to Assocaites</t>
  </si>
  <si>
    <t>Actual start Month and Actual Induction start Date is updated with different Month</t>
  </si>
  <si>
    <t>Quarter is updated in Projected Induction Start  Date Col &amp; Actual Month Start/Date is blank</t>
  </si>
  <si>
    <t>Geos/CICs</t>
  </si>
  <si>
    <t>Q1 '23</t>
  </si>
  <si>
    <t>Q2 '23</t>
  </si>
  <si>
    <t>Q3 '23</t>
  </si>
  <si>
    <t>Q4 '23</t>
  </si>
  <si>
    <t>Jan</t>
  </si>
  <si>
    <t>Feb</t>
  </si>
  <si>
    <t>Mar</t>
  </si>
  <si>
    <t>Apr</t>
  </si>
  <si>
    <t>Jun</t>
  </si>
  <si>
    <t>Jul</t>
  </si>
  <si>
    <t>Aug</t>
  </si>
  <si>
    <t>Sep</t>
  </si>
  <si>
    <t>Oct</t>
  </si>
  <si>
    <t>Nov</t>
  </si>
  <si>
    <t>Dec</t>
  </si>
  <si>
    <t>Jan 16 (31),</t>
  </si>
  <si>
    <t>Feb ? (5),
Feb ? (15),</t>
  </si>
  <si>
    <t>May 22 (13),</t>
  </si>
  <si>
    <t>GCG</t>
  </si>
  <si>
    <t># of Interns &amp; Specific Induction Start Date</t>
  </si>
  <si>
    <t># of Interns - Projected vs Actual Onboarding</t>
  </si>
  <si>
    <t>By Component</t>
  </si>
  <si>
    <t>Overall</t>
  </si>
  <si>
    <t>CIC/Geo</t>
  </si>
  <si>
    <t>GEO, Legacy and Modality</t>
  </si>
  <si>
    <t>New vs Legacy</t>
  </si>
  <si>
    <t>F2F vs Virtual</t>
  </si>
  <si>
    <t>Status of IBM Onboarding</t>
  </si>
  <si>
    <t>Status of 10 day induction</t>
  </si>
  <si>
    <t>Status of Technical Learning</t>
  </si>
  <si>
    <t>% Completion of Technical Learning</t>
  </si>
  <si>
    <t>Status of SPO</t>
  </si>
  <si>
    <t>Status of Experienced Associates Event</t>
  </si>
  <si>
    <t>IBM Onboarding</t>
  </si>
  <si>
    <t>10 Day Induction</t>
  </si>
  <si>
    <t>Technical Learning</t>
  </si>
  <si>
    <t>SPOs</t>
  </si>
  <si>
    <t>Experienced Associate Event</t>
  </si>
  <si>
    <t>CIC CEE:</t>
  </si>
  <si>
    <t>CIC India:</t>
  </si>
  <si>
    <t>CIC WE:</t>
  </si>
  <si>
    <t>GEO AP:</t>
  </si>
  <si>
    <t>CIC LA:</t>
  </si>
  <si>
    <t>CIC MEA:</t>
  </si>
  <si>
    <t xml:space="preserve">Jan. 01 – Bucharest </t>
  </si>
  <si>
    <t xml:space="preserve">Feb. 01 - Bucharest </t>
  </si>
  <si>
    <t>Mar. 01 – Bucharest</t>
  </si>
  <si>
    <t xml:space="preserve">Apr. 06 –Bangalore           </t>
  </si>
  <si>
    <t>May 11 – Bucharest</t>
  </si>
  <si>
    <t>CIC WE</t>
  </si>
  <si>
    <t>Jun. 04 – AU, UK, NL</t>
  </si>
  <si>
    <t>GEO</t>
  </si>
  <si>
    <t>Jul. 06 – ANZ</t>
  </si>
  <si>
    <t>Aug. 03 – Korea</t>
  </si>
  <si>
    <t xml:space="preserve">Sept. 01 – ISA </t>
  </si>
  <si>
    <t>Oct. 01 – Mexico</t>
  </si>
  <si>
    <t>Nov. 01 – Mexico</t>
  </si>
  <si>
    <t>Dec. 06 – Egypt</t>
  </si>
  <si>
    <t xml:space="preserve">GEO AP: </t>
  </si>
  <si>
    <t>CIC NA:</t>
  </si>
  <si>
    <t>GEO NA – US:</t>
  </si>
  <si>
    <t>CIC NA :</t>
  </si>
  <si>
    <t xml:space="preserve">Jan. 02 – Seoul </t>
  </si>
  <si>
    <t xml:space="preserve">Feb. 03 – Baton Rouge </t>
  </si>
  <si>
    <t xml:space="preserve">Mar. 02  - Herndon </t>
  </si>
  <si>
    <t>Apr. 06 – EL, RC, BR</t>
  </si>
  <si>
    <t>May 14 – Brazil</t>
  </si>
  <si>
    <t>Jun 09 – Brazil</t>
  </si>
  <si>
    <t xml:space="preserve">Jul. 06 – Bucharest </t>
  </si>
  <si>
    <t>Aug. 03 – Bucharest</t>
  </si>
  <si>
    <t>Sept. 04 – Mexico</t>
  </si>
  <si>
    <t>Oct. 01 – ASEAN</t>
  </si>
  <si>
    <t>Nov. 02 – Bucharest</t>
  </si>
  <si>
    <t>Dec. 07 – Bucharest</t>
  </si>
  <si>
    <t xml:space="preserve">Feb. 03 – Montreal </t>
  </si>
  <si>
    <t>GEO NA – Canada:</t>
  </si>
  <si>
    <t>GEO Japan:</t>
  </si>
  <si>
    <t>May 15 – Mexico</t>
  </si>
  <si>
    <t>Jun. 10 – Mexico</t>
  </si>
  <si>
    <t>Jul. 06 – Brazil</t>
  </si>
  <si>
    <t>CIC PH:</t>
  </si>
  <si>
    <t>GEO JAPAN:</t>
  </si>
  <si>
    <t>Jan. 13 – Baton Rouge</t>
  </si>
  <si>
    <t>Geo NA – Canada:</t>
  </si>
  <si>
    <t>Mar. 02 – Toronto</t>
  </si>
  <si>
    <t xml:space="preserve">Apr. 06 – Hiroshima </t>
  </si>
  <si>
    <t>CIC China:</t>
  </si>
  <si>
    <t>PH</t>
  </si>
  <si>
    <t>Aug.  03 – Quezon City</t>
  </si>
  <si>
    <t>Sept. 06 Egypt</t>
  </si>
  <si>
    <t>Oct. 01 – Tokyo</t>
  </si>
  <si>
    <t>Nov. 02 – Morocco</t>
  </si>
  <si>
    <t>Dec. 11 – SSA</t>
  </si>
  <si>
    <t xml:space="preserve">Jan. 13 – Halifax </t>
  </si>
  <si>
    <t xml:space="preserve">Feb. 03 - Toronto </t>
  </si>
  <si>
    <t>May 20 –Dalian</t>
  </si>
  <si>
    <t>Jul 07 - HK</t>
  </si>
  <si>
    <t>Sept. 06 Pakistan</t>
  </si>
  <si>
    <t>Dec. 11 – Brazil</t>
  </si>
  <si>
    <t xml:space="preserve">CIC India: </t>
  </si>
  <si>
    <t xml:space="preserve">Mar. 09 – Bangalore </t>
  </si>
  <si>
    <t>Apr. 09 – Tokyo</t>
  </si>
  <si>
    <t>Aug. 03 – Bangalore</t>
  </si>
  <si>
    <t>Sept. 06 Pakistan, Egypt, Others</t>
  </si>
  <si>
    <t>Oct. 05  - Bucharest</t>
  </si>
  <si>
    <t>Nov. 02 – Bangalore</t>
  </si>
  <si>
    <t>Jan. 14 -  Bangalore</t>
  </si>
  <si>
    <t>Feb. 03 – Melbourne</t>
  </si>
  <si>
    <t>May 26 – SSA</t>
  </si>
  <si>
    <t xml:space="preserve">Jul. 09 – Mexico </t>
  </si>
  <si>
    <t>Jan. 22 – Bangalore</t>
  </si>
  <si>
    <t xml:space="preserve">Apr. 13 – Tokyo </t>
  </si>
  <si>
    <t>GEO China:</t>
  </si>
  <si>
    <t>Aug. 04 – Mexico</t>
  </si>
  <si>
    <t>Sept. 07 – Leicester</t>
  </si>
  <si>
    <t>Oct. 05 – Bangalore</t>
  </si>
  <si>
    <t>Nov. 02– Chicago</t>
  </si>
  <si>
    <t xml:space="preserve">Jan. 27 – Bangalore </t>
  </si>
  <si>
    <t>Feb. 10 – Halifax</t>
  </si>
  <si>
    <t>May 27 – Beijing + TBD</t>
  </si>
  <si>
    <t>Jul. 13 – Chicago</t>
  </si>
  <si>
    <t>GEO WE:</t>
  </si>
  <si>
    <t>Apr. 20 – Chicago</t>
  </si>
  <si>
    <t>Aug. 03 – 8 locs</t>
  </si>
  <si>
    <t>Geo WE</t>
  </si>
  <si>
    <t>Sept. 07- Various Countries</t>
  </si>
  <si>
    <t>Nov. 09 – Germany</t>
  </si>
  <si>
    <t xml:space="preserve">Jan. 27 - Monroe </t>
  </si>
  <si>
    <t>Feb. 10 -  Germany</t>
  </si>
  <si>
    <t>GEO NA Canada</t>
  </si>
  <si>
    <t>Apr. 20 – Toronto</t>
  </si>
  <si>
    <t xml:space="preserve">Jul. 13 – Toronto </t>
  </si>
  <si>
    <t>Oct. 12 – UK</t>
  </si>
  <si>
    <t>GEO WE</t>
  </si>
  <si>
    <t>Aug. 10  - UK</t>
  </si>
  <si>
    <t xml:space="preserve">Sept. 07 – Bangalore </t>
  </si>
  <si>
    <t>Nov. 16 – SSA</t>
  </si>
  <si>
    <t xml:space="preserve">Feb. 17 – Baton Rouge </t>
  </si>
  <si>
    <t xml:space="preserve">Jul. 13 – Halifax </t>
  </si>
  <si>
    <t>GEO MEA:</t>
  </si>
  <si>
    <t>Oct. 12 – Brazil</t>
  </si>
  <si>
    <t>Nov. 16 – Brazil</t>
  </si>
  <si>
    <t xml:space="preserve">Feb. 17 - Montreal </t>
  </si>
  <si>
    <t>Aug. 15 – UAE/Saudi</t>
  </si>
  <si>
    <t>Oct. 12 – SSA</t>
  </si>
  <si>
    <t xml:space="preserve">Jul. 17 – SSA </t>
  </si>
  <si>
    <t>Sept. 14 – Brazil</t>
  </si>
  <si>
    <t>Feb. 17 - Bari</t>
  </si>
  <si>
    <t>CIC + GEO China:</t>
  </si>
  <si>
    <t>Aug. 17 – Bangalore</t>
  </si>
  <si>
    <t xml:space="preserve">Sept. 14 – SSA </t>
  </si>
  <si>
    <t>Oct. 19 – Quezon City</t>
  </si>
  <si>
    <t>Jul. 28 – SH,DL,CD</t>
  </si>
  <si>
    <t>Feb. 17 – Bangalore</t>
  </si>
  <si>
    <t>Sept. 14 - Chicago</t>
  </si>
  <si>
    <t>Oct. 19 – Bangalore</t>
  </si>
  <si>
    <t>Feb. 24 – Bangalore</t>
  </si>
  <si>
    <t>Jul. 27 – Baton Rouge</t>
  </si>
  <si>
    <t xml:space="preserve">Aug. 17 – Quezon City </t>
  </si>
  <si>
    <t>CIC CHINA:</t>
  </si>
  <si>
    <t>Sept. 21 – UK</t>
  </si>
  <si>
    <t>Oct. 19 – Dalian</t>
  </si>
  <si>
    <t>Feb. 24 - Halifax</t>
  </si>
  <si>
    <t>Aug. 17 – Brazil</t>
  </si>
  <si>
    <t>Aug. 17 – SSA</t>
  </si>
  <si>
    <t>Sept. 21 –Rocker Center</t>
  </si>
  <si>
    <t>Oct. 19 – Chicago</t>
  </si>
  <si>
    <t xml:space="preserve">Feb. 26 – Bangalore </t>
  </si>
  <si>
    <t>Aug. 17 – Chicago</t>
  </si>
  <si>
    <t>Sept. 21 – Bangalore</t>
  </si>
  <si>
    <t>Oct. 19 – Toronto</t>
  </si>
  <si>
    <t>Aug. 17 – Toronto</t>
  </si>
  <si>
    <t>Oct. 26  - Leicester</t>
  </si>
  <si>
    <t>Aug. 24 – Chicago</t>
  </si>
  <si>
    <t>Aug 31 – Bucharest</t>
  </si>
  <si>
    <t>Total # of Cohorts - Legacy - 10 Day Induction</t>
  </si>
  <si>
    <t>Total # of Cohorts - New - 10 Day Induction</t>
  </si>
  <si>
    <t>Total # of Cohorts - F2F</t>
  </si>
  <si>
    <t>Total # of Cohorts - Virtual</t>
  </si>
  <si>
    <t>Total # of Cohorts - Complete</t>
  </si>
  <si>
    <t>Total # of Cohorts - In Progress</t>
  </si>
  <si>
    <t>Total # of Cohorts - Planned</t>
  </si>
  <si>
    <t>Total # of Cohorts - Tentative</t>
  </si>
  <si>
    <t>Total # of Cohorts CIC CEE</t>
  </si>
  <si>
    <t>Total # of Cohorts CIC China</t>
  </si>
  <si>
    <t>Total # of Cohorts CIC India</t>
  </si>
  <si>
    <t>Total # of Cohorts CIC LA</t>
  </si>
  <si>
    <t>Total # of Cohorts CIC MEA</t>
  </si>
  <si>
    <t>Total # of Cohorts CIC NA</t>
  </si>
  <si>
    <t>Total # of Cohorts CIC Philippines</t>
  </si>
  <si>
    <t>Total # of Cohorts CIC Western Europe</t>
  </si>
  <si>
    <t>Total # of Cohorts Geo AP</t>
  </si>
  <si>
    <t>Total # of Cohorts Geo China</t>
  </si>
  <si>
    <t>Total # of Cohorts Geo Japan</t>
  </si>
  <si>
    <t>Total # of Cohorts Geo MEA</t>
  </si>
  <si>
    <t>Total # of Cohorts Geo NA - Canada</t>
  </si>
  <si>
    <t>Total # of Cohorts Geo NA - US</t>
  </si>
  <si>
    <t>Total # of Cohorts Geo Western Europe</t>
  </si>
  <si>
    <t>Total # of Cohorts - CICs</t>
  </si>
  <si>
    <t>Total # of Cohorts - Geos</t>
  </si>
  <si>
    <t>Total # of Cohorts</t>
  </si>
  <si>
    <t>Total # of Associates - Complete</t>
  </si>
  <si>
    <t>Total # of Associates - In Progress</t>
  </si>
  <si>
    <t>Total # of Associates - Planned</t>
  </si>
  <si>
    <t>Total # of Associates - Tentative</t>
  </si>
  <si>
    <t>Total # of Associates CIC CEE</t>
  </si>
  <si>
    <t>Total # of Associates CIC China</t>
  </si>
  <si>
    <t>Total # of Associates CIC India</t>
  </si>
  <si>
    <t>Total # of Associates CIC LA</t>
  </si>
  <si>
    <t>Total # of Associates CIC MEA</t>
  </si>
  <si>
    <t>Total # of Associates CIC NA</t>
  </si>
  <si>
    <t>Total # of Associates CIC Philippines</t>
  </si>
  <si>
    <t>Total # of Associates CIC Western Europe</t>
  </si>
  <si>
    <t>Total # of Associates Geo AP</t>
  </si>
  <si>
    <t>Total # of Associates Geo China</t>
  </si>
  <si>
    <t>Total # of Associates Geo Japan</t>
  </si>
  <si>
    <t>Total # of Associates Geo MEA</t>
  </si>
  <si>
    <t>Total # of Associates Geo NA - Canada</t>
  </si>
  <si>
    <t>Total # of Associates Geo NA - US</t>
  </si>
  <si>
    <t>Total # of Associates Geo Western Europe</t>
  </si>
  <si>
    <t>Total Associates - CICs</t>
  </si>
  <si>
    <t>Total Associates - Geos</t>
  </si>
  <si>
    <t>Total Associates</t>
  </si>
  <si>
    <t>Completion Status of Associates by Component</t>
  </si>
  <si>
    <t>Geo / CIC Status</t>
  </si>
  <si>
    <t xml:space="preserve"> CIC China</t>
  </si>
  <si>
    <t xml:space="preserve"> CIC India</t>
  </si>
  <si>
    <t xml:space="preserve"> CIC LA</t>
  </si>
  <si>
    <t xml:space="preserve"> CIC MEA</t>
  </si>
  <si>
    <t xml:space="preserve"> CIC NA</t>
  </si>
  <si>
    <t xml:space="preserve"> CIC Philippines</t>
  </si>
  <si>
    <t xml:space="preserve"> CIC Western Europe</t>
  </si>
  <si>
    <t xml:space="preserve"> Geo AP</t>
  </si>
  <si>
    <t xml:space="preserve"> Geo China</t>
  </si>
  <si>
    <t xml:space="preserve"> Geo Japan</t>
  </si>
  <si>
    <t xml:space="preserve"> Geo MEA</t>
  </si>
  <si>
    <t xml:space="preserve"> Geo NA - Canada</t>
  </si>
  <si>
    <t xml:space="preserve"> Geo NA - US</t>
  </si>
  <si>
    <t xml:space="preserve"> Geo Western Europe</t>
  </si>
  <si>
    <t>Overall Percentage</t>
  </si>
  <si>
    <t xml:space="preserve">This worksheet has been sunset, replaced by the Intern Deploymnet Planning Tracker, see the new tab </t>
  </si>
  <si>
    <t>Q1 - Projected</t>
  </si>
  <si>
    <t>Q1 Total - Projected Internship by Geo/CIC</t>
  </si>
  <si>
    <t>Q1 Total - Projected Co-op by Geo/CIC</t>
  </si>
  <si>
    <t>Q1 - Actual</t>
  </si>
  <si>
    <t>Q1 Total - Actual Internship by Geo/CIC</t>
  </si>
  <si>
    <t>Q1 Total - Actual Co-op by Geo/CIC</t>
  </si>
  <si>
    <t xml:space="preserve"> Q2 - Projected</t>
  </si>
  <si>
    <t>Q2 Total Projected - Internship by Geo/CIC</t>
  </si>
  <si>
    <t>Q2 Total Projected - Co-op by Geo/CIC</t>
  </si>
  <si>
    <t xml:space="preserve"> Q2 - Actual</t>
  </si>
  <si>
    <t>Q2 Total Actual - Internship by Geo/CIC</t>
  </si>
  <si>
    <t>Q2 Total Actual - Co-op by Geo/CIC</t>
  </si>
  <si>
    <t xml:space="preserve"> Q3 - Projected</t>
  </si>
  <si>
    <t>Q3 Total Projected - Internship by Geo/CIC</t>
  </si>
  <si>
    <t>Q3 Total Projected - Co-op by Geo/CIC</t>
  </si>
  <si>
    <t xml:space="preserve"> Q3 - Actual</t>
  </si>
  <si>
    <t>Q3 Total Actual - Internship by Geo/CIC</t>
  </si>
  <si>
    <t>Q3 Total Actual - Co-op by Geo/CIC</t>
  </si>
  <si>
    <t xml:space="preserve"> Q4 - Projected</t>
  </si>
  <si>
    <t>Q4 Total Projected - Internship by Geo/CIC</t>
  </si>
  <si>
    <t>Q4 Total Projected - Co-op by Geo/CIC</t>
  </si>
  <si>
    <t>Actual - Q4</t>
  </si>
  <si>
    <t>Q4 Total Actual - Internship by Geo/CIC</t>
  </si>
  <si>
    <t>Q4 Total Actual - Co-op by Geo/CIC</t>
  </si>
  <si>
    <t>2022 Total Projected by Category</t>
  </si>
  <si>
    <t>2022 Overall Total Projected</t>
  </si>
  <si>
    <t>Onboarding Dates &amp; #s</t>
  </si>
  <si>
    <t>Deployment Strategy</t>
  </si>
  <si>
    <t>Category</t>
  </si>
  <si>
    <t>Internship</t>
  </si>
  <si>
    <t>1/4: 12
5/2: 16
5/23: 59 
6/20: 6
7/5: 8
9/6: 15</t>
  </si>
  <si>
    <t>We do not hold Geo/mainline/CIC specific classes; only US/Canada specific</t>
  </si>
  <si>
    <t>NA CIC and Geo cohorts will comprise Internship, Co-op (Std and Ext) categories and will take the 4 day Induction</t>
  </si>
  <si>
    <t>Co-op Standard</t>
  </si>
  <si>
    <t>Co-op Extended</t>
  </si>
  <si>
    <t>See above</t>
  </si>
  <si>
    <t>CIC LA will continue with the 10 day Induction for their Co-op (Std)</t>
  </si>
  <si>
    <t>GEO MEA</t>
  </si>
  <si>
    <t>TerriAnne Novak Geo EU:  Approx 164 Total throughout the year in existing country based xLoB Programs.  No interest in an IBM Consulting specific virtual induction program.  Those who later become Associates take the full Associates' Program.</t>
  </si>
  <si>
    <t>Geo EU will take 10 day Induction</t>
  </si>
  <si>
    <t>TerriAnne Novak:  CIC Western Europe:  Approx 60 during full year, mostly "singletons"  without critical mass for virtual induction. It is possible that if a country hires a cohort of at least 10 interns at once there might be an interest in leveraging the content of the global program to be taught locally.</t>
  </si>
  <si>
    <t>CIC EU Internship, Co-op (Std and Ext) might take 4 day Induction</t>
  </si>
  <si>
    <t>As AP Associates PM Vinod Thekkepat has been requested to complete this information as this responsibility does not sit with the Learning Consultant.  For ANZ we can confirm that Q1 - 31 interns onboarded (6 were only for 6weeks but one has extended) = 26
ANZ Q2 and beyond – no firm demand but majority will be in CIC</t>
  </si>
  <si>
    <t>Feb.21:9
Feb. 23:1
Feb. 25:1
Feb. 28:2
Mar.1:2
Mar.2:5
Mar.7:2
Mar.10:1
Mar.14:12
Mar.17:2
Mar.21:6
Mar.28:2</t>
  </si>
  <si>
    <t>Note1：Intern are managed by TA  team.
Note2：onboarding date of each student depends on the project demand and students' availble time case by case. No confirmed dates for Q2-Q4.
Note 3:Currently the L&amp;K resource for Associates is fully occupied in Associates related activities and there is no capacity for Intern Induction pilot.</t>
  </si>
  <si>
    <t>Jan 4：3
Jan 6：1
Jan 10: 3
Jan 17：2
Jan 18: 1
Jan 19: 1
Jan 21: 2,
Feb 7：1
Feb 14： 9
Feb 17：1
Feb 21：10
Feb 28：2,
Mar 1：8
Mar 7：4
Mar 10：1
Mar 14：1
Mar 18：1
Mar 21: 1
Mar 28： 2
Mar31: 1</t>
  </si>
  <si>
    <t>this is for CIC and not ML</t>
  </si>
  <si>
    <t>CIC PH will continue with the 10 day Induction for their Co-op (Std)</t>
  </si>
  <si>
    <t>GEO Jap</t>
  </si>
  <si>
    <t xml:space="preserve">Japan, we have internship program delivered by HR team. 2022 planed number 230 internship </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</si>
</sst>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3409]dd\ mmmm\,\ yyyy;@"/>
    <numFmt numFmtId="165" formatCode="[$-409]d\-mmm\-yyyy;@"/>
    <numFmt numFmtId="166" formatCode="[$-409]d\-mmm\-yy;@"/>
    <numFmt numFmtId="167" formatCode="dd/mm/yyyy;@"/>
    <numFmt numFmtId="168" formatCode="[$-409]mmmm\-yy;@"/>
    <numFmt numFmtId="169" formatCode="yyyy/mm/dd;@"/>
    <numFmt numFmtId="170" formatCode="[$-409]mmmm\ d\,\ yyyy;@"/>
    <numFmt numFmtId="171" formatCode="mm/dd/yy;@"/>
  </numFmts>
  <fonts count="7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b/>
      <sz val="11"/>
      <color theme="1"/>
      <name val="Calibri"/>
      <family val="2"/>
      <scheme val="minor"/>
    </font>
    <font>
      <b/>
      <sz val="11"/>
      <color theme="8"/>
      <name val="Calibri"/>
      <family val="2"/>
      <scheme val="minor"/>
    </font>
    <font>
      <sz val="5"/>
      <color theme="1"/>
      <name val="Calibri"/>
      <family val="2"/>
      <scheme val="minor"/>
    </font>
    <font>
      <sz val="11"/>
      <color rgb="FF000000"/>
      <name val="Calibri"/>
      <family val="2"/>
      <scheme val="minor"/>
    </font>
    <font>
      <b/>
      <sz val="11"/>
      <color theme="1"/>
      <name val="Calibri"/>
      <family val="3"/>
      <charset val="128"/>
      <scheme val="minor"/>
    </font>
    <font>
      <sz val="6"/>
      <name val="Calibri"/>
      <family val="3"/>
      <charset val="128"/>
      <scheme val="minor"/>
    </font>
    <font>
      <sz val="6"/>
      <name val="ＭＳ Ｐゴシック"/>
      <family val="3"/>
      <charset val="128"/>
    </font>
    <font>
      <b/>
      <sz val="11"/>
      <color theme="8"/>
      <name val="Calibri"/>
      <family val="3"/>
      <charset val="128"/>
      <scheme val="minor"/>
    </font>
    <font>
      <sz val="11"/>
      <color rgb="FF000000"/>
      <name val="Calibri"/>
      <family val="3"/>
      <charset val="134"/>
      <scheme val="minor"/>
    </font>
    <font>
      <b/>
      <sz val="9"/>
      <color rgb="FF000000"/>
      <name val="Tahoma"/>
      <family val="2"/>
    </font>
    <font>
      <sz val="9"/>
      <color rgb="FF000000"/>
      <name val="Tahoma"/>
      <family val="2"/>
    </font>
    <font>
      <sz val="11"/>
      <color theme="0"/>
      <name val="Calibri"/>
      <family val="2"/>
      <scheme val="minor"/>
    </font>
    <font>
      <b/>
      <sz val="8"/>
      <color rgb="FF0D2DA9"/>
      <name val="IBM Plex Sans"/>
      <family val="2"/>
    </font>
    <font>
      <sz val="9"/>
      <color rgb="FFC00000"/>
      <name val="IBM Plex Sans"/>
      <family val="2"/>
    </font>
    <font>
      <b/>
      <sz val="9"/>
      <color rgb="FF00B050"/>
      <name val="IBM Plex Sans"/>
      <family val="2"/>
    </font>
    <font>
      <sz val="11"/>
      <name val="Calibri"/>
      <family val="2"/>
      <scheme val="minor"/>
    </font>
    <font>
      <b/>
      <sz val="11"/>
      <color rgb="FFFFFFFF"/>
      <name val="Calibri"/>
      <family val="2"/>
    </font>
    <font>
      <b/>
      <sz val="11"/>
      <color rgb="FFFFFFFF"/>
      <name val="Arial"/>
      <family val="2"/>
    </font>
    <font>
      <sz val="11"/>
      <color rgb="FFFFFFFF"/>
      <name val="Calibri"/>
      <family val="2"/>
    </font>
    <font>
      <b/>
      <sz val="9"/>
      <name val="IBM Plex Sans"/>
      <family val="2"/>
    </font>
    <font>
      <sz val="9"/>
      <name val="IBM Plex Sans"/>
      <family val="2"/>
    </font>
    <font>
      <b/>
      <sz val="11"/>
      <name val="Calibri"/>
      <family val="2"/>
      <scheme val="minor"/>
    </font>
    <font>
      <sz val="9"/>
      <name val="Calibri"/>
      <family val="3"/>
      <charset val="134"/>
      <scheme val="minor"/>
    </font>
    <font>
      <b/>
      <sz val="10"/>
      <color rgb="FF000000"/>
      <name val="Microsoft YaHei UI"/>
      <family val="2"/>
      <charset val="1"/>
    </font>
    <font>
      <sz val="10"/>
      <color rgb="FF000000"/>
      <name val="Microsoft YaHei UI"/>
      <family val="2"/>
      <charset val="1"/>
    </font>
    <font>
      <sz val="11"/>
      <color rgb="FF1D1C1D"/>
      <name val="Calibri"/>
      <family val="2"/>
    </font>
    <font>
      <sz val="8"/>
      <name val="Calibri"/>
      <family val="2"/>
      <scheme val="minor"/>
    </font>
    <font>
      <sz val="11"/>
      <color theme="1"/>
      <name val="IBM Plex Sans"/>
      <family val="2"/>
    </font>
    <font>
      <sz val="11"/>
      <color theme="0"/>
      <name val="IBM Plex Sans"/>
      <family val="2"/>
    </font>
    <font>
      <sz val="9"/>
      <color theme="1"/>
      <name val="IBM Plex Sans"/>
      <family val="2"/>
    </font>
    <font>
      <sz val="9"/>
      <color theme="0"/>
      <name val="IBM Plex Sans"/>
      <family val="2"/>
    </font>
    <font>
      <sz val="11"/>
      <color theme="1"/>
      <name val="Calibri"/>
      <family val="2"/>
    </font>
    <font>
      <b/>
      <sz val="11"/>
      <color theme="1"/>
      <name val="Calibri"/>
      <family val="2"/>
    </font>
    <font>
      <sz val="11"/>
      <color rgb="FF1D1C1D"/>
      <name val="Calibri"/>
      <family val="2"/>
      <scheme val="minor"/>
    </font>
    <font>
      <sz val="11"/>
      <color rgb="FF1D1C1D"/>
      <name val="Slack-Lato"/>
      <charset val="1"/>
    </font>
    <font>
      <b/>
      <sz val="10"/>
      <color rgb="FF000000"/>
      <name val="Yu Gothic UI"/>
      <family val="2"/>
    </font>
    <font>
      <b/>
      <sz val="11"/>
      <color rgb="FFFF0000"/>
      <name val="Calibri"/>
      <family val="2"/>
      <scheme val="minor"/>
    </font>
    <font>
      <sz val="11"/>
      <color rgb="FF000000"/>
      <name val="宋体"/>
      <family val="3"/>
      <charset val="134"/>
    </font>
    <font>
      <sz val="11"/>
      <color rgb="FF000000"/>
      <name val="Calibri"/>
      <family val="2"/>
    </font>
    <font>
      <sz val="11"/>
      <color rgb="FF1D1C1D"/>
      <name val="Arial"/>
      <family val="2"/>
    </font>
    <font>
      <sz val="16"/>
      <color rgb="FF000000"/>
      <name val="Calibri"/>
      <family val="2"/>
      <scheme val="minor"/>
    </font>
    <font>
      <sz val="8"/>
      <color theme="1"/>
      <name val="Calibri"/>
      <family val="2"/>
      <scheme val="minor"/>
    </font>
    <font>
      <sz val="8"/>
      <color rgb="FF000000"/>
      <name val="Calibri"/>
      <family val="2"/>
      <scheme val="minor"/>
    </font>
    <font>
      <b/>
      <sz val="8"/>
      <color theme="1"/>
      <name val="Calibri"/>
      <family val="2"/>
      <scheme val="minor"/>
    </font>
    <font>
      <sz val="15"/>
      <color rgb="FF1D1C1D"/>
      <name val="Arial"/>
      <family val="2"/>
    </font>
    <font>
      <b/>
      <sz val="11"/>
      <color theme="1"/>
      <name val="IBM Plex Sans"/>
      <family val="2"/>
    </font>
    <font>
      <b/>
      <sz val="9"/>
      <color theme="1"/>
      <name val="IBM Plex Sans"/>
      <family val="2"/>
    </font>
    <font>
      <sz val="7"/>
      <color theme="1"/>
      <name val="IBM Plex Sans"/>
      <family val="2"/>
    </font>
    <font>
      <b/>
      <sz val="9"/>
      <color theme="2"/>
      <name val="IBM Plex Sans"/>
      <family val="2"/>
    </font>
    <font>
      <b/>
      <u/>
      <sz val="11"/>
      <color theme="1"/>
      <name val="IBM Plex Sans"/>
      <family val="2"/>
    </font>
    <font>
      <b/>
      <sz val="26"/>
      <color rgb="FFFF0000"/>
      <name val="Calibri"/>
      <family val="2"/>
      <scheme val="minor"/>
    </font>
    <font>
      <sz val="10"/>
      <color rgb="FF000000"/>
      <name val="Arial"/>
      <family val="2"/>
    </font>
    <font>
      <sz val="10"/>
      <color theme="1"/>
      <name val="Calibri"/>
      <family val="2"/>
      <scheme val="minor"/>
    </font>
    <font>
      <sz val="10"/>
      <name val="Calibri"/>
      <family val="2"/>
      <scheme val="minor"/>
    </font>
    <font>
      <sz val="11.5"/>
      <color theme="1"/>
      <name val="Arial"/>
      <family val="2"/>
    </font>
    <font>
      <sz val="8"/>
      <color rgb="FF1D1C1D"/>
      <name val="Arial"/>
      <family val="2"/>
    </font>
    <font>
      <b/>
      <sz val="12"/>
      <color theme="1"/>
      <name val="IBM Plex Sans"/>
      <family val="2"/>
    </font>
    <font>
      <sz val="8"/>
      <color theme="1"/>
      <name val="Calibri"/>
      <family val="2"/>
      <charset val="1"/>
    </font>
    <font>
      <b/>
      <sz val="10"/>
      <color rgb="FF000000"/>
      <name val="Calibri"/>
      <family val="2"/>
    </font>
    <font>
      <sz val="10"/>
      <color rgb="FF000000"/>
      <name val="IBM Plex Sans"/>
      <family val="2"/>
    </font>
    <font>
      <sz val="10"/>
      <color rgb="FF000000"/>
      <name val="Calibri"/>
      <family val="2"/>
    </font>
    <font>
      <sz val="9"/>
      <color rgb="FFFF0000"/>
      <name val="IBM Plex Sans"/>
      <family val="2"/>
    </font>
    <font>
      <sz val="11"/>
      <color rgb="FFFF0000"/>
      <name val="IBM Plex Sans"/>
      <family val="2"/>
    </font>
    <font>
      <sz val="11"/>
      <color rgb="FFFF0000"/>
      <name val="Calibri"/>
      <family val="2"/>
      <scheme val="minor"/>
    </font>
    <font>
      <sz val="10"/>
      <color theme="1"/>
      <name val="IBM Plex Sans"/>
      <family val="2"/>
    </font>
    <font>
      <b/>
      <sz val="10"/>
      <color theme="1"/>
      <name val="IBM Plex Sans"/>
      <family val="2"/>
    </font>
  </fonts>
  <fills count="39">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8"/>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theme="2"/>
        <bgColor indexed="64"/>
      </patternFill>
    </fill>
    <fill>
      <patternFill patternType="solid">
        <fgColor theme="5"/>
        <bgColor indexed="64"/>
      </patternFill>
    </fill>
    <fill>
      <patternFill patternType="solid">
        <fgColor theme="3"/>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rgb="FF000000"/>
      </patternFill>
    </fill>
    <fill>
      <patternFill patternType="solid">
        <fgColor rgb="FFFFFF00"/>
        <bgColor indexed="64"/>
      </patternFill>
    </fill>
    <fill>
      <patternFill patternType="solid">
        <fgColor rgb="FFD6DEFC"/>
        <bgColor indexed="64"/>
      </patternFill>
    </fill>
    <fill>
      <patternFill patternType="solid">
        <fgColor rgb="FF002060"/>
        <bgColor indexed="64"/>
      </patternFill>
    </fill>
    <fill>
      <patternFill patternType="solid">
        <fgColor theme="2" tint="-0.249977111117893"/>
        <bgColor indexed="64"/>
      </patternFill>
    </fill>
    <fill>
      <patternFill patternType="solid">
        <fgColor theme="1"/>
        <bgColor indexed="64"/>
      </patternFill>
    </fill>
    <fill>
      <patternFill patternType="solid">
        <fgColor rgb="FF6EA6FF"/>
        <bgColor indexed="64"/>
      </patternFill>
    </fill>
    <fill>
      <patternFill patternType="solid">
        <fgColor rgb="FF0530AD"/>
        <bgColor indexed="64"/>
      </patternFill>
    </fill>
    <fill>
      <patternFill patternType="solid">
        <fgColor rgb="FF0062FF"/>
        <bgColor indexed="64"/>
      </patternFill>
    </fill>
    <fill>
      <patternFill patternType="solid">
        <fgColor rgb="FFFF99FF"/>
        <bgColor indexed="64"/>
      </patternFill>
    </fill>
    <fill>
      <patternFill patternType="solid">
        <fgColor rgb="FFFF00FF"/>
        <bgColor indexed="64"/>
      </patternFill>
    </fill>
    <fill>
      <patternFill patternType="solid">
        <fgColor theme="9" tint="0.79998168889431442"/>
        <bgColor indexed="64"/>
      </patternFill>
    </fill>
    <fill>
      <patternFill patternType="solid">
        <fgColor rgb="FF7030A0"/>
        <bgColor indexed="64"/>
      </patternFill>
    </fill>
    <fill>
      <patternFill patternType="solid">
        <fgColor theme="2" tint="-9.9978637043366805E-2"/>
        <bgColor indexed="64"/>
      </patternFill>
    </fill>
    <fill>
      <patternFill patternType="solid">
        <fgColor rgb="FFFFFFFF"/>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2CC"/>
        <bgColor rgb="FF000000"/>
      </patternFill>
    </fill>
    <fill>
      <patternFill patternType="solid">
        <fgColor rgb="FFE2EFDA"/>
        <bgColor indexed="64"/>
      </patternFill>
    </fill>
    <fill>
      <patternFill patternType="solid">
        <fgColor rgb="FFFFFF99"/>
        <bgColor indexed="64"/>
      </patternFill>
    </fill>
    <fill>
      <patternFill patternType="solid">
        <fgColor rgb="FF70AD47"/>
        <bgColor rgb="FF000000"/>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theme="0" tint="-4.9989318521683403E-2"/>
      </left>
      <right/>
      <top/>
      <bottom/>
      <diagonal/>
    </border>
    <border>
      <left/>
      <right style="medium">
        <color rgb="FFFFFFFF"/>
      </right>
      <top/>
      <bottom/>
      <diagonal/>
    </border>
    <border>
      <left style="medium">
        <color rgb="FFFFFFFF"/>
      </left>
      <right style="medium">
        <color rgb="FFFFFFFF"/>
      </right>
      <top style="medium">
        <color rgb="FFFFFFFF"/>
      </top>
      <bottom style="medium">
        <color rgb="FFFFFFFF"/>
      </bottom>
      <diagonal/>
    </border>
    <border>
      <left/>
      <right style="medium">
        <color rgb="FFFFFFFF"/>
      </right>
      <top/>
      <bottom style="medium">
        <color rgb="FFFFFFFF"/>
      </bottom>
      <diagonal/>
    </border>
    <border>
      <left/>
      <right style="medium">
        <color rgb="FFFFFFFF"/>
      </right>
      <top style="medium">
        <color rgb="FFFFFFFF"/>
      </top>
      <bottom style="medium">
        <color rgb="FFFFFFFF"/>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rgb="FFFFFFFF"/>
      </left>
      <right/>
      <top style="medium">
        <color theme="0" tint="-4.9989318521683403E-2"/>
      </top>
      <bottom style="medium">
        <color rgb="FFFFFFFF"/>
      </bottom>
      <diagonal/>
    </border>
    <border>
      <left/>
      <right/>
      <top style="medium">
        <color theme="0" tint="-4.9989318521683403E-2"/>
      </top>
      <bottom style="medium">
        <color rgb="FFFFFFFF"/>
      </bottom>
      <diagonal/>
    </border>
    <border>
      <left/>
      <right style="medium">
        <color theme="0" tint="-4.9989318521683403E-2"/>
      </right>
      <top style="medium">
        <color theme="0" tint="-4.9989318521683403E-2"/>
      </top>
      <bottom style="medium">
        <color rgb="FFFFFFFF"/>
      </bottom>
      <diagonal/>
    </border>
    <border>
      <left/>
      <right style="medium">
        <color rgb="FFFFFFFF"/>
      </right>
      <top style="medium">
        <color theme="0" tint="-4.9989318521683403E-2"/>
      </top>
      <bottom style="medium">
        <color rgb="FFFFFFFF"/>
      </bottom>
      <diagonal/>
    </border>
    <border>
      <left style="thin">
        <color indexed="64"/>
      </left>
      <right/>
      <top style="medium">
        <color theme="0" tint="-4.9989318521683403E-2"/>
      </top>
      <bottom style="medium">
        <color theme="0" tint="-4.9989318521683403E-2"/>
      </bottom>
      <diagonal/>
    </border>
    <border>
      <left/>
      <right style="thin">
        <color indexed="64"/>
      </right>
      <top style="medium">
        <color rgb="FFFFFFFF"/>
      </top>
      <bottom style="medium">
        <color rgb="FFFFFFFF"/>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medium">
        <color rgb="FFD4D4D4"/>
      </left>
      <right style="medium">
        <color rgb="FFD4D4D4"/>
      </right>
      <top style="medium">
        <color rgb="FFD4D4D4"/>
      </top>
      <bottom style="medium">
        <color rgb="FFD4D4D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right style="thin">
        <color rgb="FF000000"/>
      </right>
      <top/>
      <bottom style="thin">
        <color rgb="FF000000"/>
      </bottom>
      <diagonal/>
    </border>
    <border>
      <left style="thin">
        <color indexed="64"/>
      </left>
      <right style="medium">
        <color rgb="FFD4D4D4"/>
      </right>
      <top style="medium">
        <color rgb="FFD4D4D4"/>
      </top>
      <bottom style="medium">
        <color rgb="FFD4D4D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s>
  <cellStyleXfs count="2">
    <xf numFmtId="0" fontId="0" fillId="0" borderId="0"/>
    <xf numFmtId="0" fontId="3" fillId="0" borderId="0"/>
  </cellStyleXfs>
  <cellXfs count="665">
    <xf numFmtId="0" fontId="0" fillId="0" borderId="0" xfId="0"/>
    <xf numFmtId="0" fontId="0" fillId="0" borderId="1" xfId="0" applyBorder="1"/>
    <xf numFmtId="0" fontId="5" fillId="0" borderId="1" xfId="0" applyFont="1" applyBorder="1"/>
    <xf numFmtId="0" fontId="0" fillId="2" borderId="1" xfId="0" applyFill="1" applyBorder="1"/>
    <xf numFmtId="0" fontId="7" fillId="5" borderId="1" xfId="0" applyFont="1" applyFill="1" applyBorder="1"/>
    <xf numFmtId="1" fontId="5" fillId="0" borderId="1" xfId="0" applyNumberFormat="1" applyFont="1" applyBorder="1"/>
    <xf numFmtId="1" fontId="0" fillId="0" borderId="1" xfId="0" applyNumberFormat="1" applyBorder="1"/>
    <xf numFmtId="0" fontId="0" fillId="2" borderId="1" xfId="0" applyFill="1" applyBorder="1" applyAlignment="1">
      <alignment horizontal="right" vertical="center" wrapText="1"/>
    </xf>
    <xf numFmtId="1" fontId="0" fillId="2" borderId="1" xfId="0" applyNumberFormat="1" applyFill="1" applyBorder="1"/>
    <xf numFmtId="1" fontId="0" fillId="7" borderId="1" xfId="0" applyNumberFormat="1" applyFill="1" applyBorder="1"/>
    <xf numFmtId="0" fontId="0" fillId="7" borderId="1" xfId="0" applyFill="1" applyBorder="1"/>
    <xf numFmtId="0" fontId="0" fillId="9" borderId="1" xfId="0" applyFill="1" applyBorder="1"/>
    <xf numFmtId="0" fontId="0" fillId="0" borderId="1" xfId="0" applyBorder="1" applyAlignment="1">
      <alignment horizontal="center" vertical="center" wrapText="1"/>
    </xf>
    <xf numFmtId="0" fontId="5" fillId="6" borderId="1" xfId="0" applyFont="1" applyFill="1" applyBorder="1" applyAlignment="1">
      <alignment horizontal="center" wrapText="1"/>
    </xf>
    <xf numFmtId="0" fontId="0" fillId="0" borderId="0" xfId="0" applyAlignment="1">
      <alignment wrapText="1"/>
    </xf>
    <xf numFmtId="0" fontId="5" fillId="10" borderId="1" xfId="0" applyFont="1" applyFill="1" applyBorder="1" applyAlignment="1">
      <alignment horizontal="center" wrapText="1"/>
    </xf>
    <xf numFmtId="0" fontId="5" fillId="11" borderId="1" xfId="0" applyFont="1" applyFill="1" applyBorder="1" applyAlignment="1">
      <alignment horizontal="center" wrapText="1"/>
    </xf>
    <xf numFmtId="0" fontId="4" fillId="12" borderId="1" xfId="0" applyFont="1" applyFill="1" applyBorder="1" applyAlignment="1">
      <alignment horizontal="center" wrapText="1"/>
    </xf>
    <xf numFmtId="0" fontId="4" fillId="12" borderId="1" xfId="0" applyFont="1" applyFill="1" applyBorder="1" applyAlignment="1">
      <alignment wrapText="1"/>
    </xf>
    <xf numFmtId="0" fontId="0" fillId="0" borderId="0" xfId="0" quotePrefix="1"/>
    <xf numFmtId="0" fontId="0" fillId="9" borderId="1" xfId="0" applyFill="1" applyBorder="1" applyAlignment="1">
      <alignment horizontal="right" vertical="center" wrapText="1"/>
    </xf>
    <xf numFmtId="0" fontId="0" fillId="7" borderId="1" xfId="0" applyFill="1" applyBorder="1" applyAlignment="1">
      <alignment horizontal="right" vertical="center" wrapText="1"/>
    </xf>
    <xf numFmtId="0" fontId="0" fillId="17"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2" borderId="0" xfId="0" quotePrefix="1" applyFill="1"/>
    <xf numFmtId="1" fontId="0" fillId="9" borderId="1" xfId="0" applyNumberFormat="1" applyFill="1" applyBorder="1"/>
    <xf numFmtId="0" fontId="0" fillId="0" borderId="0" xfId="0" applyAlignment="1">
      <alignment horizontal="center" vertical="center"/>
    </xf>
    <xf numFmtId="0" fontId="0" fillId="0" borderId="0" xfId="0" applyAlignment="1">
      <alignment horizontal="left" vertical="center"/>
    </xf>
    <xf numFmtId="0" fontId="5" fillId="10" borderId="0" xfId="0" applyFont="1" applyFill="1" applyAlignment="1">
      <alignment horizontal="left" vertical="center"/>
    </xf>
    <xf numFmtId="0" fontId="5" fillId="10" borderId="0" xfId="0" applyFont="1" applyFill="1" applyAlignment="1">
      <alignment horizontal="center" vertical="center"/>
    </xf>
    <xf numFmtId="0" fontId="19" fillId="10" borderId="0" xfId="0" applyFont="1" applyFill="1" applyAlignment="1">
      <alignment horizontal="center" vertical="center" wrapText="1" readingOrder="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horizontal="center" vertical="center" wrapText="1"/>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22" borderId="0" xfId="0" applyFill="1" applyAlignment="1">
      <alignment horizontal="center" vertical="center"/>
    </xf>
    <xf numFmtId="0" fontId="5" fillId="22" borderId="0" xfId="0" applyFont="1" applyFill="1" applyAlignment="1">
      <alignment horizontal="center" vertical="center"/>
    </xf>
    <xf numFmtId="0" fontId="5" fillId="19" borderId="0" xfId="0" applyFont="1" applyFill="1" applyAlignment="1">
      <alignment horizontal="left" vertical="center"/>
    </xf>
    <xf numFmtId="0" fontId="5" fillId="19" borderId="0" xfId="0" applyFont="1" applyFill="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0" fillId="17" borderId="1" xfId="0" applyFill="1" applyBorder="1" applyAlignment="1">
      <alignment horizontal="center" vertical="center"/>
    </xf>
    <xf numFmtId="0" fontId="5" fillId="17" borderId="1" xfId="0" applyFont="1" applyFill="1" applyBorder="1" applyAlignment="1">
      <alignment horizontal="center" vertical="center"/>
    </xf>
    <xf numFmtId="0" fontId="0" fillId="23" borderId="1" xfId="0" applyFill="1" applyBorder="1" applyAlignment="1">
      <alignment horizontal="center" vertical="center"/>
    </xf>
    <xf numFmtId="0" fontId="5" fillId="23" borderId="1" xfId="0" applyFont="1" applyFill="1" applyBorder="1" applyAlignment="1">
      <alignment horizontal="center" vertical="center"/>
    </xf>
    <xf numFmtId="0" fontId="0" fillId="23" borderId="0" xfId="0" applyFill="1" applyAlignment="1">
      <alignment horizontal="center" vertical="center"/>
    </xf>
    <xf numFmtId="0" fontId="5" fillId="23" borderId="0" xfId="0" applyFont="1" applyFill="1" applyAlignment="1">
      <alignment horizontal="center" vertical="center"/>
    </xf>
    <xf numFmtId="0" fontId="20" fillId="23" borderId="1" xfId="0" applyFont="1" applyFill="1" applyBorder="1" applyAlignment="1">
      <alignment horizontal="center" vertical="center"/>
    </xf>
    <xf numFmtId="0" fontId="17" fillId="20" borderId="2" xfId="0" applyFont="1" applyFill="1" applyBorder="1" applyAlignment="1">
      <alignment horizontal="center" vertical="center" wrapText="1" readingOrder="1"/>
    </xf>
    <xf numFmtId="0" fontId="0" fillId="10" borderId="9" xfId="0" applyFill="1" applyBorder="1" applyAlignment="1">
      <alignment horizontal="center" vertical="center" wrapText="1"/>
    </xf>
    <xf numFmtId="0" fontId="0" fillId="10" borderId="9" xfId="0" applyFill="1" applyBorder="1" applyAlignment="1">
      <alignment horizontal="center" vertical="center"/>
    </xf>
    <xf numFmtId="0" fontId="0" fillId="0" borderId="0" xfId="0" quotePrefix="1" applyAlignment="1">
      <alignment horizontal="center" vertical="center"/>
    </xf>
    <xf numFmtId="0" fontId="18" fillId="2" borderId="0" xfId="0" applyFont="1" applyFill="1" applyAlignment="1">
      <alignment horizontal="center" vertical="center" wrapText="1" readingOrder="1"/>
    </xf>
    <xf numFmtId="0" fontId="0" fillId="0" borderId="17" xfId="0" applyBorder="1"/>
    <xf numFmtId="0" fontId="23" fillId="25" borderId="19" xfId="0" applyFont="1" applyFill="1" applyBorder="1" applyAlignment="1">
      <alignment horizontal="center" vertical="center" wrapText="1" readingOrder="1"/>
    </xf>
    <xf numFmtId="0" fontId="23" fillId="26" borderId="19" xfId="0" applyFont="1" applyFill="1" applyBorder="1" applyAlignment="1">
      <alignment horizontal="center" vertical="center" wrapText="1" readingOrder="1"/>
    </xf>
    <xf numFmtId="0" fontId="23" fillId="25" borderId="13" xfId="0" applyFont="1" applyFill="1" applyBorder="1" applyAlignment="1">
      <alignment horizontal="center" vertical="center" wrapText="1" readingOrder="1"/>
    </xf>
    <xf numFmtId="0" fontId="23" fillId="26" borderId="13" xfId="0" applyFont="1" applyFill="1" applyBorder="1" applyAlignment="1">
      <alignment horizontal="center" vertical="center" wrapText="1" readingOrder="1"/>
    </xf>
    <xf numFmtId="0" fontId="23" fillId="24" borderId="13" xfId="0" applyFont="1" applyFill="1" applyBorder="1" applyAlignment="1">
      <alignment horizontal="center" vertical="center" wrapText="1" readingOrder="1"/>
    </xf>
    <xf numFmtId="0" fontId="20" fillId="0" borderId="2" xfId="0" applyFont="1" applyBorder="1" applyAlignment="1">
      <alignment horizontal="center" vertical="center"/>
    </xf>
    <xf numFmtId="0" fontId="20" fillId="0" borderId="0" xfId="0" applyFont="1" applyAlignment="1">
      <alignment horizontal="center" vertical="center"/>
    </xf>
    <xf numFmtId="0" fontId="25" fillId="0" borderId="2" xfId="0" applyFont="1" applyBorder="1" applyAlignment="1">
      <alignment horizontal="center" vertical="center" wrapText="1" readingOrder="1"/>
    </xf>
    <xf numFmtId="0" fontId="20" fillId="0" borderId="2" xfId="0" quotePrefix="1" applyFont="1" applyBorder="1" applyAlignment="1">
      <alignment horizontal="center" vertical="center"/>
    </xf>
    <xf numFmtId="9" fontId="20" fillId="0" borderId="2" xfId="0" quotePrefix="1" applyNumberFormat="1" applyFont="1" applyBorder="1" applyAlignment="1">
      <alignment horizontal="center" vertical="center"/>
    </xf>
    <xf numFmtId="0" fontId="20" fillId="2" borderId="2" xfId="0" applyFont="1" applyFill="1" applyBorder="1" applyAlignment="1">
      <alignment horizontal="center" vertical="center"/>
    </xf>
    <xf numFmtId="9" fontId="20"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0" fontId="24" fillId="0" borderId="0" xfId="0" applyFont="1" applyAlignment="1">
      <alignment horizontal="center" vertical="center" wrapText="1" readingOrder="1"/>
    </xf>
    <xf numFmtId="0" fontId="25" fillId="0" borderId="0" xfId="0" applyFont="1" applyAlignment="1">
      <alignment horizontal="center" vertical="center" wrapText="1" readingOrder="1"/>
    </xf>
    <xf numFmtId="0" fontId="20" fillId="0" borderId="0" xfId="0" quotePrefix="1" applyFont="1" applyAlignment="1">
      <alignment horizontal="center" vertical="center"/>
    </xf>
    <xf numFmtId="0" fontId="20" fillId="2" borderId="0" xfId="0" applyFont="1" applyFill="1" applyAlignment="1">
      <alignment horizontal="center" vertical="center"/>
    </xf>
    <xf numFmtId="0" fontId="26" fillId="2" borderId="0" xfId="0" applyFont="1" applyFill="1" applyAlignment="1">
      <alignment horizontal="center" vertical="center"/>
    </xf>
    <xf numFmtId="0" fontId="25" fillId="2" borderId="2" xfId="0" applyFont="1" applyFill="1" applyBorder="1" applyAlignment="1">
      <alignment horizontal="center" vertical="center" wrapText="1" readingOrder="1"/>
    </xf>
    <xf numFmtId="0" fontId="23" fillId="24" borderId="0" xfId="0" applyFont="1" applyFill="1" applyAlignment="1">
      <alignment horizontal="center" vertical="center" wrapText="1" readingOrder="1"/>
    </xf>
    <xf numFmtId="0" fontId="25" fillId="2" borderId="0" xfId="0" applyFont="1" applyFill="1" applyAlignment="1">
      <alignment horizontal="center" vertical="center" wrapText="1" readingOrder="1"/>
    </xf>
    <xf numFmtId="0" fontId="20" fillId="2" borderId="0" xfId="0" quotePrefix="1" applyFont="1" applyFill="1" applyAlignment="1">
      <alignment horizontal="center" vertical="center"/>
    </xf>
    <xf numFmtId="0" fontId="0" fillId="19" borderId="1" xfId="0" applyFill="1" applyBorder="1" applyAlignment="1">
      <alignment horizontal="center" vertical="center" wrapText="1"/>
    </xf>
    <xf numFmtId="0" fontId="0" fillId="2" borderId="1" xfId="0" applyFill="1" applyBorder="1" applyAlignment="1">
      <alignment horizontal="center" wrapText="1"/>
    </xf>
    <xf numFmtId="0" fontId="0" fillId="0" borderId="1" xfId="0" applyBorder="1" applyAlignment="1">
      <alignment horizontal="center" vertical="top" wrapText="1"/>
    </xf>
    <xf numFmtId="166" fontId="0" fillId="1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0" applyFont="1" applyBorder="1" applyAlignment="1">
      <alignment horizontal="center" vertical="center" wrapText="1"/>
    </xf>
    <xf numFmtId="0" fontId="43" fillId="19" borderId="1" xfId="0" applyFont="1" applyFill="1" applyBorder="1" applyAlignment="1">
      <alignment wrapText="1"/>
    </xf>
    <xf numFmtId="0" fontId="43" fillId="0" borderId="1" xfId="0" applyFont="1" applyBorder="1" applyAlignment="1">
      <alignment wrapText="1"/>
    </xf>
    <xf numFmtId="0" fontId="0" fillId="0" borderId="1" xfId="0" applyBorder="1" applyAlignment="1">
      <alignment horizontal="left" vertical="center" wrapText="1"/>
    </xf>
    <xf numFmtId="0" fontId="42" fillId="19"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5" fillId="0" borderId="0" xfId="0" applyFont="1" applyAlignment="1">
      <alignment horizontal="center" wrapText="1"/>
    </xf>
    <xf numFmtId="166" fontId="5" fillId="0" borderId="0" xfId="0" applyNumberFormat="1" applyFont="1" applyAlignment="1">
      <alignment horizontal="center" wrapText="1"/>
    </xf>
    <xf numFmtId="0" fontId="0" fillId="0" borderId="0" xfId="0" applyAlignment="1">
      <alignment horizontal="center" wrapText="1"/>
    </xf>
    <xf numFmtId="0" fontId="46" fillId="0" borderId="0" xfId="0" applyFont="1" applyAlignment="1">
      <alignment wrapText="1"/>
    </xf>
    <xf numFmtId="166" fontId="0" fillId="0" borderId="0" xfId="0" applyNumberFormat="1" applyAlignment="1">
      <alignment horizontal="center" wrapText="1"/>
    </xf>
    <xf numFmtId="165" fontId="0" fillId="0" borderId="0" xfId="0" applyNumberFormat="1" applyAlignment="1">
      <alignment horizontal="center" vertical="center" wrapText="1"/>
    </xf>
    <xf numFmtId="16" fontId="0" fillId="0" borderId="0" xfId="0" applyNumberFormat="1" applyAlignment="1">
      <alignment horizontal="center" wrapText="1"/>
    </xf>
    <xf numFmtId="167" fontId="0" fillId="0" borderId="0" xfId="0" applyNumberFormat="1" applyAlignment="1">
      <alignment horizontal="center" wrapText="1"/>
    </xf>
    <xf numFmtId="168" fontId="0" fillId="0" borderId="0" xfId="0" applyNumberFormat="1" applyAlignment="1">
      <alignment horizontal="center" wrapText="1"/>
    </xf>
    <xf numFmtId="14" fontId="0" fillId="0" borderId="0" xfId="0" applyNumberFormat="1" applyAlignment="1">
      <alignment horizontal="center" vertical="center"/>
    </xf>
    <xf numFmtId="169" fontId="0" fillId="0" borderId="0" xfId="0" applyNumberFormat="1" applyAlignment="1">
      <alignment horizontal="center" wrapText="1"/>
    </xf>
    <xf numFmtId="0" fontId="46" fillId="8" borderId="0" xfId="0" applyFont="1" applyFill="1" applyAlignment="1">
      <alignment horizontal="left" vertical="center" wrapText="1"/>
    </xf>
    <xf numFmtId="0" fontId="46" fillId="7" borderId="0" xfId="0" applyFont="1" applyFill="1" applyAlignment="1">
      <alignment horizontal="left" vertical="center" wrapText="1"/>
    </xf>
    <xf numFmtId="0" fontId="46" fillId="0" borderId="0" xfId="0" applyFont="1" applyAlignment="1">
      <alignment horizontal="left" vertical="center" wrapText="1"/>
    </xf>
    <xf numFmtId="0" fontId="46" fillId="0" borderId="0" xfId="0" applyFont="1" applyAlignment="1">
      <alignment horizontal="left" vertical="center"/>
    </xf>
    <xf numFmtId="0" fontId="47" fillId="14" borderId="42" xfId="0" applyFont="1" applyFill="1" applyBorder="1" applyAlignment="1">
      <alignment horizontal="left" vertical="center" wrapText="1"/>
    </xf>
    <xf numFmtId="0" fontId="48" fillId="0" borderId="0" xfId="0" applyFont="1" applyAlignment="1">
      <alignment horizontal="center" wrapText="1"/>
    </xf>
    <xf numFmtId="0" fontId="46" fillId="2" borderId="0" xfId="0" applyFont="1" applyFill="1" applyAlignment="1">
      <alignment horizontal="left" vertical="center"/>
    </xf>
    <xf numFmtId="0" fontId="46" fillId="32" borderId="0" xfId="0" applyFont="1" applyFill="1" applyAlignment="1">
      <alignment horizontal="left" vertical="center"/>
    </xf>
    <xf numFmtId="0" fontId="43" fillId="0" borderId="12" xfId="0" applyFont="1" applyBorder="1" applyAlignment="1">
      <alignment wrapText="1"/>
    </xf>
    <xf numFmtId="15" fontId="0" fillId="13" borderId="1" xfId="0" applyNumberFormat="1" applyFill="1" applyBorder="1" applyAlignment="1">
      <alignment horizontal="center" vertical="center" wrapText="1"/>
    </xf>
    <xf numFmtId="15"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27" borderId="1" xfId="0" applyFill="1" applyBorder="1" applyAlignment="1">
      <alignment horizontal="center" vertical="center" wrapText="1"/>
    </xf>
    <xf numFmtId="0" fontId="36" fillId="14"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164" fontId="36" fillId="2" borderId="1" xfId="0" applyNumberFormat="1" applyFont="1" applyFill="1" applyBorder="1" applyAlignment="1">
      <alignment horizontal="center" vertical="center" wrapText="1"/>
    </xf>
    <xf numFmtId="166" fontId="36" fillId="2" borderId="1" xfId="0" applyNumberFormat="1" applyFont="1" applyFill="1" applyBorder="1" applyAlignment="1">
      <alignment horizontal="center" vertical="center" wrapText="1"/>
    </xf>
    <xf numFmtId="0" fontId="36" fillId="2" borderId="1" xfId="0" applyFont="1" applyFill="1" applyBorder="1" applyAlignment="1">
      <alignment horizontal="center" vertical="center" wrapText="1"/>
    </xf>
    <xf numFmtId="0" fontId="44" fillId="0" borderId="0" xfId="0" applyFont="1" applyAlignment="1">
      <alignment wrapText="1"/>
    </xf>
    <xf numFmtId="0" fontId="0" fillId="14" borderId="1" xfId="0" applyFill="1" applyBorder="1" applyAlignment="1">
      <alignment horizontal="center" vertical="center" wrapText="1"/>
    </xf>
    <xf numFmtId="14" fontId="0" fillId="14" borderId="1" xfId="0" applyNumberFormat="1" applyFill="1" applyBorder="1" applyAlignment="1">
      <alignment horizontal="center" vertical="center" wrapText="1"/>
    </xf>
    <xf numFmtId="166" fontId="44" fillId="0" borderId="0" xfId="0" applyNumberFormat="1" applyFont="1" applyAlignment="1">
      <alignment wrapText="1"/>
    </xf>
    <xf numFmtId="0" fontId="44" fillId="0" borderId="0" xfId="0" applyFont="1" applyAlignment="1">
      <alignment horizontal="left" vertical="center" wrapText="1"/>
    </xf>
    <xf numFmtId="0" fontId="36" fillId="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0" fillId="16" borderId="1" xfId="0" applyFill="1" applyBorder="1" applyAlignment="1">
      <alignment horizontal="center" vertical="center" wrapText="1"/>
    </xf>
    <xf numFmtId="164" fontId="36" fillId="0" borderId="1" xfId="0" applyNumberFormat="1" applyFont="1" applyBorder="1" applyAlignment="1">
      <alignment horizontal="center" vertical="center" wrapText="1"/>
    </xf>
    <xf numFmtId="166" fontId="37" fillId="2" borderId="1" xfId="0" applyNumberFormat="1" applyFont="1" applyFill="1" applyBorder="1" applyAlignment="1">
      <alignment horizontal="center" vertical="center" wrapText="1"/>
    </xf>
    <xf numFmtId="0" fontId="37" fillId="19"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164" fontId="0" fillId="13" borderId="1" xfId="0" applyNumberFormat="1" applyFill="1" applyBorder="1" applyAlignment="1">
      <alignment horizontal="center" vertical="center" wrapText="1"/>
    </xf>
    <xf numFmtId="0" fontId="3" fillId="2" borderId="1" xfId="1" applyFill="1" applyBorder="1" applyAlignment="1">
      <alignment horizontal="center" vertical="center" wrapText="1"/>
    </xf>
    <xf numFmtId="0" fontId="3" fillId="19" borderId="1" xfId="1" applyFill="1" applyBorder="1" applyAlignment="1">
      <alignment horizontal="center" vertical="center" wrapText="1"/>
    </xf>
    <xf numFmtId="0" fontId="13" fillId="18" borderId="1" xfId="0" applyFont="1" applyFill="1" applyBorder="1" applyAlignment="1">
      <alignment horizontal="center" vertical="center" wrapText="1"/>
    </xf>
    <xf numFmtId="166" fontId="0" fillId="19"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0" fontId="0" fillId="0" borderId="1" xfId="0" applyBorder="1" applyAlignment="1">
      <alignment horizontal="center" wrapText="1"/>
    </xf>
    <xf numFmtId="0" fontId="0" fillId="28" borderId="0" xfId="0" applyFill="1" applyAlignment="1">
      <alignment horizontal="center" vertical="center" wrapText="1"/>
    </xf>
    <xf numFmtId="0" fontId="0" fillId="0" borderId="0" xfId="0" applyAlignment="1">
      <alignment horizontal="center" vertical="center" wrapText="1"/>
    </xf>
    <xf numFmtId="15" fontId="0" fillId="2" borderId="1" xfId="0" applyNumberFormat="1" applyFill="1" applyBorder="1" applyAlignment="1">
      <alignment horizontal="center" vertical="center" wrapText="1"/>
    </xf>
    <xf numFmtId="166"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2" borderId="1" xfId="0" applyFill="1" applyBorder="1" applyAlignment="1">
      <alignment horizontal="left" vertical="center" wrapText="1"/>
    </xf>
    <xf numFmtId="16" fontId="0" fillId="2" borderId="1" xfId="0" applyNumberFormat="1" applyFill="1" applyBorder="1" applyAlignment="1">
      <alignment horizontal="center" vertical="center" wrapText="1"/>
    </xf>
    <xf numFmtId="15" fontId="0" fillId="19" borderId="1" xfId="0" applyNumberFormat="1" applyFill="1" applyBorder="1" applyAlignment="1">
      <alignment horizontal="center" vertical="center" wrapText="1"/>
    </xf>
    <xf numFmtId="164" fontId="0" fillId="19" borderId="1" xfId="0" applyNumberFormat="1" applyFill="1" applyBorder="1" applyAlignment="1">
      <alignment horizontal="center" vertical="center" wrapText="1"/>
    </xf>
    <xf numFmtId="0" fontId="38" fillId="19" borderId="0" xfId="0" applyFont="1" applyFill="1" applyAlignment="1">
      <alignment horizontal="center" vertical="center" wrapText="1"/>
    </xf>
    <xf numFmtId="0" fontId="5" fillId="27" borderId="1" xfId="0" applyFont="1" applyFill="1" applyBorder="1" applyAlignment="1">
      <alignment horizontal="center" vertical="center" wrapText="1"/>
    </xf>
    <xf numFmtId="15" fontId="0" fillId="27" borderId="1" xfId="0" applyNumberFormat="1" applyFill="1" applyBorder="1" applyAlignment="1">
      <alignment horizontal="center" vertical="center" wrapText="1"/>
    </xf>
    <xf numFmtId="166" fontId="0" fillId="27" borderId="1" xfId="0" applyNumberFormat="1" applyFill="1" applyBorder="1" applyAlignment="1">
      <alignment horizontal="center" vertical="center" wrapText="1"/>
    </xf>
    <xf numFmtId="164" fontId="0" fillId="27" borderId="1" xfId="0" applyNumberFormat="1" applyFill="1" applyBorder="1" applyAlignment="1">
      <alignment horizontal="center" vertical="center" wrapText="1"/>
    </xf>
    <xf numFmtId="0" fontId="39" fillId="0" borderId="0" xfId="0" applyFont="1" applyAlignment="1">
      <alignment horizontal="center" vertical="center" wrapText="1"/>
    </xf>
    <xf numFmtId="0" fontId="0" fillId="30" borderId="1" xfId="0" applyFill="1" applyBorder="1" applyAlignment="1">
      <alignment horizontal="center" vertical="center" wrapText="1"/>
    </xf>
    <xf numFmtId="0" fontId="0" fillId="3" borderId="1" xfId="0" applyFill="1" applyBorder="1" applyAlignment="1">
      <alignment horizontal="center" vertical="center" wrapText="1"/>
    </xf>
    <xf numFmtId="0" fontId="6" fillId="13"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36" fillId="19" borderId="1"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36" fillId="0" borderId="35" xfId="0" applyFont="1" applyBorder="1" applyAlignment="1">
      <alignment horizontal="center" vertical="center" wrapText="1"/>
    </xf>
    <xf numFmtId="0" fontId="37" fillId="0" borderId="1" xfId="0" applyFont="1" applyBorder="1" applyAlignment="1">
      <alignment horizontal="center" vertical="center" wrapText="1"/>
    </xf>
    <xf numFmtId="165" fontId="37" fillId="0" borderId="1" xfId="0" applyNumberFormat="1" applyFont="1" applyBorder="1" applyAlignment="1">
      <alignment horizontal="center" vertical="center" wrapText="1"/>
    </xf>
    <xf numFmtId="166" fontId="37" fillId="0" borderId="1" xfId="0" applyNumberFormat="1" applyFont="1" applyBorder="1" applyAlignment="1">
      <alignment horizontal="center" vertical="center" wrapText="1"/>
    </xf>
    <xf numFmtId="0" fontId="36" fillId="0" borderId="10" xfId="0" applyFont="1" applyBorder="1" applyAlignment="1">
      <alignment horizontal="center" vertical="center" wrapText="1"/>
    </xf>
    <xf numFmtId="0" fontId="30" fillId="19" borderId="34" xfId="0" applyFont="1" applyFill="1" applyBorder="1" applyAlignment="1">
      <alignment horizontal="center" vertical="center" wrapText="1"/>
    </xf>
    <xf numFmtId="0" fontId="36" fillId="0" borderId="11" xfId="0" applyFont="1" applyBorder="1" applyAlignment="1">
      <alignment horizontal="center" vertical="center" wrapText="1"/>
    </xf>
    <xf numFmtId="0" fontId="36" fillId="0" borderId="12" xfId="0" applyFont="1" applyBorder="1" applyAlignment="1">
      <alignment horizontal="center" vertical="center" wrapText="1"/>
    </xf>
    <xf numFmtId="166" fontId="36" fillId="13" borderId="1" xfId="0" applyNumberFormat="1" applyFont="1" applyFill="1" applyBorder="1" applyAlignment="1">
      <alignment horizontal="center" vertical="center" wrapText="1"/>
    </xf>
    <xf numFmtId="164" fontId="36" fillId="13" borderId="1" xfId="0" applyNumberFormat="1" applyFont="1" applyFill="1" applyBorder="1" applyAlignment="1">
      <alignment horizontal="center" vertical="center" wrapText="1"/>
    </xf>
    <xf numFmtId="164" fontId="36" fillId="15" borderId="1" xfId="0" applyNumberFormat="1" applyFont="1" applyFill="1" applyBorder="1" applyAlignment="1">
      <alignment horizontal="center" vertical="center" wrapText="1"/>
    </xf>
    <xf numFmtId="0" fontId="36" fillId="0" borderId="34" xfId="0" applyFont="1" applyBorder="1" applyAlignment="1">
      <alignment horizontal="center" vertical="center" wrapText="1"/>
    </xf>
    <xf numFmtId="0" fontId="30" fillId="19" borderId="37" xfId="0" applyFont="1" applyFill="1" applyBorder="1" applyAlignment="1">
      <alignment horizontal="center" vertical="center" wrapText="1"/>
    </xf>
    <xf numFmtId="0" fontId="36" fillId="19" borderId="9" xfId="0" applyFont="1" applyFill="1" applyBorder="1" applyAlignment="1">
      <alignment horizontal="center" vertical="center" wrapText="1"/>
    </xf>
    <xf numFmtId="0" fontId="43" fillId="0" borderId="34" xfId="0" applyFont="1" applyBorder="1" applyAlignment="1">
      <alignment horizontal="center" vertical="center" wrapText="1"/>
    </xf>
    <xf numFmtId="0" fontId="36" fillId="19" borderId="34" xfId="0" applyFont="1" applyFill="1" applyBorder="1" applyAlignment="1">
      <alignment horizontal="center" vertical="center" wrapText="1"/>
    </xf>
    <xf numFmtId="0" fontId="36" fillId="19" borderId="10" xfId="0" applyFont="1" applyFill="1" applyBorder="1" applyAlignment="1">
      <alignment horizontal="center" vertical="center" wrapText="1"/>
    </xf>
    <xf numFmtId="0" fontId="43" fillId="19" borderId="34" xfId="0" applyFont="1" applyFill="1" applyBorder="1" applyAlignment="1">
      <alignment horizontal="center" vertical="center" wrapText="1"/>
    </xf>
    <xf numFmtId="0" fontId="36" fillId="19" borderId="11" xfId="0" applyFont="1" applyFill="1" applyBorder="1" applyAlignment="1">
      <alignment horizontal="center" vertical="center" wrapText="1"/>
    </xf>
    <xf numFmtId="0" fontId="36" fillId="19" borderId="12" xfId="0" applyFont="1" applyFill="1" applyBorder="1" applyAlignment="1">
      <alignment horizontal="center" vertical="center" wrapText="1"/>
    </xf>
    <xf numFmtId="165" fontId="37" fillId="19" borderId="1" xfId="0" applyNumberFormat="1" applyFont="1" applyFill="1" applyBorder="1" applyAlignment="1">
      <alignment horizontal="center" vertical="center" wrapText="1"/>
    </xf>
    <xf numFmtId="164" fontId="36" fillId="19" borderId="1" xfId="0" applyNumberFormat="1" applyFont="1" applyFill="1" applyBorder="1" applyAlignment="1">
      <alignment horizontal="center" vertical="center" wrapText="1"/>
    </xf>
    <xf numFmtId="0" fontId="37" fillId="1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3" fillId="19" borderId="1" xfId="0" applyFont="1" applyFill="1" applyBorder="1" applyAlignment="1">
      <alignment horizontal="center" vertical="center" wrapText="1"/>
    </xf>
    <xf numFmtId="166" fontId="36" fillId="13" borderId="40" xfId="0" applyNumberFormat="1" applyFont="1" applyFill="1" applyBorder="1" applyAlignment="1">
      <alignment horizontal="center" vertical="center" wrapText="1"/>
    </xf>
    <xf numFmtId="166" fontId="36" fillId="13" borderId="34" xfId="0" applyNumberFormat="1" applyFont="1" applyFill="1" applyBorder="1" applyAlignment="1">
      <alignment horizontal="center" vertical="center" wrapText="1"/>
    </xf>
    <xf numFmtId="165" fontId="37" fillId="0" borderId="40" xfId="0" applyNumberFormat="1" applyFont="1" applyBorder="1" applyAlignment="1">
      <alignment horizontal="center" vertical="center" wrapText="1"/>
    </xf>
    <xf numFmtId="166" fontId="37" fillId="0" borderId="40" xfId="0" applyNumberFormat="1" applyFont="1" applyBorder="1" applyAlignment="1">
      <alignment horizontal="center" vertical="center" wrapText="1"/>
    </xf>
    <xf numFmtId="166" fontId="37" fillId="0" borderId="34" xfId="0" applyNumberFormat="1" applyFont="1" applyBorder="1" applyAlignment="1">
      <alignment horizontal="center" vertical="center" wrapText="1"/>
    </xf>
    <xf numFmtId="0" fontId="36" fillId="9" borderId="1" xfId="0" applyFont="1" applyFill="1" applyBorder="1" applyAlignment="1">
      <alignment horizontal="center" vertical="center" wrapText="1"/>
    </xf>
    <xf numFmtId="0" fontId="43" fillId="0" borderId="9" xfId="0" applyFont="1" applyBorder="1" applyAlignment="1">
      <alignment horizontal="center" vertical="center" wrapText="1"/>
    </xf>
    <xf numFmtId="0" fontId="43" fillId="0" borderId="35" xfId="0" applyFont="1" applyBorder="1" applyAlignment="1">
      <alignment horizontal="center" vertical="center" wrapText="1"/>
    </xf>
    <xf numFmtId="0" fontId="37" fillId="0" borderId="35" xfId="0" applyFont="1" applyBorder="1" applyAlignment="1">
      <alignment horizontal="center" vertical="center" wrapText="1"/>
    </xf>
    <xf numFmtId="165" fontId="37" fillId="0" borderId="35" xfId="0" applyNumberFormat="1" applyFont="1" applyBorder="1" applyAlignment="1">
      <alignment horizontal="center" vertical="center" wrapText="1"/>
    </xf>
    <xf numFmtId="164" fontId="36" fillId="0" borderId="35" xfId="0" applyNumberFormat="1" applyFont="1" applyBorder="1" applyAlignment="1">
      <alignment horizontal="center" vertical="center" wrapText="1"/>
    </xf>
    <xf numFmtId="0" fontId="36" fillId="2" borderId="35" xfId="0" applyFont="1" applyFill="1" applyBorder="1" applyAlignment="1">
      <alignment horizontal="center" vertical="center" wrapText="1"/>
    </xf>
    <xf numFmtId="0" fontId="36" fillId="0" borderId="39" xfId="0" applyFont="1" applyBorder="1" applyAlignment="1">
      <alignment horizontal="center" vertical="center" wrapText="1"/>
    </xf>
    <xf numFmtId="0" fontId="37" fillId="0" borderId="34" xfId="0" applyFont="1" applyBorder="1" applyAlignment="1">
      <alignment horizontal="center" vertical="center" wrapText="1"/>
    </xf>
    <xf numFmtId="165" fontId="37" fillId="0" borderId="34" xfId="0" applyNumberFormat="1" applyFont="1" applyBorder="1" applyAlignment="1">
      <alignment horizontal="center" vertical="center" wrapText="1"/>
    </xf>
    <xf numFmtId="164" fontId="36" fillId="0" borderId="34" xfId="0" applyNumberFormat="1" applyFont="1" applyBorder="1" applyAlignment="1">
      <alignment horizontal="center" vertical="center" wrapText="1"/>
    </xf>
    <xf numFmtId="0" fontId="36" fillId="19" borderId="39" xfId="0" applyFont="1" applyFill="1" applyBorder="1" applyAlignment="1">
      <alignment horizontal="center" vertical="center" wrapText="1"/>
    </xf>
    <xf numFmtId="0" fontId="37" fillId="19" borderId="34" xfId="0" applyFont="1" applyFill="1" applyBorder="1" applyAlignment="1">
      <alignment horizontal="center" vertical="center" wrapText="1"/>
    </xf>
    <xf numFmtId="165" fontId="37" fillId="19" borderId="40" xfId="0" applyNumberFormat="1" applyFont="1" applyFill="1" applyBorder="1" applyAlignment="1">
      <alignment horizontal="center" vertical="center" wrapText="1"/>
    </xf>
    <xf numFmtId="165" fontId="37" fillId="19" borderId="34" xfId="0" applyNumberFormat="1" applyFont="1" applyFill="1" applyBorder="1" applyAlignment="1">
      <alignment horizontal="center" vertical="center" wrapText="1"/>
    </xf>
    <xf numFmtId="164" fontId="36" fillId="19" borderId="34" xfId="0" applyNumberFormat="1" applyFont="1" applyFill="1" applyBorder="1" applyAlignment="1">
      <alignment horizontal="center" vertical="center" wrapText="1"/>
    </xf>
    <xf numFmtId="0" fontId="36" fillId="19" borderId="35"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0" borderId="9" xfId="0" applyBorder="1" applyAlignment="1">
      <alignment horizontal="center" wrapText="1"/>
    </xf>
    <xf numFmtId="0" fontId="0" fillId="15" borderId="1" xfId="0" applyFill="1" applyBorder="1" applyAlignment="1">
      <alignment horizontal="center" vertical="center" wrapText="1"/>
    </xf>
    <xf numFmtId="0" fontId="8" fillId="19"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16" fontId="0" fillId="15" borderId="1" xfId="0" applyNumberFormat="1" applyFill="1" applyBorder="1" applyAlignment="1">
      <alignment horizontal="center" vertical="center" wrapText="1"/>
    </xf>
    <xf numFmtId="166" fontId="0" fillId="15" borderId="1" xfId="0" applyNumberFormat="1" applyFill="1" applyBorder="1" applyAlignment="1">
      <alignment horizontal="center" vertical="center" wrapText="1"/>
    </xf>
    <xf numFmtId="164" fontId="0" fillId="15"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15" borderId="1" xfId="0" applyFill="1" applyBorder="1" applyAlignment="1">
      <alignment horizontal="center" wrapText="1"/>
    </xf>
    <xf numFmtId="16" fontId="0" fillId="15" borderId="11" xfId="0" applyNumberFormat="1" applyFill="1" applyBorder="1" applyAlignment="1">
      <alignment horizontal="center" vertical="center" wrapText="1"/>
    </xf>
    <xf numFmtId="166" fontId="0" fillId="15" borderId="11" xfId="0" applyNumberFormat="1" applyFill="1" applyBorder="1" applyAlignment="1">
      <alignment horizontal="center" vertical="center" wrapText="1"/>
    </xf>
    <xf numFmtId="164" fontId="0" fillId="15" borderId="11" xfId="0" applyNumberFormat="1" applyFill="1" applyBorder="1" applyAlignment="1">
      <alignment horizontal="center" vertical="center"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0" fillId="2" borderId="11" xfId="0" applyFill="1" applyBorder="1" applyAlignment="1">
      <alignment horizontal="center" vertical="center" wrapText="1"/>
    </xf>
    <xf numFmtId="0" fontId="12" fillId="2" borderId="1" xfId="0" applyFont="1" applyFill="1" applyBorder="1" applyAlignment="1">
      <alignment horizontal="center" vertical="center" wrapText="1"/>
    </xf>
    <xf numFmtId="0" fontId="0" fillId="19" borderId="1" xfId="0" applyFill="1" applyBorder="1" applyAlignment="1">
      <alignment horizontal="center" wrapText="1"/>
    </xf>
    <xf numFmtId="16" fontId="0" fillId="19" borderId="1" xfId="0" applyNumberFormat="1" applyFill="1" applyBorder="1" applyAlignment="1">
      <alignment horizontal="center" vertical="center" wrapText="1"/>
    </xf>
    <xf numFmtId="16" fontId="0" fillId="0" borderId="1" xfId="0" applyNumberFormat="1" applyBorder="1" applyAlignment="1">
      <alignment horizontal="center" vertical="center" wrapText="1"/>
    </xf>
    <xf numFmtId="0" fontId="45" fillId="0" borderId="0" xfId="0" applyFont="1" applyAlignment="1">
      <alignment horizontal="center" vertical="center" wrapText="1"/>
    </xf>
    <xf numFmtId="0" fontId="49" fillId="0" borderId="0" xfId="0" applyFont="1" applyAlignment="1">
      <alignment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0" fillId="33" borderId="1" xfId="0" applyFill="1" applyBorder="1" applyAlignment="1">
      <alignment horizontal="center" wrapText="1"/>
    </xf>
    <xf numFmtId="0" fontId="50" fillId="15" borderId="0" xfId="0" applyFont="1" applyFill="1" applyAlignment="1">
      <alignment wrapText="1"/>
    </xf>
    <xf numFmtId="0" fontId="50" fillId="15" borderId="48" xfId="0" applyFont="1" applyFill="1" applyBorder="1" applyAlignment="1">
      <alignment wrapText="1"/>
    </xf>
    <xf numFmtId="0" fontId="51" fillId="34" borderId="49" xfId="0" applyFont="1" applyFill="1" applyBorder="1" applyAlignment="1">
      <alignment horizontal="center" vertical="center" wrapText="1"/>
    </xf>
    <xf numFmtId="1" fontId="51" fillId="34" borderId="50" xfId="0" applyNumberFormat="1" applyFont="1" applyFill="1" applyBorder="1" applyAlignment="1">
      <alignment horizontal="center" vertical="center" wrapText="1"/>
    </xf>
    <xf numFmtId="0" fontId="51" fillId="34" borderId="50" xfId="0" applyFont="1" applyFill="1" applyBorder="1" applyAlignment="1">
      <alignment horizontal="center" vertical="center" wrapText="1"/>
    </xf>
    <xf numFmtId="170" fontId="51" fillId="34" borderId="50" xfId="0" applyNumberFormat="1" applyFont="1" applyFill="1" applyBorder="1" applyAlignment="1">
      <alignment horizontal="center" vertical="center" wrapText="1"/>
    </xf>
    <xf numFmtId="0" fontId="51" fillId="34" borderId="51" xfId="0" applyFont="1" applyFill="1" applyBorder="1" applyAlignment="1">
      <alignment horizontal="center" vertical="center" wrapText="1"/>
    </xf>
    <xf numFmtId="0" fontId="34" fillId="0" borderId="53" xfId="0" applyFont="1" applyBorder="1"/>
    <xf numFmtId="0" fontId="34" fillId="0" borderId="38" xfId="0" applyFont="1" applyBorder="1" applyAlignment="1">
      <alignment wrapText="1"/>
    </xf>
    <xf numFmtId="1" fontId="34" fillId="0" borderId="9" xfId="0" applyNumberFormat="1" applyFont="1" applyBorder="1"/>
    <xf numFmtId="0" fontId="34" fillId="0" borderId="9" xfId="0" applyFont="1" applyBorder="1"/>
    <xf numFmtId="170" fontId="34" fillId="0" borderId="9" xfId="0" applyNumberFormat="1" applyFont="1" applyBorder="1"/>
    <xf numFmtId="0" fontId="34" fillId="0" borderId="55" xfId="0" applyFont="1" applyBorder="1"/>
    <xf numFmtId="0" fontId="34" fillId="5" borderId="56" xfId="0" applyFont="1" applyFill="1" applyBorder="1"/>
    <xf numFmtId="0" fontId="34" fillId="5" borderId="12" xfId="0" applyFont="1" applyFill="1" applyBorder="1" applyAlignment="1">
      <alignment wrapText="1"/>
    </xf>
    <xf numFmtId="1" fontId="34" fillId="5" borderId="1" xfId="0" applyNumberFormat="1" applyFont="1" applyFill="1" applyBorder="1"/>
    <xf numFmtId="0" fontId="34" fillId="5" borderId="1" xfId="0" applyFont="1" applyFill="1" applyBorder="1"/>
    <xf numFmtId="170" fontId="34" fillId="5" borderId="1" xfId="0" applyNumberFormat="1" applyFont="1" applyFill="1" applyBorder="1"/>
    <xf numFmtId="0" fontId="34" fillId="5" borderId="55" xfId="0" applyFont="1" applyFill="1" applyBorder="1"/>
    <xf numFmtId="0" fontId="34" fillId="0" borderId="56" xfId="0" applyFont="1" applyBorder="1"/>
    <xf numFmtId="0" fontId="34" fillId="0" borderId="12" xfId="0" applyFont="1" applyBorder="1" applyAlignment="1">
      <alignment wrapText="1"/>
    </xf>
    <xf numFmtId="1" fontId="34" fillId="0" borderId="1" xfId="0" applyNumberFormat="1" applyFont="1" applyBorder="1"/>
    <xf numFmtId="0" fontId="34" fillId="0" borderId="1" xfId="0" applyFont="1" applyBorder="1"/>
    <xf numFmtId="170" fontId="34" fillId="0" borderId="1" xfId="0" applyNumberFormat="1" applyFont="1" applyBorder="1"/>
    <xf numFmtId="0" fontId="34" fillId="31" borderId="56" xfId="0" applyFont="1" applyFill="1" applyBorder="1"/>
    <xf numFmtId="0" fontId="34" fillId="31" borderId="12" xfId="0" applyFont="1" applyFill="1" applyBorder="1" applyAlignment="1">
      <alignment wrapText="1"/>
    </xf>
    <xf numFmtId="0" fontId="34" fillId="5" borderId="61" xfId="0" applyFont="1" applyFill="1" applyBorder="1"/>
    <xf numFmtId="0" fontId="34" fillId="0" borderId="0" xfId="0" applyFont="1"/>
    <xf numFmtId="0" fontId="34" fillId="0" borderId="0" xfId="0" applyFont="1" applyAlignment="1">
      <alignment wrapText="1"/>
    </xf>
    <xf numFmtId="1" fontId="34" fillId="0" borderId="0" xfId="0" applyNumberFormat="1" applyFont="1"/>
    <xf numFmtId="170" fontId="34" fillId="0" borderId="0" xfId="0" applyNumberFormat="1" applyFont="1"/>
    <xf numFmtId="0" fontId="50" fillId="19" borderId="0" xfId="0" applyFont="1" applyFill="1"/>
    <xf numFmtId="0" fontId="50" fillId="19" borderId="0" xfId="0" applyFont="1" applyFill="1" applyAlignment="1">
      <alignment wrapText="1"/>
    </xf>
    <xf numFmtId="1" fontId="50" fillId="19" borderId="0" xfId="0" applyNumberFormat="1" applyFont="1" applyFill="1"/>
    <xf numFmtId="170" fontId="50" fillId="19" borderId="0" xfId="0" applyNumberFormat="1" applyFont="1" applyFill="1"/>
    <xf numFmtId="1" fontId="53" fillId="21" borderId="52" xfId="0" applyNumberFormat="1" applyFont="1" applyFill="1" applyBorder="1" applyAlignment="1">
      <alignment horizontal="center" vertical="center" wrapText="1"/>
    </xf>
    <xf numFmtId="1" fontId="34" fillId="0" borderId="55" xfId="0" applyNumberFormat="1" applyFont="1" applyBorder="1"/>
    <xf numFmtId="1" fontId="34" fillId="5" borderId="55" xfId="0" applyNumberFormat="1" applyFont="1" applyFill="1" applyBorder="1"/>
    <xf numFmtId="1" fontId="0" fillId="0" borderId="0" xfId="0" applyNumberFormat="1"/>
    <xf numFmtId="170" fontId="0" fillId="0" borderId="0" xfId="0" applyNumberFormat="1"/>
    <xf numFmtId="0" fontId="0" fillId="0" borderId="1" xfId="0" applyBorder="1" applyAlignment="1">
      <alignment horizontal="center"/>
    </xf>
    <xf numFmtId="0" fontId="0" fillId="2"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166" fontId="0" fillId="13" borderId="1" xfId="0" applyNumberFormat="1"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vertical="top"/>
    </xf>
    <xf numFmtId="0" fontId="0" fillId="14" borderId="1" xfId="0" applyFill="1" applyBorder="1" applyAlignment="1">
      <alignment horizontal="center" vertical="center"/>
    </xf>
    <xf numFmtId="0" fontId="5"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166" fontId="0" fillId="2" borderId="1" xfId="0" applyNumberFormat="1" applyFill="1" applyBorder="1" applyAlignment="1">
      <alignment horizontal="center" vertical="center"/>
    </xf>
    <xf numFmtId="0" fontId="0" fillId="2" borderId="1" xfId="0" applyFill="1" applyBorder="1" applyAlignment="1">
      <alignment horizontal="left" vertical="center"/>
    </xf>
    <xf numFmtId="164"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56" fillId="0" borderId="0" xfId="0" applyFont="1"/>
    <xf numFmtId="0" fontId="43" fillId="0" borderId="40" xfId="0" applyFont="1" applyBorder="1" applyAlignment="1">
      <alignment horizontal="center" vertical="center" wrapText="1"/>
    </xf>
    <xf numFmtId="0" fontId="43" fillId="35" borderId="12" xfId="0" applyFont="1" applyFill="1" applyBorder="1" applyAlignment="1">
      <alignment horizontal="center" vertical="center" wrapText="1"/>
    </xf>
    <xf numFmtId="0" fontId="43" fillId="0" borderId="12" xfId="0" applyFont="1" applyBorder="1" applyAlignment="1">
      <alignment horizontal="center" vertical="center" wrapText="1"/>
    </xf>
    <xf numFmtId="0" fontId="43" fillId="0" borderId="38" xfId="0" applyFont="1" applyBorder="1" applyAlignment="1">
      <alignment horizontal="center" vertical="center" wrapText="1"/>
    </xf>
    <xf numFmtId="0" fontId="43" fillId="0" borderId="46" xfId="0" applyFont="1" applyBorder="1" applyAlignment="1">
      <alignment horizontal="center" vertical="center" wrapText="1"/>
    </xf>
    <xf numFmtId="0" fontId="43" fillId="0" borderId="0" xfId="0" applyFont="1" applyAlignment="1">
      <alignment horizontal="center" vertical="center" wrapText="1"/>
    </xf>
    <xf numFmtId="0" fontId="43" fillId="0" borderId="41" xfId="0" applyFont="1" applyBorder="1" applyAlignment="1">
      <alignment horizontal="center" vertical="center" wrapText="1"/>
    </xf>
    <xf numFmtId="0" fontId="43" fillId="0" borderId="62" xfId="0" applyFont="1" applyBorder="1" applyAlignment="1">
      <alignment horizontal="center" vertical="center" wrapText="1"/>
    </xf>
    <xf numFmtId="0" fontId="43" fillId="0" borderId="44" xfId="0" applyFont="1" applyBorder="1" applyAlignment="1">
      <alignment horizontal="center" vertical="center" wrapText="1"/>
    </xf>
    <xf numFmtId="0" fontId="43" fillId="0" borderId="63" xfId="0" applyFont="1" applyBorder="1" applyAlignment="1">
      <alignment horizontal="center" vertical="center" wrapText="1"/>
    </xf>
    <xf numFmtId="15" fontId="8" fillId="0" borderId="1" xfId="0" applyNumberFormat="1" applyFont="1" applyBorder="1" applyAlignment="1">
      <alignment horizontal="center" vertical="center" wrapText="1"/>
    </xf>
    <xf numFmtId="15" fontId="8" fillId="0" borderId="9" xfId="0" applyNumberFormat="1" applyFont="1" applyBorder="1" applyAlignment="1">
      <alignment horizontal="center" vertical="center" wrapText="1"/>
    </xf>
    <xf numFmtId="0" fontId="0" fillId="19" borderId="1" xfId="0" applyFill="1" applyBorder="1" applyAlignment="1">
      <alignment horizontal="left" vertical="top" wrapText="1"/>
    </xf>
    <xf numFmtId="14" fontId="0" fillId="19" borderId="1" xfId="0" applyNumberForma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26" fillId="8" borderId="1" xfId="0" applyFont="1" applyFill="1" applyBorder="1" applyAlignment="1">
      <alignment horizontal="left" vertical="top" wrapText="1"/>
    </xf>
    <xf numFmtId="166" fontId="26" fillId="8" borderId="1" xfId="0" applyNumberFormat="1" applyFont="1" applyFill="1" applyBorder="1" applyAlignment="1">
      <alignment horizontal="left" vertical="top" wrapText="1"/>
    </xf>
    <xf numFmtId="0" fontId="26" fillId="2" borderId="1" xfId="0" applyFont="1" applyFill="1" applyBorder="1" applyAlignment="1">
      <alignment horizontal="left" vertical="top" wrapText="1"/>
    </xf>
    <xf numFmtId="0" fontId="57" fillId="0" borderId="0" xfId="0" applyFont="1" applyAlignment="1">
      <alignment horizontal="left" vertical="center"/>
    </xf>
    <xf numFmtId="0" fontId="57" fillId="0" borderId="0" xfId="0" applyFont="1" applyAlignment="1">
      <alignment vertical="center" wrapText="1"/>
    </xf>
    <xf numFmtId="166" fontId="57" fillId="0" borderId="0" xfId="0" applyNumberFormat="1" applyFont="1" applyAlignment="1">
      <alignment horizontal="center" vertical="center" wrapText="1"/>
    </xf>
    <xf numFmtId="0" fontId="57" fillId="0" borderId="0" xfId="0" applyFont="1" applyAlignment="1">
      <alignment vertical="center"/>
    </xf>
    <xf numFmtId="0" fontId="57" fillId="0" borderId="0" xfId="0" applyFont="1" applyAlignment="1">
      <alignment horizontal="center" vertical="center" wrapText="1"/>
    </xf>
    <xf numFmtId="169" fontId="58" fillId="0" borderId="0" xfId="0" applyNumberFormat="1" applyFont="1" applyAlignment="1">
      <alignment horizontal="center" vertical="center" wrapText="1"/>
    </xf>
    <xf numFmtId="169" fontId="57" fillId="0" borderId="0" xfId="0" applyNumberFormat="1" applyFont="1" applyAlignment="1">
      <alignment horizontal="center" vertical="center" wrapText="1"/>
    </xf>
    <xf numFmtId="0" fontId="47" fillId="14" borderId="64" xfId="0" applyFont="1" applyFill="1" applyBorder="1" applyAlignment="1">
      <alignment horizontal="left" vertical="center" wrapText="1"/>
    </xf>
    <xf numFmtId="0" fontId="46" fillId="0" borderId="65" xfId="0" applyFont="1" applyBorder="1" applyAlignment="1">
      <alignment horizontal="left" vertical="center" wrapText="1"/>
    </xf>
    <xf numFmtId="0" fontId="59" fillId="0" borderId="0" xfId="0" applyFont="1"/>
    <xf numFmtId="0" fontId="60" fillId="0" borderId="0" xfId="0" applyFont="1"/>
    <xf numFmtId="166" fontId="0" fillId="27" borderId="34" xfId="0" applyNumberFormat="1" applyFill="1" applyBorder="1" applyAlignment="1">
      <alignment horizontal="center" vertical="center" wrapText="1"/>
    </xf>
    <xf numFmtId="164" fontId="0" fillId="27" borderId="34" xfId="0" applyNumberFormat="1" applyFill="1" applyBorder="1" applyAlignment="1">
      <alignment horizontal="center" vertical="center" wrapText="1"/>
    </xf>
    <xf numFmtId="0" fontId="0" fillId="27" borderId="34" xfId="0" applyFill="1" applyBorder="1" applyAlignment="1">
      <alignment horizontal="center" vertical="center" wrapText="1"/>
    </xf>
    <xf numFmtId="166" fontId="0" fillId="27" borderId="35" xfId="0" applyNumberFormat="1" applyFill="1" applyBorder="1" applyAlignment="1">
      <alignment horizontal="center" vertical="center" wrapText="1"/>
    </xf>
    <xf numFmtId="164" fontId="0" fillId="27" borderId="35" xfId="0" applyNumberFormat="1" applyFill="1" applyBorder="1" applyAlignment="1">
      <alignment horizontal="center" vertical="center" wrapText="1"/>
    </xf>
    <xf numFmtId="0" fontId="0" fillId="27" borderId="35" xfId="0" applyFill="1" applyBorder="1" applyAlignment="1">
      <alignment horizontal="center" vertical="center" wrapText="1"/>
    </xf>
    <xf numFmtId="0" fontId="5" fillId="27" borderId="34" xfId="0" applyFont="1" applyFill="1" applyBorder="1" applyAlignment="1">
      <alignment horizontal="center" vertical="center" wrapText="1"/>
    </xf>
    <xf numFmtId="15" fontId="0" fillId="27" borderId="34" xfId="0" applyNumberFormat="1" applyFill="1" applyBorder="1" applyAlignment="1">
      <alignment horizontal="center" vertical="center" wrapText="1"/>
    </xf>
    <xf numFmtId="0" fontId="0" fillId="27" borderId="10" xfId="0" applyFill="1" applyBorder="1" applyAlignment="1">
      <alignment horizontal="center" vertical="center" wrapText="1"/>
    </xf>
    <xf numFmtId="166" fontId="0" fillId="27" borderId="40" xfId="0" applyNumberFormat="1" applyFill="1" applyBorder="1" applyAlignment="1">
      <alignment horizontal="center" vertical="center" wrapText="1"/>
    </xf>
    <xf numFmtId="0" fontId="5" fillId="27" borderId="35" xfId="0" applyFont="1" applyFill="1" applyBorder="1" applyAlignment="1">
      <alignment horizontal="center" vertical="center" wrapText="1"/>
    </xf>
    <xf numFmtId="15" fontId="0" fillId="27" borderId="35" xfId="0" applyNumberFormat="1" applyFill="1" applyBorder="1" applyAlignment="1">
      <alignment horizontal="center" vertical="center" wrapText="1"/>
    </xf>
    <xf numFmtId="170" fontId="34" fillId="0" borderId="1" xfId="0" applyNumberFormat="1" applyFont="1" applyBorder="1" applyAlignment="1">
      <alignment horizontal="right"/>
    </xf>
    <xf numFmtId="0" fontId="43" fillId="19" borderId="9" xfId="0" applyFont="1" applyFill="1" applyBorder="1" applyAlignment="1">
      <alignment horizontal="center" vertical="center" wrapText="1"/>
    </xf>
    <xf numFmtId="0" fontId="43" fillId="19" borderId="38" xfId="0" applyFont="1" applyFill="1" applyBorder="1" applyAlignment="1">
      <alignment horizontal="center" vertical="center" wrapText="1"/>
    </xf>
    <xf numFmtId="170" fontId="34" fillId="0" borderId="1" xfId="0" applyNumberFormat="1" applyFont="1" applyBorder="1" applyAlignment="1">
      <alignment horizontal="center"/>
    </xf>
    <xf numFmtId="15" fontId="0" fillId="0" borderId="1" xfId="0" applyNumberFormat="1" applyBorder="1" applyAlignment="1">
      <alignment horizontal="center" vertical="center"/>
    </xf>
    <xf numFmtId="0" fontId="36" fillId="36" borderId="1" xfId="0" applyFont="1" applyFill="1" applyBorder="1" applyAlignment="1">
      <alignment horizontal="center" vertical="center" wrapText="1"/>
    </xf>
    <xf numFmtId="0" fontId="43" fillId="36" borderId="9" xfId="0" applyFont="1" applyFill="1" applyBorder="1" applyAlignment="1">
      <alignment horizontal="center" vertical="center" wrapText="1"/>
    </xf>
    <xf numFmtId="0" fontId="36" fillId="36" borderId="10" xfId="0" applyFont="1" applyFill="1" applyBorder="1" applyAlignment="1">
      <alignment horizontal="center" vertical="center" wrapText="1"/>
    </xf>
    <xf numFmtId="0" fontId="43" fillId="36" borderId="34" xfId="0" applyFont="1" applyFill="1" applyBorder="1" applyAlignment="1">
      <alignment horizontal="center" vertical="center" wrapText="1"/>
    </xf>
    <xf numFmtId="0" fontId="36" fillId="36" borderId="12" xfId="0" applyFont="1" applyFill="1" applyBorder="1" applyAlignment="1">
      <alignment horizontal="center" vertical="center" wrapText="1"/>
    </xf>
    <xf numFmtId="0" fontId="37" fillId="36" borderId="1" xfId="0" applyFont="1" applyFill="1" applyBorder="1" applyAlignment="1">
      <alignment horizontal="center" vertical="center" wrapText="1"/>
    </xf>
    <xf numFmtId="165" fontId="37" fillId="36" borderId="1" xfId="0" applyNumberFormat="1" applyFont="1" applyFill="1" applyBorder="1" applyAlignment="1">
      <alignment horizontal="center" vertical="center" wrapText="1"/>
    </xf>
    <xf numFmtId="164" fontId="36" fillId="36" borderId="1" xfId="0" applyNumberFormat="1" applyFont="1" applyFill="1" applyBorder="1" applyAlignment="1">
      <alignment horizontal="center" vertical="center" wrapText="1"/>
    </xf>
    <xf numFmtId="0" fontId="0" fillId="36" borderId="1" xfId="0" applyFill="1" applyBorder="1" applyAlignment="1">
      <alignment horizontal="center" vertical="center"/>
    </xf>
    <xf numFmtId="0" fontId="43" fillId="36" borderId="44" xfId="0" applyFont="1" applyFill="1" applyBorder="1" applyAlignment="1">
      <alignment horizontal="center" vertical="center" wrapText="1"/>
    </xf>
    <xf numFmtId="0" fontId="34" fillId="0" borderId="66" xfId="0" applyFont="1" applyBorder="1"/>
    <xf numFmtId="0" fontId="34" fillId="5" borderId="11" xfId="0" applyFont="1" applyFill="1" applyBorder="1"/>
    <xf numFmtId="0" fontId="34" fillId="0" borderId="11" xfId="0" applyFont="1" applyBorder="1"/>
    <xf numFmtId="0" fontId="34" fillId="0" borderId="68" xfId="0" applyFont="1" applyBorder="1" applyAlignment="1">
      <alignment horizontal="left" wrapText="1"/>
    </xf>
    <xf numFmtId="0" fontId="34" fillId="0" borderId="69" xfId="0" applyFont="1" applyBorder="1" applyAlignment="1">
      <alignment horizontal="left" wrapText="1"/>
    </xf>
    <xf numFmtId="0" fontId="34" fillId="31" borderId="11" xfId="0" applyFont="1" applyFill="1" applyBorder="1"/>
    <xf numFmtId="0" fontId="34" fillId="0" borderId="68" xfId="0" applyFont="1" applyBorder="1" applyAlignment="1">
      <alignment horizontal="left"/>
    </xf>
    <xf numFmtId="0" fontId="34" fillId="0" borderId="69" xfId="0" applyFont="1" applyBorder="1" applyAlignment="1">
      <alignment horizontal="left"/>
    </xf>
    <xf numFmtId="0" fontId="34" fillId="5" borderId="70" xfId="0" applyFont="1" applyFill="1" applyBorder="1"/>
    <xf numFmtId="0" fontId="43" fillId="0" borderId="37" xfId="0" applyFont="1" applyBorder="1" applyAlignment="1">
      <alignment horizontal="center" vertical="center" wrapText="1"/>
    </xf>
    <xf numFmtId="0" fontId="36" fillId="0" borderId="37" xfId="0" applyFont="1" applyBorder="1" applyAlignment="1">
      <alignment horizontal="center" vertical="center" wrapText="1"/>
    </xf>
    <xf numFmtId="0" fontId="36" fillId="0" borderId="71" xfId="0" applyFont="1" applyBorder="1" applyAlignment="1">
      <alignment horizontal="center" vertical="center" wrapText="1"/>
    </xf>
    <xf numFmtId="0" fontId="37" fillId="0" borderId="37" xfId="0" applyFont="1" applyBorder="1" applyAlignment="1">
      <alignment horizontal="center" vertical="center" wrapText="1"/>
    </xf>
    <xf numFmtId="165" fontId="37" fillId="0" borderId="72" xfId="0" applyNumberFormat="1" applyFont="1" applyBorder="1" applyAlignment="1">
      <alignment horizontal="center" vertical="center" wrapText="1"/>
    </xf>
    <xf numFmtId="165" fontId="37" fillId="0" borderId="37" xfId="0" applyNumberFormat="1" applyFont="1" applyBorder="1" applyAlignment="1">
      <alignment horizontal="center" vertical="center" wrapText="1"/>
    </xf>
    <xf numFmtId="164" fontId="36" fillId="0" borderId="37" xfId="0" applyNumberFormat="1" applyFont="1" applyBorder="1" applyAlignment="1">
      <alignment horizontal="center" vertical="center" wrapText="1"/>
    </xf>
    <xf numFmtId="0" fontId="0" fillId="2" borderId="35" xfId="0" applyFill="1" applyBorder="1" applyAlignment="1">
      <alignment horizontal="center" vertical="center"/>
    </xf>
    <xf numFmtId="0" fontId="36" fillId="14" borderId="35" xfId="0" applyFont="1" applyFill="1" applyBorder="1" applyAlignment="1">
      <alignment horizontal="center" vertical="center" wrapText="1"/>
    </xf>
    <xf numFmtId="0" fontId="36" fillId="36" borderId="9" xfId="0" applyFont="1" applyFill="1" applyBorder="1" applyAlignment="1">
      <alignment horizontal="center" vertical="center" wrapText="1"/>
    </xf>
    <xf numFmtId="0" fontId="36" fillId="36" borderId="67" xfId="0" applyFont="1" applyFill="1" applyBorder="1" applyAlignment="1">
      <alignment horizontal="center" vertical="center" wrapText="1"/>
    </xf>
    <xf numFmtId="0" fontId="43" fillId="36" borderId="46" xfId="0" applyFont="1" applyFill="1" applyBorder="1" applyAlignment="1">
      <alignment horizontal="center" vertical="center" wrapText="1"/>
    </xf>
    <xf numFmtId="0" fontId="36" fillId="36" borderId="38" xfId="0" applyFont="1" applyFill="1" applyBorder="1" applyAlignment="1">
      <alignment horizontal="center" vertical="center" wrapText="1"/>
    </xf>
    <xf numFmtId="0" fontId="37" fillId="36" borderId="9" xfId="0" applyFont="1" applyFill="1" applyBorder="1" applyAlignment="1">
      <alignment horizontal="center" vertical="center" wrapText="1"/>
    </xf>
    <xf numFmtId="165" fontId="37" fillId="36" borderId="9" xfId="0" applyNumberFormat="1" applyFont="1" applyFill="1" applyBorder="1" applyAlignment="1">
      <alignment horizontal="center" vertical="center" wrapText="1"/>
    </xf>
    <xf numFmtId="164" fontId="36" fillId="36" borderId="9" xfId="0" applyNumberFormat="1" applyFont="1" applyFill="1" applyBorder="1" applyAlignment="1">
      <alignment horizontal="center" vertical="center" wrapText="1"/>
    </xf>
    <xf numFmtId="0" fontId="0" fillId="36" borderId="9" xfId="0" applyFill="1" applyBorder="1" applyAlignment="1">
      <alignment horizontal="center" vertical="center"/>
    </xf>
    <xf numFmtId="0" fontId="43" fillId="36" borderId="62" xfId="0" applyFont="1" applyFill="1" applyBorder="1" applyAlignment="1">
      <alignment horizontal="center" vertical="center" wrapText="1"/>
    </xf>
    <xf numFmtId="0" fontId="0" fillId="19" borderId="34" xfId="0" applyFill="1" applyBorder="1" applyAlignment="1">
      <alignment horizontal="center" vertical="center"/>
    </xf>
    <xf numFmtId="0" fontId="34" fillId="0" borderId="0" xfId="0" applyFont="1" applyAlignment="1">
      <alignment horizontal="left" wrapText="1"/>
    </xf>
    <xf numFmtId="1" fontId="34" fillId="0" borderId="10" xfId="0" applyNumberFormat="1" applyFont="1" applyBorder="1"/>
    <xf numFmtId="0" fontId="34" fillId="0" borderId="47" xfId="0" applyFont="1" applyBorder="1" applyAlignment="1">
      <alignment horizontal="left" wrapText="1"/>
    </xf>
    <xf numFmtId="0" fontId="62" fillId="0" borderId="0" xfId="0" applyFont="1" applyAlignment="1">
      <alignment horizontal="left"/>
    </xf>
    <xf numFmtId="0" fontId="50" fillId="0" borderId="0" xfId="0" applyFont="1" applyAlignment="1">
      <alignment wrapText="1"/>
    </xf>
    <xf numFmtId="0" fontId="51" fillId="37" borderId="49" xfId="0" applyFont="1" applyFill="1" applyBorder="1" applyAlignment="1">
      <alignment horizontal="center" vertical="center" wrapText="1"/>
    </xf>
    <xf numFmtId="1" fontId="51" fillId="37" borderId="50" xfId="0" applyNumberFormat="1" applyFont="1" applyFill="1" applyBorder="1" applyAlignment="1">
      <alignment horizontal="center" vertical="center" wrapText="1"/>
    </xf>
    <xf numFmtId="0" fontId="51" fillId="37" borderId="50" xfId="0" applyFont="1" applyFill="1" applyBorder="1" applyAlignment="1">
      <alignment horizontal="center" vertical="center" wrapText="1"/>
    </xf>
    <xf numFmtId="170" fontId="51" fillId="37" borderId="50" xfId="0" applyNumberFormat="1" applyFont="1" applyFill="1" applyBorder="1" applyAlignment="1">
      <alignment horizontal="center" vertical="center" wrapText="1"/>
    </xf>
    <xf numFmtId="0" fontId="51" fillId="37" borderId="51" xfId="0" applyFont="1" applyFill="1" applyBorder="1" applyAlignment="1">
      <alignment horizontal="center" vertical="center" wrapText="1"/>
    </xf>
    <xf numFmtId="0" fontId="34" fillId="21" borderId="0" xfId="0" applyFont="1" applyFill="1" applyAlignment="1">
      <alignment horizontal="left"/>
    </xf>
    <xf numFmtId="0" fontId="32" fillId="0" borderId="36" xfId="0" applyFont="1" applyBorder="1" applyAlignment="1">
      <alignment horizontal="center" vertical="center" wrapText="1"/>
    </xf>
    <xf numFmtId="0" fontId="33" fillId="0" borderId="36" xfId="0" applyFont="1" applyBorder="1" applyAlignment="1">
      <alignment horizontal="center" vertical="center" wrapText="1"/>
    </xf>
    <xf numFmtId="0" fontId="32" fillId="0" borderId="0" xfId="0" applyFont="1" applyAlignment="1">
      <alignment horizontal="center" vertical="center" wrapText="1"/>
    </xf>
    <xf numFmtId="0" fontId="34" fillId="0" borderId="36" xfId="0" applyFont="1" applyBorder="1" applyAlignment="1">
      <alignment horizontal="left" vertical="center" wrapText="1"/>
    </xf>
    <xf numFmtId="0" fontId="35" fillId="0" borderId="36" xfId="0" applyFont="1" applyBorder="1" applyAlignment="1">
      <alignment horizontal="left" vertical="center" wrapText="1"/>
    </xf>
    <xf numFmtId="0" fontId="63" fillId="38" borderId="1" xfId="0" applyFont="1" applyFill="1" applyBorder="1" applyAlignment="1">
      <alignment horizontal="center" vertical="top"/>
    </xf>
    <xf numFmtId="0" fontId="64" fillId="0" borderId="1" xfId="0" applyFont="1" applyBorder="1" applyAlignment="1">
      <alignment horizontal="center" vertical="top"/>
    </xf>
    <xf numFmtId="0" fontId="64" fillId="0" borderId="1" xfId="0" applyFont="1" applyBorder="1" applyAlignment="1">
      <alignment horizontal="center" vertical="top" wrapText="1"/>
    </xf>
    <xf numFmtId="0" fontId="65" fillId="0" borderId="1" xfId="0" applyFont="1" applyBorder="1" applyAlignment="1">
      <alignment horizontal="center" vertical="top" wrapText="1"/>
    </xf>
    <xf numFmtId="0" fontId="5" fillId="0" borderId="0" xfId="0" applyFont="1"/>
    <xf numFmtId="0" fontId="67" fillId="0" borderId="0" xfId="0" applyFont="1" applyAlignment="1">
      <alignment horizontal="left" vertical="center"/>
    </xf>
    <xf numFmtId="0" fontId="34" fillId="31" borderId="66" xfId="0" applyFont="1" applyFill="1" applyBorder="1"/>
    <xf numFmtId="1" fontId="34" fillId="31" borderId="1" xfId="0" applyNumberFormat="1" applyFont="1" applyFill="1" applyBorder="1"/>
    <xf numFmtId="0" fontId="34" fillId="31" borderId="1" xfId="0" applyFont="1" applyFill="1" applyBorder="1"/>
    <xf numFmtId="170" fontId="34" fillId="31" borderId="1" xfId="0" applyNumberFormat="1" applyFont="1" applyFill="1" applyBorder="1"/>
    <xf numFmtId="0" fontId="34" fillId="31" borderId="55" xfId="0" applyFont="1" applyFill="1" applyBorder="1"/>
    <xf numFmtId="1" fontId="34" fillId="31" borderId="55" xfId="0" applyNumberFormat="1" applyFont="1" applyFill="1" applyBorder="1"/>
    <xf numFmtId="0" fontId="0" fillId="31" borderId="0" xfId="0" applyFill="1"/>
    <xf numFmtId="0" fontId="25" fillId="0" borderId="11" xfId="0" applyFont="1" applyBorder="1"/>
    <xf numFmtId="0" fontId="25" fillId="0" borderId="56" xfId="0" applyFont="1" applyBorder="1"/>
    <xf numFmtId="1" fontId="25" fillId="0" borderId="1" xfId="0" applyNumberFormat="1" applyFont="1" applyBorder="1"/>
    <xf numFmtId="0" fontId="25" fillId="0" borderId="1" xfId="0" applyFont="1" applyBorder="1"/>
    <xf numFmtId="170" fontId="25" fillId="0" borderId="1" xfId="0" applyNumberFormat="1" applyFont="1" applyBorder="1"/>
    <xf numFmtId="0" fontId="25" fillId="0" borderId="55" xfId="0" applyFont="1" applyBorder="1"/>
    <xf numFmtId="1" fontId="25" fillId="0" borderId="55" xfId="0" applyNumberFormat="1" applyFont="1" applyBorder="1"/>
    <xf numFmtId="0" fontId="20" fillId="0" borderId="0" xfId="0" applyFont="1"/>
    <xf numFmtId="0" fontId="64" fillId="8" borderId="1" xfId="0" applyFont="1" applyFill="1" applyBorder="1" applyAlignment="1">
      <alignment horizontal="center" vertical="top"/>
    </xf>
    <xf numFmtId="0" fontId="34" fillId="2" borderId="56" xfId="0" applyFont="1" applyFill="1" applyBorder="1"/>
    <xf numFmtId="0" fontId="25" fillId="31" borderId="56" xfId="0" applyFont="1" applyFill="1" applyBorder="1"/>
    <xf numFmtId="0" fontId="25" fillId="31" borderId="11" xfId="0" applyFont="1" applyFill="1" applyBorder="1"/>
    <xf numFmtId="1" fontId="25" fillId="31" borderId="1" xfId="0" applyNumberFormat="1" applyFont="1" applyFill="1" applyBorder="1"/>
    <xf numFmtId="0" fontId="25" fillId="31" borderId="1" xfId="0" applyFont="1" applyFill="1" applyBorder="1"/>
    <xf numFmtId="170" fontId="25" fillId="31" borderId="1" xfId="0" applyNumberFormat="1" applyFont="1" applyFill="1" applyBorder="1"/>
    <xf numFmtId="0" fontId="25" fillId="31" borderId="55" xfId="0" applyFont="1" applyFill="1" applyBorder="1"/>
    <xf numFmtId="1" fontId="25" fillId="31" borderId="55" xfId="0" applyNumberFormat="1" applyFont="1" applyFill="1" applyBorder="1"/>
    <xf numFmtId="0" fontId="20" fillId="31" borderId="0" xfId="0" applyFont="1" applyFill="1"/>
    <xf numFmtId="0" fontId="34" fillId="2" borderId="12" xfId="0" applyFont="1" applyFill="1" applyBorder="1" applyAlignment="1">
      <alignment wrapText="1"/>
    </xf>
    <xf numFmtId="1" fontId="34" fillId="31" borderId="10" xfId="0" applyNumberFormat="1" applyFont="1" applyFill="1" applyBorder="1"/>
    <xf numFmtId="170" fontId="34" fillId="31" borderId="1" xfId="0" applyNumberFormat="1" applyFont="1" applyFill="1" applyBorder="1" applyAlignment="1">
      <alignment horizontal="right"/>
    </xf>
    <xf numFmtId="0" fontId="34" fillId="2" borderId="11" xfId="0" applyFont="1" applyFill="1" applyBorder="1"/>
    <xf numFmtId="1" fontId="34" fillId="2" borderId="1" xfId="0" applyNumberFormat="1" applyFont="1" applyFill="1" applyBorder="1"/>
    <xf numFmtId="0" fontId="34" fillId="2" borderId="1" xfId="0" applyFont="1" applyFill="1" applyBorder="1"/>
    <xf numFmtId="170" fontId="34" fillId="2" borderId="1" xfId="0" applyNumberFormat="1" applyFont="1" applyFill="1" applyBorder="1"/>
    <xf numFmtId="0" fontId="34" fillId="2" borderId="55" xfId="0" applyFont="1" applyFill="1" applyBorder="1"/>
    <xf numFmtId="1" fontId="34" fillId="2" borderId="55" xfId="0" applyNumberFormat="1" applyFont="1" applyFill="1" applyBorder="1"/>
    <xf numFmtId="0" fontId="0" fillId="2" borderId="0" xfId="0" applyFill="1"/>
    <xf numFmtId="0" fontId="34" fillId="2" borderId="66" xfId="0" applyFont="1" applyFill="1" applyBorder="1"/>
    <xf numFmtId="0" fontId="34" fillId="31" borderId="9" xfId="0" applyFont="1" applyFill="1" applyBorder="1"/>
    <xf numFmtId="0" fontId="34" fillId="22" borderId="11" xfId="0" applyFont="1" applyFill="1" applyBorder="1"/>
    <xf numFmtId="0" fontId="34" fillId="22" borderId="56" xfId="0" applyFont="1" applyFill="1" applyBorder="1"/>
    <xf numFmtId="1" fontId="34" fillId="22" borderId="1" xfId="0" applyNumberFormat="1" applyFont="1" applyFill="1" applyBorder="1"/>
    <xf numFmtId="0" fontId="34" fillId="22" borderId="1" xfId="0" applyFont="1" applyFill="1" applyBorder="1"/>
    <xf numFmtId="170" fontId="34" fillId="22" borderId="1" xfId="0" applyNumberFormat="1" applyFont="1" applyFill="1" applyBorder="1"/>
    <xf numFmtId="0" fontId="34" fillId="22" borderId="55" xfId="0" applyFont="1" applyFill="1" applyBorder="1"/>
    <xf numFmtId="1" fontId="34" fillId="22" borderId="55" xfId="0" applyNumberFormat="1" applyFont="1" applyFill="1" applyBorder="1"/>
    <xf numFmtId="0" fontId="0" fillId="22" borderId="0" xfId="0" applyFill="1"/>
    <xf numFmtId="0" fontId="34" fillId="31" borderId="53" xfId="0" applyFont="1" applyFill="1" applyBorder="1"/>
    <xf numFmtId="1" fontId="34" fillId="31" borderId="9" xfId="0" applyNumberFormat="1" applyFont="1" applyFill="1" applyBorder="1"/>
    <xf numFmtId="170" fontId="34" fillId="31" borderId="9" xfId="0" applyNumberFormat="1" applyFont="1" applyFill="1" applyBorder="1"/>
    <xf numFmtId="0" fontId="0" fillId="19" borderId="1" xfId="0" applyFill="1" applyBorder="1" applyAlignment="1">
      <alignment horizontal="center" vertical="center"/>
    </xf>
    <xf numFmtId="0" fontId="66" fillId="31" borderId="38" xfId="0" applyFont="1" applyFill="1" applyBorder="1"/>
    <xf numFmtId="0" fontId="34" fillId="2" borderId="12" xfId="0" applyFont="1" applyFill="1" applyBorder="1"/>
    <xf numFmtId="0" fontId="34" fillId="0" borderId="12" xfId="0" applyFont="1" applyBorder="1"/>
    <xf numFmtId="0" fontId="34" fillId="31" borderId="12" xfId="0" applyFont="1" applyFill="1" applyBorder="1"/>
    <xf numFmtId="0" fontId="66" fillId="0" borderId="12" xfId="0" applyFont="1" applyBorder="1"/>
    <xf numFmtId="0" fontId="34" fillId="2" borderId="11" xfId="0" applyFont="1" applyFill="1" applyBorder="1" applyAlignment="1">
      <alignment wrapText="1"/>
    </xf>
    <xf numFmtId="0" fontId="34" fillId="2" borderId="56" xfId="0" applyFont="1" applyFill="1" applyBorder="1" applyAlignment="1">
      <alignment wrapText="1"/>
    </xf>
    <xf numFmtId="1" fontId="34" fillId="2" borderId="1" xfId="0" applyNumberFormat="1" applyFont="1" applyFill="1" applyBorder="1" applyAlignment="1">
      <alignment wrapText="1"/>
    </xf>
    <xf numFmtId="0" fontId="34" fillId="2" borderId="1" xfId="0" applyFont="1" applyFill="1" applyBorder="1" applyAlignment="1">
      <alignment wrapText="1"/>
    </xf>
    <xf numFmtId="170" fontId="34" fillId="2" borderId="1" xfId="0" applyNumberFormat="1" applyFont="1" applyFill="1" applyBorder="1" applyAlignment="1">
      <alignment wrapText="1"/>
    </xf>
    <xf numFmtId="0" fontId="34" fillId="2" borderId="55" xfId="0" applyFont="1" applyFill="1" applyBorder="1" applyAlignment="1">
      <alignment wrapText="1"/>
    </xf>
    <xf numFmtId="1" fontId="34" fillId="2" borderId="55" xfId="0" applyNumberFormat="1" applyFont="1" applyFill="1" applyBorder="1" applyAlignment="1">
      <alignment wrapText="1"/>
    </xf>
    <xf numFmtId="0" fontId="0" fillId="2" borderId="0" xfId="0" applyFill="1" applyAlignment="1">
      <alignment wrapText="1"/>
    </xf>
    <xf numFmtId="0" fontId="34" fillId="5" borderId="12" xfId="0" applyFont="1" applyFill="1" applyBorder="1"/>
    <xf numFmtId="0" fontId="25" fillId="0" borderId="12" xfId="0" applyFont="1" applyBorder="1"/>
    <xf numFmtId="0" fontId="25" fillId="31" borderId="12" xfId="0" applyFont="1" applyFill="1" applyBorder="1"/>
    <xf numFmtId="0" fontId="34" fillId="0" borderId="47" xfId="0" applyFont="1" applyBorder="1" applyAlignment="1">
      <alignment horizontal="left"/>
    </xf>
    <xf numFmtId="0" fontId="34" fillId="0" borderId="0" xfId="0" applyFont="1" applyAlignment="1">
      <alignment horizontal="left"/>
    </xf>
    <xf numFmtId="0" fontId="34" fillId="31" borderId="47" xfId="0" applyFont="1" applyFill="1" applyBorder="1" applyAlignment="1">
      <alignment horizontal="left"/>
    </xf>
    <xf numFmtId="0" fontId="34" fillId="31" borderId="0" xfId="0" applyFont="1" applyFill="1" applyAlignment="1">
      <alignment horizontal="left"/>
    </xf>
    <xf numFmtId="0" fontId="34" fillId="0" borderId="59" xfId="0" applyFont="1" applyBorder="1" applyAlignment="1">
      <alignment horizontal="left"/>
    </xf>
    <xf numFmtId="0" fontId="34" fillId="22" borderId="12" xfId="0" applyFont="1" applyFill="1" applyBorder="1"/>
    <xf numFmtId="0" fontId="0" fillId="27" borderId="10" xfId="0" applyFill="1" applyBorder="1" applyAlignment="1">
      <alignment horizontal="center" vertical="center"/>
    </xf>
    <xf numFmtId="0" fontId="5" fillId="27" borderId="34" xfId="0" applyFont="1" applyFill="1" applyBorder="1" applyAlignment="1">
      <alignment horizontal="center" vertical="center"/>
    </xf>
    <xf numFmtId="15" fontId="0" fillId="27" borderId="34" xfId="0" applyNumberFormat="1" applyFill="1" applyBorder="1" applyAlignment="1">
      <alignment horizontal="center" vertical="center"/>
    </xf>
    <xf numFmtId="166" fontId="0" fillId="27" borderId="34" xfId="0" applyNumberFormat="1" applyFill="1" applyBorder="1" applyAlignment="1">
      <alignment horizontal="center" vertical="center"/>
    </xf>
    <xf numFmtId="166" fontId="0" fillId="27" borderId="40" xfId="0" applyNumberFormat="1" applyFill="1" applyBorder="1" applyAlignment="1">
      <alignment horizontal="center" vertical="center"/>
    </xf>
    <xf numFmtId="164" fontId="0" fillId="27" borderId="34" xfId="0" applyNumberFormat="1" applyFill="1" applyBorder="1" applyAlignment="1">
      <alignment horizontal="center" vertical="center"/>
    </xf>
    <xf numFmtId="0" fontId="0" fillId="27" borderId="34" xfId="0" applyFill="1" applyBorder="1" applyAlignment="1">
      <alignment horizontal="center" vertical="center"/>
    </xf>
    <xf numFmtId="171" fontId="0" fillId="27" borderId="34" xfId="0" applyNumberFormat="1" applyFill="1" applyBorder="1" applyAlignment="1">
      <alignment horizontal="center" vertical="center" wrapText="1"/>
    </xf>
    <xf numFmtId="0" fontId="5" fillId="19" borderId="1" xfId="0" applyFont="1" applyFill="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68" fillId="0" borderId="1" xfId="0" applyFont="1" applyBorder="1" applyAlignment="1">
      <alignment vertical="top"/>
    </xf>
    <xf numFmtId="0" fontId="0" fillId="0" borderId="1" xfId="0" applyBorder="1" applyAlignment="1">
      <alignment vertical="center" wrapText="1"/>
    </xf>
    <xf numFmtId="0" fontId="34" fillId="31" borderId="68" xfId="0" applyFont="1" applyFill="1" applyBorder="1" applyAlignment="1">
      <alignment horizontal="left" vertical="center"/>
    </xf>
    <xf numFmtId="0" fontId="34" fillId="31" borderId="12" xfId="0" applyFont="1" applyFill="1" applyBorder="1" applyAlignment="1">
      <alignment horizontal="left" vertical="center"/>
    </xf>
    <xf numFmtId="1" fontId="34" fillId="31" borderId="1" xfId="0" applyNumberFormat="1" applyFont="1" applyFill="1" applyBorder="1" applyAlignment="1">
      <alignment horizontal="left" vertical="center"/>
    </xf>
    <xf numFmtId="0" fontId="34" fillId="31" borderId="1" xfId="0" applyFont="1" applyFill="1" applyBorder="1" applyAlignment="1">
      <alignment horizontal="left" vertical="center"/>
    </xf>
    <xf numFmtId="170" fontId="34" fillId="31" borderId="1" xfId="0" applyNumberFormat="1" applyFont="1" applyFill="1" applyBorder="1" applyAlignment="1">
      <alignment horizontal="left" vertical="center"/>
    </xf>
    <xf numFmtId="1" fontId="34" fillId="31" borderId="55" xfId="0" applyNumberFormat="1" applyFont="1" applyFill="1" applyBorder="1" applyAlignment="1">
      <alignment horizontal="left" vertical="center"/>
    </xf>
    <xf numFmtId="0" fontId="34" fillId="31" borderId="69" xfId="0" applyFont="1" applyFill="1" applyBorder="1" applyAlignment="1">
      <alignment horizontal="left" vertical="center"/>
    </xf>
    <xf numFmtId="0" fontId="34" fillId="31" borderId="12" xfId="0" applyFont="1" applyFill="1" applyBorder="1" applyAlignment="1">
      <alignment vertical="center"/>
    </xf>
    <xf numFmtId="1" fontId="34" fillId="31" borderId="1" xfId="0" applyNumberFormat="1" applyFont="1" applyFill="1" applyBorder="1" applyAlignment="1">
      <alignment vertical="center"/>
    </xf>
    <xf numFmtId="0" fontId="34" fillId="31" borderId="1" xfId="0" applyFont="1" applyFill="1" applyBorder="1" applyAlignment="1">
      <alignment vertical="center"/>
    </xf>
    <xf numFmtId="170" fontId="34" fillId="31" borderId="1" xfId="0" applyNumberFormat="1" applyFont="1" applyFill="1" applyBorder="1" applyAlignment="1">
      <alignment vertical="center"/>
    </xf>
    <xf numFmtId="1" fontId="34" fillId="31" borderId="55" xfId="0" applyNumberFormat="1" applyFont="1" applyFill="1" applyBorder="1" applyAlignment="1">
      <alignment vertical="center"/>
    </xf>
    <xf numFmtId="0" fontId="0" fillId="0" borderId="0" xfId="0" applyAlignment="1">
      <alignment vertical="center"/>
    </xf>
    <xf numFmtId="0" fontId="34" fillId="31" borderId="68" xfId="0" applyFont="1" applyFill="1" applyBorder="1" applyAlignment="1">
      <alignment vertical="center"/>
    </xf>
    <xf numFmtId="0" fontId="34" fillId="31" borderId="69" xfId="0" applyFont="1" applyFill="1" applyBorder="1" applyAlignment="1">
      <alignment vertical="center"/>
    </xf>
    <xf numFmtId="0" fontId="0" fillId="0" borderId="1" xfId="0" applyBorder="1" applyAlignment="1">
      <alignment wrapText="1"/>
    </xf>
    <xf numFmtId="0" fontId="5" fillId="0" borderId="1" xfId="0" applyFont="1" applyBorder="1" applyAlignment="1">
      <alignment wrapText="1"/>
    </xf>
    <xf numFmtId="0" fontId="69" fillId="0" borderId="47" xfId="0" applyFont="1" applyBorder="1" applyAlignment="1">
      <alignment horizontal="center" vertical="center" wrapText="1"/>
    </xf>
    <xf numFmtId="0" fontId="69" fillId="0" borderId="0" xfId="0" applyFont="1" applyAlignment="1">
      <alignment horizontal="center" vertical="center" wrapText="1"/>
    </xf>
    <xf numFmtId="0" fontId="64" fillId="0" borderId="76" xfId="0" applyFont="1" applyBorder="1" applyAlignment="1">
      <alignment horizontal="center" vertical="center" wrapText="1"/>
    </xf>
    <xf numFmtId="0" fontId="64" fillId="0" borderId="77" xfId="0" applyFont="1" applyBorder="1" applyAlignment="1">
      <alignment horizontal="center" vertical="center" wrapText="1"/>
    </xf>
    <xf numFmtId="0" fontId="70" fillId="0" borderId="1" xfId="0" applyFont="1" applyBorder="1" applyAlignment="1">
      <alignment horizontal="center" vertical="center" wrapText="1"/>
    </xf>
    <xf numFmtId="170" fontId="70" fillId="0" borderId="1" xfId="0" applyNumberFormat="1" applyFont="1" applyBorder="1" applyAlignment="1">
      <alignment horizontal="center" vertical="center" wrapText="1"/>
    </xf>
    <xf numFmtId="0" fontId="69" fillId="0" borderId="1" xfId="0" applyFont="1" applyBorder="1" applyAlignment="1">
      <alignment horizontal="center" vertical="center" wrapText="1"/>
    </xf>
    <xf numFmtId="17" fontId="64" fillId="0" borderId="1" xfId="0" applyNumberFormat="1" applyFont="1" applyBorder="1" applyAlignment="1">
      <alignment horizontal="center" vertical="center" wrapText="1"/>
    </xf>
    <xf numFmtId="0" fontId="64" fillId="0" borderId="1" xfId="0" applyFont="1" applyBorder="1" applyAlignment="1">
      <alignment horizontal="center" vertical="center" wrapText="1"/>
    </xf>
    <xf numFmtId="0" fontId="70" fillId="0" borderId="0" xfId="0" applyFont="1" applyAlignment="1">
      <alignment horizontal="center" vertical="center" wrapText="1"/>
    </xf>
    <xf numFmtId="166" fontId="0" fillId="19" borderId="0" xfId="0" applyNumberFormat="1" applyFill="1" applyAlignment="1">
      <alignment horizontal="center" vertical="center" wrapText="1"/>
    </xf>
    <xf numFmtId="0" fontId="0" fillId="19" borderId="12" xfId="0" applyFill="1" applyBorder="1" applyAlignment="1">
      <alignment horizontal="left" vertical="top"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Alignment="1">
      <alignment horizontal="center" wrapText="1"/>
    </xf>
    <xf numFmtId="0" fontId="0" fillId="0" borderId="1" xfId="0" applyBorder="1" applyAlignment="1">
      <alignment horizontal="center"/>
    </xf>
    <xf numFmtId="0" fontId="34" fillId="0" borderId="59" xfId="0" applyFont="1" applyBorder="1" applyAlignment="1">
      <alignment horizontal="left" wrapText="1"/>
    </xf>
    <xf numFmtId="0" fontId="5" fillId="0" borderId="1" xfId="0" applyFont="1" applyBorder="1" applyAlignment="1">
      <alignment horizontal="center" vertical="center"/>
    </xf>
    <xf numFmtId="0" fontId="24" fillId="0" borderId="31" xfId="0" applyFont="1" applyBorder="1" applyAlignment="1">
      <alignment horizontal="center" vertical="center" wrapText="1" readingOrder="1"/>
    </xf>
    <xf numFmtId="0" fontId="24" fillId="0" borderId="32" xfId="0" applyFont="1" applyBorder="1" applyAlignment="1">
      <alignment horizontal="center" vertical="center" wrapText="1" readingOrder="1"/>
    </xf>
    <xf numFmtId="0" fontId="24" fillId="0" borderId="33" xfId="0" applyFont="1" applyBorder="1" applyAlignment="1">
      <alignment horizontal="center" vertical="center" wrapText="1" readingOrder="1"/>
    </xf>
    <xf numFmtId="0" fontId="0" fillId="7" borderId="0" xfId="0" applyFill="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17" borderId="1" xfId="0" applyFill="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5" fillId="19"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19" borderId="10" xfId="0" applyFill="1" applyBorder="1" applyAlignment="1">
      <alignment horizontal="left" vertical="top" wrapText="1"/>
    </xf>
    <xf numFmtId="0" fontId="0" fillId="19" borderId="11" xfId="0" applyFill="1" applyBorder="1" applyAlignment="1">
      <alignment horizontal="left" vertical="top" wrapText="1"/>
    </xf>
    <xf numFmtId="0" fontId="0" fillId="19" borderId="12" xfId="0" applyFill="1" applyBorder="1" applyAlignment="1">
      <alignment horizontal="left" vertical="top" wrapText="1"/>
    </xf>
    <xf numFmtId="0" fontId="5" fillId="2" borderId="67" xfId="0" applyFont="1" applyFill="1" applyBorder="1" applyAlignment="1">
      <alignment horizontal="center" vertical="center" wrapText="1"/>
    </xf>
    <xf numFmtId="0" fontId="5" fillId="2" borderId="66"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0" fillId="8" borderId="1" xfId="0" applyFill="1" applyBorder="1" applyAlignment="1">
      <alignment horizontal="center"/>
    </xf>
    <xf numFmtId="0" fontId="0" fillId="0" borderId="0" xfId="0" applyAlignment="1">
      <alignment horizontal="center" wrapText="1"/>
    </xf>
    <xf numFmtId="0" fontId="5" fillId="6" borderId="1" xfId="0" applyFont="1" applyFill="1" applyBorder="1" applyAlignment="1"/>
    <xf numFmtId="0" fontId="5" fillId="6" borderId="1" xfId="0" applyFont="1" applyFill="1" applyBorder="1" applyAlignment="1">
      <alignment horizontal="center"/>
    </xf>
    <xf numFmtId="0" fontId="0" fillId="0" borderId="1" xfId="0" applyBorder="1" applyAlignment="1">
      <alignment horizontal="center"/>
    </xf>
    <xf numFmtId="0" fontId="5" fillId="10" borderId="1" xfId="0" applyFont="1" applyFill="1" applyBorder="1" applyAlignment="1">
      <alignment horizontal="center"/>
    </xf>
    <xf numFmtId="0" fontId="0" fillId="10" borderId="1" xfId="0" applyFill="1" applyBorder="1" applyAlignment="1"/>
    <xf numFmtId="0" fontId="5" fillId="11" borderId="1" xfId="0" applyFont="1" applyFill="1" applyBorder="1" applyAlignment="1">
      <alignment horizontal="center"/>
    </xf>
    <xf numFmtId="0" fontId="0" fillId="11" borderId="1" xfId="0" applyFill="1" applyBorder="1" applyAlignment="1"/>
    <xf numFmtId="0" fontId="4" fillId="12" borderId="1" xfId="0" applyFont="1" applyFill="1" applyBorder="1" applyAlignment="1">
      <alignment horizontal="center"/>
    </xf>
    <xf numFmtId="0" fontId="41" fillId="0" borderId="0" xfId="0" applyFont="1" applyAlignment="1">
      <alignment horizontal="center"/>
    </xf>
    <xf numFmtId="0" fontId="0" fillId="0" borderId="0" xfId="0" applyAlignment="1">
      <alignment horizontal="center"/>
    </xf>
    <xf numFmtId="0" fontId="34" fillId="0" borderId="57" xfId="0" applyFont="1" applyBorder="1" applyAlignment="1">
      <alignment horizontal="left" wrapText="1"/>
    </xf>
    <xf numFmtId="0" fontId="34" fillId="0" borderId="53" xfId="0" applyFont="1" applyBorder="1" applyAlignment="1">
      <alignment horizontal="left" wrapText="1"/>
    </xf>
    <xf numFmtId="0" fontId="34" fillId="0" borderId="58" xfId="0" applyFont="1" applyBorder="1" applyAlignment="1">
      <alignment horizontal="left" wrapText="1"/>
    </xf>
    <xf numFmtId="0" fontId="34" fillId="0" borderId="60" xfId="0" applyFont="1" applyBorder="1" applyAlignment="1">
      <alignment horizontal="left" wrapText="1"/>
    </xf>
    <xf numFmtId="1" fontId="34" fillId="0" borderId="35" xfId="0" applyNumberFormat="1" applyFont="1" applyBorder="1" applyAlignment="1">
      <alignment horizontal="right" wrapText="1"/>
    </xf>
    <xf numFmtId="1" fontId="34" fillId="0" borderId="9" xfId="0" applyNumberFormat="1" applyFont="1" applyBorder="1" applyAlignment="1">
      <alignment horizontal="right" wrapText="1"/>
    </xf>
    <xf numFmtId="0" fontId="34" fillId="0" borderId="35" xfId="0" applyFont="1" applyBorder="1" applyAlignment="1">
      <alignment horizontal="right" wrapText="1"/>
    </xf>
    <xf numFmtId="0" fontId="34" fillId="0" borderId="9" xfId="0" applyFont="1" applyBorder="1" applyAlignment="1">
      <alignment horizontal="right" wrapText="1"/>
    </xf>
    <xf numFmtId="0" fontId="34" fillId="0" borderId="35" xfId="0" applyFont="1" applyBorder="1" applyAlignment="1">
      <alignment horizontal="left" wrapText="1"/>
    </xf>
    <xf numFmtId="0" fontId="34" fillId="0" borderId="9" xfId="0" applyFont="1" applyBorder="1" applyAlignment="1">
      <alignment horizontal="left" wrapText="1"/>
    </xf>
    <xf numFmtId="0" fontId="34" fillId="0" borderId="35" xfId="0" applyFont="1" applyBorder="1" applyAlignment="1">
      <alignment horizontal="left"/>
    </xf>
    <xf numFmtId="0" fontId="34" fillId="0" borderId="9" xfId="0" applyFont="1" applyBorder="1" applyAlignment="1">
      <alignment horizontal="left"/>
    </xf>
    <xf numFmtId="170" fontId="34" fillId="0" borderId="35" xfId="0" applyNumberFormat="1" applyFont="1" applyBorder="1" applyAlignment="1">
      <alignment horizontal="left"/>
    </xf>
    <xf numFmtId="170" fontId="34" fillId="0" borderId="9" xfId="0" applyNumberFormat="1" applyFont="1" applyBorder="1" applyAlignment="1">
      <alignment horizontal="left"/>
    </xf>
    <xf numFmtId="0" fontId="34" fillId="0" borderId="47" xfId="0" applyFont="1" applyBorder="1" applyAlignment="1">
      <alignment horizontal="center" wrapText="1"/>
    </xf>
    <xf numFmtId="0" fontId="34" fillId="0" borderId="59" xfId="0" applyFont="1" applyBorder="1" applyAlignment="1">
      <alignment horizontal="left" wrapText="1"/>
    </xf>
    <xf numFmtId="0" fontId="34" fillId="0" borderId="54" xfId="0" applyFont="1" applyBorder="1" applyAlignment="1">
      <alignment horizontal="left" wrapText="1"/>
    </xf>
    <xf numFmtId="170" fontId="34" fillId="0" borderId="35" xfId="0" applyNumberFormat="1" applyFont="1" applyBorder="1" applyAlignment="1">
      <alignment horizontal="left" wrapText="1"/>
    </xf>
    <xf numFmtId="170" fontId="34" fillId="0" borderId="9" xfId="0" applyNumberFormat="1" applyFont="1" applyBorder="1" applyAlignment="1">
      <alignment horizontal="left" wrapText="1"/>
    </xf>
    <xf numFmtId="0" fontId="61" fillId="37" borderId="73" xfId="0" applyFont="1" applyFill="1" applyBorder="1" applyAlignment="1">
      <alignment horizontal="center" vertical="center" wrapText="1"/>
    </xf>
    <xf numFmtId="0" fontId="61" fillId="34" borderId="73" xfId="0" applyFont="1" applyFill="1" applyBorder="1" applyAlignment="1">
      <alignment horizontal="center" vertical="center"/>
    </xf>
    <xf numFmtId="0" fontId="34" fillId="0" borderId="57" xfId="0" applyFont="1" applyBorder="1" applyAlignment="1">
      <alignment horizontal="left"/>
    </xf>
    <xf numFmtId="0" fontId="34" fillId="0" borderId="53" xfId="0" applyFont="1" applyBorder="1" applyAlignment="1">
      <alignment horizontal="left"/>
    </xf>
    <xf numFmtId="1" fontId="34" fillId="0" borderId="35" xfId="0" applyNumberFormat="1" applyFont="1" applyBorder="1" applyAlignment="1">
      <alignment horizontal="right"/>
    </xf>
    <xf numFmtId="1" fontId="34" fillId="0" borderId="9" xfId="0" applyNumberFormat="1" applyFont="1" applyBorder="1" applyAlignment="1">
      <alignment horizontal="right"/>
    </xf>
    <xf numFmtId="0" fontId="34" fillId="0" borderId="35" xfId="0" applyFont="1" applyBorder="1" applyAlignment="1">
      <alignment horizontal="right"/>
    </xf>
    <xf numFmtId="0" fontId="34" fillId="0" borderId="9" xfId="0" applyFont="1" applyBorder="1" applyAlignment="1">
      <alignment horizontal="right"/>
    </xf>
    <xf numFmtId="0" fontId="34" fillId="31" borderId="74" xfId="0" applyFont="1" applyFill="1" applyBorder="1" applyAlignment="1">
      <alignment horizontal="left" vertical="center"/>
    </xf>
    <xf numFmtId="0" fontId="34" fillId="31" borderId="75" xfId="0" applyFont="1" applyFill="1" applyBorder="1" applyAlignment="1">
      <alignment horizontal="left" vertical="center"/>
    </xf>
    <xf numFmtId="0" fontId="34" fillId="31" borderId="57" xfId="0" applyFont="1" applyFill="1" applyBorder="1" applyAlignment="1">
      <alignment horizontal="left" vertical="center"/>
    </xf>
    <xf numFmtId="0" fontId="34" fillId="31" borderId="53" xfId="0" applyFont="1" applyFill="1" applyBorder="1" applyAlignment="1">
      <alignment horizontal="left" vertical="center"/>
    </xf>
    <xf numFmtId="0" fontId="34" fillId="31" borderId="58" xfId="0" applyFont="1" applyFill="1" applyBorder="1" applyAlignment="1">
      <alignment horizontal="left" vertical="center"/>
    </xf>
    <xf numFmtId="0" fontId="34" fillId="31" borderId="60" xfId="0" applyFont="1" applyFill="1" applyBorder="1" applyAlignment="1">
      <alignment horizontal="left" vertical="center"/>
    </xf>
    <xf numFmtId="1" fontId="34" fillId="31" borderId="35" xfId="0" applyNumberFormat="1" applyFont="1" applyFill="1" applyBorder="1" applyAlignment="1">
      <alignment horizontal="left" vertical="center"/>
    </xf>
    <xf numFmtId="1" fontId="34" fillId="31" borderId="9" xfId="0" applyNumberFormat="1" applyFont="1" applyFill="1" applyBorder="1" applyAlignment="1">
      <alignment horizontal="left" vertical="center"/>
    </xf>
    <xf numFmtId="0" fontId="34" fillId="31" borderId="35" xfId="0" applyFont="1" applyFill="1" applyBorder="1" applyAlignment="1">
      <alignment horizontal="left" vertical="center"/>
    </xf>
    <xf numFmtId="0" fontId="34" fillId="31" borderId="9" xfId="0" applyFont="1" applyFill="1" applyBorder="1" applyAlignment="1">
      <alignment horizontal="left" vertical="center"/>
    </xf>
    <xf numFmtId="170" fontId="34" fillId="31" borderId="35" xfId="0" applyNumberFormat="1" applyFont="1" applyFill="1" applyBorder="1" applyAlignment="1">
      <alignment horizontal="left" vertical="center"/>
    </xf>
    <xf numFmtId="170" fontId="34" fillId="31" borderId="9" xfId="0" applyNumberFormat="1" applyFont="1" applyFill="1" applyBorder="1" applyAlignment="1">
      <alignment horizontal="left" vertical="center"/>
    </xf>
    <xf numFmtId="0" fontId="34" fillId="31" borderId="59" xfId="0" applyFont="1" applyFill="1" applyBorder="1" applyAlignment="1">
      <alignment horizontal="left" vertical="center"/>
    </xf>
    <xf numFmtId="0" fontId="34" fillId="31" borderId="54" xfId="0" applyFont="1" applyFill="1" applyBorder="1" applyAlignment="1">
      <alignment horizontal="left" vertical="center"/>
    </xf>
    <xf numFmtId="0" fontId="34" fillId="31" borderId="74" xfId="0" applyFont="1" applyFill="1" applyBorder="1" applyAlignment="1">
      <alignment vertical="center"/>
    </xf>
    <xf numFmtId="0" fontId="34" fillId="31" borderId="75" xfId="0" applyFont="1" applyFill="1" applyBorder="1" applyAlignment="1">
      <alignment vertical="center"/>
    </xf>
    <xf numFmtId="0" fontId="34" fillId="31" borderId="57" xfId="0" applyFont="1" applyFill="1" applyBorder="1" applyAlignment="1">
      <alignment vertical="center"/>
    </xf>
    <xf numFmtId="0" fontId="34" fillId="31" borderId="53" xfId="0" applyFont="1" applyFill="1" applyBorder="1" applyAlignment="1">
      <alignment vertical="center"/>
    </xf>
    <xf numFmtId="0" fontId="34" fillId="31" borderId="58" xfId="0" applyFont="1" applyFill="1" applyBorder="1" applyAlignment="1">
      <alignment vertical="center"/>
    </xf>
    <xf numFmtId="0" fontId="34" fillId="31" borderId="60" xfId="0" applyFont="1" applyFill="1" applyBorder="1" applyAlignment="1">
      <alignment vertical="center"/>
    </xf>
    <xf numFmtId="1" fontId="34" fillId="31" borderId="35" xfId="0" applyNumberFormat="1" applyFont="1" applyFill="1" applyBorder="1" applyAlignment="1">
      <alignment vertical="center"/>
    </xf>
    <xf numFmtId="1" fontId="34" fillId="31" borderId="9" xfId="0" applyNumberFormat="1" applyFont="1" applyFill="1" applyBorder="1" applyAlignment="1">
      <alignment vertical="center"/>
    </xf>
    <xf numFmtId="0" fontId="34" fillId="31" borderId="35" xfId="0" applyFont="1" applyFill="1" applyBorder="1" applyAlignment="1">
      <alignment vertical="center"/>
    </xf>
    <xf numFmtId="0" fontId="34" fillId="31" borderId="9" xfId="0" applyFont="1" applyFill="1" applyBorder="1" applyAlignment="1">
      <alignment vertical="center"/>
    </xf>
    <xf numFmtId="170" fontId="34" fillId="31" borderId="35" xfId="0" applyNumberFormat="1" applyFont="1" applyFill="1" applyBorder="1" applyAlignment="1">
      <alignment vertical="center"/>
    </xf>
    <xf numFmtId="170" fontId="34" fillId="31" borderId="9" xfId="0" applyNumberFormat="1" applyFont="1" applyFill="1" applyBorder="1" applyAlignment="1">
      <alignment vertical="center"/>
    </xf>
    <xf numFmtId="0" fontId="34" fillId="31" borderId="59" xfId="0" applyFont="1" applyFill="1" applyBorder="1" applyAlignment="1">
      <alignment vertical="center"/>
    </xf>
    <xf numFmtId="0" fontId="34" fillId="31" borderId="54" xfId="0" applyFont="1" applyFill="1" applyBorder="1" applyAlignment="1">
      <alignment vertical="center"/>
    </xf>
    <xf numFmtId="0" fontId="5" fillId="0" borderId="1" xfId="0" applyFont="1" applyBorder="1" applyAlignment="1">
      <alignment horizontal="center" vertical="top"/>
    </xf>
    <xf numFmtId="0" fontId="5" fillId="0" borderId="1" xfId="0" applyFont="1" applyBorder="1" applyAlignment="1">
      <alignment horizontal="center" vertical="center"/>
    </xf>
    <xf numFmtId="0" fontId="24" fillId="0" borderId="31" xfId="0" applyFont="1" applyBorder="1" applyAlignment="1">
      <alignment horizontal="center" vertical="center" wrapText="1" readingOrder="1"/>
    </xf>
    <xf numFmtId="0" fontId="24" fillId="0" borderId="32" xfId="0" applyFont="1" applyBorder="1" applyAlignment="1">
      <alignment horizontal="center" vertical="center" wrapText="1" readingOrder="1"/>
    </xf>
    <xf numFmtId="0" fontId="24" fillId="0" borderId="33" xfId="0" applyFont="1" applyBorder="1" applyAlignment="1">
      <alignment horizontal="center" vertical="center" wrapText="1" readingOrder="1"/>
    </xf>
    <xf numFmtId="0" fontId="24" fillId="2" borderId="0" xfId="0" applyFont="1" applyFill="1" applyAlignment="1">
      <alignment horizontal="center" vertical="center" wrapText="1" readingOrder="1"/>
    </xf>
    <xf numFmtId="0" fontId="21" fillId="24" borderId="22" xfId="0" applyFont="1" applyFill="1" applyBorder="1" applyAlignment="1">
      <alignment horizontal="center" vertical="center" wrapText="1" readingOrder="1"/>
    </xf>
    <xf numFmtId="0" fontId="21" fillId="24" borderId="23" xfId="0" applyFont="1" applyFill="1" applyBorder="1" applyAlignment="1">
      <alignment horizontal="center" vertical="center" wrapText="1" readingOrder="1"/>
    </xf>
    <xf numFmtId="0" fontId="21" fillId="24" borderId="24" xfId="0" applyFont="1" applyFill="1" applyBorder="1" applyAlignment="1">
      <alignment horizontal="center" vertical="center" wrapText="1" readingOrder="1"/>
    </xf>
    <xf numFmtId="0" fontId="21" fillId="24" borderId="13" xfId="0" applyFont="1" applyFill="1" applyBorder="1" applyAlignment="1">
      <alignment horizontal="center" vertical="center" wrapText="1" readingOrder="1"/>
    </xf>
    <xf numFmtId="0" fontId="22" fillId="25" borderId="22" xfId="0" applyFont="1" applyFill="1" applyBorder="1" applyAlignment="1">
      <alignment horizontal="center" vertical="center" wrapText="1" readingOrder="1"/>
    </xf>
    <xf numFmtId="0" fontId="22" fillId="25" borderId="23" xfId="0" applyFont="1" applyFill="1" applyBorder="1" applyAlignment="1">
      <alignment horizontal="center" vertical="center" wrapText="1" readingOrder="1"/>
    </xf>
    <xf numFmtId="0" fontId="22" fillId="25" borderId="24" xfId="0" applyFont="1" applyFill="1" applyBorder="1" applyAlignment="1">
      <alignment horizontal="center" vertical="center" wrapText="1" readingOrder="1"/>
    </xf>
    <xf numFmtId="0" fontId="22" fillId="26" borderId="13" xfId="0" applyFont="1" applyFill="1" applyBorder="1" applyAlignment="1">
      <alignment horizontal="center" vertical="center" wrapText="1" readingOrder="1"/>
    </xf>
    <xf numFmtId="0" fontId="16" fillId="21" borderId="2" xfId="0" applyFont="1" applyFill="1" applyBorder="1" applyAlignment="1">
      <alignment horizontal="center" vertical="center"/>
    </xf>
    <xf numFmtId="0" fontId="16" fillId="21" borderId="3" xfId="0" applyFont="1" applyFill="1" applyBorder="1" applyAlignment="1">
      <alignment horizontal="center" vertical="center"/>
    </xf>
    <xf numFmtId="0" fontId="16" fillId="21" borderId="4" xfId="0" applyFont="1" applyFill="1" applyBorder="1" applyAlignment="1">
      <alignment horizontal="center" vertical="center"/>
    </xf>
    <xf numFmtId="0" fontId="16" fillId="21" borderId="5" xfId="0" applyFont="1" applyFill="1" applyBorder="1" applyAlignment="1">
      <alignment horizontal="center" vertical="center"/>
    </xf>
    <xf numFmtId="0" fontId="16" fillId="21" borderId="6" xfId="0" applyFont="1" applyFill="1" applyBorder="1" applyAlignment="1">
      <alignment horizontal="center" vertical="center"/>
    </xf>
    <xf numFmtId="0" fontId="16" fillId="21" borderId="7" xfId="0" applyFont="1" applyFill="1" applyBorder="1" applyAlignment="1">
      <alignment horizontal="center" vertical="center"/>
    </xf>
    <xf numFmtId="0" fontId="16" fillId="21" borderId="8" xfId="0" applyFont="1" applyFill="1" applyBorder="1" applyAlignment="1">
      <alignment horizontal="center" vertical="center"/>
    </xf>
    <xf numFmtId="0" fontId="22" fillId="25" borderId="13" xfId="0" applyFont="1" applyFill="1" applyBorder="1" applyAlignment="1">
      <alignment horizontal="center" vertical="center" wrapText="1" readingOrder="1"/>
    </xf>
    <xf numFmtId="0" fontId="21" fillId="24" borderId="0" xfId="0" applyFont="1" applyFill="1" applyAlignment="1">
      <alignment horizontal="center" vertical="center" wrapText="1" readingOrder="1"/>
    </xf>
    <xf numFmtId="0" fontId="21" fillId="24" borderId="14" xfId="0" applyFont="1" applyFill="1" applyBorder="1" applyAlignment="1">
      <alignment horizontal="center" vertical="center" wrapText="1" readingOrder="1"/>
    </xf>
    <xf numFmtId="0" fontId="21" fillId="24" borderId="18" xfId="0" applyFont="1" applyFill="1" applyBorder="1" applyAlignment="1">
      <alignment horizontal="center" vertical="center" wrapText="1" readingOrder="1"/>
    </xf>
    <xf numFmtId="0" fontId="21" fillId="24" borderId="20" xfId="0" applyFont="1" applyFill="1" applyBorder="1" applyAlignment="1">
      <alignment horizontal="center" vertical="center" wrapText="1" readingOrder="1"/>
    </xf>
    <xf numFmtId="0" fontId="22" fillId="25" borderId="15" xfId="0" applyFont="1" applyFill="1" applyBorder="1" applyAlignment="1">
      <alignment horizontal="center" vertical="center" wrapText="1" readingOrder="1"/>
    </xf>
    <xf numFmtId="0" fontId="22" fillId="25" borderId="16" xfId="0" applyFont="1" applyFill="1" applyBorder="1" applyAlignment="1">
      <alignment horizontal="center" vertical="center" wrapText="1" readingOrder="1"/>
    </xf>
    <xf numFmtId="0" fontId="22" fillId="25" borderId="30" xfId="0" applyFont="1" applyFill="1" applyBorder="1" applyAlignment="1">
      <alignment horizontal="center" vertical="center" wrapText="1" readingOrder="1"/>
    </xf>
    <xf numFmtId="0" fontId="22" fillId="26" borderId="29" xfId="0" applyFont="1" applyFill="1" applyBorder="1" applyAlignment="1">
      <alignment horizontal="center" vertical="center" wrapText="1" readingOrder="1"/>
    </xf>
    <xf numFmtId="0" fontId="22" fillId="26" borderId="23" xfId="0" applyFont="1" applyFill="1" applyBorder="1" applyAlignment="1">
      <alignment horizontal="center" vertical="center" wrapText="1" readingOrder="1"/>
    </xf>
    <xf numFmtId="0" fontId="22" fillId="26" borderId="24" xfId="0" applyFont="1" applyFill="1" applyBorder="1" applyAlignment="1">
      <alignment horizontal="center" vertical="center" wrapText="1" readingOrder="1"/>
    </xf>
    <xf numFmtId="0" fontId="22" fillId="25" borderId="21" xfId="0" applyFont="1" applyFill="1" applyBorder="1" applyAlignment="1">
      <alignment horizontal="center" vertical="center" wrapText="1" readingOrder="1"/>
    </xf>
    <xf numFmtId="0" fontId="22" fillId="26" borderId="25" xfId="0" applyFont="1" applyFill="1" applyBorder="1" applyAlignment="1">
      <alignment horizontal="center" vertical="center" wrapText="1" readingOrder="1"/>
    </xf>
    <xf numFmtId="0" fontId="22" fillId="26" borderId="26" xfId="0" applyFont="1" applyFill="1" applyBorder="1" applyAlignment="1">
      <alignment horizontal="center" vertical="center" wrapText="1" readingOrder="1"/>
    </xf>
    <xf numFmtId="0" fontId="22" fillId="26" borderId="28" xfId="0" applyFont="1" applyFill="1" applyBorder="1" applyAlignment="1">
      <alignment horizontal="center" vertical="center" wrapText="1" readingOrder="1"/>
    </xf>
    <xf numFmtId="0" fontId="22" fillId="26" borderId="27" xfId="0" applyFont="1" applyFill="1" applyBorder="1" applyAlignment="1">
      <alignment horizontal="center" vertical="center" wrapText="1" readingOrder="1"/>
    </xf>
    <xf numFmtId="0" fontId="0" fillId="7" borderId="0" xfId="0" applyFill="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17" borderId="1" xfId="0" applyFill="1" applyBorder="1" applyAlignment="1">
      <alignment horizontal="center" vertical="center"/>
    </xf>
    <xf numFmtId="0" fontId="0" fillId="0" borderId="1" xfId="0" applyBorder="1" applyAlignment="1">
      <alignment horizontal="center" vertical="center" wrapText="1"/>
    </xf>
    <xf numFmtId="0" fontId="42" fillId="0" borderId="1" xfId="0" applyFont="1" applyBorder="1" applyAlignment="1">
      <alignment horizontal="center" vertical="center" wrapText="1"/>
    </xf>
    <xf numFmtId="0" fontId="5" fillId="19"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5" fillId="0" borderId="10" xfId="0" applyFont="1" applyBorder="1" applyAlignment="1">
      <alignment horizontal="left" vertical="center" wrapText="1"/>
    </xf>
    <xf numFmtId="0" fontId="55" fillId="0" borderId="11" xfId="0" applyFont="1" applyBorder="1" applyAlignment="1">
      <alignment horizontal="left" vertical="center" wrapText="1"/>
    </xf>
    <xf numFmtId="0" fontId="55" fillId="0" borderId="12" xfId="0" applyFont="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FFFF99"/>
      <color rgb="FFFF3300"/>
      <color rgb="FFFF99FF"/>
      <color rgb="FFFF66FF"/>
      <color rgb="FF0099FF"/>
      <color rgb="FF99CCFF"/>
      <color rgb="FF000099"/>
      <color rgb="FF0066FF"/>
      <color rgb="FFBF95D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INO DAN MERCADO" id="{AAE72B2D-B0C7-4CEC-898D-819D69DE72E4}" userId="S::Dan.Mercado@ph.ibm.com::4471fc52-481f-45b2-bbf6-faf2a49a93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 dT="2020-05-21T09:25:00.16" personId="{AAE72B2D-B0C7-4CEC-898D-819D69DE72E4}" id="{4C172262-11B1-4C99-B115-AA54691C62CA}">
    <text>Class Code generated while setting up the class in CRC, same as Instance Number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5-21T09:25:00.16" personId="{AAE72B2D-B0C7-4CEC-898D-819D69DE72E4}" id="{17714357-1D83-47EA-AF84-B689C8F71EC7}">
    <text>Class Code generated while setting up the class in CRC, same as Instance Number</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0-05-21T09:25:00.16" personId="{AAE72B2D-B0C7-4CEC-898D-819D69DE72E4}" id="{7C68D0C8-63DF-48EA-A6EF-BB5B87D85A62}">
    <text>Class Code generated while setting up the class in CRC, same as Instance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G465"/>
  <sheetViews>
    <sheetView tabSelected="1" topLeftCell="B1" zoomScaleNormal="100" workbookViewId="0">
      <pane xSplit="1" ySplit="2" topLeftCell="C406" activePane="bottomRight" state="frozen"/>
      <selection pane="topRight" activeCell="C2" sqref="C2"/>
      <selection pane="bottomLeft" activeCell="B3" sqref="B3"/>
      <selection pane="bottomRight" activeCell="B411" sqref="B411"/>
    </sheetView>
  </sheetViews>
  <sheetFormatPr defaultColWidth="9.453125" defaultRowHeight="14.5"/>
  <cols>
    <col min="1" max="1" width="31.453125" style="283" bestFit="1" customWidth="1"/>
    <col min="2" max="2" width="51.453125" style="283" bestFit="1" customWidth="1"/>
    <col min="3" max="3" width="49.453125" style="283" bestFit="1" customWidth="1"/>
    <col min="4" max="4" width="48.453125" style="283" bestFit="1" customWidth="1"/>
    <col min="5" max="5" width="15.453125" style="283" customWidth="1"/>
    <col min="6" max="6" width="20.453125" style="282" customWidth="1"/>
    <col min="7" max="7" width="19.453125" style="283" customWidth="1"/>
    <col min="8" max="8" width="23.453125" style="284" customWidth="1"/>
    <col min="9" max="9" width="19.453125" style="282" customWidth="1"/>
    <col min="10" max="10" width="16.453125" style="284" customWidth="1"/>
    <col min="11" max="11" width="24.453125" style="282" customWidth="1"/>
    <col min="12" max="12" width="19.453125" style="282" customWidth="1"/>
    <col min="13" max="13" width="25.453125" style="282" customWidth="1"/>
    <col min="14" max="14" width="19.453125" style="282" customWidth="1"/>
    <col min="15" max="15" width="14.453125" style="282" customWidth="1"/>
    <col min="16" max="16" width="18.453125" style="282" customWidth="1"/>
    <col min="17" max="17" width="10.453125" style="283" customWidth="1"/>
    <col min="18" max="18" width="51.453125" style="283" bestFit="1" customWidth="1"/>
    <col min="19" max="19" width="16.453125" style="283" customWidth="1"/>
    <col min="20" max="20" width="17.453125" style="283" customWidth="1"/>
    <col min="21" max="21" width="15.453125" style="282" customWidth="1"/>
    <col min="22" max="22" width="15.453125" style="285" customWidth="1"/>
    <col min="23" max="25" width="15.453125" style="283" customWidth="1"/>
    <col min="26" max="26" width="17.453125" style="283" customWidth="1"/>
    <col min="27" max="27" width="20.453125" style="283" customWidth="1"/>
    <col min="28" max="28" width="18.453125" style="283" customWidth="1"/>
    <col min="29" max="29" width="19.453125" style="283" customWidth="1"/>
    <col min="30" max="37" width="15.453125" style="283" customWidth="1"/>
    <col min="38" max="38" width="35.453125" style="286" customWidth="1"/>
    <col min="39" max="39" width="46.453125" style="283" customWidth="1"/>
    <col min="40" max="40" width="20.453125" style="283" customWidth="1"/>
    <col min="41" max="41" width="9.453125" style="283"/>
    <col min="42" max="43" width="9.453125" style="283" customWidth="1"/>
    <col min="44" max="49" width="9.453125" style="12" hidden="1" customWidth="1"/>
    <col min="50" max="51" width="10.453125" style="12" hidden="1" customWidth="1"/>
    <col min="52" max="52" width="17.453125" style="85" hidden="1" customWidth="1"/>
    <col min="53" max="53" width="9.453125" style="12" hidden="1" customWidth="1"/>
    <col min="54" max="54" width="10.453125" style="12" hidden="1" customWidth="1"/>
    <col min="55" max="57" width="9.453125" style="12" hidden="1" customWidth="1"/>
    <col min="58" max="58" width="9.453125" style="283" customWidth="1"/>
    <col min="59" max="16384" width="9.453125" style="283"/>
  </cols>
  <sheetData>
    <row r="1" spans="1:58">
      <c r="A1" s="277"/>
      <c r="B1" s="278" t="s">
        <v>0</v>
      </c>
      <c r="C1" s="279" t="s">
        <v>1</v>
      </c>
      <c r="D1" s="280" t="s">
        <v>2</v>
      </c>
      <c r="E1" s="281" t="s">
        <v>3</v>
      </c>
      <c r="AR1" s="530"/>
      <c r="AS1" s="530"/>
      <c r="AT1" s="530"/>
      <c r="AU1" s="530"/>
      <c r="AV1" s="530"/>
      <c r="AW1" s="530"/>
      <c r="AX1" s="530"/>
      <c r="AY1" s="530"/>
      <c r="BA1" s="530"/>
      <c r="BB1" s="530"/>
      <c r="BC1" s="530"/>
      <c r="BD1" s="530"/>
      <c r="BE1" s="530"/>
    </row>
    <row r="2" spans="1:58" s="309" customFormat="1" ht="93" customHeight="1">
      <c r="A2" s="310" t="s">
        <v>4</v>
      </c>
      <c r="B2" s="311" t="s">
        <v>5</v>
      </c>
      <c r="C2" s="311" t="s">
        <v>6</v>
      </c>
      <c r="D2" s="312" t="s">
        <v>7</v>
      </c>
      <c r="E2" s="311" t="s">
        <v>8</v>
      </c>
      <c r="F2" s="312" t="s">
        <v>9</v>
      </c>
      <c r="G2" s="312" t="s">
        <v>10</v>
      </c>
      <c r="H2" s="313" t="s">
        <v>11</v>
      </c>
      <c r="I2" s="311" t="s">
        <v>12</v>
      </c>
      <c r="J2" s="313" t="s">
        <v>13</v>
      </c>
      <c r="K2" s="311" t="s">
        <v>14</v>
      </c>
      <c r="L2" s="311" t="s">
        <v>15</v>
      </c>
      <c r="M2" s="311" t="s">
        <v>16</v>
      </c>
      <c r="N2" s="311" t="s">
        <v>17</v>
      </c>
      <c r="O2" s="311" t="s">
        <v>18</v>
      </c>
      <c r="P2" s="311" t="s">
        <v>19</v>
      </c>
      <c r="Q2" s="314" t="s">
        <v>20</v>
      </c>
      <c r="R2" s="312" t="s">
        <v>21</v>
      </c>
      <c r="S2" s="311" t="s">
        <v>22</v>
      </c>
      <c r="T2" s="311" t="s">
        <v>23</v>
      </c>
      <c r="U2" s="312" t="s">
        <v>24</v>
      </c>
      <c r="V2" s="312" t="s">
        <v>25</v>
      </c>
      <c r="W2" s="311" t="s">
        <v>26</v>
      </c>
      <c r="X2" s="311" t="s">
        <v>27</v>
      </c>
      <c r="Y2" s="311" t="s">
        <v>28</v>
      </c>
      <c r="Z2" s="312" t="s">
        <v>29</v>
      </c>
      <c r="AA2" s="311" t="s">
        <v>30</v>
      </c>
      <c r="AB2" s="311" t="s">
        <v>31</v>
      </c>
      <c r="AC2" s="311" t="s">
        <v>32</v>
      </c>
      <c r="AD2" s="311" t="s">
        <v>33</v>
      </c>
      <c r="AE2" s="311" t="s">
        <v>34</v>
      </c>
      <c r="AF2" s="311" t="s">
        <v>35</v>
      </c>
      <c r="AG2" s="312" t="s">
        <v>36</v>
      </c>
      <c r="AH2" s="312" t="s">
        <v>37</v>
      </c>
      <c r="AI2" s="311" t="s">
        <v>38</v>
      </c>
      <c r="AJ2" s="311" t="s">
        <v>39</v>
      </c>
      <c r="AK2" s="311" t="s">
        <v>40</v>
      </c>
      <c r="AL2" s="312" t="s">
        <v>41</v>
      </c>
      <c r="AM2" s="314" t="s">
        <v>42</v>
      </c>
      <c r="AN2" s="309" t="s">
        <v>43</v>
      </c>
      <c r="AR2" s="307"/>
      <c r="AS2" s="307"/>
      <c r="AT2" s="307"/>
      <c r="AU2" s="544"/>
      <c r="AV2" s="545"/>
      <c r="AW2" s="545"/>
      <c r="AX2" s="546"/>
      <c r="AY2" s="515"/>
      <c r="AZ2" s="308"/>
      <c r="BA2" s="307"/>
      <c r="BB2" s="307"/>
      <c r="BC2" s="307"/>
      <c r="BD2" s="307"/>
    </row>
    <row r="3" spans="1:58" s="114" customFormat="1" ht="154">
      <c r="A3" s="122"/>
      <c r="B3" s="120" t="s">
        <v>44</v>
      </c>
      <c r="C3" s="120"/>
      <c r="D3" s="117">
        <v>10096012</v>
      </c>
      <c r="E3" s="120"/>
      <c r="F3" s="117" t="s">
        <v>45</v>
      </c>
      <c r="G3" s="118">
        <v>44186</v>
      </c>
      <c r="H3" s="130">
        <v>44200</v>
      </c>
      <c r="I3" s="118">
        <v>44214</v>
      </c>
      <c r="J3" s="119">
        <v>44215</v>
      </c>
      <c r="K3" s="118">
        <v>44270</v>
      </c>
      <c r="L3" s="118">
        <v>44271</v>
      </c>
      <c r="M3" s="118" t="s">
        <v>46</v>
      </c>
      <c r="N3" s="118" t="s">
        <v>46</v>
      </c>
      <c r="O3" s="118"/>
      <c r="P3" s="118"/>
      <c r="Q3" s="120" t="s">
        <v>47</v>
      </c>
      <c r="R3" s="120" t="s">
        <v>48</v>
      </c>
      <c r="S3" s="120">
        <f t="shared" ref="S3:S15" si="0">U3+V3</f>
        <v>79</v>
      </c>
      <c r="T3" s="120">
        <v>79</v>
      </c>
      <c r="U3" s="120">
        <v>0</v>
      </c>
      <c r="V3" s="120">
        <v>79</v>
      </c>
      <c r="W3" s="120"/>
      <c r="X3" s="120" t="s">
        <v>49</v>
      </c>
      <c r="Y3" s="120"/>
      <c r="Z3" s="120" t="s">
        <v>50</v>
      </c>
      <c r="AA3" s="120" t="s">
        <v>51</v>
      </c>
      <c r="AB3" s="120" t="s">
        <v>50</v>
      </c>
      <c r="AC3" s="120" t="s">
        <v>46</v>
      </c>
      <c r="AD3" s="120" t="s">
        <v>52</v>
      </c>
      <c r="AE3" s="120" t="s">
        <v>52</v>
      </c>
      <c r="AF3" s="120" t="s">
        <v>52</v>
      </c>
      <c r="AG3" s="120" t="s">
        <v>53</v>
      </c>
      <c r="AH3" s="120" t="s">
        <v>54</v>
      </c>
      <c r="AI3" s="120" t="s">
        <v>46</v>
      </c>
      <c r="AJ3" s="120"/>
      <c r="AK3" s="120"/>
      <c r="AL3" s="120" t="s">
        <v>55</v>
      </c>
      <c r="AM3" s="120"/>
      <c r="AN3" s="120"/>
      <c r="AO3" s="517"/>
      <c r="AP3" s="517"/>
      <c r="AQ3" s="517"/>
      <c r="AR3" s="121">
        <f t="shared" ref="AR3:AR66" si="1">COUNTIF(B:B,B3)</f>
        <v>1</v>
      </c>
      <c r="AS3" s="121" t="str">
        <f t="shared" ref="AS3" si="2">IFERROR(RIGHT(B3,16-SEARCH("_", B3)),0)</f>
        <v>2021_01_04_a</v>
      </c>
      <c r="AT3" s="122"/>
      <c r="AU3" s="121" t="str">
        <f t="shared" ref="AU3" si="3">LEFT(AS3,4)</f>
        <v>2021</v>
      </c>
      <c r="AV3" s="121" t="str">
        <f t="shared" ref="AV3" si="4">MID(AS3,6,2)</f>
        <v>01</v>
      </c>
      <c r="AW3" s="121" t="str">
        <f t="shared" ref="AW3" si="5">MID(AS3,9,2)</f>
        <v>04</v>
      </c>
      <c r="AX3" s="121">
        <f t="shared" ref="AX3" si="6">IFERROR(DATE(AU3,AV3,AW3)," ")</f>
        <v>44200</v>
      </c>
      <c r="AY3" s="123"/>
      <c r="AZ3" s="124">
        <f t="shared" ref="AZ3" si="7">H3</f>
        <v>44200</v>
      </c>
      <c r="BA3" s="121" t="b">
        <f t="shared" ref="BA3" si="8">IF(AX3=" "," ",AX3=AZ3)</f>
        <v>1</v>
      </c>
      <c r="BB3" s="121">
        <f t="shared" ref="BB3" si="9">IF(BC3="YES"," ",AZ3)</f>
        <v>44200</v>
      </c>
      <c r="BC3" s="121" t="str">
        <f t="shared" ref="BC3" si="10">IF(AM3="Apprentice","yes","no")</f>
        <v>no</v>
      </c>
      <c r="BD3" s="121" t="b">
        <f t="shared" ref="BD3" si="11">IF(OR(U3&lt;&gt;"0", V3&lt;&gt;"0"),U3=V3," ")</f>
        <v>0</v>
      </c>
      <c r="BE3" s="125" t="s">
        <v>56</v>
      </c>
      <c r="BF3" s="122"/>
    </row>
    <row r="4" spans="1:58" s="114" customFormat="1" ht="154">
      <c r="A4" s="122"/>
      <c r="B4" s="120" t="s">
        <v>57</v>
      </c>
      <c r="C4" s="120"/>
      <c r="D4" s="131" t="s">
        <v>58</v>
      </c>
      <c r="E4" s="120"/>
      <c r="F4" s="117" t="s">
        <v>45</v>
      </c>
      <c r="G4" s="118" t="s">
        <v>59</v>
      </c>
      <c r="H4" s="130">
        <v>44207</v>
      </c>
      <c r="I4" s="118">
        <v>44221</v>
      </c>
      <c r="J4" s="119">
        <v>44223</v>
      </c>
      <c r="K4" s="118"/>
      <c r="L4" s="118"/>
      <c r="M4" s="118"/>
      <c r="N4" s="118"/>
      <c r="O4" s="118"/>
      <c r="P4" s="118"/>
      <c r="Q4" s="120" t="s">
        <v>47</v>
      </c>
      <c r="R4" s="120" t="s">
        <v>48</v>
      </c>
      <c r="S4" s="120">
        <f t="shared" si="0"/>
        <v>124</v>
      </c>
      <c r="T4" s="120">
        <v>124</v>
      </c>
      <c r="U4" s="120">
        <v>0</v>
      </c>
      <c r="V4" s="120">
        <v>124</v>
      </c>
      <c r="W4" s="120"/>
      <c r="X4" s="120"/>
      <c r="Y4" s="120"/>
      <c r="Z4" s="120" t="s">
        <v>50</v>
      </c>
      <c r="AA4" s="120" t="s">
        <v>51</v>
      </c>
      <c r="AB4" s="120"/>
      <c r="AC4" s="120"/>
      <c r="AD4" s="120"/>
      <c r="AE4" s="120"/>
      <c r="AF4" s="120"/>
      <c r="AG4" s="120" t="s">
        <v>53</v>
      </c>
      <c r="AH4" s="120" t="s">
        <v>54</v>
      </c>
      <c r="AI4" s="120"/>
      <c r="AJ4" s="120"/>
      <c r="AK4" s="120"/>
      <c r="AL4" s="120" t="s">
        <v>55</v>
      </c>
      <c r="AM4" s="120"/>
      <c r="AN4" s="120"/>
      <c r="AO4" s="517"/>
      <c r="AP4" s="517"/>
      <c r="AQ4" s="517"/>
      <c r="AR4" s="121">
        <f t="shared" si="1"/>
        <v>1</v>
      </c>
      <c r="AS4" s="121" t="str">
        <f t="shared" ref="AS4:AS68" si="12">IFERROR(RIGHT(B4,16-SEARCH("_", B4)),0)</f>
        <v>2021_01_11_a</v>
      </c>
      <c r="AT4" s="122"/>
      <c r="AU4" s="121" t="str">
        <f t="shared" ref="AU4:AU68" si="13">LEFT(AS4,4)</f>
        <v>2021</v>
      </c>
      <c r="AV4" s="121" t="str">
        <f t="shared" ref="AV4:AV68" si="14">MID(AS4,6,2)</f>
        <v>01</v>
      </c>
      <c r="AW4" s="121" t="str">
        <f t="shared" ref="AW4:AW68" si="15">MID(AS4,9,2)</f>
        <v>11</v>
      </c>
      <c r="AX4" s="121">
        <f t="shared" ref="AX4:AX68" si="16">IFERROR(DATE(AU4,AV4,AW4)," ")</f>
        <v>44207</v>
      </c>
      <c r="AY4" s="123"/>
      <c r="AZ4" s="124">
        <f t="shared" ref="AZ4:AZ68" si="17">H4</f>
        <v>44207</v>
      </c>
      <c r="BA4" s="121" t="b">
        <f t="shared" ref="BA4:BA68" si="18">IF(AX4=" "," ",AX4=AZ4)</f>
        <v>1</v>
      </c>
      <c r="BB4" s="121">
        <f t="shared" ref="BB4:BB68" si="19">IF(BC4="YES"," ",AZ4)</f>
        <v>44207</v>
      </c>
      <c r="BC4" s="121" t="str">
        <f t="shared" ref="BC4:BC68" si="20">IF(AM4="Apprentice","yes","no")</f>
        <v>no</v>
      </c>
      <c r="BD4" s="121" t="b">
        <f t="shared" ref="BD4:BD68" si="21">IF(OR(U4&lt;&gt;"0", V4&lt;&gt;"0"),U4=V4," ")</f>
        <v>0</v>
      </c>
      <c r="BE4" s="125" t="s">
        <v>56</v>
      </c>
      <c r="BF4" s="122"/>
    </row>
    <row r="5" spans="1:58" s="114" customFormat="1" ht="154">
      <c r="A5" s="122"/>
      <c r="B5" s="120" t="s">
        <v>60</v>
      </c>
      <c r="C5" s="120"/>
      <c r="D5" s="117">
        <v>10096668</v>
      </c>
      <c r="E5" s="120"/>
      <c r="F5" s="117" t="s">
        <v>45</v>
      </c>
      <c r="G5" s="118" t="s">
        <v>61</v>
      </c>
      <c r="H5" s="130">
        <v>44214</v>
      </c>
      <c r="I5" s="118">
        <v>44228</v>
      </c>
      <c r="J5" s="119">
        <v>44229</v>
      </c>
      <c r="K5" s="118"/>
      <c r="L5" s="118"/>
      <c r="M5" s="118"/>
      <c r="N5" s="118"/>
      <c r="O5" s="118"/>
      <c r="P5" s="118"/>
      <c r="Q5" s="120" t="s">
        <v>47</v>
      </c>
      <c r="R5" s="120" t="s">
        <v>48</v>
      </c>
      <c r="S5" s="120">
        <f t="shared" si="0"/>
        <v>96</v>
      </c>
      <c r="T5" s="120">
        <v>96</v>
      </c>
      <c r="U5" s="120">
        <v>0</v>
      </c>
      <c r="V5" s="120">
        <v>96</v>
      </c>
      <c r="W5" s="120"/>
      <c r="X5" s="120"/>
      <c r="Y5" s="120"/>
      <c r="Z5" s="120" t="s">
        <v>50</v>
      </c>
      <c r="AA5" s="120" t="s">
        <v>51</v>
      </c>
      <c r="AB5" s="120"/>
      <c r="AC5" s="120"/>
      <c r="AD5" s="120"/>
      <c r="AE5" s="120"/>
      <c r="AF5" s="120"/>
      <c r="AG5" s="120" t="s">
        <v>53</v>
      </c>
      <c r="AH5" s="120" t="s">
        <v>54</v>
      </c>
      <c r="AI5" s="120"/>
      <c r="AJ5" s="120"/>
      <c r="AK5" s="120"/>
      <c r="AL5" s="120" t="s">
        <v>55</v>
      </c>
      <c r="AM5" s="120"/>
      <c r="AN5" s="120"/>
      <c r="AO5" s="517"/>
      <c r="AP5" s="517"/>
      <c r="AQ5" s="517"/>
      <c r="AR5" s="121">
        <f t="shared" si="1"/>
        <v>1</v>
      </c>
      <c r="AS5" s="121" t="str">
        <f t="shared" si="12"/>
        <v>2021_01_18_a</v>
      </c>
      <c r="AT5" s="122"/>
      <c r="AU5" s="121" t="str">
        <f t="shared" si="13"/>
        <v>2021</v>
      </c>
      <c r="AV5" s="121" t="str">
        <f t="shared" si="14"/>
        <v>01</v>
      </c>
      <c r="AW5" s="121" t="str">
        <f t="shared" si="15"/>
        <v>18</v>
      </c>
      <c r="AX5" s="121">
        <f t="shared" si="16"/>
        <v>44214</v>
      </c>
      <c r="AY5" s="123"/>
      <c r="AZ5" s="124">
        <f t="shared" si="17"/>
        <v>44214</v>
      </c>
      <c r="BA5" s="121" t="b">
        <f t="shared" si="18"/>
        <v>1</v>
      </c>
      <c r="BB5" s="121">
        <f t="shared" si="19"/>
        <v>44214</v>
      </c>
      <c r="BC5" s="121" t="str">
        <f t="shared" si="20"/>
        <v>no</v>
      </c>
      <c r="BD5" s="121" t="b">
        <f t="shared" si="21"/>
        <v>0</v>
      </c>
      <c r="BE5" s="125" t="s">
        <v>56</v>
      </c>
      <c r="BF5" s="122"/>
    </row>
    <row r="6" spans="1:58" s="114" customFormat="1" ht="154">
      <c r="A6" s="122"/>
      <c r="B6" s="120" t="s">
        <v>62</v>
      </c>
      <c r="C6" s="120"/>
      <c r="D6" s="117">
        <v>10096952</v>
      </c>
      <c r="E6" s="120"/>
      <c r="F6" s="117" t="s">
        <v>45</v>
      </c>
      <c r="G6" s="118" t="s">
        <v>63</v>
      </c>
      <c r="H6" s="130">
        <v>44223</v>
      </c>
      <c r="I6" s="118">
        <v>44236</v>
      </c>
      <c r="J6" s="119">
        <v>44237</v>
      </c>
      <c r="K6" s="118"/>
      <c r="L6" s="118"/>
      <c r="M6" s="118"/>
      <c r="N6" s="118"/>
      <c r="O6" s="118"/>
      <c r="P6" s="118"/>
      <c r="Q6" s="120" t="s">
        <v>47</v>
      </c>
      <c r="R6" s="120" t="s">
        <v>48</v>
      </c>
      <c r="S6" s="120">
        <f t="shared" si="0"/>
        <v>128</v>
      </c>
      <c r="T6" s="120">
        <v>128</v>
      </c>
      <c r="U6" s="120">
        <v>0</v>
      </c>
      <c r="V6" s="120">
        <v>128</v>
      </c>
      <c r="W6" s="120"/>
      <c r="X6" s="120"/>
      <c r="Y6" s="120"/>
      <c r="Z6" s="120" t="s">
        <v>50</v>
      </c>
      <c r="AA6" s="120" t="s">
        <v>51</v>
      </c>
      <c r="AB6" s="120"/>
      <c r="AC6" s="120"/>
      <c r="AD6" s="120"/>
      <c r="AE6" s="120"/>
      <c r="AF6" s="120"/>
      <c r="AG6" s="120" t="s">
        <v>53</v>
      </c>
      <c r="AH6" s="120" t="s">
        <v>54</v>
      </c>
      <c r="AI6" s="120"/>
      <c r="AJ6" s="120"/>
      <c r="AK6" s="120"/>
      <c r="AL6" s="120" t="s">
        <v>55</v>
      </c>
      <c r="AM6" s="120"/>
      <c r="AN6" s="120"/>
      <c r="AO6" s="517"/>
      <c r="AP6" s="517"/>
      <c r="AQ6" s="517"/>
      <c r="AR6" s="121">
        <f t="shared" si="1"/>
        <v>1</v>
      </c>
      <c r="AS6" s="121" t="str">
        <f t="shared" si="12"/>
        <v>2021_01_27_a</v>
      </c>
      <c r="AT6" s="122"/>
      <c r="AU6" s="121" t="str">
        <f t="shared" si="13"/>
        <v>2021</v>
      </c>
      <c r="AV6" s="121" t="str">
        <f t="shared" si="14"/>
        <v>01</v>
      </c>
      <c r="AW6" s="121" t="str">
        <f t="shared" si="15"/>
        <v>27</v>
      </c>
      <c r="AX6" s="121">
        <f t="shared" si="16"/>
        <v>44223</v>
      </c>
      <c r="AY6" s="123"/>
      <c r="AZ6" s="124">
        <f t="shared" si="17"/>
        <v>44223</v>
      </c>
      <c r="BA6" s="121" t="b">
        <f t="shared" si="18"/>
        <v>1</v>
      </c>
      <c r="BB6" s="121">
        <f t="shared" si="19"/>
        <v>44223</v>
      </c>
      <c r="BC6" s="121" t="str">
        <f t="shared" si="20"/>
        <v>no</v>
      </c>
      <c r="BD6" s="121" t="b">
        <f t="shared" si="21"/>
        <v>0</v>
      </c>
      <c r="BE6" s="125" t="s">
        <v>56</v>
      </c>
      <c r="BF6" s="122"/>
    </row>
    <row r="7" spans="1:58" s="114" customFormat="1" ht="154">
      <c r="A7" s="122"/>
      <c r="B7" s="120" t="s">
        <v>64</v>
      </c>
      <c r="C7" s="120"/>
      <c r="D7" s="117">
        <v>10096984</v>
      </c>
      <c r="E7" s="120"/>
      <c r="F7" s="117" t="s">
        <v>45</v>
      </c>
      <c r="G7" s="118" t="s">
        <v>65</v>
      </c>
      <c r="H7" s="130">
        <v>44228</v>
      </c>
      <c r="I7" s="118">
        <v>44239</v>
      </c>
      <c r="J7" s="119">
        <v>44242</v>
      </c>
      <c r="K7" s="118"/>
      <c r="L7" s="118"/>
      <c r="M7" s="118"/>
      <c r="N7" s="118"/>
      <c r="O7" s="118"/>
      <c r="P7" s="118"/>
      <c r="Q7" s="120" t="s">
        <v>47</v>
      </c>
      <c r="R7" s="120" t="s">
        <v>48</v>
      </c>
      <c r="S7" s="120">
        <f t="shared" si="0"/>
        <v>111</v>
      </c>
      <c r="T7" s="120">
        <v>111</v>
      </c>
      <c r="U7" s="120">
        <v>0</v>
      </c>
      <c r="V7" s="120">
        <v>111</v>
      </c>
      <c r="W7" s="120"/>
      <c r="X7" s="120"/>
      <c r="Y7" s="120"/>
      <c r="Z7" s="120" t="s">
        <v>50</v>
      </c>
      <c r="AA7" s="120" t="s">
        <v>51</v>
      </c>
      <c r="AB7" s="120"/>
      <c r="AC7" s="120"/>
      <c r="AD7" s="120"/>
      <c r="AE7" s="120"/>
      <c r="AF7" s="120"/>
      <c r="AG7" s="120" t="s">
        <v>53</v>
      </c>
      <c r="AH7" s="120" t="s">
        <v>54</v>
      </c>
      <c r="AI7" s="120"/>
      <c r="AJ7" s="120"/>
      <c r="AK7" s="120"/>
      <c r="AL7" s="120" t="s">
        <v>55</v>
      </c>
      <c r="AM7" s="120"/>
      <c r="AN7" s="120"/>
      <c r="AO7" s="517"/>
      <c r="AP7" s="517"/>
      <c r="AQ7" s="517"/>
      <c r="AR7" s="121">
        <f t="shared" si="1"/>
        <v>1</v>
      </c>
      <c r="AS7" s="121" t="str">
        <f t="shared" si="12"/>
        <v>2021_02_01_a</v>
      </c>
      <c r="AT7" s="122"/>
      <c r="AU7" s="121" t="str">
        <f t="shared" si="13"/>
        <v>2021</v>
      </c>
      <c r="AV7" s="121" t="str">
        <f t="shared" si="14"/>
        <v>02</v>
      </c>
      <c r="AW7" s="121" t="str">
        <f t="shared" si="15"/>
        <v>01</v>
      </c>
      <c r="AX7" s="121">
        <f t="shared" si="16"/>
        <v>44228</v>
      </c>
      <c r="AY7" s="123"/>
      <c r="AZ7" s="124">
        <f t="shared" si="17"/>
        <v>44228</v>
      </c>
      <c r="BA7" s="121" t="b">
        <f t="shared" si="18"/>
        <v>1</v>
      </c>
      <c r="BB7" s="121">
        <f t="shared" si="19"/>
        <v>44228</v>
      </c>
      <c r="BC7" s="121" t="str">
        <f t="shared" si="20"/>
        <v>no</v>
      </c>
      <c r="BD7" s="121" t="b">
        <f t="shared" si="21"/>
        <v>0</v>
      </c>
      <c r="BE7" s="125" t="s">
        <v>56</v>
      </c>
      <c r="BF7" s="122"/>
    </row>
    <row r="8" spans="1:58" s="114" customFormat="1" ht="154">
      <c r="A8" s="122"/>
      <c r="B8" s="120" t="s">
        <v>66</v>
      </c>
      <c r="C8" s="120"/>
      <c r="D8" s="117">
        <v>10097345</v>
      </c>
      <c r="E8" s="120"/>
      <c r="F8" s="117" t="s">
        <v>45</v>
      </c>
      <c r="G8" s="118" t="s">
        <v>67</v>
      </c>
      <c r="H8" s="130">
        <v>44235</v>
      </c>
      <c r="I8" s="118"/>
      <c r="J8" s="119">
        <v>44249</v>
      </c>
      <c r="K8" s="118"/>
      <c r="L8" s="118"/>
      <c r="M8" s="118"/>
      <c r="N8" s="118"/>
      <c r="O8" s="118"/>
      <c r="P8" s="118"/>
      <c r="Q8" s="120" t="s">
        <v>47</v>
      </c>
      <c r="R8" s="120" t="s">
        <v>48</v>
      </c>
      <c r="S8" s="120">
        <f t="shared" si="0"/>
        <v>133</v>
      </c>
      <c r="T8" s="120">
        <v>133</v>
      </c>
      <c r="U8" s="120">
        <v>0</v>
      </c>
      <c r="V8" s="120">
        <v>133</v>
      </c>
      <c r="W8" s="120"/>
      <c r="X8" s="120"/>
      <c r="Y8" s="120"/>
      <c r="Z8" s="120" t="s">
        <v>50</v>
      </c>
      <c r="AA8" s="120"/>
      <c r="AB8" s="120"/>
      <c r="AC8" s="120"/>
      <c r="AD8" s="120"/>
      <c r="AE8" s="120"/>
      <c r="AF8" s="120"/>
      <c r="AG8" s="120" t="s">
        <v>53</v>
      </c>
      <c r="AH8" s="120" t="s">
        <v>54</v>
      </c>
      <c r="AI8" s="120"/>
      <c r="AJ8" s="120"/>
      <c r="AK8" s="120"/>
      <c r="AL8" s="120" t="s">
        <v>55</v>
      </c>
      <c r="AM8" s="120"/>
      <c r="AN8" s="120"/>
      <c r="AO8" s="517"/>
      <c r="AP8" s="517"/>
      <c r="AQ8" s="517"/>
      <c r="AR8" s="121">
        <f t="shared" si="1"/>
        <v>1</v>
      </c>
      <c r="AS8" s="121" t="str">
        <f t="shared" si="12"/>
        <v>2021_02_08_a</v>
      </c>
      <c r="AT8" s="122"/>
      <c r="AU8" s="121" t="str">
        <f t="shared" si="13"/>
        <v>2021</v>
      </c>
      <c r="AV8" s="121" t="str">
        <f t="shared" si="14"/>
        <v>02</v>
      </c>
      <c r="AW8" s="121" t="str">
        <f t="shared" si="15"/>
        <v>08</v>
      </c>
      <c r="AX8" s="121">
        <f t="shared" si="16"/>
        <v>44235</v>
      </c>
      <c r="AY8" s="123"/>
      <c r="AZ8" s="124">
        <f t="shared" si="17"/>
        <v>44235</v>
      </c>
      <c r="BA8" s="121" t="b">
        <f t="shared" si="18"/>
        <v>1</v>
      </c>
      <c r="BB8" s="121">
        <f t="shared" si="19"/>
        <v>44235</v>
      </c>
      <c r="BC8" s="121" t="str">
        <f t="shared" si="20"/>
        <v>no</v>
      </c>
      <c r="BD8" s="121" t="b">
        <f t="shared" si="21"/>
        <v>0</v>
      </c>
      <c r="BE8" s="125" t="s">
        <v>56</v>
      </c>
      <c r="BF8" s="122"/>
    </row>
    <row r="9" spans="1:58" s="114" customFormat="1" ht="154">
      <c r="A9" s="122"/>
      <c r="B9" s="120" t="s">
        <v>68</v>
      </c>
      <c r="C9" s="120"/>
      <c r="D9" s="117">
        <v>10097485</v>
      </c>
      <c r="E9" s="120"/>
      <c r="F9" s="117" t="s">
        <v>45</v>
      </c>
      <c r="G9" s="118" t="s">
        <v>69</v>
      </c>
      <c r="H9" s="130">
        <v>44242</v>
      </c>
      <c r="I9" s="118"/>
      <c r="J9" s="119">
        <v>44256</v>
      </c>
      <c r="K9" s="118"/>
      <c r="L9" s="118"/>
      <c r="M9" s="118"/>
      <c r="N9" s="118"/>
      <c r="O9" s="118"/>
      <c r="P9" s="118"/>
      <c r="Q9" s="120" t="s">
        <v>47</v>
      </c>
      <c r="R9" s="120" t="s">
        <v>48</v>
      </c>
      <c r="S9" s="120">
        <f t="shared" si="0"/>
        <v>125</v>
      </c>
      <c r="T9" s="120">
        <v>125</v>
      </c>
      <c r="U9" s="120">
        <v>0</v>
      </c>
      <c r="V9" s="120">
        <v>125</v>
      </c>
      <c r="W9" s="120"/>
      <c r="X9" s="120"/>
      <c r="Y9" s="120"/>
      <c r="Z9" s="120" t="s">
        <v>50</v>
      </c>
      <c r="AA9" s="120"/>
      <c r="AB9" s="120"/>
      <c r="AC9" s="120"/>
      <c r="AD9" s="120"/>
      <c r="AE9" s="120"/>
      <c r="AF9" s="120"/>
      <c r="AG9" s="120" t="s">
        <v>53</v>
      </c>
      <c r="AH9" s="120" t="s">
        <v>54</v>
      </c>
      <c r="AI9" s="120"/>
      <c r="AJ9" s="120"/>
      <c r="AK9" s="120"/>
      <c r="AL9" s="120" t="s">
        <v>55</v>
      </c>
      <c r="AM9" s="120"/>
      <c r="AN9" s="120"/>
      <c r="AO9" s="517"/>
      <c r="AP9" s="517"/>
      <c r="AQ9" s="517"/>
      <c r="AR9" s="121">
        <f t="shared" si="1"/>
        <v>1</v>
      </c>
      <c r="AS9" s="121" t="str">
        <f t="shared" si="12"/>
        <v>2021_02_15_a</v>
      </c>
      <c r="AT9" s="122"/>
      <c r="AU9" s="121" t="str">
        <f t="shared" si="13"/>
        <v>2021</v>
      </c>
      <c r="AV9" s="121" t="str">
        <f t="shared" si="14"/>
        <v>02</v>
      </c>
      <c r="AW9" s="121" t="str">
        <f t="shared" si="15"/>
        <v>15</v>
      </c>
      <c r="AX9" s="121">
        <f t="shared" si="16"/>
        <v>44242</v>
      </c>
      <c r="AY9" s="123"/>
      <c r="AZ9" s="124">
        <f t="shared" si="17"/>
        <v>44242</v>
      </c>
      <c r="BA9" s="121" t="b">
        <f t="shared" si="18"/>
        <v>1</v>
      </c>
      <c r="BB9" s="121">
        <f t="shared" si="19"/>
        <v>44242</v>
      </c>
      <c r="BC9" s="121" t="str">
        <f t="shared" si="20"/>
        <v>no</v>
      </c>
      <c r="BD9" s="121" t="b">
        <f t="shared" si="21"/>
        <v>0</v>
      </c>
      <c r="BE9" s="125" t="s">
        <v>56</v>
      </c>
      <c r="BF9" s="122"/>
    </row>
    <row r="10" spans="1:58" s="114" customFormat="1" ht="154">
      <c r="A10" s="122"/>
      <c r="B10" s="120" t="s">
        <v>70</v>
      </c>
      <c r="C10" s="120"/>
      <c r="D10" s="117">
        <v>10097706</v>
      </c>
      <c r="E10" s="120"/>
      <c r="F10" s="117" t="s">
        <v>45</v>
      </c>
      <c r="G10" s="118" t="s">
        <v>71</v>
      </c>
      <c r="H10" s="130">
        <v>44249</v>
      </c>
      <c r="I10" s="118"/>
      <c r="J10" s="119">
        <v>44263</v>
      </c>
      <c r="K10" s="118"/>
      <c r="L10" s="118"/>
      <c r="M10" s="118"/>
      <c r="N10" s="118"/>
      <c r="O10" s="118"/>
      <c r="P10" s="118"/>
      <c r="Q10" s="120" t="s">
        <v>47</v>
      </c>
      <c r="R10" s="120" t="s">
        <v>48</v>
      </c>
      <c r="S10" s="120">
        <f t="shared" si="0"/>
        <v>95</v>
      </c>
      <c r="T10" s="120">
        <v>95</v>
      </c>
      <c r="U10" s="120">
        <v>0</v>
      </c>
      <c r="V10" s="120">
        <v>95</v>
      </c>
      <c r="W10" s="120"/>
      <c r="X10" s="120"/>
      <c r="Y10" s="120"/>
      <c r="Z10" s="120" t="s">
        <v>50</v>
      </c>
      <c r="AA10" s="120"/>
      <c r="AB10" s="120"/>
      <c r="AC10" s="120"/>
      <c r="AD10" s="120"/>
      <c r="AE10" s="120"/>
      <c r="AF10" s="120"/>
      <c r="AG10" s="120" t="s">
        <v>53</v>
      </c>
      <c r="AH10" s="120" t="s">
        <v>54</v>
      </c>
      <c r="AI10" s="120"/>
      <c r="AJ10" s="120"/>
      <c r="AK10" s="120"/>
      <c r="AL10" s="120" t="s">
        <v>55</v>
      </c>
      <c r="AM10" s="120"/>
      <c r="AN10" s="120"/>
      <c r="AO10" s="517"/>
      <c r="AP10" s="517"/>
      <c r="AQ10" s="517"/>
      <c r="AR10" s="121">
        <f t="shared" si="1"/>
        <v>1</v>
      </c>
      <c r="AS10" s="121" t="str">
        <f t="shared" si="12"/>
        <v>2021_02_22_a</v>
      </c>
      <c r="AT10" s="122"/>
      <c r="AU10" s="121" t="str">
        <f t="shared" si="13"/>
        <v>2021</v>
      </c>
      <c r="AV10" s="121" t="str">
        <f t="shared" si="14"/>
        <v>02</v>
      </c>
      <c r="AW10" s="121" t="str">
        <f t="shared" si="15"/>
        <v>22</v>
      </c>
      <c r="AX10" s="121">
        <f t="shared" si="16"/>
        <v>44249</v>
      </c>
      <c r="AY10" s="123"/>
      <c r="AZ10" s="124">
        <f t="shared" si="17"/>
        <v>44249</v>
      </c>
      <c r="BA10" s="121" t="b">
        <f t="shared" si="18"/>
        <v>1</v>
      </c>
      <c r="BB10" s="121">
        <f t="shared" si="19"/>
        <v>44249</v>
      </c>
      <c r="BC10" s="121" t="str">
        <f t="shared" si="20"/>
        <v>no</v>
      </c>
      <c r="BD10" s="121" t="b">
        <f t="shared" si="21"/>
        <v>0</v>
      </c>
      <c r="BE10" s="125" t="s">
        <v>56</v>
      </c>
      <c r="BF10" s="122"/>
    </row>
    <row r="11" spans="1:58" s="114" customFormat="1" ht="154">
      <c r="A11" s="122"/>
      <c r="B11" s="120" t="s">
        <v>72</v>
      </c>
      <c r="C11" s="120"/>
      <c r="D11" s="117">
        <v>10098220</v>
      </c>
      <c r="E11" s="120"/>
      <c r="F11" s="117" t="s">
        <v>45</v>
      </c>
      <c r="G11" s="118" t="s">
        <v>73</v>
      </c>
      <c r="H11" s="130">
        <v>44263</v>
      </c>
      <c r="I11" s="118"/>
      <c r="J11" s="119">
        <v>44277</v>
      </c>
      <c r="K11" s="118"/>
      <c r="L11" s="118"/>
      <c r="M11" s="118"/>
      <c r="N11" s="118"/>
      <c r="O11" s="118"/>
      <c r="P11" s="118"/>
      <c r="Q11" s="120" t="s">
        <v>47</v>
      </c>
      <c r="R11" s="120" t="s">
        <v>48</v>
      </c>
      <c r="S11" s="120">
        <f t="shared" si="0"/>
        <v>92</v>
      </c>
      <c r="T11" s="120">
        <v>92</v>
      </c>
      <c r="U11" s="120">
        <v>0</v>
      </c>
      <c r="V11" s="120">
        <v>92</v>
      </c>
      <c r="W11" s="120"/>
      <c r="X11" s="120"/>
      <c r="Y11" s="120"/>
      <c r="Z11" s="120" t="s">
        <v>50</v>
      </c>
      <c r="AA11" s="120"/>
      <c r="AB11" s="120"/>
      <c r="AC11" s="120"/>
      <c r="AD11" s="120"/>
      <c r="AE11" s="120"/>
      <c r="AF11" s="120"/>
      <c r="AG11" s="120" t="s">
        <v>53</v>
      </c>
      <c r="AH11" s="120" t="s">
        <v>54</v>
      </c>
      <c r="AI11" s="120"/>
      <c r="AJ11" s="120"/>
      <c r="AK11" s="120"/>
      <c r="AL11" s="120" t="s">
        <v>55</v>
      </c>
      <c r="AM11" s="120"/>
      <c r="AN11" s="120"/>
      <c r="AO11" s="517"/>
      <c r="AP11" s="517"/>
      <c r="AQ11" s="517"/>
      <c r="AR11" s="121">
        <f t="shared" si="1"/>
        <v>1</v>
      </c>
      <c r="AS11" s="121" t="str">
        <f t="shared" si="12"/>
        <v>2021_03_08_a</v>
      </c>
      <c r="AT11" s="122"/>
      <c r="AU11" s="121" t="str">
        <f t="shared" si="13"/>
        <v>2021</v>
      </c>
      <c r="AV11" s="121" t="str">
        <f t="shared" si="14"/>
        <v>03</v>
      </c>
      <c r="AW11" s="121" t="str">
        <f t="shared" si="15"/>
        <v>08</v>
      </c>
      <c r="AX11" s="121">
        <f t="shared" si="16"/>
        <v>44263</v>
      </c>
      <c r="AY11" s="123"/>
      <c r="AZ11" s="124">
        <f t="shared" si="17"/>
        <v>44263</v>
      </c>
      <c r="BA11" s="121" t="b">
        <f t="shared" si="18"/>
        <v>1</v>
      </c>
      <c r="BB11" s="121">
        <f t="shared" si="19"/>
        <v>44263</v>
      </c>
      <c r="BC11" s="121" t="str">
        <f t="shared" si="20"/>
        <v>no</v>
      </c>
      <c r="BD11" s="121" t="b">
        <f t="shared" si="21"/>
        <v>0</v>
      </c>
      <c r="BE11" s="125" t="s">
        <v>56</v>
      </c>
      <c r="BF11" s="122"/>
    </row>
    <row r="12" spans="1:58" s="114" customFormat="1" ht="154">
      <c r="A12" s="122"/>
      <c r="B12" s="120" t="s">
        <v>74</v>
      </c>
      <c r="C12" s="120"/>
      <c r="D12" s="117">
        <v>10099380</v>
      </c>
      <c r="E12" s="120"/>
      <c r="F12" s="117" t="s">
        <v>45</v>
      </c>
      <c r="G12" s="118" t="s">
        <v>75</v>
      </c>
      <c r="H12" s="130">
        <v>44277</v>
      </c>
      <c r="I12" s="118"/>
      <c r="J12" s="119">
        <v>44292</v>
      </c>
      <c r="K12" s="118"/>
      <c r="L12" s="118"/>
      <c r="M12" s="118"/>
      <c r="N12" s="118"/>
      <c r="O12" s="118"/>
      <c r="P12" s="118"/>
      <c r="Q12" s="120" t="s">
        <v>47</v>
      </c>
      <c r="R12" s="120" t="s">
        <v>48</v>
      </c>
      <c r="S12" s="120">
        <f t="shared" si="0"/>
        <v>132</v>
      </c>
      <c r="T12" s="120">
        <v>132</v>
      </c>
      <c r="U12" s="120">
        <v>0</v>
      </c>
      <c r="V12" s="120">
        <v>132</v>
      </c>
      <c r="W12" s="120"/>
      <c r="X12" s="120"/>
      <c r="Y12" s="120"/>
      <c r="Z12" s="120" t="s">
        <v>50</v>
      </c>
      <c r="AA12" s="120"/>
      <c r="AB12" s="120"/>
      <c r="AC12" s="120"/>
      <c r="AD12" s="120"/>
      <c r="AE12" s="120"/>
      <c r="AF12" s="120"/>
      <c r="AG12" s="120" t="s">
        <v>53</v>
      </c>
      <c r="AH12" s="120" t="s">
        <v>54</v>
      </c>
      <c r="AI12" s="120"/>
      <c r="AJ12" s="120"/>
      <c r="AK12" s="120"/>
      <c r="AL12" s="120" t="s">
        <v>55</v>
      </c>
      <c r="AM12" s="120"/>
      <c r="AN12" s="120"/>
      <c r="AO12" s="517"/>
      <c r="AP12" s="517"/>
      <c r="AQ12" s="517"/>
      <c r="AR12" s="121">
        <f t="shared" si="1"/>
        <v>1</v>
      </c>
      <c r="AS12" s="121" t="str">
        <f t="shared" si="12"/>
        <v>2021_03_22_a</v>
      </c>
      <c r="AT12" s="122"/>
      <c r="AU12" s="121" t="str">
        <f t="shared" si="13"/>
        <v>2021</v>
      </c>
      <c r="AV12" s="121" t="str">
        <f t="shared" si="14"/>
        <v>03</v>
      </c>
      <c r="AW12" s="121" t="str">
        <f t="shared" si="15"/>
        <v>22</v>
      </c>
      <c r="AX12" s="121">
        <f t="shared" si="16"/>
        <v>44277</v>
      </c>
      <c r="AY12" s="123"/>
      <c r="AZ12" s="124">
        <f t="shared" si="17"/>
        <v>44277</v>
      </c>
      <c r="BA12" s="121" t="b">
        <f t="shared" si="18"/>
        <v>1</v>
      </c>
      <c r="BB12" s="121">
        <f t="shared" si="19"/>
        <v>44277</v>
      </c>
      <c r="BC12" s="121" t="str">
        <f t="shared" si="20"/>
        <v>no</v>
      </c>
      <c r="BD12" s="121" t="b">
        <f t="shared" si="21"/>
        <v>0</v>
      </c>
      <c r="BE12" s="125" t="s">
        <v>56</v>
      </c>
      <c r="BF12" s="122"/>
    </row>
    <row r="13" spans="1:58" s="114" customFormat="1" ht="154">
      <c r="A13" s="122"/>
      <c r="B13" s="120" t="s">
        <v>76</v>
      </c>
      <c r="C13" s="120"/>
      <c r="D13" s="117">
        <v>10100305</v>
      </c>
      <c r="E13" s="120"/>
      <c r="F13" s="117" t="s">
        <v>45</v>
      </c>
      <c r="G13" s="118" t="s">
        <v>77</v>
      </c>
      <c r="H13" s="130">
        <v>44298</v>
      </c>
      <c r="I13" s="118"/>
      <c r="J13" s="119">
        <v>44312</v>
      </c>
      <c r="K13" s="118"/>
      <c r="L13" s="118"/>
      <c r="M13" s="118"/>
      <c r="N13" s="118"/>
      <c r="O13" s="118"/>
      <c r="P13" s="118"/>
      <c r="Q13" s="120" t="s">
        <v>78</v>
      </c>
      <c r="R13" s="120" t="s">
        <v>48</v>
      </c>
      <c r="S13" s="120">
        <f t="shared" si="0"/>
        <v>164</v>
      </c>
      <c r="T13" s="120">
        <v>164</v>
      </c>
      <c r="U13" s="120">
        <v>0</v>
      </c>
      <c r="V13" s="120">
        <v>164</v>
      </c>
      <c r="W13" s="120"/>
      <c r="X13" s="120"/>
      <c r="Y13" s="120"/>
      <c r="Z13" s="120" t="s">
        <v>50</v>
      </c>
      <c r="AA13" s="120"/>
      <c r="AB13" s="120"/>
      <c r="AC13" s="120"/>
      <c r="AD13" s="120"/>
      <c r="AE13" s="120"/>
      <c r="AF13" s="120"/>
      <c r="AG13" s="120" t="s">
        <v>53</v>
      </c>
      <c r="AH13" s="120" t="s">
        <v>54</v>
      </c>
      <c r="AI13" s="120"/>
      <c r="AJ13" s="120"/>
      <c r="AK13" s="120"/>
      <c r="AL13" s="120" t="s">
        <v>55</v>
      </c>
      <c r="AM13" s="120"/>
      <c r="AN13" s="120"/>
      <c r="AO13" s="517"/>
      <c r="AP13" s="517"/>
      <c r="AQ13" s="517"/>
      <c r="AR13" s="121">
        <f t="shared" si="1"/>
        <v>1</v>
      </c>
      <c r="AS13" s="121" t="str">
        <f t="shared" si="12"/>
        <v>2021_04_12_a</v>
      </c>
      <c r="AT13" s="122"/>
      <c r="AU13" s="121" t="str">
        <f t="shared" si="13"/>
        <v>2021</v>
      </c>
      <c r="AV13" s="121" t="str">
        <f t="shared" si="14"/>
        <v>04</v>
      </c>
      <c r="AW13" s="121" t="str">
        <f t="shared" si="15"/>
        <v>12</v>
      </c>
      <c r="AX13" s="121">
        <f t="shared" si="16"/>
        <v>44298</v>
      </c>
      <c r="AY13" s="123"/>
      <c r="AZ13" s="124">
        <f t="shared" si="17"/>
        <v>44298</v>
      </c>
      <c r="BA13" s="121" t="b">
        <f t="shared" si="18"/>
        <v>1</v>
      </c>
      <c r="BB13" s="121">
        <f t="shared" si="19"/>
        <v>44298</v>
      </c>
      <c r="BC13" s="121" t="str">
        <f t="shared" si="20"/>
        <v>no</v>
      </c>
      <c r="BD13" s="121" t="b">
        <f t="shared" si="21"/>
        <v>0</v>
      </c>
      <c r="BE13" s="125" t="s">
        <v>56</v>
      </c>
      <c r="BF13" s="122"/>
    </row>
    <row r="14" spans="1:58" s="114" customFormat="1" ht="154">
      <c r="A14" s="122"/>
      <c r="B14" s="120" t="s">
        <v>79</v>
      </c>
      <c r="C14" s="120"/>
      <c r="D14" s="117">
        <v>10100811</v>
      </c>
      <c r="E14" s="120"/>
      <c r="F14" s="117" t="s">
        <v>45</v>
      </c>
      <c r="G14" s="118" t="s">
        <v>80</v>
      </c>
      <c r="H14" s="130">
        <v>44305</v>
      </c>
      <c r="I14" s="118"/>
      <c r="J14" s="119">
        <v>44316</v>
      </c>
      <c r="K14" s="118"/>
      <c r="L14" s="118"/>
      <c r="M14" s="118"/>
      <c r="N14" s="118"/>
      <c r="O14" s="118"/>
      <c r="P14" s="118"/>
      <c r="Q14" s="120" t="s">
        <v>78</v>
      </c>
      <c r="R14" s="120" t="s">
        <v>48</v>
      </c>
      <c r="S14" s="120">
        <f t="shared" si="0"/>
        <v>74</v>
      </c>
      <c r="T14" s="120">
        <v>74</v>
      </c>
      <c r="U14" s="120">
        <v>0</v>
      </c>
      <c r="V14" s="120">
        <v>74</v>
      </c>
      <c r="W14" s="120"/>
      <c r="X14" s="120"/>
      <c r="Y14" s="120"/>
      <c r="Z14" s="120" t="s">
        <v>50</v>
      </c>
      <c r="AA14" s="120"/>
      <c r="AB14" s="120"/>
      <c r="AC14" s="120"/>
      <c r="AD14" s="120"/>
      <c r="AE14" s="120"/>
      <c r="AF14" s="120"/>
      <c r="AG14" s="120" t="s">
        <v>53</v>
      </c>
      <c r="AH14" s="120" t="s">
        <v>54</v>
      </c>
      <c r="AI14" s="120"/>
      <c r="AJ14" s="120"/>
      <c r="AK14" s="120"/>
      <c r="AL14" s="120" t="s">
        <v>55</v>
      </c>
      <c r="AM14" s="120"/>
      <c r="AN14" s="120"/>
      <c r="AO14" s="517"/>
      <c r="AP14" s="517"/>
      <c r="AQ14" s="517"/>
      <c r="AR14" s="121">
        <f t="shared" si="1"/>
        <v>1</v>
      </c>
      <c r="AS14" s="121" t="str">
        <f t="shared" si="12"/>
        <v>2021_04_19_a</v>
      </c>
      <c r="AT14" s="122"/>
      <c r="AU14" s="121" t="str">
        <f t="shared" si="13"/>
        <v>2021</v>
      </c>
      <c r="AV14" s="121" t="str">
        <f t="shared" si="14"/>
        <v>04</v>
      </c>
      <c r="AW14" s="121" t="str">
        <f t="shared" si="15"/>
        <v>19</v>
      </c>
      <c r="AX14" s="121">
        <f t="shared" si="16"/>
        <v>44305</v>
      </c>
      <c r="AY14" s="123"/>
      <c r="AZ14" s="124">
        <f t="shared" si="17"/>
        <v>44305</v>
      </c>
      <c r="BA14" s="121" t="b">
        <f t="shared" si="18"/>
        <v>1</v>
      </c>
      <c r="BB14" s="121">
        <f t="shared" si="19"/>
        <v>44305</v>
      </c>
      <c r="BC14" s="121" t="str">
        <f t="shared" si="20"/>
        <v>no</v>
      </c>
      <c r="BD14" s="121" t="b">
        <f t="shared" si="21"/>
        <v>0</v>
      </c>
      <c r="BE14" s="125" t="s">
        <v>56</v>
      </c>
      <c r="BF14" s="122"/>
    </row>
    <row r="15" spans="1:58" s="114" customFormat="1" ht="154">
      <c r="A15" s="122"/>
      <c r="B15" s="120" t="s">
        <v>81</v>
      </c>
      <c r="C15" s="120"/>
      <c r="D15" s="117">
        <v>10100918</v>
      </c>
      <c r="E15" s="120"/>
      <c r="F15" s="117" t="s">
        <v>45</v>
      </c>
      <c r="G15" s="118" t="s">
        <v>82</v>
      </c>
      <c r="H15" s="130">
        <v>44312</v>
      </c>
      <c r="I15" s="118"/>
      <c r="J15" s="119">
        <v>44326</v>
      </c>
      <c r="K15" s="118"/>
      <c r="L15" s="118"/>
      <c r="M15" s="118"/>
      <c r="N15" s="118"/>
      <c r="O15" s="118"/>
      <c r="P15" s="118"/>
      <c r="Q15" s="120" t="s">
        <v>78</v>
      </c>
      <c r="R15" s="120" t="s">
        <v>48</v>
      </c>
      <c r="S15" s="120">
        <f t="shared" si="0"/>
        <v>90</v>
      </c>
      <c r="T15" s="120">
        <v>90</v>
      </c>
      <c r="U15" s="120">
        <v>0</v>
      </c>
      <c r="V15" s="120">
        <v>90</v>
      </c>
      <c r="W15" s="120"/>
      <c r="X15" s="120"/>
      <c r="Y15" s="120"/>
      <c r="Z15" s="120" t="s">
        <v>50</v>
      </c>
      <c r="AA15" s="120"/>
      <c r="AB15" s="120"/>
      <c r="AC15" s="120"/>
      <c r="AD15" s="120"/>
      <c r="AE15" s="120"/>
      <c r="AF15" s="120"/>
      <c r="AG15" s="120" t="s">
        <v>53</v>
      </c>
      <c r="AH15" s="120" t="s">
        <v>54</v>
      </c>
      <c r="AI15" s="120"/>
      <c r="AJ15" s="120"/>
      <c r="AK15" s="120"/>
      <c r="AL15" s="120" t="s">
        <v>55</v>
      </c>
      <c r="AM15" s="120"/>
      <c r="AN15" s="120"/>
      <c r="AO15" s="517"/>
      <c r="AP15" s="517"/>
      <c r="AQ15" s="517"/>
      <c r="AR15" s="121">
        <f t="shared" si="1"/>
        <v>1</v>
      </c>
      <c r="AS15" s="121" t="str">
        <f t="shared" si="12"/>
        <v>2021_04_26_a</v>
      </c>
      <c r="AT15" s="122"/>
      <c r="AU15" s="121" t="str">
        <f t="shared" si="13"/>
        <v>2021</v>
      </c>
      <c r="AV15" s="121" t="str">
        <f t="shared" si="14"/>
        <v>04</v>
      </c>
      <c r="AW15" s="121" t="str">
        <f t="shared" si="15"/>
        <v>26</v>
      </c>
      <c r="AX15" s="121">
        <f t="shared" si="16"/>
        <v>44312</v>
      </c>
      <c r="AY15" s="123"/>
      <c r="AZ15" s="124">
        <f t="shared" si="17"/>
        <v>44312</v>
      </c>
      <c r="BA15" s="121" t="b">
        <f t="shared" si="18"/>
        <v>1</v>
      </c>
      <c r="BB15" s="121">
        <f t="shared" si="19"/>
        <v>44312</v>
      </c>
      <c r="BC15" s="121" t="str">
        <f t="shared" si="20"/>
        <v>no</v>
      </c>
      <c r="BD15" s="121" t="b">
        <f t="shared" si="21"/>
        <v>0</v>
      </c>
      <c r="BE15" s="125" t="s">
        <v>56</v>
      </c>
      <c r="BF15" s="122"/>
    </row>
    <row r="16" spans="1:58" s="114" customFormat="1" ht="154">
      <c r="A16" s="122"/>
      <c r="B16" s="120" t="s">
        <v>83</v>
      </c>
      <c r="C16" s="120"/>
      <c r="D16" s="117">
        <v>10101156</v>
      </c>
      <c r="E16" s="120"/>
      <c r="F16" s="117" t="s">
        <v>45</v>
      </c>
      <c r="G16" s="118" t="s">
        <v>84</v>
      </c>
      <c r="H16" s="130">
        <v>44319</v>
      </c>
      <c r="I16" s="118"/>
      <c r="J16" s="119">
        <v>44334</v>
      </c>
      <c r="K16" s="118"/>
      <c r="L16" s="118"/>
      <c r="M16" s="118"/>
      <c r="N16" s="118"/>
      <c r="O16" s="118"/>
      <c r="P16" s="118"/>
      <c r="Q16" s="120" t="s">
        <v>78</v>
      </c>
      <c r="R16" s="120" t="s">
        <v>48</v>
      </c>
      <c r="S16" s="120">
        <f t="shared" ref="S16:S32" si="22">U16+V16</f>
        <v>98</v>
      </c>
      <c r="T16" s="120">
        <v>98</v>
      </c>
      <c r="U16" s="120">
        <v>0</v>
      </c>
      <c r="V16" s="120">
        <v>98</v>
      </c>
      <c r="W16" s="120"/>
      <c r="X16" s="120"/>
      <c r="Y16" s="120"/>
      <c r="Z16" s="120" t="s">
        <v>50</v>
      </c>
      <c r="AA16" s="120"/>
      <c r="AB16" s="120"/>
      <c r="AC16" s="120"/>
      <c r="AD16" s="120"/>
      <c r="AE16" s="120"/>
      <c r="AF16" s="120"/>
      <c r="AG16" s="120" t="s">
        <v>53</v>
      </c>
      <c r="AH16" s="120" t="s">
        <v>54</v>
      </c>
      <c r="AI16" s="120"/>
      <c r="AJ16" s="120"/>
      <c r="AK16" s="120"/>
      <c r="AL16" s="120" t="s">
        <v>55</v>
      </c>
      <c r="AM16" s="120"/>
      <c r="AN16" s="120"/>
      <c r="AO16" s="517"/>
      <c r="AP16" s="517"/>
      <c r="AQ16" s="517"/>
      <c r="AR16" s="121">
        <f t="shared" si="1"/>
        <v>1</v>
      </c>
      <c r="AS16" s="121" t="str">
        <f t="shared" si="12"/>
        <v>2021_05_03_a</v>
      </c>
      <c r="AT16" s="122"/>
      <c r="AU16" s="121" t="str">
        <f t="shared" si="13"/>
        <v>2021</v>
      </c>
      <c r="AV16" s="121" t="str">
        <f t="shared" si="14"/>
        <v>05</v>
      </c>
      <c r="AW16" s="121" t="str">
        <f t="shared" si="15"/>
        <v>03</v>
      </c>
      <c r="AX16" s="121">
        <f t="shared" si="16"/>
        <v>44319</v>
      </c>
      <c r="AY16" s="123"/>
      <c r="AZ16" s="124">
        <f t="shared" si="17"/>
        <v>44319</v>
      </c>
      <c r="BA16" s="121" t="b">
        <f t="shared" si="18"/>
        <v>1</v>
      </c>
      <c r="BB16" s="121">
        <f t="shared" si="19"/>
        <v>44319</v>
      </c>
      <c r="BC16" s="121" t="str">
        <f t="shared" si="20"/>
        <v>no</v>
      </c>
      <c r="BD16" s="121" t="b">
        <f t="shared" si="21"/>
        <v>0</v>
      </c>
      <c r="BE16" s="125" t="s">
        <v>56</v>
      </c>
      <c r="BF16" s="122"/>
    </row>
    <row r="17" spans="1:58" s="114" customFormat="1" ht="154">
      <c r="A17" s="122"/>
      <c r="B17" s="120" t="s">
        <v>85</v>
      </c>
      <c r="C17" s="120"/>
      <c r="D17" s="117">
        <v>10102082</v>
      </c>
      <c r="E17" s="120"/>
      <c r="F17" s="117" t="s">
        <v>45</v>
      </c>
      <c r="G17" s="118" t="s">
        <v>86</v>
      </c>
      <c r="H17" s="130">
        <v>44340</v>
      </c>
      <c r="I17" s="118"/>
      <c r="J17" s="119">
        <v>44354</v>
      </c>
      <c r="K17" s="118"/>
      <c r="L17" s="118"/>
      <c r="M17" s="118"/>
      <c r="N17" s="118"/>
      <c r="O17" s="118"/>
      <c r="P17" s="118"/>
      <c r="Q17" s="120" t="s">
        <v>78</v>
      </c>
      <c r="R17" s="120" t="s">
        <v>48</v>
      </c>
      <c r="S17" s="120">
        <f t="shared" si="22"/>
        <v>154</v>
      </c>
      <c r="T17" s="120">
        <v>154</v>
      </c>
      <c r="U17" s="120">
        <v>0</v>
      </c>
      <c r="V17" s="120">
        <v>154</v>
      </c>
      <c r="W17" s="120"/>
      <c r="X17" s="120"/>
      <c r="Y17" s="120"/>
      <c r="Z17" s="120" t="s">
        <v>50</v>
      </c>
      <c r="AA17" s="120"/>
      <c r="AB17" s="120"/>
      <c r="AC17" s="120"/>
      <c r="AD17" s="120"/>
      <c r="AE17" s="120"/>
      <c r="AF17" s="120"/>
      <c r="AG17" s="120" t="s">
        <v>53</v>
      </c>
      <c r="AH17" s="120" t="s">
        <v>54</v>
      </c>
      <c r="AI17" s="120"/>
      <c r="AJ17" s="120"/>
      <c r="AK17" s="120"/>
      <c r="AL17" s="120" t="s">
        <v>55</v>
      </c>
      <c r="AM17" s="120"/>
      <c r="AN17" s="120"/>
      <c r="AO17" s="517"/>
      <c r="AP17" s="517"/>
      <c r="AQ17" s="517"/>
      <c r="AR17" s="121">
        <f t="shared" si="1"/>
        <v>1</v>
      </c>
      <c r="AS17" s="121" t="str">
        <f t="shared" si="12"/>
        <v>2021_05_24_a</v>
      </c>
      <c r="AT17" s="122"/>
      <c r="AU17" s="121" t="str">
        <f t="shared" si="13"/>
        <v>2021</v>
      </c>
      <c r="AV17" s="121" t="str">
        <f t="shared" si="14"/>
        <v>05</v>
      </c>
      <c r="AW17" s="121" t="str">
        <f t="shared" si="15"/>
        <v>24</v>
      </c>
      <c r="AX17" s="121">
        <f t="shared" si="16"/>
        <v>44340</v>
      </c>
      <c r="AY17" s="123"/>
      <c r="AZ17" s="124">
        <f t="shared" si="17"/>
        <v>44340</v>
      </c>
      <c r="BA17" s="121" t="b">
        <f t="shared" si="18"/>
        <v>1</v>
      </c>
      <c r="BB17" s="121">
        <f t="shared" si="19"/>
        <v>44340</v>
      </c>
      <c r="BC17" s="121" t="str">
        <f t="shared" si="20"/>
        <v>no</v>
      </c>
      <c r="BD17" s="121" t="b">
        <f t="shared" si="21"/>
        <v>0</v>
      </c>
      <c r="BE17" s="125" t="s">
        <v>56</v>
      </c>
      <c r="BF17" s="122"/>
    </row>
    <row r="18" spans="1:58" s="114" customFormat="1" ht="154">
      <c r="A18" s="122"/>
      <c r="B18" s="120" t="s">
        <v>87</v>
      </c>
      <c r="C18" s="120"/>
      <c r="D18" s="117" t="s">
        <v>88</v>
      </c>
      <c r="E18" s="120"/>
      <c r="F18" s="117" t="s">
        <v>45</v>
      </c>
      <c r="G18" s="118" t="s">
        <v>89</v>
      </c>
      <c r="H18" s="130">
        <v>44347</v>
      </c>
      <c r="I18" s="118"/>
      <c r="J18" s="119">
        <v>44361</v>
      </c>
      <c r="K18" s="118"/>
      <c r="L18" s="118"/>
      <c r="M18" s="118"/>
      <c r="N18" s="118"/>
      <c r="O18" s="118"/>
      <c r="P18" s="118"/>
      <c r="Q18" s="120" t="s">
        <v>78</v>
      </c>
      <c r="R18" s="120" t="s">
        <v>48</v>
      </c>
      <c r="S18" s="120">
        <f t="shared" si="22"/>
        <v>194</v>
      </c>
      <c r="T18" s="120">
        <v>194</v>
      </c>
      <c r="U18" s="120">
        <v>0</v>
      </c>
      <c r="V18" s="120">
        <v>194</v>
      </c>
      <c r="W18" s="120"/>
      <c r="X18" s="120"/>
      <c r="Y18" s="120"/>
      <c r="Z18" s="120" t="s">
        <v>50</v>
      </c>
      <c r="AA18" s="120"/>
      <c r="AB18" s="120"/>
      <c r="AC18" s="120"/>
      <c r="AD18" s="120"/>
      <c r="AE18" s="120"/>
      <c r="AF18" s="120"/>
      <c r="AG18" s="120" t="s">
        <v>53</v>
      </c>
      <c r="AH18" s="120" t="s">
        <v>54</v>
      </c>
      <c r="AI18" s="120"/>
      <c r="AJ18" s="120"/>
      <c r="AK18" s="120"/>
      <c r="AL18" s="120" t="s">
        <v>55</v>
      </c>
      <c r="AM18" s="120"/>
      <c r="AN18" s="120"/>
      <c r="AO18" s="517"/>
      <c r="AP18" s="517"/>
      <c r="AQ18" s="517"/>
      <c r="AR18" s="121">
        <f t="shared" si="1"/>
        <v>1</v>
      </c>
      <c r="AS18" s="121" t="str">
        <f t="shared" si="12"/>
        <v>2021_05_31_a</v>
      </c>
      <c r="AT18" s="122"/>
      <c r="AU18" s="121" t="str">
        <f t="shared" si="13"/>
        <v>2021</v>
      </c>
      <c r="AV18" s="121" t="str">
        <f t="shared" si="14"/>
        <v>05</v>
      </c>
      <c r="AW18" s="121" t="str">
        <f t="shared" si="15"/>
        <v>31</v>
      </c>
      <c r="AX18" s="121">
        <f t="shared" si="16"/>
        <v>44347</v>
      </c>
      <c r="AY18" s="123"/>
      <c r="AZ18" s="124">
        <f t="shared" si="17"/>
        <v>44347</v>
      </c>
      <c r="BA18" s="121" t="b">
        <f t="shared" si="18"/>
        <v>1</v>
      </c>
      <c r="BB18" s="121">
        <f t="shared" si="19"/>
        <v>44347</v>
      </c>
      <c r="BC18" s="121" t="str">
        <f t="shared" si="20"/>
        <v>no</v>
      </c>
      <c r="BD18" s="121" t="b">
        <f t="shared" si="21"/>
        <v>0</v>
      </c>
      <c r="BE18" s="125" t="s">
        <v>56</v>
      </c>
      <c r="BF18" s="122"/>
    </row>
    <row r="19" spans="1:58" s="114" customFormat="1" ht="154">
      <c r="A19" s="122"/>
      <c r="B19" s="120" t="s">
        <v>90</v>
      </c>
      <c r="C19" s="120"/>
      <c r="D19" s="117" t="s">
        <v>91</v>
      </c>
      <c r="E19" s="120"/>
      <c r="F19" s="117" t="s">
        <v>45</v>
      </c>
      <c r="G19" s="118" t="s">
        <v>92</v>
      </c>
      <c r="H19" s="130">
        <v>44361</v>
      </c>
      <c r="I19" s="118"/>
      <c r="J19" s="119">
        <v>44375</v>
      </c>
      <c r="K19" s="118"/>
      <c r="L19" s="118"/>
      <c r="M19" s="118"/>
      <c r="N19" s="118"/>
      <c r="O19" s="118"/>
      <c r="P19" s="118"/>
      <c r="Q19" s="120" t="s">
        <v>78</v>
      </c>
      <c r="R19" s="120" t="s">
        <v>48</v>
      </c>
      <c r="S19" s="120">
        <f t="shared" si="22"/>
        <v>208</v>
      </c>
      <c r="T19" s="120">
        <v>208</v>
      </c>
      <c r="U19" s="120">
        <v>0</v>
      </c>
      <c r="V19" s="120">
        <v>208</v>
      </c>
      <c r="W19" s="120"/>
      <c r="X19" s="120"/>
      <c r="Y19" s="120"/>
      <c r="Z19" s="120" t="s">
        <v>50</v>
      </c>
      <c r="AA19" s="120"/>
      <c r="AB19" s="120"/>
      <c r="AC19" s="120"/>
      <c r="AD19" s="120"/>
      <c r="AE19" s="120"/>
      <c r="AF19" s="120"/>
      <c r="AG19" s="120" t="s">
        <v>53</v>
      </c>
      <c r="AH19" s="120" t="s">
        <v>54</v>
      </c>
      <c r="AI19" s="120"/>
      <c r="AJ19" s="120"/>
      <c r="AK19" s="120"/>
      <c r="AL19" s="120" t="s">
        <v>55</v>
      </c>
      <c r="AM19" s="120"/>
      <c r="AN19" s="120"/>
      <c r="AO19" s="517"/>
      <c r="AP19" s="517"/>
      <c r="AQ19" s="517"/>
      <c r="AR19" s="121">
        <f t="shared" si="1"/>
        <v>1</v>
      </c>
      <c r="AS19" s="121" t="str">
        <f t="shared" si="12"/>
        <v>2021_06_14_a</v>
      </c>
      <c r="AT19" s="122"/>
      <c r="AU19" s="121" t="str">
        <f t="shared" si="13"/>
        <v>2021</v>
      </c>
      <c r="AV19" s="121" t="str">
        <f t="shared" si="14"/>
        <v>06</v>
      </c>
      <c r="AW19" s="121" t="str">
        <f t="shared" si="15"/>
        <v>14</v>
      </c>
      <c r="AX19" s="121">
        <f t="shared" si="16"/>
        <v>44361</v>
      </c>
      <c r="AY19" s="123"/>
      <c r="AZ19" s="124">
        <f t="shared" si="17"/>
        <v>44361</v>
      </c>
      <c r="BA19" s="121" t="b">
        <f t="shared" si="18"/>
        <v>1</v>
      </c>
      <c r="BB19" s="121">
        <f t="shared" si="19"/>
        <v>44361</v>
      </c>
      <c r="BC19" s="121" t="str">
        <f t="shared" si="20"/>
        <v>no</v>
      </c>
      <c r="BD19" s="121" t="b">
        <f t="shared" si="21"/>
        <v>0</v>
      </c>
      <c r="BE19" s="125" t="s">
        <v>56</v>
      </c>
      <c r="BF19" s="122"/>
    </row>
    <row r="20" spans="1:58" s="114" customFormat="1" ht="154">
      <c r="A20" s="122"/>
      <c r="B20" s="120" t="s">
        <v>93</v>
      </c>
      <c r="C20" s="120"/>
      <c r="D20" s="117" t="s">
        <v>94</v>
      </c>
      <c r="E20" s="120"/>
      <c r="F20" s="117" t="s">
        <v>45</v>
      </c>
      <c r="G20" s="118" t="s">
        <v>95</v>
      </c>
      <c r="H20" s="130">
        <v>44375</v>
      </c>
      <c r="I20" s="118"/>
      <c r="J20" s="119">
        <v>44389</v>
      </c>
      <c r="K20" s="118"/>
      <c r="L20" s="118"/>
      <c r="M20" s="118"/>
      <c r="N20" s="118"/>
      <c r="O20" s="118"/>
      <c r="P20" s="118"/>
      <c r="Q20" s="120" t="s">
        <v>78</v>
      </c>
      <c r="R20" s="120" t="s">
        <v>48</v>
      </c>
      <c r="S20" s="120">
        <f t="shared" si="22"/>
        <v>204</v>
      </c>
      <c r="T20" s="120">
        <v>204</v>
      </c>
      <c r="U20" s="120">
        <v>0</v>
      </c>
      <c r="V20" s="120">
        <v>204</v>
      </c>
      <c r="W20" s="120"/>
      <c r="X20" s="120"/>
      <c r="Y20" s="120"/>
      <c r="Z20" s="120" t="s">
        <v>50</v>
      </c>
      <c r="AA20" s="120"/>
      <c r="AB20" s="120"/>
      <c r="AC20" s="120"/>
      <c r="AD20" s="120"/>
      <c r="AE20" s="120"/>
      <c r="AF20" s="120"/>
      <c r="AG20" s="120" t="s">
        <v>53</v>
      </c>
      <c r="AH20" s="120" t="s">
        <v>54</v>
      </c>
      <c r="AI20" s="120"/>
      <c r="AJ20" s="120"/>
      <c r="AK20" s="120"/>
      <c r="AL20" s="120" t="s">
        <v>55</v>
      </c>
      <c r="AM20" s="120"/>
      <c r="AN20" s="120"/>
      <c r="AO20" s="517"/>
      <c r="AP20" s="517"/>
      <c r="AQ20" s="517"/>
      <c r="AR20" s="121">
        <f t="shared" si="1"/>
        <v>1</v>
      </c>
      <c r="AS20" s="121" t="str">
        <f t="shared" si="12"/>
        <v>2021_06_28_a</v>
      </c>
      <c r="AT20" s="122"/>
      <c r="AU20" s="121" t="str">
        <f t="shared" si="13"/>
        <v>2021</v>
      </c>
      <c r="AV20" s="121" t="str">
        <f t="shared" si="14"/>
        <v>06</v>
      </c>
      <c r="AW20" s="121" t="str">
        <f t="shared" si="15"/>
        <v>28</v>
      </c>
      <c r="AX20" s="121">
        <f t="shared" si="16"/>
        <v>44375</v>
      </c>
      <c r="AY20" s="123"/>
      <c r="AZ20" s="124">
        <f t="shared" si="17"/>
        <v>44375</v>
      </c>
      <c r="BA20" s="121" t="b">
        <f t="shared" si="18"/>
        <v>1</v>
      </c>
      <c r="BB20" s="121">
        <f t="shared" si="19"/>
        <v>44375</v>
      </c>
      <c r="BC20" s="121" t="str">
        <f t="shared" si="20"/>
        <v>no</v>
      </c>
      <c r="BD20" s="121" t="b">
        <f t="shared" si="21"/>
        <v>0</v>
      </c>
      <c r="BE20" s="125" t="s">
        <v>56</v>
      </c>
      <c r="BF20" s="122"/>
    </row>
    <row r="21" spans="1:58" s="114" customFormat="1" ht="154">
      <c r="A21" s="122"/>
      <c r="B21" s="530" t="s">
        <v>96</v>
      </c>
      <c r="C21" s="120"/>
      <c r="D21" s="117" t="s">
        <v>97</v>
      </c>
      <c r="E21" s="120"/>
      <c r="F21" s="117" t="s">
        <v>45</v>
      </c>
      <c r="G21" s="118" t="s">
        <v>98</v>
      </c>
      <c r="H21" s="130">
        <v>44389</v>
      </c>
      <c r="I21" s="118"/>
      <c r="J21" s="119">
        <v>44403</v>
      </c>
      <c r="K21" s="118"/>
      <c r="L21" s="118"/>
      <c r="M21" s="118"/>
      <c r="N21" s="118"/>
      <c r="O21" s="118"/>
      <c r="P21" s="118"/>
      <c r="Q21" s="120" t="s">
        <v>99</v>
      </c>
      <c r="R21" s="120" t="s">
        <v>48</v>
      </c>
      <c r="S21" s="120">
        <f t="shared" si="22"/>
        <v>245</v>
      </c>
      <c r="T21" s="120">
        <v>245</v>
      </c>
      <c r="U21" s="120">
        <v>0</v>
      </c>
      <c r="V21" s="120">
        <v>245</v>
      </c>
      <c r="W21" s="120"/>
      <c r="X21" s="120"/>
      <c r="Y21" s="120"/>
      <c r="Z21" s="120" t="s">
        <v>50</v>
      </c>
      <c r="AA21" s="120"/>
      <c r="AB21" s="120"/>
      <c r="AC21" s="120"/>
      <c r="AD21" s="120"/>
      <c r="AE21" s="120"/>
      <c r="AF21" s="120"/>
      <c r="AG21" s="120" t="s">
        <v>53</v>
      </c>
      <c r="AH21" s="120" t="s">
        <v>54</v>
      </c>
      <c r="AI21" s="120"/>
      <c r="AJ21" s="120"/>
      <c r="AK21" s="120"/>
      <c r="AL21" s="120" t="s">
        <v>55</v>
      </c>
      <c r="AM21" s="120"/>
      <c r="AN21" s="120"/>
      <c r="AO21" s="517"/>
      <c r="AP21" s="517"/>
      <c r="AQ21" s="517"/>
      <c r="AR21" s="121">
        <f t="shared" si="1"/>
        <v>1</v>
      </c>
      <c r="AS21" s="121" t="str">
        <f t="shared" si="12"/>
        <v>2021_07_12_a</v>
      </c>
      <c r="AT21" s="122"/>
      <c r="AU21" s="121" t="str">
        <f t="shared" si="13"/>
        <v>2021</v>
      </c>
      <c r="AV21" s="121" t="str">
        <f t="shared" si="14"/>
        <v>07</v>
      </c>
      <c r="AW21" s="121" t="str">
        <f t="shared" si="15"/>
        <v>12</v>
      </c>
      <c r="AX21" s="121">
        <f t="shared" si="16"/>
        <v>44389</v>
      </c>
      <c r="AY21" s="123"/>
      <c r="AZ21" s="124">
        <f t="shared" si="17"/>
        <v>44389</v>
      </c>
      <c r="BA21" s="121" t="b">
        <f t="shared" si="18"/>
        <v>1</v>
      </c>
      <c r="BB21" s="121">
        <f t="shared" si="19"/>
        <v>44389</v>
      </c>
      <c r="BC21" s="121" t="str">
        <f t="shared" si="20"/>
        <v>no</v>
      </c>
      <c r="BD21" s="121" t="b">
        <f t="shared" si="21"/>
        <v>0</v>
      </c>
      <c r="BE21" s="125" t="s">
        <v>56</v>
      </c>
      <c r="BF21" s="122"/>
    </row>
    <row r="22" spans="1:58" s="114" customFormat="1" ht="154">
      <c r="A22" s="122"/>
      <c r="B22" s="120" t="s">
        <v>100</v>
      </c>
      <c r="C22" s="120"/>
      <c r="D22" s="117" t="s">
        <v>101</v>
      </c>
      <c r="E22" s="120"/>
      <c r="F22" s="117" t="s">
        <v>45</v>
      </c>
      <c r="G22" s="118" t="s">
        <v>102</v>
      </c>
      <c r="H22" s="130">
        <v>44403</v>
      </c>
      <c r="I22" s="118"/>
      <c r="J22" s="119">
        <v>44417</v>
      </c>
      <c r="K22" s="118"/>
      <c r="L22" s="118"/>
      <c r="M22" s="118"/>
      <c r="N22" s="118"/>
      <c r="O22" s="118"/>
      <c r="P22" s="118"/>
      <c r="Q22" s="120" t="s">
        <v>99</v>
      </c>
      <c r="R22" s="120" t="s">
        <v>48</v>
      </c>
      <c r="S22" s="120">
        <f t="shared" si="22"/>
        <v>164</v>
      </c>
      <c r="T22" s="120">
        <v>164</v>
      </c>
      <c r="U22" s="120">
        <v>0</v>
      </c>
      <c r="V22" s="120">
        <v>164</v>
      </c>
      <c r="W22" s="120"/>
      <c r="X22" s="120"/>
      <c r="Y22" s="120"/>
      <c r="Z22" s="120" t="s">
        <v>50</v>
      </c>
      <c r="AA22" s="120"/>
      <c r="AB22" s="120"/>
      <c r="AC22" s="120"/>
      <c r="AD22" s="120"/>
      <c r="AE22" s="120"/>
      <c r="AF22" s="120"/>
      <c r="AG22" s="120" t="s">
        <v>53</v>
      </c>
      <c r="AH22" s="120" t="s">
        <v>54</v>
      </c>
      <c r="AI22" s="120"/>
      <c r="AJ22" s="120"/>
      <c r="AK22" s="120"/>
      <c r="AL22" s="120" t="s">
        <v>55</v>
      </c>
      <c r="AM22" s="120"/>
      <c r="AN22" s="120"/>
      <c r="AO22" s="517"/>
      <c r="AP22" s="517"/>
      <c r="AQ22" s="517"/>
      <c r="AR22" s="121">
        <f t="shared" si="1"/>
        <v>1</v>
      </c>
      <c r="AS22" s="121" t="str">
        <f t="shared" si="12"/>
        <v>2021_07_26_a</v>
      </c>
      <c r="AT22" s="122"/>
      <c r="AU22" s="121" t="str">
        <f t="shared" si="13"/>
        <v>2021</v>
      </c>
      <c r="AV22" s="121" t="str">
        <f t="shared" si="14"/>
        <v>07</v>
      </c>
      <c r="AW22" s="121" t="str">
        <f t="shared" si="15"/>
        <v>26</v>
      </c>
      <c r="AX22" s="121">
        <f t="shared" si="16"/>
        <v>44403</v>
      </c>
      <c r="AY22" s="123"/>
      <c r="AZ22" s="124">
        <f t="shared" si="17"/>
        <v>44403</v>
      </c>
      <c r="BA22" s="121" t="b">
        <f t="shared" si="18"/>
        <v>1</v>
      </c>
      <c r="BB22" s="121">
        <f t="shared" si="19"/>
        <v>44403</v>
      </c>
      <c r="BC22" s="121" t="str">
        <f t="shared" si="20"/>
        <v>no</v>
      </c>
      <c r="BD22" s="121" t="b">
        <f t="shared" si="21"/>
        <v>0</v>
      </c>
      <c r="BE22" s="125" t="s">
        <v>56</v>
      </c>
      <c r="BF22" s="122"/>
    </row>
    <row r="23" spans="1:58" s="114" customFormat="1" ht="154">
      <c r="A23" s="122"/>
      <c r="B23" s="120" t="s">
        <v>103</v>
      </c>
      <c r="C23" s="120"/>
      <c r="D23" s="117" t="s">
        <v>104</v>
      </c>
      <c r="E23" s="120"/>
      <c r="F23" s="117" t="s">
        <v>45</v>
      </c>
      <c r="G23" s="118" t="s">
        <v>105</v>
      </c>
      <c r="H23" s="130">
        <v>44417</v>
      </c>
      <c r="I23" s="118"/>
      <c r="J23" s="119">
        <v>44431</v>
      </c>
      <c r="K23" s="118"/>
      <c r="L23" s="118"/>
      <c r="M23" s="118"/>
      <c r="N23" s="118"/>
      <c r="O23" s="118"/>
      <c r="P23" s="118"/>
      <c r="Q23" s="120" t="s">
        <v>99</v>
      </c>
      <c r="R23" s="120" t="s">
        <v>48</v>
      </c>
      <c r="S23" s="120">
        <f>U23+V23</f>
        <v>21</v>
      </c>
      <c r="T23" s="120">
        <v>21</v>
      </c>
      <c r="U23" s="120">
        <v>0</v>
      </c>
      <c r="V23" s="120">
        <v>21</v>
      </c>
      <c r="W23" s="120"/>
      <c r="X23" s="120"/>
      <c r="Y23" s="120"/>
      <c r="Z23" s="120" t="s">
        <v>50</v>
      </c>
      <c r="AA23" s="120"/>
      <c r="AB23" s="120"/>
      <c r="AC23" s="120"/>
      <c r="AD23" s="120"/>
      <c r="AE23" s="120"/>
      <c r="AF23" s="120"/>
      <c r="AG23" s="120" t="s">
        <v>53</v>
      </c>
      <c r="AH23" s="120" t="s">
        <v>54</v>
      </c>
      <c r="AI23" s="120"/>
      <c r="AJ23" s="120"/>
      <c r="AK23" s="120"/>
      <c r="AL23" s="120" t="s">
        <v>55</v>
      </c>
      <c r="AM23" s="120"/>
      <c r="AN23" s="120"/>
      <c r="AO23" s="517"/>
      <c r="AP23" s="517"/>
      <c r="AQ23" s="517"/>
      <c r="AR23" s="121">
        <f t="shared" si="1"/>
        <v>1</v>
      </c>
      <c r="AS23" s="121" t="str">
        <f t="shared" si="12"/>
        <v>2021_08_09_a</v>
      </c>
      <c r="AT23" s="122"/>
      <c r="AU23" s="121" t="str">
        <f t="shared" si="13"/>
        <v>2021</v>
      </c>
      <c r="AV23" s="121" t="str">
        <f t="shared" si="14"/>
        <v>08</v>
      </c>
      <c r="AW23" s="121" t="str">
        <f t="shared" si="15"/>
        <v>09</v>
      </c>
      <c r="AX23" s="121">
        <f t="shared" si="16"/>
        <v>44417</v>
      </c>
      <c r="AY23" s="123"/>
      <c r="AZ23" s="124">
        <f t="shared" si="17"/>
        <v>44417</v>
      </c>
      <c r="BA23" s="121" t="b">
        <f t="shared" si="18"/>
        <v>1</v>
      </c>
      <c r="BB23" s="121">
        <f t="shared" si="19"/>
        <v>44417</v>
      </c>
      <c r="BC23" s="121" t="str">
        <f t="shared" si="20"/>
        <v>no</v>
      </c>
      <c r="BD23" s="121" t="b">
        <f t="shared" si="21"/>
        <v>0</v>
      </c>
      <c r="BE23" s="125" t="s">
        <v>56</v>
      </c>
      <c r="BF23" s="122"/>
    </row>
    <row r="24" spans="1:58" s="114" customFormat="1" ht="154">
      <c r="A24" s="122"/>
      <c r="B24" s="120" t="s">
        <v>106</v>
      </c>
      <c r="C24" s="120"/>
      <c r="D24" s="117" t="s">
        <v>107</v>
      </c>
      <c r="E24" s="120"/>
      <c r="F24" s="117" t="s">
        <v>45</v>
      </c>
      <c r="G24" s="118" t="s">
        <v>108</v>
      </c>
      <c r="H24" s="130">
        <v>44424</v>
      </c>
      <c r="I24" s="118"/>
      <c r="J24" s="119">
        <v>44439</v>
      </c>
      <c r="K24" s="118"/>
      <c r="L24" s="118"/>
      <c r="M24" s="118"/>
      <c r="N24" s="118"/>
      <c r="O24" s="118"/>
      <c r="P24" s="118"/>
      <c r="Q24" s="120" t="s">
        <v>99</v>
      </c>
      <c r="R24" s="120" t="s">
        <v>48</v>
      </c>
      <c r="S24" s="120">
        <f t="shared" si="22"/>
        <v>217</v>
      </c>
      <c r="T24" s="120">
        <v>217</v>
      </c>
      <c r="U24" s="120">
        <v>0</v>
      </c>
      <c r="V24" s="120">
        <v>217</v>
      </c>
      <c r="W24" s="120"/>
      <c r="X24" s="120"/>
      <c r="Y24" s="120"/>
      <c r="Z24" s="120" t="s">
        <v>50</v>
      </c>
      <c r="AA24" s="120"/>
      <c r="AB24" s="120"/>
      <c r="AC24" s="120"/>
      <c r="AD24" s="120"/>
      <c r="AE24" s="120"/>
      <c r="AF24" s="120"/>
      <c r="AG24" s="120" t="s">
        <v>53</v>
      </c>
      <c r="AH24" s="120" t="s">
        <v>54</v>
      </c>
      <c r="AI24" s="120"/>
      <c r="AJ24" s="120"/>
      <c r="AK24" s="120"/>
      <c r="AL24" s="120" t="s">
        <v>55</v>
      </c>
      <c r="AM24" s="120"/>
      <c r="AN24" s="120"/>
      <c r="AO24" s="517"/>
      <c r="AP24" s="517"/>
      <c r="AQ24" s="517"/>
      <c r="AR24" s="121">
        <f t="shared" si="1"/>
        <v>1</v>
      </c>
      <c r="AS24" s="121" t="str">
        <f t="shared" si="12"/>
        <v>2021_08_16_a</v>
      </c>
      <c r="AT24" s="122"/>
      <c r="AU24" s="121" t="str">
        <f t="shared" si="13"/>
        <v>2021</v>
      </c>
      <c r="AV24" s="121" t="str">
        <f t="shared" si="14"/>
        <v>08</v>
      </c>
      <c r="AW24" s="121" t="str">
        <f t="shared" si="15"/>
        <v>16</v>
      </c>
      <c r="AX24" s="121">
        <f t="shared" si="16"/>
        <v>44424</v>
      </c>
      <c r="AY24" s="123"/>
      <c r="AZ24" s="124">
        <f t="shared" si="17"/>
        <v>44424</v>
      </c>
      <c r="BA24" s="121" t="b">
        <f t="shared" si="18"/>
        <v>1</v>
      </c>
      <c r="BB24" s="121">
        <f t="shared" si="19"/>
        <v>44424</v>
      </c>
      <c r="BC24" s="121" t="str">
        <f t="shared" si="20"/>
        <v>no</v>
      </c>
      <c r="BD24" s="121" t="b">
        <f t="shared" si="21"/>
        <v>0</v>
      </c>
      <c r="BE24" s="125" t="s">
        <v>56</v>
      </c>
      <c r="BF24" s="122"/>
    </row>
    <row r="25" spans="1:58" s="114" customFormat="1" ht="154">
      <c r="A25" s="122"/>
      <c r="B25" s="120" t="s">
        <v>109</v>
      </c>
      <c r="C25" s="120"/>
      <c r="D25" s="117" t="s">
        <v>110</v>
      </c>
      <c r="E25" s="120"/>
      <c r="F25" s="117" t="s">
        <v>45</v>
      </c>
      <c r="G25" s="118" t="s">
        <v>111</v>
      </c>
      <c r="H25" s="130">
        <v>44431</v>
      </c>
      <c r="I25" s="118"/>
      <c r="J25" s="119">
        <v>44446</v>
      </c>
      <c r="K25" s="118"/>
      <c r="L25" s="118"/>
      <c r="M25" s="118"/>
      <c r="N25" s="118"/>
      <c r="O25" s="118"/>
      <c r="P25" s="118"/>
      <c r="Q25" s="120" t="s">
        <v>99</v>
      </c>
      <c r="R25" s="120" t="s">
        <v>48</v>
      </c>
      <c r="S25" s="120">
        <f t="shared" si="22"/>
        <v>215</v>
      </c>
      <c r="T25" s="120">
        <v>215</v>
      </c>
      <c r="U25" s="120">
        <v>0</v>
      </c>
      <c r="V25" s="120">
        <v>215</v>
      </c>
      <c r="W25" s="120"/>
      <c r="X25" s="120"/>
      <c r="Y25" s="120"/>
      <c r="Z25" s="120" t="s">
        <v>50</v>
      </c>
      <c r="AA25" s="120"/>
      <c r="AB25" s="120"/>
      <c r="AC25" s="120"/>
      <c r="AD25" s="120"/>
      <c r="AE25" s="120"/>
      <c r="AF25" s="120"/>
      <c r="AG25" s="120" t="s">
        <v>53</v>
      </c>
      <c r="AH25" s="120" t="s">
        <v>54</v>
      </c>
      <c r="AI25" s="120"/>
      <c r="AJ25" s="120"/>
      <c r="AK25" s="120"/>
      <c r="AL25" s="120" t="s">
        <v>55</v>
      </c>
      <c r="AM25" s="120"/>
      <c r="AN25" s="120"/>
      <c r="AO25" s="517"/>
      <c r="AP25" s="517"/>
      <c r="AQ25" s="517"/>
      <c r="AR25" s="121">
        <f t="shared" si="1"/>
        <v>1</v>
      </c>
      <c r="AS25" s="121" t="str">
        <f t="shared" si="12"/>
        <v>2021_08_23_a</v>
      </c>
      <c r="AT25" s="122"/>
      <c r="AU25" s="121" t="str">
        <f t="shared" si="13"/>
        <v>2021</v>
      </c>
      <c r="AV25" s="121" t="str">
        <f t="shared" si="14"/>
        <v>08</v>
      </c>
      <c r="AW25" s="121" t="str">
        <f t="shared" si="15"/>
        <v>23</v>
      </c>
      <c r="AX25" s="121">
        <f t="shared" si="16"/>
        <v>44431</v>
      </c>
      <c r="AY25" s="123"/>
      <c r="AZ25" s="124">
        <f t="shared" si="17"/>
        <v>44431</v>
      </c>
      <c r="BA25" s="121" t="b">
        <f t="shared" si="18"/>
        <v>1</v>
      </c>
      <c r="BB25" s="121">
        <f t="shared" si="19"/>
        <v>44431</v>
      </c>
      <c r="BC25" s="121" t="str">
        <f t="shared" si="20"/>
        <v>no</v>
      </c>
      <c r="BD25" s="121" t="b">
        <f t="shared" si="21"/>
        <v>0</v>
      </c>
      <c r="BE25" s="125" t="s">
        <v>56</v>
      </c>
      <c r="BF25" s="122"/>
    </row>
    <row r="26" spans="1:58" s="114" customFormat="1" ht="154">
      <c r="A26" s="122"/>
      <c r="B26" s="120" t="s">
        <v>112</v>
      </c>
      <c r="C26" s="120"/>
      <c r="D26" s="117" t="s">
        <v>113</v>
      </c>
      <c r="E26" s="120"/>
      <c r="F26" s="117" t="s">
        <v>45</v>
      </c>
      <c r="G26" s="118" t="s">
        <v>114</v>
      </c>
      <c r="H26" s="130">
        <v>44439</v>
      </c>
      <c r="I26" s="118"/>
      <c r="J26" s="119">
        <v>44454</v>
      </c>
      <c r="K26" s="118"/>
      <c r="L26" s="118"/>
      <c r="M26" s="118"/>
      <c r="N26" s="118"/>
      <c r="O26" s="118"/>
      <c r="P26" s="118"/>
      <c r="Q26" s="120" t="s">
        <v>99</v>
      </c>
      <c r="R26" s="120" t="s">
        <v>48</v>
      </c>
      <c r="S26" s="120">
        <f t="shared" si="22"/>
        <v>186</v>
      </c>
      <c r="T26" s="120">
        <v>186</v>
      </c>
      <c r="U26" s="120">
        <v>0</v>
      </c>
      <c r="V26" s="120">
        <v>186</v>
      </c>
      <c r="W26" s="120"/>
      <c r="X26" s="120"/>
      <c r="Y26" s="120"/>
      <c r="Z26" s="120" t="s">
        <v>50</v>
      </c>
      <c r="AA26" s="120"/>
      <c r="AB26" s="120"/>
      <c r="AC26" s="120"/>
      <c r="AD26" s="120"/>
      <c r="AE26" s="120"/>
      <c r="AF26" s="120"/>
      <c r="AG26" s="120" t="s">
        <v>53</v>
      </c>
      <c r="AH26" s="120" t="s">
        <v>54</v>
      </c>
      <c r="AI26" s="120"/>
      <c r="AJ26" s="120"/>
      <c r="AK26" s="120"/>
      <c r="AL26" s="120" t="s">
        <v>55</v>
      </c>
      <c r="AM26" s="120"/>
      <c r="AN26" s="120"/>
      <c r="AO26" s="517"/>
      <c r="AP26" s="517"/>
      <c r="AQ26" s="517"/>
      <c r="AR26" s="121">
        <f t="shared" si="1"/>
        <v>1</v>
      </c>
      <c r="AS26" s="121" t="str">
        <f t="shared" si="12"/>
        <v>2021_08_31_a</v>
      </c>
      <c r="AT26" s="122"/>
      <c r="AU26" s="121" t="str">
        <f t="shared" si="13"/>
        <v>2021</v>
      </c>
      <c r="AV26" s="121" t="str">
        <f t="shared" si="14"/>
        <v>08</v>
      </c>
      <c r="AW26" s="121" t="str">
        <f t="shared" si="15"/>
        <v>31</v>
      </c>
      <c r="AX26" s="121">
        <f t="shared" si="16"/>
        <v>44439</v>
      </c>
      <c r="AY26" s="123"/>
      <c r="AZ26" s="124">
        <f t="shared" si="17"/>
        <v>44439</v>
      </c>
      <c r="BA26" s="121" t="b">
        <f t="shared" si="18"/>
        <v>1</v>
      </c>
      <c r="BB26" s="121">
        <f t="shared" si="19"/>
        <v>44439</v>
      </c>
      <c r="BC26" s="121" t="str">
        <f t="shared" si="20"/>
        <v>no</v>
      </c>
      <c r="BD26" s="121" t="b">
        <f t="shared" si="21"/>
        <v>0</v>
      </c>
      <c r="BE26" s="125" t="s">
        <v>56</v>
      </c>
      <c r="BF26" s="122"/>
    </row>
    <row r="27" spans="1:58" s="114" customFormat="1" ht="154">
      <c r="A27" s="122"/>
      <c r="B27" s="120" t="s">
        <v>115</v>
      </c>
      <c r="C27" s="120"/>
      <c r="D27" s="117" t="s">
        <v>116</v>
      </c>
      <c r="E27" s="120"/>
      <c r="F27" s="117" t="s">
        <v>45</v>
      </c>
      <c r="G27" s="118" t="s">
        <v>117</v>
      </c>
      <c r="H27" s="130">
        <v>44459</v>
      </c>
      <c r="I27" s="118"/>
      <c r="J27" s="119">
        <v>44473</v>
      </c>
      <c r="K27" s="118"/>
      <c r="L27" s="118"/>
      <c r="M27" s="118"/>
      <c r="N27" s="118"/>
      <c r="O27" s="118"/>
      <c r="P27" s="118"/>
      <c r="Q27" s="120" t="s">
        <v>99</v>
      </c>
      <c r="R27" s="120" t="s">
        <v>48</v>
      </c>
      <c r="S27" s="120">
        <f t="shared" si="22"/>
        <v>182</v>
      </c>
      <c r="T27" s="120">
        <v>182</v>
      </c>
      <c r="U27" s="120">
        <v>0</v>
      </c>
      <c r="V27" s="120">
        <v>182</v>
      </c>
      <c r="W27" s="120"/>
      <c r="X27" s="120"/>
      <c r="Y27" s="120"/>
      <c r="Z27" s="120" t="s">
        <v>50</v>
      </c>
      <c r="AA27" s="120"/>
      <c r="AB27" s="120"/>
      <c r="AC27" s="120"/>
      <c r="AD27" s="120"/>
      <c r="AE27" s="120"/>
      <c r="AF27" s="120"/>
      <c r="AG27" s="120" t="s">
        <v>53</v>
      </c>
      <c r="AH27" s="120" t="s">
        <v>54</v>
      </c>
      <c r="AI27" s="120"/>
      <c r="AJ27" s="120"/>
      <c r="AK27" s="120"/>
      <c r="AL27" s="120" t="s">
        <v>55</v>
      </c>
      <c r="AM27" s="120"/>
      <c r="AN27" s="120"/>
      <c r="AO27" s="517"/>
      <c r="AP27" s="517"/>
      <c r="AQ27" s="517"/>
      <c r="AR27" s="121">
        <f t="shared" si="1"/>
        <v>1</v>
      </c>
      <c r="AS27" s="121" t="str">
        <f t="shared" si="12"/>
        <v>2021_09_20_a</v>
      </c>
      <c r="AT27" s="122"/>
      <c r="AU27" s="121" t="str">
        <f t="shared" si="13"/>
        <v>2021</v>
      </c>
      <c r="AV27" s="121" t="str">
        <f t="shared" si="14"/>
        <v>09</v>
      </c>
      <c r="AW27" s="121" t="str">
        <f t="shared" si="15"/>
        <v>20</v>
      </c>
      <c r="AX27" s="121">
        <f t="shared" si="16"/>
        <v>44459</v>
      </c>
      <c r="AY27" s="123"/>
      <c r="AZ27" s="124">
        <f t="shared" si="17"/>
        <v>44459</v>
      </c>
      <c r="BA27" s="121" t="b">
        <f t="shared" si="18"/>
        <v>1</v>
      </c>
      <c r="BB27" s="121">
        <f t="shared" si="19"/>
        <v>44459</v>
      </c>
      <c r="BC27" s="121" t="str">
        <f t="shared" si="20"/>
        <v>no</v>
      </c>
      <c r="BD27" s="121" t="b">
        <f t="shared" si="21"/>
        <v>0</v>
      </c>
      <c r="BE27" s="125" t="s">
        <v>56</v>
      </c>
      <c r="BF27" s="122"/>
    </row>
    <row r="28" spans="1:58" s="114" customFormat="1" ht="154">
      <c r="A28" s="122"/>
      <c r="B28" s="120" t="s">
        <v>118</v>
      </c>
      <c r="C28" s="120"/>
      <c r="D28" s="117" t="s">
        <v>119</v>
      </c>
      <c r="E28" s="120"/>
      <c r="F28" s="117" t="s">
        <v>45</v>
      </c>
      <c r="G28" s="118" t="s">
        <v>120</v>
      </c>
      <c r="H28" s="130">
        <v>44473</v>
      </c>
      <c r="I28" s="118"/>
      <c r="J28" s="119">
        <v>44488</v>
      </c>
      <c r="K28" s="118"/>
      <c r="L28" s="118"/>
      <c r="M28" s="118"/>
      <c r="N28" s="118"/>
      <c r="O28" s="118"/>
      <c r="P28" s="118"/>
      <c r="Q28" s="120" t="s">
        <v>121</v>
      </c>
      <c r="R28" s="120" t="s">
        <v>48</v>
      </c>
      <c r="S28" s="120">
        <f t="shared" si="22"/>
        <v>151</v>
      </c>
      <c r="T28" s="120">
        <v>151</v>
      </c>
      <c r="U28" s="120">
        <v>0</v>
      </c>
      <c r="V28" s="120">
        <v>151</v>
      </c>
      <c r="W28" s="120"/>
      <c r="X28" s="120"/>
      <c r="Y28" s="120"/>
      <c r="Z28" s="120" t="s">
        <v>50</v>
      </c>
      <c r="AA28" s="120"/>
      <c r="AB28" s="120"/>
      <c r="AC28" s="120"/>
      <c r="AD28" s="120"/>
      <c r="AE28" s="120"/>
      <c r="AF28" s="120"/>
      <c r="AG28" s="120" t="s">
        <v>53</v>
      </c>
      <c r="AH28" s="120" t="s">
        <v>54</v>
      </c>
      <c r="AI28" s="120"/>
      <c r="AJ28" s="120"/>
      <c r="AK28" s="120"/>
      <c r="AL28" s="120" t="s">
        <v>55</v>
      </c>
      <c r="AM28" s="120"/>
      <c r="AN28" s="120"/>
      <c r="AO28" s="517"/>
      <c r="AP28" s="517"/>
      <c r="AQ28" s="517"/>
      <c r="AR28" s="121">
        <f t="shared" si="1"/>
        <v>1</v>
      </c>
      <c r="AS28" s="121" t="str">
        <f t="shared" si="12"/>
        <v>2021_10_04_a</v>
      </c>
      <c r="AT28" s="122"/>
      <c r="AU28" s="121" t="str">
        <f t="shared" si="13"/>
        <v>2021</v>
      </c>
      <c r="AV28" s="121" t="str">
        <f t="shared" si="14"/>
        <v>10</v>
      </c>
      <c r="AW28" s="121" t="str">
        <f t="shared" si="15"/>
        <v>04</v>
      </c>
      <c r="AX28" s="121">
        <f t="shared" si="16"/>
        <v>44473</v>
      </c>
      <c r="AY28" s="123"/>
      <c r="AZ28" s="124">
        <f t="shared" si="17"/>
        <v>44473</v>
      </c>
      <c r="BA28" s="121" t="b">
        <f t="shared" si="18"/>
        <v>1</v>
      </c>
      <c r="BB28" s="121">
        <f t="shared" si="19"/>
        <v>44473</v>
      </c>
      <c r="BC28" s="121" t="str">
        <f t="shared" si="20"/>
        <v>no</v>
      </c>
      <c r="BD28" s="121" t="b">
        <f t="shared" si="21"/>
        <v>0</v>
      </c>
      <c r="BE28" s="125" t="s">
        <v>56</v>
      </c>
      <c r="BF28" s="122"/>
    </row>
    <row r="29" spans="1:58" s="114" customFormat="1" ht="154">
      <c r="A29" s="122"/>
      <c r="B29" s="120" t="s">
        <v>122</v>
      </c>
      <c r="C29" s="120"/>
      <c r="D29" s="117" t="s">
        <v>123</v>
      </c>
      <c r="E29" s="120"/>
      <c r="F29" s="117" t="s">
        <v>45</v>
      </c>
      <c r="G29" s="118" t="s">
        <v>124</v>
      </c>
      <c r="H29" s="130">
        <v>44487</v>
      </c>
      <c r="I29" s="118"/>
      <c r="J29" s="119">
        <v>44502</v>
      </c>
      <c r="K29" s="118"/>
      <c r="L29" s="118"/>
      <c r="M29" s="118"/>
      <c r="N29" s="118"/>
      <c r="O29" s="118"/>
      <c r="P29" s="118"/>
      <c r="Q29" s="120" t="s">
        <v>121</v>
      </c>
      <c r="R29" s="120" t="s">
        <v>48</v>
      </c>
      <c r="S29" s="120">
        <f t="shared" si="22"/>
        <v>194</v>
      </c>
      <c r="T29" s="120">
        <v>194</v>
      </c>
      <c r="U29" s="120">
        <v>0</v>
      </c>
      <c r="V29" s="120">
        <v>194</v>
      </c>
      <c r="W29" s="120"/>
      <c r="X29" s="120"/>
      <c r="Y29" s="120"/>
      <c r="Z29" s="120" t="s">
        <v>50</v>
      </c>
      <c r="AA29" s="120"/>
      <c r="AB29" s="120"/>
      <c r="AC29" s="120"/>
      <c r="AD29" s="120"/>
      <c r="AE29" s="120"/>
      <c r="AF29" s="120"/>
      <c r="AG29" s="120" t="s">
        <v>53</v>
      </c>
      <c r="AH29" s="120" t="s">
        <v>54</v>
      </c>
      <c r="AI29" s="120"/>
      <c r="AJ29" s="120"/>
      <c r="AK29" s="120"/>
      <c r="AL29" s="120" t="s">
        <v>55</v>
      </c>
      <c r="AM29" s="120"/>
      <c r="AN29" s="120"/>
      <c r="AO29" s="517"/>
      <c r="AP29" s="517"/>
      <c r="AQ29" s="517"/>
      <c r="AR29" s="121">
        <f t="shared" si="1"/>
        <v>1</v>
      </c>
      <c r="AS29" s="121" t="str">
        <f t="shared" si="12"/>
        <v>2021_10_18_a</v>
      </c>
      <c r="AT29" s="122"/>
      <c r="AU29" s="121" t="str">
        <f t="shared" si="13"/>
        <v>2021</v>
      </c>
      <c r="AV29" s="121" t="str">
        <f t="shared" si="14"/>
        <v>10</v>
      </c>
      <c r="AW29" s="121" t="str">
        <f t="shared" si="15"/>
        <v>18</v>
      </c>
      <c r="AX29" s="121">
        <f t="shared" si="16"/>
        <v>44487</v>
      </c>
      <c r="AY29" s="123"/>
      <c r="AZ29" s="124">
        <f t="shared" si="17"/>
        <v>44487</v>
      </c>
      <c r="BA29" s="121" t="b">
        <f t="shared" si="18"/>
        <v>1</v>
      </c>
      <c r="BB29" s="121">
        <f t="shared" si="19"/>
        <v>44487</v>
      </c>
      <c r="BC29" s="121" t="str">
        <f t="shared" si="20"/>
        <v>no</v>
      </c>
      <c r="BD29" s="121" t="b">
        <f t="shared" si="21"/>
        <v>0</v>
      </c>
      <c r="BE29" s="125" t="s">
        <v>56</v>
      </c>
      <c r="BF29" s="122"/>
    </row>
    <row r="30" spans="1:58" s="114" customFormat="1" ht="154">
      <c r="A30" s="122"/>
      <c r="B30" s="120" t="s">
        <v>125</v>
      </c>
      <c r="C30" s="120"/>
      <c r="D30" s="117">
        <v>10226045</v>
      </c>
      <c r="E30" s="120"/>
      <c r="F30" s="117" t="s">
        <v>45</v>
      </c>
      <c r="G30" s="118" t="s">
        <v>126</v>
      </c>
      <c r="H30" s="130">
        <v>44494</v>
      </c>
      <c r="I30" s="118"/>
      <c r="J30" s="119">
        <v>44509</v>
      </c>
      <c r="K30" s="118"/>
      <c r="L30" s="118"/>
      <c r="M30" s="118"/>
      <c r="N30" s="118"/>
      <c r="O30" s="118"/>
      <c r="P30" s="118"/>
      <c r="Q30" s="120" t="s">
        <v>121</v>
      </c>
      <c r="R30" s="120" t="s">
        <v>48</v>
      </c>
      <c r="S30" s="120">
        <f t="shared" si="22"/>
        <v>128</v>
      </c>
      <c r="T30" s="120">
        <v>128</v>
      </c>
      <c r="U30" s="120">
        <v>0</v>
      </c>
      <c r="V30" s="120">
        <v>128</v>
      </c>
      <c r="W30" s="120"/>
      <c r="X30" s="120"/>
      <c r="Y30" s="120"/>
      <c r="Z30" s="120" t="s">
        <v>50</v>
      </c>
      <c r="AA30" s="120"/>
      <c r="AB30" s="120"/>
      <c r="AC30" s="120"/>
      <c r="AD30" s="120"/>
      <c r="AE30" s="120"/>
      <c r="AF30" s="120"/>
      <c r="AG30" s="120" t="s">
        <v>53</v>
      </c>
      <c r="AH30" s="120" t="s">
        <v>54</v>
      </c>
      <c r="AI30" s="120"/>
      <c r="AJ30" s="120"/>
      <c r="AK30" s="120"/>
      <c r="AL30" s="120" t="s">
        <v>55</v>
      </c>
      <c r="AM30" s="120"/>
      <c r="AN30" s="120"/>
      <c r="AO30" s="517"/>
      <c r="AP30" s="517"/>
      <c r="AQ30" s="517"/>
      <c r="AR30" s="121">
        <f t="shared" si="1"/>
        <v>1</v>
      </c>
      <c r="AS30" s="121" t="str">
        <f t="shared" si="12"/>
        <v>2021_10_25_a</v>
      </c>
      <c r="AT30" s="122"/>
      <c r="AU30" s="121" t="str">
        <f t="shared" si="13"/>
        <v>2021</v>
      </c>
      <c r="AV30" s="121" t="str">
        <f t="shared" si="14"/>
        <v>10</v>
      </c>
      <c r="AW30" s="121" t="str">
        <f t="shared" si="15"/>
        <v>25</v>
      </c>
      <c r="AX30" s="121">
        <f t="shared" si="16"/>
        <v>44494</v>
      </c>
      <c r="AY30" s="123"/>
      <c r="AZ30" s="124">
        <f t="shared" si="17"/>
        <v>44494</v>
      </c>
      <c r="BA30" s="121" t="b">
        <f t="shared" si="18"/>
        <v>1</v>
      </c>
      <c r="BB30" s="121">
        <f t="shared" si="19"/>
        <v>44494</v>
      </c>
      <c r="BC30" s="121" t="str">
        <f t="shared" si="20"/>
        <v>no</v>
      </c>
      <c r="BD30" s="121" t="b">
        <f t="shared" si="21"/>
        <v>0</v>
      </c>
      <c r="BE30" s="125" t="s">
        <v>56</v>
      </c>
      <c r="BF30" s="122"/>
    </row>
    <row r="31" spans="1:58" s="114" customFormat="1" ht="154">
      <c r="A31" s="122"/>
      <c r="B31" s="120" t="s">
        <v>127</v>
      </c>
      <c r="C31" s="120"/>
      <c r="D31" s="117" t="s">
        <v>128</v>
      </c>
      <c r="E31" s="120"/>
      <c r="F31" s="117" t="s">
        <v>45</v>
      </c>
      <c r="G31" s="118" t="s">
        <v>129</v>
      </c>
      <c r="H31" s="130">
        <v>44515</v>
      </c>
      <c r="I31" s="118"/>
      <c r="J31" s="119">
        <v>44529</v>
      </c>
      <c r="K31" s="118"/>
      <c r="L31" s="118"/>
      <c r="M31" s="118"/>
      <c r="N31" s="118"/>
      <c r="O31" s="118"/>
      <c r="P31" s="118"/>
      <c r="Q31" s="120" t="s">
        <v>121</v>
      </c>
      <c r="R31" s="120" t="s">
        <v>48</v>
      </c>
      <c r="S31" s="120">
        <f>U31+V31</f>
        <v>183</v>
      </c>
      <c r="T31" s="120">
        <v>183</v>
      </c>
      <c r="U31" s="120">
        <v>0</v>
      </c>
      <c r="V31" s="120">
        <v>183</v>
      </c>
      <c r="W31" s="120"/>
      <c r="X31" s="120"/>
      <c r="Y31" s="120"/>
      <c r="Z31" s="120" t="s">
        <v>50</v>
      </c>
      <c r="AA31" s="120"/>
      <c r="AB31" s="120"/>
      <c r="AC31" s="120"/>
      <c r="AD31" s="120"/>
      <c r="AE31" s="120"/>
      <c r="AF31" s="120"/>
      <c r="AG31" s="120" t="s">
        <v>53</v>
      </c>
      <c r="AH31" s="120" t="s">
        <v>54</v>
      </c>
      <c r="AI31" s="120"/>
      <c r="AJ31" s="120"/>
      <c r="AK31" s="120"/>
      <c r="AL31" s="120" t="s">
        <v>55</v>
      </c>
      <c r="AM31" s="120"/>
      <c r="AN31" s="120"/>
      <c r="AO31" s="517"/>
      <c r="AP31" s="517"/>
      <c r="AQ31" s="517"/>
      <c r="AR31" s="121">
        <f t="shared" si="1"/>
        <v>1</v>
      </c>
      <c r="AS31" s="121" t="str">
        <f t="shared" si="12"/>
        <v>2021_11_15_a</v>
      </c>
      <c r="AT31" s="122"/>
      <c r="AU31" s="121" t="str">
        <f t="shared" si="13"/>
        <v>2021</v>
      </c>
      <c r="AV31" s="121" t="str">
        <f t="shared" si="14"/>
        <v>11</v>
      </c>
      <c r="AW31" s="121" t="str">
        <f t="shared" si="15"/>
        <v>15</v>
      </c>
      <c r="AX31" s="121">
        <f t="shared" si="16"/>
        <v>44515</v>
      </c>
      <c r="AY31" s="123"/>
      <c r="AZ31" s="124">
        <f t="shared" si="17"/>
        <v>44515</v>
      </c>
      <c r="BA31" s="121" t="b">
        <f t="shared" si="18"/>
        <v>1</v>
      </c>
      <c r="BB31" s="121">
        <f t="shared" si="19"/>
        <v>44515</v>
      </c>
      <c r="BC31" s="121" t="str">
        <f t="shared" si="20"/>
        <v>no</v>
      </c>
      <c r="BD31" s="121" t="b">
        <f t="shared" si="21"/>
        <v>0</v>
      </c>
      <c r="BE31" s="125" t="s">
        <v>56</v>
      </c>
      <c r="BF31" s="122"/>
    </row>
    <row r="32" spans="1:58" s="114" customFormat="1" ht="154">
      <c r="A32" s="122"/>
      <c r="B32" s="120" t="s">
        <v>130</v>
      </c>
      <c r="C32" s="120"/>
      <c r="D32" s="117" t="s">
        <v>131</v>
      </c>
      <c r="E32" s="120"/>
      <c r="F32" s="117" t="s">
        <v>45</v>
      </c>
      <c r="G32" s="118" t="s">
        <v>132</v>
      </c>
      <c r="H32" s="130">
        <v>44522</v>
      </c>
      <c r="I32" s="118"/>
      <c r="J32" s="119">
        <v>44536</v>
      </c>
      <c r="K32" s="118"/>
      <c r="L32" s="118"/>
      <c r="M32" s="118"/>
      <c r="N32" s="118"/>
      <c r="O32" s="118"/>
      <c r="P32" s="118"/>
      <c r="Q32" s="120" t="s">
        <v>121</v>
      </c>
      <c r="R32" s="120" t="s">
        <v>48</v>
      </c>
      <c r="S32" s="120">
        <f t="shared" si="22"/>
        <v>146</v>
      </c>
      <c r="T32" s="120">
        <v>146</v>
      </c>
      <c r="U32" s="120">
        <v>0</v>
      </c>
      <c r="V32" s="120">
        <v>146</v>
      </c>
      <c r="W32" s="120"/>
      <c r="X32" s="120"/>
      <c r="Y32" s="120"/>
      <c r="Z32" s="120" t="s">
        <v>50</v>
      </c>
      <c r="AA32" s="120"/>
      <c r="AB32" s="120"/>
      <c r="AC32" s="120"/>
      <c r="AD32" s="120"/>
      <c r="AE32" s="120"/>
      <c r="AF32" s="120"/>
      <c r="AG32" s="120" t="s">
        <v>53</v>
      </c>
      <c r="AH32" s="120" t="s">
        <v>54</v>
      </c>
      <c r="AI32" s="120"/>
      <c r="AJ32" s="120"/>
      <c r="AK32" s="120"/>
      <c r="AL32" s="120" t="s">
        <v>55</v>
      </c>
      <c r="AM32" s="120"/>
      <c r="AN32" s="120"/>
      <c r="AO32" s="517"/>
      <c r="AP32" s="517"/>
      <c r="AQ32" s="517"/>
      <c r="AR32" s="121">
        <f t="shared" si="1"/>
        <v>1</v>
      </c>
      <c r="AS32" s="121" t="str">
        <f t="shared" si="12"/>
        <v>2021_11_22_a</v>
      </c>
      <c r="AT32" s="122"/>
      <c r="AU32" s="121" t="str">
        <f t="shared" si="13"/>
        <v>2021</v>
      </c>
      <c r="AV32" s="121" t="str">
        <f t="shared" si="14"/>
        <v>11</v>
      </c>
      <c r="AW32" s="121" t="str">
        <f t="shared" si="15"/>
        <v>22</v>
      </c>
      <c r="AX32" s="121">
        <f t="shared" si="16"/>
        <v>44522</v>
      </c>
      <c r="AY32" s="123"/>
      <c r="AZ32" s="124">
        <f t="shared" si="17"/>
        <v>44522</v>
      </c>
      <c r="BA32" s="121" t="b">
        <f t="shared" si="18"/>
        <v>1</v>
      </c>
      <c r="BB32" s="121">
        <f t="shared" si="19"/>
        <v>44522</v>
      </c>
      <c r="BC32" s="121" t="str">
        <f t="shared" si="20"/>
        <v>no</v>
      </c>
      <c r="BD32" s="121" t="b">
        <f t="shared" si="21"/>
        <v>0</v>
      </c>
      <c r="BE32" s="125" t="s">
        <v>56</v>
      </c>
      <c r="BF32" s="122"/>
    </row>
    <row r="33" spans="1:58" s="114" customFormat="1" ht="154">
      <c r="A33" s="122"/>
      <c r="B33" s="120" t="s">
        <v>133</v>
      </c>
      <c r="C33" s="120"/>
      <c r="D33" s="117">
        <v>10245016</v>
      </c>
      <c r="E33" s="120"/>
      <c r="F33" s="117" t="s">
        <v>45</v>
      </c>
      <c r="G33" s="118" t="s">
        <v>134</v>
      </c>
      <c r="H33" s="130">
        <v>44585</v>
      </c>
      <c r="I33" s="118"/>
      <c r="J33" s="119">
        <v>44600</v>
      </c>
      <c r="K33" s="118"/>
      <c r="L33" s="118"/>
      <c r="M33" s="118"/>
      <c r="N33" s="118"/>
      <c r="O33" s="118"/>
      <c r="P33" s="118"/>
      <c r="Q33" s="120" t="s">
        <v>47</v>
      </c>
      <c r="R33" s="120" t="s">
        <v>48</v>
      </c>
      <c r="S33" s="120">
        <f t="shared" ref="S33" si="23">U33+V33</f>
        <v>144</v>
      </c>
      <c r="T33" s="120">
        <v>144</v>
      </c>
      <c r="U33" s="120">
        <v>0</v>
      </c>
      <c r="V33" s="120">
        <v>144</v>
      </c>
      <c r="W33" s="120"/>
      <c r="X33" s="120"/>
      <c r="Y33" s="120"/>
      <c r="Z33" s="120" t="s">
        <v>50</v>
      </c>
      <c r="AA33" s="120"/>
      <c r="AB33" s="120"/>
      <c r="AC33" s="120"/>
      <c r="AD33" s="120"/>
      <c r="AE33" s="120"/>
      <c r="AF33" s="120"/>
      <c r="AG33" s="120" t="s">
        <v>53</v>
      </c>
      <c r="AH33" s="120" t="s">
        <v>54</v>
      </c>
      <c r="AI33" s="120"/>
      <c r="AJ33" s="120"/>
      <c r="AK33" s="120"/>
      <c r="AL33" s="120" t="s">
        <v>55</v>
      </c>
      <c r="AM33" s="120"/>
      <c r="AN33" s="120"/>
      <c r="AO33" s="517"/>
      <c r="AP33" s="517"/>
      <c r="AQ33" s="517"/>
      <c r="AR33" s="121">
        <f t="shared" si="1"/>
        <v>1</v>
      </c>
      <c r="AS33" s="121" t="str">
        <f t="shared" si="12"/>
        <v>2022_01_24_a</v>
      </c>
      <c r="AT33" s="122"/>
      <c r="AU33" s="121" t="str">
        <f t="shared" si="13"/>
        <v>2022</v>
      </c>
      <c r="AV33" s="121" t="str">
        <f t="shared" si="14"/>
        <v>01</v>
      </c>
      <c r="AW33" s="121" t="str">
        <f t="shared" si="15"/>
        <v>24</v>
      </c>
      <c r="AX33" s="121">
        <f t="shared" si="16"/>
        <v>44585</v>
      </c>
      <c r="AY33" s="123"/>
      <c r="AZ33" s="124">
        <f t="shared" si="17"/>
        <v>44585</v>
      </c>
      <c r="BA33" s="121" t="b">
        <f t="shared" si="18"/>
        <v>1</v>
      </c>
      <c r="BB33" s="121">
        <f t="shared" si="19"/>
        <v>44585</v>
      </c>
      <c r="BC33" s="121" t="str">
        <f t="shared" si="20"/>
        <v>no</v>
      </c>
      <c r="BD33" s="121" t="b">
        <f t="shared" si="21"/>
        <v>0</v>
      </c>
      <c r="BE33" s="125" t="s">
        <v>56</v>
      </c>
      <c r="BF33" s="122"/>
    </row>
    <row r="34" spans="1:58" s="114" customFormat="1" ht="154">
      <c r="A34" s="122"/>
      <c r="B34" s="120" t="s">
        <v>135</v>
      </c>
      <c r="C34" s="120"/>
      <c r="D34" s="117">
        <v>10250289</v>
      </c>
      <c r="E34" s="120"/>
      <c r="F34" s="117" t="s">
        <v>45</v>
      </c>
      <c r="G34" s="118" t="s">
        <v>136</v>
      </c>
      <c r="H34" s="130">
        <v>44606</v>
      </c>
      <c r="I34" s="118"/>
      <c r="J34" s="119">
        <v>44620</v>
      </c>
      <c r="K34" s="118"/>
      <c r="L34" s="118"/>
      <c r="M34" s="118"/>
      <c r="N34" s="118"/>
      <c r="O34" s="118"/>
      <c r="P34" s="118"/>
      <c r="Q34" s="120" t="s">
        <v>47</v>
      </c>
      <c r="R34" s="120" t="s">
        <v>48</v>
      </c>
      <c r="S34" s="120">
        <f t="shared" ref="S34:S35" si="24">U34+V34</f>
        <v>202</v>
      </c>
      <c r="T34" s="120"/>
      <c r="U34" s="120">
        <v>0</v>
      </c>
      <c r="V34" s="120">
        <v>202</v>
      </c>
      <c r="W34" s="120"/>
      <c r="X34" s="120"/>
      <c r="Y34" s="120"/>
      <c r="Z34" s="120" t="s">
        <v>50</v>
      </c>
      <c r="AA34" s="120"/>
      <c r="AB34" s="120"/>
      <c r="AC34" s="120"/>
      <c r="AD34" s="120"/>
      <c r="AE34" s="120"/>
      <c r="AF34" s="120"/>
      <c r="AG34" s="120" t="s">
        <v>53</v>
      </c>
      <c r="AH34" s="120" t="s">
        <v>54</v>
      </c>
      <c r="AI34" s="120"/>
      <c r="AJ34" s="120"/>
      <c r="AK34" s="120"/>
      <c r="AL34" s="120" t="s">
        <v>55</v>
      </c>
      <c r="AM34" s="120"/>
      <c r="AN34" s="120"/>
      <c r="AO34" s="517"/>
      <c r="AP34" s="517"/>
      <c r="AQ34" s="517"/>
      <c r="AR34" s="121">
        <f t="shared" si="1"/>
        <v>1</v>
      </c>
      <c r="AS34" s="121" t="str">
        <f t="shared" si="12"/>
        <v>2022_02_14_a</v>
      </c>
      <c r="AT34" s="122"/>
      <c r="AU34" s="121" t="str">
        <f t="shared" si="13"/>
        <v>2022</v>
      </c>
      <c r="AV34" s="121" t="str">
        <f t="shared" si="14"/>
        <v>02</v>
      </c>
      <c r="AW34" s="121" t="str">
        <f t="shared" si="15"/>
        <v>14</v>
      </c>
      <c r="AX34" s="121">
        <f t="shared" si="16"/>
        <v>44606</v>
      </c>
      <c r="AY34" s="123"/>
      <c r="AZ34" s="124">
        <f t="shared" si="17"/>
        <v>44606</v>
      </c>
      <c r="BA34" s="121" t="b">
        <f t="shared" si="18"/>
        <v>1</v>
      </c>
      <c r="BB34" s="121">
        <f t="shared" si="19"/>
        <v>44606</v>
      </c>
      <c r="BC34" s="121" t="str">
        <f t="shared" si="20"/>
        <v>no</v>
      </c>
      <c r="BD34" s="121" t="b">
        <f t="shared" si="21"/>
        <v>0</v>
      </c>
      <c r="BE34" s="125" t="s">
        <v>56</v>
      </c>
      <c r="BF34" s="122"/>
    </row>
    <row r="35" spans="1:58" s="114" customFormat="1" ht="154">
      <c r="A35" s="122"/>
      <c r="B35" s="120" t="s">
        <v>137</v>
      </c>
      <c r="C35" s="120"/>
      <c r="D35" s="117">
        <v>10261300</v>
      </c>
      <c r="E35" s="120"/>
      <c r="F35" s="117" t="s">
        <v>45</v>
      </c>
      <c r="G35" s="119">
        <v>44648</v>
      </c>
      <c r="H35" s="130">
        <v>44648</v>
      </c>
      <c r="I35" s="118"/>
      <c r="J35" s="119">
        <v>44662</v>
      </c>
      <c r="K35" s="118"/>
      <c r="L35" s="118"/>
      <c r="M35" s="118"/>
      <c r="N35" s="118"/>
      <c r="O35" s="118"/>
      <c r="P35" s="118"/>
      <c r="Q35" s="120" t="s">
        <v>47</v>
      </c>
      <c r="R35" s="120" t="s">
        <v>48</v>
      </c>
      <c r="S35" s="120">
        <f t="shared" si="24"/>
        <v>163</v>
      </c>
      <c r="T35" s="120"/>
      <c r="U35" s="120">
        <v>0</v>
      </c>
      <c r="V35" s="120">
        <v>163</v>
      </c>
      <c r="W35" s="120"/>
      <c r="X35" s="120"/>
      <c r="Y35" s="120"/>
      <c r="Z35" s="120" t="s">
        <v>50</v>
      </c>
      <c r="AA35" s="120"/>
      <c r="AB35" s="120"/>
      <c r="AC35" s="120"/>
      <c r="AD35" s="120"/>
      <c r="AE35" s="120"/>
      <c r="AF35" s="120"/>
      <c r="AG35" s="120" t="s">
        <v>53</v>
      </c>
      <c r="AH35" s="120" t="s">
        <v>54</v>
      </c>
      <c r="AI35" s="120"/>
      <c r="AJ35" s="120"/>
      <c r="AK35" s="120"/>
      <c r="AL35" s="120" t="s">
        <v>55</v>
      </c>
      <c r="AM35" s="120"/>
      <c r="AN35" s="120"/>
      <c r="AO35" s="517"/>
      <c r="AP35" s="517"/>
      <c r="AQ35" s="517"/>
      <c r="AR35" s="121">
        <f t="shared" si="1"/>
        <v>1</v>
      </c>
      <c r="AS35" s="121" t="str">
        <f t="shared" si="12"/>
        <v>2022_03_28_a</v>
      </c>
      <c r="AT35" s="122"/>
      <c r="AU35" s="121" t="str">
        <f t="shared" si="13"/>
        <v>2022</v>
      </c>
      <c r="AV35" s="121" t="str">
        <f t="shared" si="14"/>
        <v>03</v>
      </c>
      <c r="AW35" s="121" t="str">
        <f t="shared" si="15"/>
        <v>28</v>
      </c>
      <c r="AX35" s="121">
        <f t="shared" si="16"/>
        <v>44648</v>
      </c>
      <c r="AY35" s="123"/>
      <c r="AZ35" s="124">
        <f t="shared" si="17"/>
        <v>44648</v>
      </c>
      <c r="BA35" s="121" t="b">
        <f t="shared" si="18"/>
        <v>1</v>
      </c>
      <c r="BB35" s="121">
        <f t="shared" si="19"/>
        <v>44648</v>
      </c>
      <c r="BC35" s="121" t="str">
        <f t="shared" si="20"/>
        <v>no</v>
      </c>
      <c r="BD35" s="121" t="b">
        <f t="shared" si="21"/>
        <v>0</v>
      </c>
      <c r="BE35" s="125" t="s">
        <v>56</v>
      </c>
      <c r="BF35" s="122"/>
    </row>
    <row r="36" spans="1:58" s="114" customFormat="1" ht="154">
      <c r="A36" s="122"/>
      <c r="B36" s="120" t="s">
        <v>138</v>
      </c>
      <c r="C36" s="120"/>
      <c r="D36" s="117">
        <v>10263165</v>
      </c>
      <c r="E36" s="120"/>
      <c r="F36" s="117" t="s">
        <v>45</v>
      </c>
      <c r="G36" s="119">
        <v>44655</v>
      </c>
      <c r="H36" s="130">
        <v>44655</v>
      </c>
      <c r="I36" s="118"/>
      <c r="J36" s="119">
        <v>44670</v>
      </c>
      <c r="K36" s="118"/>
      <c r="L36" s="118"/>
      <c r="M36" s="118"/>
      <c r="N36" s="118"/>
      <c r="O36" s="118"/>
      <c r="P36" s="118"/>
      <c r="Q36" s="120" t="s">
        <v>78</v>
      </c>
      <c r="R36" s="120" t="s">
        <v>48</v>
      </c>
      <c r="S36" s="120">
        <f t="shared" ref="S36:S38" si="25">U36+V36</f>
        <v>130</v>
      </c>
      <c r="T36" s="120"/>
      <c r="U36" s="120">
        <v>0</v>
      </c>
      <c r="V36" s="120">
        <v>130</v>
      </c>
      <c r="W36" s="120"/>
      <c r="X36" s="120"/>
      <c r="Y36" s="120"/>
      <c r="Z36" s="120" t="s">
        <v>50</v>
      </c>
      <c r="AA36" s="120"/>
      <c r="AB36" s="120"/>
      <c r="AC36" s="120"/>
      <c r="AD36" s="120"/>
      <c r="AE36" s="120"/>
      <c r="AF36" s="120"/>
      <c r="AG36" s="120" t="s">
        <v>53</v>
      </c>
      <c r="AH36" s="120" t="s">
        <v>54</v>
      </c>
      <c r="AI36" s="120"/>
      <c r="AJ36" s="120"/>
      <c r="AK36" s="120"/>
      <c r="AL36" s="120" t="s">
        <v>55</v>
      </c>
      <c r="AM36" s="120"/>
      <c r="AN36" s="120"/>
      <c r="AO36" s="517"/>
      <c r="AP36" s="517"/>
      <c r="AQ36" s="517"/>
      <c r="AR36" s="121">
        <f t="shared" si="1"/>
        <v>1</v>
      </c>
      <c r="AS36" s="121" t="str">
        <f t="shared" si="12"/>
        <v>2022_04_04_a</v>
      </c>
      <c r="AT36" s="122"/>
      <c r="AU36" s="121" t="str">
        <f t="shared" si="13"/>
        <v>2022</v>
      </c>
      <c r="AV36" s="121" t="str">
        <f t="shared" si="14"/>
        <v>04</v>
      </c>
      <c r="AW36" s="121" t="str">
        <f t="shared" si="15"/>
        <v>04</v>
      </c>
      <c r="AX36" s="121">
        <f t="shared" si="16"/>
        <v>44655</v>
      </c>
      <c r="AY36" s="123"/>
      <c r="AZ36" s="124">
        <f t="shared" si="17"/>
        <v>44655</v>
      </c>
      <c r="BA36" s="121" t="b">
        <f t="shared" si="18"/>
        <v>1</v>
      </c>
      <c r="BB36" s="121">
        <f t="shared" si="19"/>
        <v>44655</v>
      </c>
      <c r="BC36" s="121" t="str">
        <f t="shared" si="20"/>
        <v>no</v>
      </c>
      <c r="BD36" s="121" t="b">
        <f t="shared" si="21"/>
        <v>0</v>
      </c>
      <c r="BE36" s="125" t="s">
        <v>56</v>
      </c>
      <c r="BF36" s="122"/>
    </row>
    <row r="37" spans="1:58" s="114" customFormat="1" ht="154">
      <c r="A37" s="122"/>
      <c r="B37" s="120" t="s">
        <v>139</v>
      </c>
      <c r="C37" s="120"/>
      <c r="D37" s="117">
        <v>10269125</v>
      </c>
      <c r="E37" s="120"/>
      <c r="F37" s="117" t="s">
        <v>45</v>
      </c>
      <c r="G37" s="119">
        <v>44676</v>
      </c>
      <c r="H37" s="130">
        <v>44676</v>
      </c>
      <c r="I37" s="118"/>
      <c r="J37" s="119">
        <v>44692</v>
      </c>
      <c r="K37" s="118"/>
      <c r="L37" s="118"/>
      <c r="M37" s="118"/>
      <c r="N37" s="118"/>
      <c r="O37" s="118"/>
      <c r="P37" s="118"/>
      <c r="Q37" s="120" t="s">
        <v>78</v>
      </c>
      <c r="R37" s="120" t="s">
        <v>48</v>
      </c>
      <c r="S37" s="120">
        <f t="shared" si="25"/>
        <v>183</v>
      </c>
      <c r="T37" s="120"/>
      <c r="U37" s="120">
        <v>0</v>
      </c>
      <c r="V37" s="120">
        <v>183</v>
      </c>
      <c r="W37" s="120"/>
      <c r="X37" s="120"/>
      <c r="Y37" s="120"/>
      <c r="Z37" s="120" t="s">
        <v>50</v>
      </c>
      <c r="AA37" s="120"/>
      <c r="AB37" s="120"/>
      <c r="AC37" s="120"/>
      <c r="AD37" s="120"/>
      <c r="AE37" s="120"/>
      <c r="AF37" s="120"/>
      <c r="AG37" s="120" t="s">
        <v>53</v>
      </c>
      <c r="AH37" s="120" t="s">
        <v>54</v>
      </c>
      <c r="AI37" s="120"/>
      <c r="AJ37" s="120"/>
      <c r="AK37" s="120"/>
      <c r="AL37" s="120" t="s">
        <v>55</v>
      </c>
      <c r="AM37" s="120"/>
      <c r="AN37" s="120"/>
      <c r="AO37" s="517"/>
      <c r="AP37" s="517"/>
      <c r="AQ37" s="517"/>
      <c r="AR37" s="121">
        <f t="shared" si="1"/>
        <v>1</v>
      </c>
      <c r="AS37" s="121" t="str">
        <f t="shared" si="12"/>
        <v>2022_04_25_a</v>
      </c>
      <c r="AT37" s="122"/>
      <c r="AU37" s="121" t="str">
        <f t="shared" si="13"/>
        <v>2022</v>
      </c>
      <c r="AV37" s="121" t="str">
        <f t="shared" si="14"/>
        <v>04</v>
      </c>
      <c r="AW37" s="121" t="str">
        <f t="shared" si="15"/>
        <v>25</v>
      </c>
      <c r="AX37" s="121">
        <f t="shared" si="16"/>
        <v>44676</v>
      </c>
      <c r="AY37" s="123"/>
      <c r="AZ37" s="124">
        <f t="shared" si="17"/>
        <v>44676</v>
      </c>
      <c r="BA37" s="121" t="b">
        <f t="shared" si="18"/>
        <v>1</v>
      </c>
      <c r="BB37" s="121">
        <f t="shared" si="19"/>
        <v>44676</v>
      </c>
      <c r="BC37" s="121" t="str">
        <f t="shared" si="20"/>
        <v>no</v>
      </c>
      <c r="BD37" s="121" t="b">
        <f t="shared" si="21"/>
        <v>0</v>
      </c>
      <c r="BE37" s="125" t="s">
        <v>56</v>
      </c>
      <c r="BF37" s="122"/>
    </row>
    <row r="38" spans="1:58" s="114" customFormat="1" ht="154">
      <c r="A38" s="122"/>
      <c r="B38" s="120" t="s">
        <v>140</v>
      </c>
      <c r="C38" s="120"/>
      <c r="D38" s="117">
        <v>10270542</v>
      </c>
      <c r="E38" s="120"/>
      <c r="F38" s="117" t="s">
        <v>45</v>
      </c>
      <c r="G38" s="119">
        <v>44683</v>
      </c>
      <c r="H38" s="130">
        <v>44683</v>
      </c>
      <c r="I38" s="118"/>
      <c r="J38" s="119">
        <v>44698</v>
      </c>
      <c r="K38" s="118"/>
      <c r="L38" s="118"/>
      <c r="M38" s="118"/>
      <c r="N38" s="118"/>
      <c r="O38" s="118"/>
      <c r="P38" s="118"/>
      <c r="Q38" s="120" t="s">
        <v>78</v>
      </c>
      <c r="R38" s="120" t="s">
        <v>48</v>
      </c>
      <c r="S38" s="120">
        <f t="shared" si="25"/>
        <v>233</v>
      </c>
      <c r="T38" s="120"/>
      <c r="U38" s="120">
        <v>0</v>
      </c>
      <c r="V38" s="120">
        <v>233</v>
      </c>
      <c r="W38" s="120"/>
      <c r="X38" s="120"/>
      <c r="Y38" s="120"/>
      <c r="Z38" s="120" t="s">
        <v>50</v>
      </c>
      <c r="AA38" s="120"/>
      <c r="AB38" s="120"/>
      <c r="AC38" s="120"/>
      <c r="AD38" s="120"/>
      <c r="AE38" s="120"/>
      <c r="AF38" s="120"/>
      <c r="AG38" s="120" t="s">
        <v>53</v>
      </c>
      <c r="AH38" s="120" t="s">
        <v>54</v>
      </c>
      <c r="AI38" s="120"/>
      <c r="AJ38" s="120"/>
      <c r="AK38" s="120"/>
      <c r="AL38" s="120" t="s">
        <v>55</v>
      </c>
      <c r="AM38" s="120"/>
      <c r="AN38" s="120"/>
      <c r="AO38" s="517"/>
      <c r="AP38" s="517"/>
      <c r="AQ38" s="517"/>
      <c r="AR38" s="121">
        <f t="shared" si="1"/>
        <v>1</v>
      </c>
      <c r="AS38" s="121" t="str">
        <f t="shared" si="12"/>
        <v>2022_05_02_a</v>
      </c>
      <c r="AT38" s="122"/>
      <c r="AU38" s="121" t="str">
        <f t="shared" si="13"/>
        <v>2022</v>
      </c>
      <c r="AV38" s="121" t="str">
        <f t="shared" si="14"/>
        <v>05</v>
      </c>
      <c r="AW38" s="121" t="str">
        <f t="shared" si="15"/>
        <v>02</v>
      </c>
      <c r="AX38" s="121">
        <f t="shared" si="16"/>
        <v>44683</v>
      </c>
      <c r="AY38" s="123"/>
      <c r="AZ38" s="124">
        <f t="shared" si="17"/>
        <v>44683</v>
      </c>
      <c r="BA38" s="121" t="b">
        <f t="shared" si="18"/>
        <v>1</v>
      </c>
      <c r="BB38" s="121">
        <f t="shared" si="19"/>
        <v>44683</v>
      </c>
      <c r="BC38" s="121" t="str">
        <f t="shared" si="20"/>
        <v>no</v>
      </c>
      <c r="BD38" s="121" t="b">
        <f t="shared" si="21"/>
        <v>0</v>
      </c>
      <c r="BE38" s="125" t="s">
        <v>56</v>
      </c>
      <c r="BF38" s="122"/>
    </row>
    <row r="39" spans="1:58" s="114" customFormat="1" ht="154">
      <c r="A39" s="122"/>
      <c r="B39" s="120" t="s">
        <v>141</v>
      </c>
      <c r="C39" s="120"/>
      <c r="D39" s="117">
        <v>10274322</v>
      </c>
      <c r="E39" s="120"/>
      <c r="F39" s="117" t="s">
        <v>45</v>
      </c>
      <c r="G39" s="119">
        <v>44697</v>
      </c>
      <c r="H39" s="130">
        <v>44697</v>
      </c>
      <c r="I39" s="118"/>
      <c r="J39" s="119">
        <v>44711</v>
      </c>
      <c r="K39" s="118"/>
      <c r="L39" s="118"/>
      <c r="M39" s="118"/>
      <c r="N39" s="118"/>
      <c r="O39" s="118"/>
      <c r="P39" s="118"/>
      <c r="Q39" s="120" t="s">
        <v>78</v>
      </c>
      <c r="R39" s="120" t="s">
        <v>48</v>
      </c>
      <c r="S39" s="120">
        <f t="shared" ref="S39" si="26">U39+V39</f>
        <v>213</v>
      </c>
      <c r="T39" s="120"/>
      <c r="U39" s="120">
        <v>0</v>
      </c>
      <c r="V39" s="120">
        <v>213</v>
      </c>
      <c r="W39" s="120"/>
      <c r="X39" s="120"/>
      <c r="Y39" s="120"/>
      <c r="Z39" s="120" t="s">
        <v>50</v>
      </c>
      <c r="AA39" s="120"/>
      <c r="AB39" s="120"/>
      <c r="AC39" s="120"/>
      <c r="AD39" s="120"/>
      <c r="AE39" s="120"/>
      <c r="AF39" s="120"/>
      <c r="AG39" s="120" t="s">
        <v>53</v>
      </c>
      <c r="AH39" s="120" t="s">
        <v>54</v>
      </c>
      <c r="AI39" s="120"/>
      <c r="AJ39" s="120"/>
      <c r="AK39" s="120"/>
      <c r="AL39" s="120" t="s">
        <v>55</v>
      </c>
      <c r="AM39" s="120"/>
      <c r="AN39" s="120"/>
      <c r="AO39" s="517"/>
      <c r="AP39" s="517"/>
      <c r="AQ39" s="517"/>
      <c r="AR39" s="121">
        <f t="shared" si="1"/>
        <v>1</v>
      </c>
      <c r="AS39" s="121" t="str">
        <f t="shared" si="12"/>
        <v>2022_05_16_a</v>
      </c>
      <c r="AT39" s="122"/>
      <c r="AU39" s="121" t="str">
        <f t="shared" si="13"/>
        <v>2022</v>
      </c>
      <c r="AV39" s="121" t="str">
        <f t="shared" si="14"/>
        <v>05</v>
      </c>
      <c r="AW39" s="121" t="str">
        <f t="shared" si="15"/>
        <v>16</v>
      </c>
      <c r="AX39" s="121">
        <f t="shared" si="16"/>
        <v>44697</v>
      </c>
      <c r="AY39" s="123"/>
      <c r="AZ39" s="124">
        <f t="shared" si="17"/>
        <v>44697</v>
      </c>
      <c r="BA39" s="121" t="b">
        <f t="shared" si="18"/>
        <v>1</v>
      </c>
      <c r="BB39" s="121">
        <f t="shared" si="19"/>
        <v>44697</v>
      </c>
      <c r="BC39" s="121" t="str">
        <f t="shared" si="20"/>
        <v>no</v>
      </c>
      <c r="BD39" s="121" t="b">
        <f t="shared" si="21"/>
        <v>0</v>
      </c>
      <c r="BE39" s="125" t="s">
        <v>56</v>
      </c>
      <c r="BF39" s="122"/>
    </row>
    <row r="40" spans="1:58" s="114" customFormat="1" ht="154">
      <c r="A40" s="122"/>
      <c r="B40" s="120" t="s">
        <v>142</v>
      </c>
      <c r="C40" s="120"/>
      <c r="D40" s="117">
        <v>10276208</v>
      </c>
      <c r="E40" s="120"/>
      <c r="F40" s="117" t="s">
        <v>45</v>
      </c>
      <c r="G40" s="119">
        <v>44704</v>
      </c>
      <c r="H40" s="130">
        <v>44704</v>
      </c>
      <c r="I40" s="118"/>
      <c r="J40" s="119">
        <v>44718</v>
      </c>
      <c r="K40" s="118"/>
      <c r="L40" s="118"/>
      <c r="M40" s="118"/>
      <c r="N40" s="118"/>
      <c r="O40" s="118"/>
      <c r="P40" s="118"/>
      <c r="Q40" s="120" t="s">
        <v>78</v>
      </c>
      <c r="R40" s="120" t="s">
        <v>48</v>
      </c>
      <c r="S40" s="120">
        <f t="shared" ref="S40" si="27">U40+V40</f>
        <v>164</v>
      </c>
      <c r="T40" s="120"/>
      <c r="U40" s="120">
        <v>0</v>
      </c>
      <c r="V40" s="120">
        <v>164</v>
      </c>
      <c r="W40" s="120"/>
      <c r="X40" s="120"/>
      <c r="Y40" s="120"/>
      <c r="Z40" s="120" t="s">
        <v>50</v>
      </c>
      <c r="AA40" s="120"/>
      <c r="AB40" s="120"/>
      <c r="AC40" s="120"/>
      <c r="AD40" s="120"/>
      <c r="AE40" s="120"/>
      <c r="AF40" s="120"/>
      <c r="AG40" s="120" t="s">
        <v>53</v>
      </c>
      <c r="AH40" s="120" t="s">
        <v>54</v>
      </c>
      <c r="AI40" s="120"/>
      <c r="AJ40" s="120"/>
      <c r="AK40" s="120"/>
      <c r="AL40" s="120" t="s">
        <v>55</v>
      </c>
      <c r="AM40" s="120"/>
      <c r="AN40" s="120"/>
      <c r="AO40" s="517"/>
      <c r="AP40" s="517"/>
      <c r="AQ40" s="517"/>
      <c r="AR40" s="121">
        <f t="shared" si="1"/>
        <v>1</v>
      </c>
      <c r="AS40" s="121" t="str">
        <f t="shared" si="12"/>
        <v>2022_05_23_a</v>
      </c>
      <c r="AT40" s="122"/>
      <c r="AU40" s="121" t="str">
        <f t="shared" si="13"/>
        <v>2022</v>
      </c>
      <c r="AV40" s="121" t="str">
        <f t="shared" si="14"/>
        <v>05</v>
      </c>
      <c r="AW40" s="121" t="str">
        <f t="shared" si="15"/>
        <v>23</v>
      </c>
      <c r="AX40" s="121">
        <f t="shared" si="16"/>
        <v>44704</v>
      </c>
      <c r="AY40" s="123"/>
      <c r="AZ40" s="124">
        <f t="shared" si="17"/>
        <v>44704</v>
      </c>
      <c r="BA40" s="121" t="b">
        <f t="shared" si="18"/>
        <v>1</v>
      </c>
      <c r="BB40" s="121">
        <f t="shared" si="19"/>
        <v>44704</v>
      </c>
      <c r="BC40" s="121" t="str">
        <f t="shared" si="20"/>
        <v>no</v>
      </c>
      <c r="BD40" s="121" t="b">
        <f t="shared" si="21"/>
        <v>0</v>
      </c>
      <c r="BE40" s="125" t="s">
        <v>56</v>
      </c>
      <c r="BF40" s="122"/>
    </row>
    <row r="41" spans="1:58" s="114" customFormat="1" ht="154">
      <c r="A41" s="122"/>
      <c r="B41" s="120" t="s">
        <v>143</v>
      </c>
      <c r="C41" s="120"/>
      <c r="D41" s="117">
        <v>10278409</v>
      </c>
      <c r="E41" s="120"/>
      <c r="F41" s="117" t="s">
        <v>45</v>
      </c>
      <c r="G41" s="119">
        <v>44711</v>
      </c>
      <c r="H41" s="130">
        <v>44711</v>
      </c>
      <c r="I41" s="118"/>
      <c r="J41" s="119">
        <v>44725</v>
      </c>
      <c r="K41" s="118"/>
      <c r="L41" s="118"/>
      <c r="M41" s="118"/>
      <c r="N41" s="118"/>
      <c r="O41" s="118"/>
      <c r="P41" s="118"/>
      <c r="Q41" s="120" t="s">
        <v>78</v>
      </c>
      <c r="R41" s="120" t="s">
        <v>48</v>
      </c>
      <c r="S41" s="120">
        <f t="shared" ref="S41:S44" si="28">U41+V41</f>
        <v>135</v>
      </c>
      <c r="T41" s="120"/>
      <c r="U41" s="120">
        <v>0</v>
      </c>
      <c r="V41" s="120">
        <v>135</v>
      </c>
      <c r="W41" s="120"/>
      <c r="X41" s="120"/>
      <c r="Y41" s="120"/>
      <c r="Z41" s="120" t="s">
        <v>50</v>
      </c>
      <c r="AA41" s="120"/>
      <c r="AB41" s="120"/>
      <c r="AC41" s="120"/>
      <c r="AD41" s="120"/>
      <c r="AE41" s="120"/>
      <c r="AF41" s="120"/>
      <c r="AG41" s="120" t="s">
        <v>53</v>
      </c>
      <c r="AH41" s="120" t="s">
        <v>54</v>
      </c>
      <c r="AI41" s="120"/>
      <c r="AJ41" s="120"/>
      <c r="AK41" s="120"/>
      <c r="AL41" s="120" t="s">
        <v>55</v>
      </c>
      <c r="AM41" s="120"/>
      <c r="AN41" s="120"/>
      <c r="AO41" s="517"/>
      <c r="AP41" s="517"/>
      <c r="AQ41" s="517"/>
      <c r="AR41" s="121">
        <f t="shared" si="1"/>
        <v>1</v>
      </c>
      <c r="AS41" s="121" t="str">
        <f t="shared" si="12"/>
        <v>2022_05_30_a</v>
      </c>
      <c r="AT41" s="122"/>
      <c r="AU41" s="121" t="str">
        <f t="shared" si="13"/>
        <v>2022</v>
      </c>
      <c r="AV41" s="121" t="str">
        <f t="shared" si="14"/>
        <v>05</v>
      </c>
      <c r="AW41" s="121" t="str">
        <f t="shared" si="15"/>
        <v>30</v>
      </c>
      <c r="AX41" s="121">
        <f t="shared" si="16"/>
        <v>44711</v>
      </c>
      <c r="AY41" s="123"/>
      <c r="AZ41" s="124">
        <f t="shared" si="17"/>
        <v>44711</v>
      </c>
      <c r="BA41" s="121" t="b">
        <f t="shared" si="18"/>
        <v>1</v>
      </c>
      <c r="BB41" s="121">
        <f t="shared" si="19"/>
        <v>44711</v>
      </c>
      <c r="BC41" s="121" t="str">
        <f t="shared" si="20"/>
        <v>no</v>
      </c>
      <c r="BD41" s="121" t="b">
        <f t="shared" si="21"/>
        <v>0</v>
      </c>
      <c r="BE41" s="125" t="s">
        <v>56</v>
      </c>
      <c r="BF41" s="122"/>
    </row>
    <row r="42" spans="1:58" s="114" customFormat="1" ht="154">
      <c r="A42" s="122"/>
      <c r="B42" s="120" t="s">
        <v>144</v>
      </c>
      <c r="C42" s="120"/>
      <c r="D42" s="117">
        <v>10280350</v>
      </c>
      <c r="E42" s="120"/>
      <c r="F42" s="117" t="s">
        <v>45</v>
      </c>
      <c r="G42" s="119">
        <v>44718</v>
      </c>
      <c r="H42" s="119">
        <v>44718</v>
      </c>
      <c r="I42" s="118"/>
      <c r="J42" s="119">
        <v>44732</v>
      </c>
      <c r="K42" s="118"/>
      <c r="L42" s="118"/>
      <c r="M42" s="118"/>
      <c r="N42" s="118"/>
      <c r="O42" s="118"/>
      <c r="P42" s="118"/>
      <c r="Q42" s="120" t="s">
        <v>78</v>
      </c>
      <c r="R42" s="120" t="s">
        <v>48</v>
      </c>
      <c r="S42" s="120">
        <f t="shared" si="28"/>
        <v>229</v>
      </c>
      <c r="T42" s="120">
        <v>204</v>
      </c>
      <c r="U42" s="120">
        <v>0</v>
      </c>
      <c r="V42" s="120">
        <v>229</v>
      </c>
      <c r="W42" s="120"/>
      <c r="X42" s="120"/>
      <c r="Y42" s="120"/>
      <c r="Z42" s="120" t="s">
        <v>50</v>
      </c>
      <c r="AA42" s="120"/>
      <c r="AB42" s="120"/>
      <c r="AC42" s="120"/>
      <c r="AD42" s="120"/>
      <c r="AE42" s="120"/>
      <c r="AF42" s="120"/>
      <c r="AG42" s="120" t="s">
        <v>53</v>
      </c>
      <c r="AH42" s="120" t="s">
        <v>54</v>
      </c>
      <c r="AI42" s="120"/>
      <c r="AJ42" s="120"/>
      <c r="AK42" s="120"/>
      <c r="AL42" s="120" t="s">
        <v>55</v>
      </c>
      <c r="AM42" s="120"/>
      <c r="AN42" s="120"/>
      <c r="AO42" s="517"/>
      <c r="AP42" s="517"/>
      <c r="AQ42" s="517"/>
      <c r="AR42" s="121">
        <f t="shared" si="1"/>
        <v>1</v>
      </c>
      <c r="AS42" s="121" t="str">
        <f t="shared" si="12"/>
        <v>2022_06_06_a</v>
      </c>
      <c r="AT42" s="122"/>
      <c r="AU42" s="121" t="str">
        <f t="shared" si="13"/>
        <v>2022</v>
      </c>
      <c r="AV42" s="121" t="str">
        <f t="shared" si="14"/>
        <v>06</v>
      </c>
      <c r="AW42" s="121" t="str">
        <f t="shared" si="15"/>
        <v>06</v>
      </c>
      <c r="AX42" s="121">
        <f t="shared" si="16"/>
        <v>44718</v>
      </c>
      <c r="AY42" s="123"/>
      <c r="AZ42" s="124">
        <f t="shared" si="17"/>
        <v>44718</v>
      </c>
      <c r="BA42" s="121" t="b">
        <f t="shared" si="18"/>
        <v>1</v>
      </c>
      <c r="BB42" s="121">
        <f t="shared" si="19"/>
        <v>44718</v>
      </c>
      <c r="BC42" s="121" t="str">
        <f t="shared" si="20"/>
        <v>no</v>
      </c>
      <c r="BD42" s="121" t="b">
        <f t="shared" si="21"/>
        <v>0</v>
      </c>
      <c r="BE42" s="125" t="s">
        <v>56</v>
      </c>
      <c r="BF42" s="122"/>
    </row>
    <row r="43" spans="1:58" s="114" customFormat="1" ht="154">
      <c r="A43" s="122"/>
      <c r="B43" s="120" t="s">
        <v>145</v>
      </c>
      <c r="C43" s="120"/>
      <c r="D43" s="117">
        <v>10281689</v>
      </c>
      <c r="E43" s="120"/>
      <c r="F43" s="117" t="s">
        <v>45</v>
      </c>
      <c r="G43" s="119">
        <v>44725</v>
      </c>
      <c r="H43" s="119">
        <v>44725</v>
      </c>
      <c r="I43" s="118"/>
      <c r="J43" s="119">
        <v>44739</v>
      </c>
      <c r="K43" s="118"/>
      <c r="L43" s="118"/>
      <c r="M43" s="118"/>
      <c r="N43" s="118"/>
      <c r="O43" s="118"/>
      <c r="P43" s="118"/>
      <c r="Q43" s="120" t="s">
        <v>78</v>
      </c>
      <c r="R43" s="120" t="s">
        <v>48</v>
      </c>
      <c r="S43" s="120">
        <f t="shared" si="28"/>
        <v>122</v>
      </c>
      <c r="T43" s="120">
        <v>245</v>
      </c>
      <c r="U43" s="120">
        <v>0</v>
      </c>
      <c r="V43" s="120">
        <v>122</v>
      </c>
      <c r="W43" s="120"/>
      <c r="X43" s="120"/>
      <c r="Y43" s="120"/>
      <c r="Z43" s="120" t="s">
        <v>50</v>
      </c>
      <c r="AA43" s="120"/>
      <c r="AB43" s="120"/>
      <c r="AC43" s="120"/>
      <c r="AD43" s="120"/>
      <c r="AE43" s="120"/>
      <c r="AF43" s="120"/>
      <c r="AG43" s="120" t="s">
        <v>53</v>
      </c>
      <c r="AH43" s="120" t="s">
        <v>54</v>
      </c>
      <c r="AI43" s="120"/>
      <c r="AJ43" s="120"/>
      <c r="AK43" s="120"/>
      <c r="AL43" s="120" t="s">
        <v>55</v>
      </c>
      <c r="AM43" s="120"/>
      <c r="AN43" s="120"/>
      <c r="AO43" s="517"/>
      <c r="AP43" s="517"/>
      <c r="AQ43" s="517"/>
      <c r="AR43" s="121">
        <f t="shared" si="1"/>
        <v>1</v>
      </c>
      <c r="AS43" s="121" t="str">
        <f t="shared" si="12"/>
        <v>2022_06_13_a</v>
      </c>
      <c r="AT43" s="122"/>
      <c r="AU43" s="121" t="str">
        <f t="shared" si="13"/>
        <v>2022</v>
      </c>
      <c r="AV43" s="121" t="str">
        <f t="shared" si="14"/>
        <v>06</v>
      </c>
      <c r="AW43" s="121" t="str">
        <f t="shared" si="15"/>
        <v>13</v>
      </c>
      <c r="AX43" s="121">
        <f t="shared" si="16"/>
        <v>44725</v>
      </c>
      <c r="AY43" s="123"/>
      <c r="AZ43" s="124">
        <f t="shared" si="17"/>
        <v>44725</v>
      </c>
      <c r="BA43" s="121" t="b">
        <f t="shared" si="18"/>
        <v>1</v>
      </c>
      <c r="BB43" s="121">
        <f t="shared" si="19"/>
        <v>44725</v>
      </c>
      <c r="BC43" s="121" t="str">
        <f t="shared" si="20"/>
        <v>no</v>
      </c>
      <c r="BD43" s="121" t="b">
        <f t="shared" si="21"/>
        <v>0</v>
      </c>
      <c r="BE43" s="125" t="s">
        <v>56</v>
      </c>
      <c r="BF43" s="122"/>
    </row>
    <row r="44" spans="1:58" s="114" customFormat="1" ht="154">
      <c r="A44" s="122"/>
      <c r="B44" s="120" t="s">
        <v>146</v>
      </c>
      <c r="C44" s="120"/>
      <c r="D44" s="117">
        <v>10283216</v>
      </c>
      <c r="E44" s="120"/>
      <c r="F44" s="117" t="s">
        <v>45</v>
      </c>
      <c r="G44" s="119">
        <v>44732</v>
      </c>
      <c r="H44" s="119">
        <v>44732</v>
      </c>
      <c r="I44" s="118"/>
      <c r="J44" s="119">
        <v>44746</v>
      </c>
      <c r="K44" s="118"/>
      <c r="L44" s="118"/>
      <c r="M44" s="118"/>
      <c r="N44" s="118"/>
      <c r="O44" s="118"/>
      <c r="P44" s="118"/>
      <c r="Q44" s="120" t="s">
        <v>78</v>
      </c>
      <c r="R44" s="120" t="s">
        <v>48</v>
      </c>
      <c r="S44" s="120">
        <f t="shared" si="28"/>
        <v>93</v>
      </c>
      <c r="T44" s="120">
        <v>164</v>
      </c>
      <c r="U44" s="120">
        <v>0</v>
      </c>
      <c r="V44" s="120">
        <v>93</v>
      </c>
      <c r="W44" s="120"/>
      <c r="X44" s="120"/>
      <c r="Y44" s="120"/>
      <c r="Z44" s="120" t="s">
        <v>50</v>
      </c>
      <c r="AA44" s="120"/>
      <c r="AB44" s="120"/>
      <c r="AC44" s="120"/>
      <c r="AD44" s="120"/>
      <c r="AE44" s="120"/>
      <c r="AF44" s="120"/>
      <c r="AG44" s="120" t="s">
        <v>53</v>
      </c>
      <c r="AH44" s="120" t="s">
        <v>54</v>
      </c>
      <c r="AI44" s="120"/>
      <c r="AJ44" s="120"/>
      <c r="AK44" s="120"/>
      <c r="AL44" s="120" t="s">
        <v>55</v>
      </c>
      <c r="AM44" s="120"/>
      <c r="AN44" s="120"/>
      <c r="AO44" s="517"/>
      <c r="AP44" s="517"/>
      <c r="AQ44" s="517"/>
      <c r="AR44" s="121">
        <f t="shared" si="1"/>
        <v>1</v>
      </c>
      <c r="AS44" s="121" t="str">
        <f t="shared" si="12"/>
        <v>2022_06_20_a</v>
      </c>
      <c r="AT44" s="122"/>
      <c r="AU44" s="121" t="str">
        <f t="shared" si="13"/>
        <v>2022</v>
      </c>
      <c r="AV44" s="121" t="str">
        <f t="shared" si="14"/>
        <v>06</v>
      </c>
      <c r="AW44" s="121" t="str">
        <f t="shared" si="15"/>
        <v>20</v>
      </c>
      <c r="AX44" s="121">
        <f t="shared" si="16"/>
        <v>44732</v>
      </c>
      <c r="AY44" s="123"/>
      <c r="AZ44" s="124">
        <f t="shared" si="17"/>
        <v>44732</v>
      </c>
      <c r="BA44" s="121" t="b">
        <f t="shared" si="18"/>
        <v>1</v>
      </c>
      <c r="BB44" s="121">
        <f t="shared" si="19"/>
        <v>44732</v>
      </c>
      <c r="BC44" s="121" t="str">
        <f t="shared" si="20"/>
        <v>no</v>
      </c>
      <c r="BD44" s="121" t="b">
        <f t="shared" si="21"/>
        <v>0</v>
      </c>
      <c r="BE44" s="125" t="s">
        <v>56</v>
      </c>
      <c r="BF44" s="122"/>
    </row>
    <row r="45" spans="1:58" s="114" customFormat="1" ht="154">
      <c r="A45" s="122"/>
      <c r="B45" s="120" t="s">
        <v>147</v>
      </c>
      <c r="C45" s="120"/>
      <c r="D45" s="117">
        <v>10285242</v>
      </c>
      <c r="E45" s="120"/>
      <c r="F45" s="117" t="s">
        <v>45</v>
      </c>
      <c r="G45" s="119">
        <v>44739</v>
      </c>
      <c r="H45" s="119">
        <v>44739</v>
      </c>
      <c r="I45" s="118"/>
      <c r="J45" s="119">
        <v>44753</v>
      </c>
      <c r="K45" s="118"/>
      <c r="L45" s="118"/>
      <c r="M45" s="118"/>
      <c r="N45" s="118"/>
      <c r="O45" s="118"/>
      <c r="P45" s="118"/>
      <c r="Q45" s="120" t="s">
        <v>78</v>
      </c>
      <c r="R45" s="120" t="s">
        <v>48</v>
      </c>
      <c r="S45" s="120">
        <f t="shared" ref="S45" si="29">U45+V45</f>
        <v>255</v>
      </c>
      <c r="T45" s="120">
        <v>164</v>
      </c>
      <c r="U45" s="120">
        <v>0</v>
      </c>
      <c r="V45" s="120">
        <v>255</v>
      </c>
      <c r="W45" s="120"/>
      <c r="X45" s="120"/>
      <c r="Y45" s="120"/>
      <c r="Z45" s="120" t="s">
        <v>50</v>
      </c>
      <c r="AA45" s="120"/>
      <c r="AB45" s="120"/>
      <c r="AC45" s="120"/>
      <c r="AD45" s="120"/>
      <c r="AE45" s="120"/>
      <c r="AF45" s="120"/>
      <c r="AG45" s="120" t="s">
        <v>53</v>
      </c>
      <c r="AH45" s="120" t="s">
        <v>54</v>
      </c>
      <c r="AI45" s="120"/>
      <c r="AJ45" s="120"/>
      <c r="AK45" s="120"/>
      <c r="AL45" s="120" t="s">
        <v>55</v>
      </c>
      <c r="AM45" s="120"/>
      <c r="AN45" s="120"/>
      <c r="AO45" s="517"/>
      <c r="AP45" s="517"/>
      <c r="AQ45" s="517"/>
      <c r="AR45" s="121">
        <f t="shared" si="1"/>
        <v>1</v>
      </c>
      <c r="AS45" s="121" t="str">
        <f t="shared" si="12"/>
        <v>2022_06_27_a</v>
      </c>
      <c r="AT45" s="122"/>
      <c r="AU45" s="121" t="str">
        <f t="shared" si="13"/>
        <v>2022</v>
      </c>
      <c r="AV45" s="121" t="str">
        <f t="shared" si="14"/>
        <v>06</v>
      </c>
      <c r="AW45" s="121" t="str">
        <f t="shared" si="15"/>
        <v>27</v>
      </c>
      <c r="AX45" s="121">
        <f t="shared" si="16"/>
        <v>44739</v>
      </c>
      <c r="AY45" s="123"/>
      <c r="AZ45" s="124">
        <f t="shared" si="17"/>
        <v>44739</v>
      </c>
      <c r="BA45" s="121" t="b">
        <f t="shared" si="18"/>
        <v>1</v>
      </c>
      <c r="BB45" s="121">
        <f t="shared" si="19"/>
        <v>44739</v>
      </c>
      <c r="BC45" s="121" t="str">
        <f t="shared" si="20"/>
        <v>no</v>
      </c>
      <c r="BD45" s="121" t="b">
        <f t="shared" si="21"/>
        <v>0</v>
      </c>
      <c r="BE45" s="125" t="s">
        <v>56</v>
      </c>
      <c r="BF45" s="122"/>
    </row>
    <row r="46" spans="1:58" s="114" customFormat="1" ht="154">
      <c r="A46" s="122"/>
      <c r="B46" s="120" t="s">
        <v>148</v>
      </c>
      <c r="C46" s="120"/>
      <c r="D46" s="117">
        <v>10289241</v>
      </c>
      <c r="E46" s="120"/>
      <c r="F46" s="117" t="s">
        <v>45</v>
      </c>
      <c r="G46" s="119">
        <v>44753</v>
      </c>
      <c r="H46" s="119">
        <v>44753</v>
      </c>
      <c r="I46" s="118"/>
      <c r="J46" s="119">
        <v>44767</v>
      </c>
      <c r="K46" s="118"/>
      <c r="L46" s="118"/>
      <c r="M46" s="118"/>
      <c r="N46" s="118"/>
      <c r="O46" s="118"/>
      <c r="P46" s="118"/>
      <c r="Q46" s="120" t="s">
        <v>99</v>
      </c>
      <c r="R46" s="120" t="s">
        <v>48</v>
      </c>
      <c r="S46" s="120">
        <f t="shared" ref="S46" si="30">U46+V46</f>
        <v>188</v>
      </c>
      <c r="T46" s="120">
        <v>164</v>
      </c>
      <c r="U46" s="120">
        <v>0</v>
      </c>
      <c r="V46" s="120">
        <v>188</v>
      </c>
      <c r="W46" s="120"/>
      <c r="X46" s="120"/>
      <c r="Y46" s="120"/>
      <c r="Z46" s="120" t="s">
        <v>50</v>
      </c>
      <c r="AA46" s="120"/>
      <c r="AB46" s="120"/>
      <c r="AC46" s="120"/>
      <c r="AD46" s="120"/>
      <c r="AE46" s="120"/>
      <c r="AF46" s="120"/>
      <c r="AG46" s="120" t="s">
        <v>53</v>
      </c>
      <c r="AH46" s="120" t="s">
        <v>54</v>
      </c>
      <c r="AI46" s="120"/>
      <c r="AJ46" s="120"/>
      <c r="AK46" s="120"/>
      <c r="AL46" s="120" t="s">
        <v>55</v>
      </c>
      <c r="AM46" s="120"/>
      <c r="AN46" s="120"/>
      <c r="AO46" s="517"/>
      <c r="AP46" s="517"/>
      <c r="AQ46" s="517"/>
      <c r="AR46" s="121">
        <f t="shared" si="1"/>
        <v>1</v>
      </c>
      <c r="AS46" s="121" t="str">
        <f t="shared" si="12"/>
        <v>2022_07_11_a</v>
      </c>
      <c r="AT46" s="122"/>
      <c r="AU46" s="121" t="str">
        <f t="shared" si="13"/>
        <v>2022</v>
      </c>
      <c r="AV46" s="121" t="str">
        <f t="shared" si="14"/>
        <v>07</v>
      </c>
      <c r="AW46" s="121" t="str">
        <f t="shared" si="15"/>
        <v>11</v>
      </c>
      <c r="AX46" s="121">
        <f t="shared" si="16"/>
        <v>44753</v>
      </c>
      <c r="AY46" s="123"/>
      <c r="AZ46" s="124">
        <f t="shared" si="17"/>
        <v>44753</v>
      </c>
      <c r="BA46" s="121" t="b">
        <f t="shared" si="18"/>
        <v>1</v>
      </c>
      <c r="BB46" s="121">
        <f t="shared" si="19"/>
        <v>44753</v>
      </c>
      <c r="BC46" s="121" t="str">
        <f t="shared" si="20"/>
        <v>no</v>
      </c>
      <c r="BD46" s="121" t="b">
        <f t="shared" si="21"/>
        <v>0</v>
      </c>
      <c r="BE46" s="125" t="s">
        <v>56</v>
      </c>
      <c r="BF46" s="122"/>
    </row>
    <row r="47" spans="1:58" s="114" customFormat="1" ht="154">
      <c r="A47" s="122"/>
      <c r="B47" s="120" t="s">
        <v>149</v>
      </c>
      <c r="C47" s="120"/>
      <c r="D47" s="117">
        <v>10292111</v>
      </c>
      <c r="E47" s="120"/>
      <c r="F47" s="117" t="s">
        <v>45</v>
      </c>
      <c r="G47" s="119">
        <v>44767</v>
      </c>
      <c r="H47" s="119">
        <v>44767</v>
      </c>
      <c r="I47" s="118"/>
      <c r="J47" s="119">
        <v>44781</v>
      </c>
      <c r="K47" s="118"/>
      <c r="L47" s="118"/>
      <c r="M47" s="118"/>
      <c r="N47" s="118"/>
      <c r="O47" s="118"/>
      <c r="P47" s="118"/>
      <c r="Q47" s="120" t="s">
        <v>99</v>
      </c>
      <c r="R47" s="120" t="s">
        <v>48</v>
      </c>
      <c r="S47" s="120">
        <f t="shared" ref="S47" si="31">U47+V47</f>
        <v>104</v>
      </c>
      <c r="T47" s="120">
        <v>164</v>
      </c>
      <c r="U47" s="120">
        <v>0</v>
      </c>
      <c r="V47" s="120">
        <v>104</v>
      </c>
      <c r="W47" s="120"/>
      <c r="X47" s="120"/>
      <c r="Y47" s="120"/>
      <c r="Z47" s="120" t="s">
        <v>50</v>
      </c>
      <c r="AA47" s="120"/>
      <c r="AB47" s="120"/>
      <c r="AC47" s="120"/>
      <c r="AD47" s="120"/>
      <c r="AE47" s="120"/>
      <c r="AF47" s="120"/>
      <c r="AG47" s="120" t="s">
        <v>53</v>
      </c>
      <c r="AH47" s="120" t="s">
        <v>54</v>
      </c>
      <c r="AI47" s="120"/>
      <c r="AJ47" s="120"/>
      <c r="AK47" s="120"/>
      <c r="AL47" s="120" t="s">
        <v>55</v>
      </c>
      <c r="AM47" s="120"/>
      <c r="AN47" s="120"/>
      <c r="AO47" s="517"/>
      <c r="AP47" s="517"/>
      <c r="AQ47" s="517"/>
      <c r="AR47" s="121">
        <f t="shared" si="1"/>
        <v>1</v>
      </c>
      <c r="AS47" s="121" t="str">
        <f t="shared" si="12"/>
        <v>2022_07_25_a</v>
      </c>
      <c r="AT47" s="122"/>
      <c r="AU47" s="121" t="str">
        <f t="shared" si="13"/>
        <v>2022</v>
      </c>
      <c r="AV47" s="121" t="str">
        <f t="shared" si="14"/>
        <v>07</v>
      </c>
      <c r="AW47" s="121" t="str">
        <f t="shared" si="15"/>
        <v>25</v>
      </c>
      <c r="AX47" s="121">
        <f t="shared" si="16"/>
        <v>44767</v>
      </c>
      <c r="AY47" s="123"/>
      <c r="AZ47" s="124">
        <f t="shared" si="17"/>
        <v>44767</v>
      </c>
      <c r="BA47" s="121" t="b">
        <f t="shared" si="18"/>
        <v>1</v>
      </c>
      <c r="BB47" s="121">
        <f t="shared" si="19"/>
        <v>44767</v>
      </c>
      <c r="BC47" s="121" t="str">
        <f t="shared" si="20"/>
        <v>no</v>
      </c>
      <c r="BD47" s="121" t="b">
        <f t="shared" si="21"/>
        <v>0</v>
      </c>
      <c r="BE47" s="125" t="s">
        <v>56</v>
      </c>
      <c r="BF47" s="122"/>
    </row>
    <row r="48" spans="1:58" s="114" customFormat="1" ht="154">
      <c r="A48" s="122"/>
      <c r="B48" s="120" t="s">
        <v>150</v>
      </c>
      <c r="C48" s="120"/>
      <c r="D48" s="117">
        <v>10296447</v>
      </c>
      <c r="E48" s="120"/>
      <c r="F48" s="117" t="s">
        <v>45</v>
      </c>
      <c r="G48" s="119">
        <v>44781</v>
      </c>
      <c r="H48" s="119">
        <v>44781</v>
      </c>
      <c r="I48" s="118"/>
      <c r="J48" s="119" t="s">
        <v>151</v>
      </c>
      <c r="K48" s="118"/>
      <c r="L48" s="118"/>
      <c r="M48" s="118"/>
      <c r="N48" s="118"/>
      <c r="O48" s="118"/>
      <c r="P48" s="118"/>
      <c r="Q48" s="120" t="s">
        <v>99</v>
      </c>
      <c r="R48" s="120" t="s">
        <v>48</v>
      </c>
      <c r="S48" s="120">
        <f t="shared" ref="S48:S50" si="32">U48+V48</f>
        <v>68</v>
      </c>
      <c r="T48" s="120">
        <v>215</v>
      </c>
      <c r="U48" s="120">
        <v>0</v>
      </c>
      <c r="V48" s="120">
        <v>68</v>
      </c>
      <c r="W48" s="120"/>
      <c r="X48" s="120"/>
      <c r="Y48" s="120"/>
      <c r="Z48" s="120" t="s">
        <v>50</v>
      </c>
      <c r="AA48" s="120"/>
      <c r="AB48" s="120"/>
      <c r="AC48" s="120"/>
      <c r="AD48" s="120"/>
      <c r="AE48" s="120"/>
      <c r="AF48" s="120"/>
      <c r="AG48" s="120" t="s">
        <v>53</v>
      </c>
      <c r="AH48" s="120" t="s">
        <v>54</v>
      </c>
      <c r="AI48" s="120"/>
      <c r="AJ48" s="120"/>
      <c r="AK48" s="120"/>
      <c r="AL48" s="120" t="s">
        <v>55</v>
      </c>
      <c r="AM48" s="120"/>
      <c r="AN48" s="120"/>
      <c r="AO48" s="517"/>
      <c r="AP48" s="517"/>
      <c r="AQ48" s="517"/>
      <c r="AR48" s="121">
        <f t="shared" si="1"/>
        <v>1</v>
      </c>
      <c r="AS48" s="121" t="str">
        <f t="shared" si="12"/>
        <v>2022_08_08_a</v>
      </c>
      <c r="AT48" s="122"/>
      <c r="AU48" s="121" t="str">
        <f t="shared" si="13"/>
        <v>2022</v>
      </c>
      <c r="AV48" s="121" t="str">
        <f t="shared" si="14"/>
        <v>08</v>
      </c>
      <c r="AW48" s="121" t="str">
        <f t="shared" si="15"/>
        <v>08</v>
      </c>
      <c r="AX48" s="121">
        <f t="shared" si="16"/>
        <v>44781</v>
      </c>
      <c r="AY48" s="123"/>
      <c r="AZ48" s="124">
        <f t="shared" si="17"/>
        <v>44781</v>
      </c>
      <c r="BA48" s="121" t="b">
        <f t="shared" si="18"/>
        <v>1</v>
      </c>
      <c r="BB48" s="121">
        <f t="shared" si="19"/>
        <v>44781</v>
      </c>
      <c r="BC48" s="121" t="str">
        <f t="shared" si="20"/>
        <v>no</v>
      </c>
      <c r="BD48" s="121" t="b">
        <f t="shared" si="21"/>
        <v>0</v>
      </c>
      <c r="BE48" s="125" t="s">
        <v>56</v>
      </c>
      <c r="BF48" s="122"/>
    </row>
    <row r="49" spans="1:58" s="114" customFormat="1" ht="154">
      <c r="A49" s="122"/>
      <c r="B49" s="120" t="s">
        <v>152</v>
      </c>
      <c r="C49" s="120"/>
      <c r="D49" s="117">
        <v>10298318</v>
      </c>
      <c r="E49" s="120"/>
      <c r="F49" s="117" t="s">
        <v>45</v>
      </c>
      <c r="G49" s="119">
        <v>44795</v>
      </c>
      <c r="H49" s="119">
        <v>44795</v>
      </c>
      <c r="I49" s="118"/>
      <c r="J49" s="119" t="s">
        <v>151</v>
      </c>
      <c r="K49" s="118"/>
      <c r="L49" s="118"/>
      <c r="M49" s="118"/>
      <c r="N49" s="118"/>
      <c r="O49" s="118"/>
      <c r="P49" s="118"/>
      <c r="Q49" s="120" t="s">
        <v>99</v>
      </c>
      <c r="R49" s="120" t="s">
        <v>48</v>
      </c>
      <c r="S49" s="120">
        <f t="shared" ref="S49" si="33">U49+V49</f>
        <v>39</v>
      </c>
      <c r="T49" s="120">
        <v>215</v>
      </c>
      <c r="U49" s="120">
        <v>0</v>
      </c>
      <c r="V49" s="120">
        <v>39</v>
      </c>
      <c r="W49" s="120"/>
      <c r="X49" s="120"/>
      <c r="Y49" s="120"/>
      <c r="Z49" s="120" t="s">
        <v>50</v>
      </c>
      <c r="AA49" s="120"/>
      <c r="AB49" s="120"/>
      <c r="AC49" s="120"/>
      <c r="AD49" s="120"/>
      <c r="AE49" s="120"/>
      <c r="AF49" s="120"/>
      <c r="AG49" s="120" t="s">
        <v>53</v>
      </c>
      <c r="AH49" s="120" t="s">
        <v>54</v>
      </c>
      <c r="AI49" s="120"/>
      <c r="AJ49" s="120"/>
      <c r="AK49" s="120"/>
      <c r="AL49" s="120" t="s">
        <v>55</v>
      </c>
      <c r="AM49" s="120"/>
      <c r="AN49" s="120"/>
      <c r="AO49" s="517"/>
      <c r="AP49" s="517"/>
      <c r="AQ49" s="517"/>
      <c r="AR49" s="121">
        <f t="shared" si="1"/>
        <v>1</v>
      </c>
      <c r="AS49" s="121" t="str">
        <f t="shared" si="12"/>
        <v>2022_08_22_a</v>
      </c>
      <c r="AT49" s="122"/>
      <c r="AU49" s="121" t="str">
        <f t="shared" si="13"/>
        <v>2022</v>
      </c>
      <c r="AV49" s="121" t="str">
        <f t="shared" si="14"/>
        <v>08</v>
      </c>
      <c r="AW49" s="121" t="str">
        <f t="shared" si="15"/>
        <v>22</v>
      </c>
      <c r="AX49" s="121">
        <f t="shared" si="16"/>
        <v>44795</v>
      </c>
      <c r="AY49" s="123"/>
      <c r="AZ49" s="124">
        <f t="shared" si="17"/>
        <v>44795</v>
      </c>
      <c r="BA49" s="121" t="b">
        <f t="shared" si="18"/>
        <v>1</v>
      </c>
      <c r="BB49" s="121">
        <f t="shared" si="19"/>
        <v>44795</v>
      </c>
      <c r="BC49" s="121" t="str">
        <f t="shared" si="20"/>
        <v>no</v>
      </c>
      <c r="BD49" s="121" t="b">
        <f t="shared" si="21"/>
        <v>0</v>
      </c>
      <c r="BE49" s="125" t="s">
        <v>56</v>
      </c>
      <c r="BF49" s="122"/>
    </row>
    <row r="50" spans="1:58" s="114" customFormat="1" ht="154">
      <c r="A50" s="122"/>
      <c r="B50" s="120" t="s">
        <v>153</v>
      </c>
      <c r="C50" s="120"/>
      <c r="D50" s="117">
        <v>10301447</v>
      </c>
      <c r="E50" s="120"/>
      <c r="F50" s="117" t="s">
        <v>45</v>
      </c>
      <c r="G50" s="119">
        <v>44809</v>
      </c>
      <c r="H50" s="119">
        <v>44809</v>
      </c>
      <c r="I50" s="118"/>
      <c r="J50" s="119">
        <v>44823</v>
      </c>
      <c r="K50" s="118"/>
      <c r="L50" s="118"/>
      <c r="M50" s="118"/>
      <c r="N50" s="118"/>
      <c r="O50" s="118"/>
      <c r="P50" s="118"/>
      <c r="Q50" s="120" t="s">
        <v>99</v>
      </c>
      <c r="R50" s="120" t="s">
        <v>48</v>
      </c>
      <c r="S50" s="120">
        <f t="shared" si="32"/>
        <v>36</v>
      </c>
      <c r="T50" s="120">
        <v>186</v>
      </c>
      <c r="U50" s="120">
        <v>0</v>
      </c>
      <c r="V50" s="120">
        <v>36</v>
      </c>
      <c r="W50" s="120"/>
      <c r="X50" s="120"/>
      <c r="Y50" s="120"/>
      <c r="Z50" s="120" t="s">
        <v>50</v>
      </c>
      <c r="AA50" s="120"/>
      <c r="AB50" s="120"/>
      <c r="AC50" s="120"/>
      <c r="AD50" s="120"/>
      <c r="AE50" s="120"/>
      <c r="AF50" s="120"/>
      <c r="AG50" s="120" t="s">
        <v>53</v>
      </c>
      <c r="AH50" s="120" t="s">
        <v>54</v>
      </c>
      <c r="AI50" s="120"/>
      <c r="AJ50" s="120"/>
      <c r="AK50" s="120"/>
      <c r="AL50" s="120" t="s">
        <v>55</v>
      </c>
      <c r="AM50" s="120"/>
      <c r="AN50" s="120"/>
      <c r="AO50" s="517"/>
      <c r="AP50" s="517"/>
      <c r="AQ50" s="517"/>
      <c r="AR50" s="121">
        <f t="shared" si="1"/>
        <v>1</v>
      </c>
      <c r="AS50" s="121" t="str">
        <f t="shared" si="12"/>
        <v>2022_09_05_a</v>
      </c>
      <c r="AT50" s="122"/>
      <c r="AU50" s="121" t="str">
        <f t="shared" si="13"/>
        <v>2022</v>
      </c>
      <c r="AV50" s="121" t="str">
        <f t="shared" si="14"/>
        <v>09</v>
      </c>
      <c r="AW50" s="121" t="str">
        <f t="shared" si="15"/>
        <v>05</v>
      </c>
      <c r="AX50" s="121">
        <f t="shared" si="16"/>
        <v>44809</v>
      </c>
      <c r="AY50" s="123"/>
      <c r="AZ50" s="124">
        <f t="shared" si="17"/>
        <v>44809</v>
      </c>
      <c r="BA50" s="121" t="b">
        <f t="shared" si="18"/>
        <v>1</v>
      </c>
      <c r="BB50" s="121">
        <f t="shared" si="19"/>
        <v>44809</v>
      </c>
      <c r="BC50" s="121" t="str">
        <f t="shared" si="20"/>
        <v>no</v>
      </c>
      <c r="BD50" s="121" t="b">
        <f t="shared" si="21"/>
        <v>0</v>
      </c>
      <c r="BE50" s="125" t="s">
        <v>56</v>
      </c>
      <c r="BF50" s="122"/>
    </row>
    <row r="51" spans="1:58" s="114" customFormat="1" ht="154">
      <c r="A51" s="122"/>
      <c r="B51" s="120" t="s">
        <v>154</v>
      </c>
      <c r="C51" s="120"/>
      <c r="D51" s="117">
        <v>10305571</v>
      </c>
      <c r="E51" s="120"/>
      <c r="F51" s="117" t="s">
        <v>45</v>
      </c>
      <c r="G51" s="119">
        <v>44823</v>
      </c>
      <c r="H51" s="119">
        <v>44823</v>
      </c>
      <c r="I51" s="118"/>
      <c r="J51" s="119">
        <v>44837</v>
      </c>
      <c r="K51" s="118"/>
      <c r="L51" s="118"/>
      <c r="M51" s="118"/>
      <c r="N51" s="118"/>
      <c r="O51" s="118"/>
      <c r="P51" s="118"/>
      <c r="Q51" s="120" t="s">
        <v>99</v>
      </c>
      <c r="R51" s="120" t="s">
        <v>48</v>
      </c>
      <c r="S51" s="120">
        <f t="shared" ref="S51" si="34">U51+V51</f>
        <v>115</v>
      </c>
      <c r="T51" s="120">
        <v>186</v>
      </c>
      <c r="U51" s="120">
        <v>0</v>
      </c>
      <c r="V51" s="120">
        <v>115</v>
      </c>
      <c r="W51" s="120"/>
      <c r="X51" s="120"/>
      <c r="Y51" s="120"/>
      <c r="Z51" s="120" t="s">
        <v>50</v>
      </c>
      <c r="AA51" s="120"/>
      <c r="AB51" s="120"/>
      <c r="AC51" s="120"/>
      <c r="AD51" s="120"/>
      <c r="AE51" s="120"/>
      <c r="AF51" s="120"/>
      <c r="AG51" s="120" t="s">
        <v>53</v>
      </c>
      <c r="AH51" s="120" t="s">
        <v>54</v>
      </c>
      <c r="AI51" s="120"/>
      <c r="AJ51" s="120"/>
      <c r="AK51" s="120"/>
      <c r="AL51" s="120" t="s">
        <v>55</v>
      </c>
      <c r="AM51" s="120"/>
      <c r="AN51" s="120"/>
      <c r="AO51" s="517"/>
      <c r="AP51" s="517"/>
      <c r="AQ51" s="517"/>
      <c r="AR51" s="121">
        <f t="shared" si="1"/>
        <v>1</v>
      </c>
      <c r="AS51" s="121" t="str">
        <f t="shared" si="12"/>
        <v>2022_09_19_a</v>
      </c>
      <c r="AT51" s="122"/>
      <c r="AU51" s="121" t="str">
        <f t="shared" si="13"/>
        <v>2022</v>
      </c>
      <c r="AV51" s="121" t="str">
        <f t="shared" si="14"/>
        <v>09</v>
      </c>
      <c r="AW51" s="121" t="str">
        <f t="shared" si="15"/>
        <v>19</v>
      </c>
      <c r="AX51" s="121">
        <f t="shared" si="16"/>
        <v>44823</v>
      </c>
      <c r="AY51" s="123"/>
      <c r="AZ51" s="124">
        <f t="shared" si="17"/>
        <v>44823</v>
      </c>
      <c r="BA51" s="121" t="b">
        <f t="shared" si="18"/>
        <v>1</v>
      </c>
      <c r="BB51" s="121">
        <f t="shared" si="19"/>
        <v>44823</v>
      </c>
      <c r="BC51" s="121" t="str">
        <f t="shared" si="20"/>
        <v>no</v>
      </c>
      <c r="BD51" s="121" t="b">
        <f t="shared" si="21"/>
        <v>0</v>
      </c>
      <c r="BE51" s="125" t="s">
        <v>56</v>
      </c>
      <c r="BF51" s="122"/>
    </row>
    <row r="52" spans="1:58" s="114" customFormat="1" ht="154">
      <c r="A52" s="122"/>
      <c r="B52" s="120" t="s">
        <v>155</v>
      </c>
      <c r="C52" s="120"/>
      <c r="D52" s="117">
        <v>10311395</v>
      </c>
      <c r="E52" s="120"/>
      <c r="F52" s="117" t="s">
        <v>45</v>
      </c>
      <c r="G52" s="119">
        <v>44844</v>
      </c>
      <c r="H52" s="119">
        <v>44844</v>
      </c>
      <c r="I52" s="118"/>
      <c r="J52" s="119">
        <v>44858</v>
      </c>
      <c r="K52" s="118"/>
      <c r="L52" s="118"/>
      <c r="M52" s="118"/>
      <c r="N52" s="118"/>
      <c r="O52" s="118"/>
      <c r="P52" s="118"/>
      <c r="Q52" s="120" t="s">
        <v>121</v>
      </c>
      <c r="R52" s="120" t="s">
        <v>48</v>
      </c>
      <c r="S52" s="120">
        <f t="shared" ref="S52" si="35">U52+V52</f>
        <v>71</v>
      </c>
      <c r="T52" s="120">
        <v>186</v>
      </c>
      <c r="U52" s="120">
        <v>0</v>
      </c>
      <c r="V52" s="120">
        <v>71</v>
      </c>
      <c r="W52" s="120"/>
      <c r="X52" s="120"/>
      <c r="Y52" s="120"/>
      <c r="Z52" s="120" t="s">
        <v>50</v>
      </c>
      <c r="AA52" s="120"/>
      <c r="AB52" s="120"/>
      <c r="AC52" s="120"/>
      <c r="AD52" s="120"/>
      <c r="AE52" s="120"/>
      <c r="AF52" s="120"/>
      <c r="AG52" s="120" t="s">
        <v>53</v>
      </c>
      <c r="AH52" s="120" t="s">
        <v>54</v>
      </c>
      <c r="AI52" s="120"/>
      <c r="AJ52" s="120"/>
      <c r="AK52" s="120"/>
      <c r="AL52" s="120" t="s">
        <v>55</v>
      </c>
      <c r="AM52" s="120"/>
      <c r="AN52" s="120"/>
      <c r="AO52" s="517"/>
      <c r="AP52" s="517"/>
      <c r="AQ52" s="517"/>
      <c r="AR52" s="121">
        <f t="shared" si="1"/>
        <v>1</v>
      </c>
      <c r="AS52" s="121" t="str">
        <f t="shared" si="12"/>
        <v>2022_10_10_a</v>
      </c>
      <c r="AT52" s="122"/>
      <c r="AU52" s="121" t="str">
        <f t="shared" si="13"/>
        <v>2022</v>
      </c>
      <c r="AV52" s="121" t="str">
        <f t="shared" si="14"/>
        <v>10</v>
      </c>
      <c r="AW52" s="121" t="str">
        <f t="shared" si="15"/>
        <v>10</v>
      </c>
      <c r="AX52" s="121">
        <f t="shared" si="16"/>
        <v>44844</v>
      </c>
      <c r="AY52" s="123"/>
      <c r="AZ52" s="124">
        <f t="shared" si="17"/>
        <v>44844</v>
      </c>
      <c r="BA52" s="121" t="b">
        <f t="shared" si="18"/>
        <v>1</v>
      </c>
      <c r="BB52" s="121">
        <f t="shared" si="19"/>
        <v>44844</v>
      </c>
      <c r="BC52" s="121" t="str">
        <f t="shared" si="20"/>
        <v>no</v>
      </c>
      <c r="BD52" s="121" t="b">
        <f t="shared" si="21"/>
        <v>0</v>
      </c>
      <c r="BE52" s="125" t="s">
        <v>56</v>
      </c>
      <c r="BF52" s="122"/>
    </row>
    <row r="53" spans="1:58" s="114" customFormat="1" ht="154">
      <c r="A53" s="122"/>
      <c r="B53" s="120" t="s">
        <v>156</v>
      </c>
      <c r="C53" s="120"/>
      <c r="D53" s="117">
        <v>10317542</v>
      </c>
      <c r="E53" s="120"/>
      <c r="F53" s="117" t="s">
        <v>45</v>
      </c>
      <c r="G53" s="119">
        <v>44872</v>
      </c>
      <c r="H53" s="119">
        <v>44872</v>
      </c>
      <c r="I53" s="118"/>
      <c r="J53" s="119">
        <v>44886</v>
      </c>
      <c r="K53" s="118"/>
      <c r="L53" s="118"/>
      <c r="M53" s="118"/>
      <c r="N53" s="118"/>
      <c r="O53" s="118"/>
      <c r="P53" s="118"/>
      <c r="Q53" s="120" t="s">
        <v>121</v>
      </c>
      <c r="R53" s="120" t="s">
        <v>48</v>
      </c>
      <c r="S53" s="120">
        <f t="shared" ref="S53" si="36">U53+V53</f>
        <v>105</v>
      </c>
      <c r="T53" s="120">
        <v>186</v>
      </c>
      <c r="U53" s="120">
        <v>0</v>
      </c>
      <c r="V53" s="120">
        <v>105</v>
      </c>
      <c r="W53" s="120"/>
      <c r="X53" s="120"/>
      <c r="Y53" s="120"/>
      <c r="Z53" s="120" t="s">
        <v>50</v>
      </c>
      <c r="AA53" s="120"/>
      <c r="AB53" s="120"/>
      <c r="AC53" s="120"/>
      <c r="AD53" s="120"/>
      <c r="AE53" s="120"/>
      <c r="AF53" s="120"/>
      <c r="AG53" s="120" t="s">
        <v>53</v>
      </c>
      <c r="AH53" s="120" t="s">
        <v>54</v>
      </c>
      <c r="AI53" s="120"/>
      <c r="AJ53" s="120"/>
      <c r="AK53" s="120"/>
      <c r="AL53" s="120" t="s">
        <v>55</v>
      </c>
      <c r="AM53" s="120"/>
      <c r="AN53" s="120"/>
      <c r="AO53" s="517"/>
      <c r="AP53" s="517"/>
      <c r="AQ53" s="517"/>
      <c r="AR53" s="121">
        <f t="shared" si="1"/>
        <v>1</v>
      </c>
      <c r="AS53" s="121" t="str">
        <f t="shared" si="12"/>
        <v>2022_11_07_a</v>
      </c>
      <c r="AT53" s="122"/>
      <c r="AU53" s="121" t="str">
        <f t="shared" si="13"/>
        <v>2022</v>
      </c>
      <c r="AV53" s="121" t="str">
        <f t="shared" si="14"/>
        <v>11</v>
      </c>
      <c r="AW53" s="121" t="str">
        <f t="shared" si="15"/>
        <v>07</v>
      </c>
      <c r="AX53" s="121">
        <f t="shared" si="16"/>
        <v>44872</v>
      </c>
      <c r="AY53" s="123"/>
      <c r="AZ53" s="124">
        <f t="shared" si="17"/>
        <v>44872</v>
      </c>
      <c r="BA53" s="121" t="b">
        <f t="shared" si="18"/>
        <v>1</v>
      </c>
      <c r="BB53" s="121">
        <f t="shared" si="19"/>
        <v>44872</v>
      </c>
      <c r="BC53" s="121" t="str">
        <f t="shared" si="20"/>
        <v>no</v>
      </c>
      <c r="BD53" s="121" t="b">
        <f t="shared" si="21"/>
        <v>0</v>
      </c>
      <c r="BE53" s="125" t="s">
        <v>56</v>
      </c>
      <c r="BF53" s="122"/>
    </row>
    <row r="54" spans="1:58" s="114" customFormat="1" ht="154">
      <c r="A54" s="122"/>
      <c r="B54" s="120" t="s">
        <v>157</v>
      </c>
      <c r="C54" s="120"/>
      <c r="D54" s="117">
        <v>10319316</v>
      </c>
      <c r="E54" s="120"/>
      <c r="F54" s="117" t="s">
        <v>45</v>
      </c>
      <c r="G54" s="119">
        <v>44886</v>
      </c>
      <c r="H54" s="119">
        <v>44886</v>
      </c>
      <c r="I54" s="118"/>
      <c r="J54" s="119">
        <v>44900</v>
      </c>
      <c r="K54" s="118"/>
      <c r="L54" s="118"/>
      <c r="M54" s="118"/>
      <c r="N54" s="118"/>
      <c r="O54" s="118"/>
      <c r="P54" s="118"/>
      <c r="Q54" s="120" t="s">
        <v>121</v>
      </c>
      <c r="R54" s="120" t="s">
        <v>48</v>
      </c>
      <c r="S54" s="120">
        <f t="shared" ref="S54" si="37">U54+V54</f>
        <v>70</v>
      </c>
      <c r="T54" s="120">
        <v>186</v>
      </c>
      <c r="U54" s="120">
        <v>0</v>
      </c>
      <c r="V54" s="120">
        <v>70</v>
      </c>
      <c r="W54" s="120"/>
      <c r="X54" s="120"/>
      <c r="Y54" s="120"/>
      <c r="Z54" s="120" t="s">
        <v>50</v>
      </c>
      <c r="AA54" s="120"/>
      <c r="AB54" s="120"/>
      <c r="AC54" s="120"/>
      <c r="AD54" s="120"/>
      <c r="AE54" s="120"/>
      <c r="AF54" s="120"/>
      <c r="AG54" s="120" t="s">
        <v>53</v>
      </c>
      <c r="AH54" s="120" t="s">
        <v>54</v>
      </c>
      <c r="AI54" s="120"/>
      <c r="AJ54" s="120"/>
      <c r="AK54" s="120"/>
      <c r="AL54" s="120" t="s">
        <v>55</v>
      </c>
      <c r="AM54" s="120"/>
      <c r="AN54" s="120"/>
      <c r="AO54" s="517"/>
      <c r="AP54" s="517"/>
      <c r="AQ54" s="517"/>
      <c r="AR54" s="121">
        <f t="shared" si="1"/>
        <v>1</v>
      </c>
      <c r="AS54" s="121" t="str">
        <f t="shared" si="12"/>
        <v>2022_11_21_a</v>
      </c>
      <c r="AT54" s="122"/>
      <c r="AU54" s="121" t="str">
        <f t="shared" si="13"/>
        <v>2022</v>
      </c>
      <c r="AV54" s="121" t="str">
        <f t="shared" si="14"/>
        <v>11</v>
      </c>
      <c r="AW54" s="121" t="str">
        <f t="shared" si="15"/>
        <v>21</v>
      </c>
      <c r="AX54" s="121">
        <f t="shared" si="16"/>
        <v>44886</v>
      </c>
      <c r="AY54" s="123"/>
      <c r="AZ54" s="124">
        <f t="shared" si="17"/>
        <v>44886</v>
      </c>
      <c r="BA54" s="121" t="b">
        <f t="shared" si="18"/>
        <v>1</v>
      </c>
      <c r="BB54" s="121">
        <f t="shared" si="19"/>
        <v>44886</v>
      </c>
      <c r="BC54" s="121" t="str">
        <f t="shared" si="20"/>
        <v>no</v>
      </c>
      <c r="BD54" s="121" t="b">
        <f t="shared" si="21"/>
        <v>0</v>
      </c>
      <c r="BE54" s="125" t="s">
        <v>56</v>
      </c>
      <c r="BF54" s="122"/>
    </row>
    <row r="55" spans="1:58" s="114" customFormat="1" ht="154">
      <c r="A55" s="122"/>
      <c r="B55" s="120" t="s">
        <v>158</v>
      </c>
      <c r="C55" s="120"/>
      <c r="D55" s="117">
        <v>10324197</v>
      </c>
      <c r="E55" s="120"/>
      <c r="F55" s="117" t="s">
        <v>45</v>
      </c>
      <c r="G55" s="119" t="s">
        <v>159</v>
      </c>
      <c r="H55" s="119">
        <v>44907</v>
      </c>
      <c r="I55" s="118"/>
      <c r="J55" s="119">
        <v>44921</v>
      </c>
      <c r="K55" s="118"/>
      <c r="L55" s="118"/>
      <c r="M55" s="118"/>
      <c r="N55" s="118"/>
      <c r="O55" s="118"/>
      <c r="P55" s="118"/>
      <c r="Q55" s="120" t="s">
        <v>121</v>
      </c>
      <c r="R55" s="120" t="s">
        <v>48</v>
      </c>
      <c r="S55" s="120">
        <f t="shared" ref="S55" si="38">U55+V55</f>
        <v>28</v>
      </c>
      <c r="T55" s="120">
        <v>186</v>
      </c>
      <c r="U55" s="120">
        <v>0</v>
      </c>
      <c r="V55" s="120">
        <v>28</v>
      </c>
      <c r="W55" s="120"/>
      <c r="X55" s="120"/>
      <c r="Y55" s="120"/>
      <c r="Z55" s="120" t="s">
        <v>50</v>
      </c>
      <c r="AA55" s="120"/>
      <c r="AB55" s="120"/>
      <c r="AC55" s="120"/>
      <c r="AD55" s="120"/>
      <c r="AE55" s="120"/>
      <c r="AF55" s="120"/>
      <c r="AG55" s="120" t="s">
        <v>53</v>
      </c>
      <c r="AH55" s="120" t="s">
        <v>54</v>
      </c>
      <c r="AI55" s="120"/>
      <c r="AJ55" s="120"/>
      <c r="AK55" s="120"/>
      <c r="AL55" s="120" t="s">
        <v>55</v>
      </c>
      <c r="AM55" s="120"/>
      <c r="AN55" s="120"/>
      <c r="AO55" s="517"/>
      <c r="AP55" s="517"/>
      <c r="AQ55" s="517"/>
      <c r="AR55" s="121">
        <f t="shared" si="1"/>
        <v>1</v>
      </c>
      <c r="AS55" s="121" t="str">
        <f t="shared" si="12"/>
        <v>2022_12_12_a</v>
      </c>
      <c r="AT55" s="122"/>
      <c r="AU55" s="121" t="str">
        <f t="shared" si="13"/>
        <v>2022</v>
      </c>
      <c r="AV55" s="121" t="str">
        <f t="shared" si="14"/>
        <v>12</v>
      </c>
      <c r="AW55" s="121" t="str">
        <f t="shared" si="15"/>
        <v>12</v>
      </c>
      <c r="AX55" s="121">
        <f t="shared" si="16"/>
        <v>44907</v>
      </c>
      <c r="AY55" s="123"/>
      <c r="AZ55" s="124">
        <f t="shared" si="17"/>
        <v>44907</v>
      </c>
      <c r="BA55" s="121" t="b">
        <f t="shared" si="18"/>
        <v>1</v>
      </c>
      <c r="BB55" s="121">
        <f t="shared" si="19"/>
        <v>44907</v>
      </c>
      <c r="BC55" s="121" t="str">
        <f t="shared" si="20"/>
        <v>no</v>
      </c>
      <c r="BD55" s="121" t="b">
        <f t="shared" si="21"/>
        <v>0</v>
      </c>
      <c r="BE55" s="125" t="s">
        <v>56</v>
      </c>
      <c r="BF55" s="122"/>
    </row>
    <row r="56" spans="1:58" s="114" customFormat="1" ht="154">
      <c r="A56" s="122"/>
      <c r="B56" s="120" t="s">
        <v>160</v>
      </c>
      <c r="C56" s="120"/>
      <c r="D56" s="117" t="s">
        <v>161</v>
      </c>
      <c r="E56" s="120"/>
      <c r="F56" s="117" t="s">
        <v>45</v>
      </c>
      <c r="G56" s="119">
        <v>44942</v>
      </c>
      <c r="H56" s="119">
        <v>44942</v>
      </c>
      <c r="I56" s="118"/>
      <c r="J56" s="119">
        <v>44949</v>
      </c>
      <c r="K56" s="118"/>
      <c r="L56" s="118"/>
      <c r="M56" s="118"/>
      <c r="N56" s="118"/>
      <c r="O56" s="118"/>
      <c r="P56" s="118"/>
      <c r="Q56" s="120" t="s">
        <v>47</v>
      </c>
      <c r="R56" s="120" t="s">
        <v>48</v>
      </c>
      <c r="S56" s="120">
        <f t="shared" ref="S56" si="39">U56+V56</f>
        <v>31</v>
      </c>
      <c r="T56" s="120"/>
      <c r="U56" s="120">
        <v>0</v>
      </c>
      <c r="V56" s="120">
        <v>31</v>
      </c>
      <c r="W56" s="120"/>
      <c r="X56" s="120"/>
      <c r="Y56" s="120"/>
      <c r="Z56" s="120" t="s">
        <v>50</v>
      </c>
      <c r="AA56" s="120"/>
      <c r="AB56" s="120"/>
      <c r="AC56" s="120"/>
      <c r="AD56" s="120"/>
      <c r="AE56" s="120"/>
      <c r="AF56" s="120"/>
      <c r="AG56" s="120" t="s">
        <v>53</v>
      </c>
      <c r="AH56" s="120" t="s">
        <v>162</v>
      </c>
      <c r="AI56" s="120"/>
      <c r="AJ56" s="120"/>
      <c r="AK56" s="120"/>
      <c r="AL56" s="120" t="s">
        <v>55</v>
      </c>
      <c r="AM56" s="120"/>
      <c r="AN56" s="120"/>
      <c r="AO56" s="517"/>
      <c r="AP56" s="517"/>
      <c r="AQ56" s="517"/>
      <c r="AR56" s="121">
        <f t="shared" si="1"/>
        <v>1</v>
      </c>
      <c r="AS56" s="121" t="str">
        <f t="shared" si="12"/>
        <v>2023_01_16_a</v>
      </c>
      <c r="AT56" s="122"/>
      <c r="AU56" s="121" t="str">
        <f t="shared" si="13"/>
        <v>2023</v>
      </c>
      <c r="AV56" s="121" t="str">
        <f t="shared" si="14"/>
        <v>01</v>
      </c>
      <c r="AW56" s="121" t="str">
        <f t="shared" si="15"/>
        <v>16</v>
      </c>
      <c r="AX56" s="121">
        <f t="shared" si="16"/>
        <v>44942</v>
      </c>
      <c r="AY56" s="123"/>
      <c r="AZ56" s="124">
        <f t="shared" si="17"/>
        <v>44942</v>
      </c>
      <c r="BA56" s="121" t="b">
        <f t="shared" si="18"/>
        <v>1</v>
      </c>
      <c r="BB56" s="121">
        <f t="shared" si="19"/>
        <v>44942</v>
      </c>
      <c r="BC56" s="121" t="str">
        <f t="shared" si="20"/>
        <v>no</v>
      </c>
      <c r="BD56" s="121" t="b">
        <f t="shared" si="21"/>
        <v>0</v>
      </c>
      <c r="BE56" s="125" t="s">
        <v>56</v>
      </c>
      <c r="BF56" s="122"/>
    </row>
    <row r="57" spans="1:58" s="114" customFormat="1" ht="154">
      <c r="A57" s="122"/>
      <c r="B57" s="120" t="s">
        <v>163</v>
      </c>
      <c r="C57" s="120"/>
      <c r="D57" s="117">
        <v>10335877</v>
      </c>
      <c r="E57" s="120"/>
      <c r="F57" s="117" t="s">
        <v>45</v>
      </c>
      <c r="G57" s="119">
        <v>44949</v>
      </c>
      <c r="H57" s="119">
        <v>44949</v>
      </c>
      <c r="I57" s="118"/>
      <c r="J57" s="119">
        <v>44964</v>
      </c>
      <c r="K57" s="118"/>
      <c r="L57" s="118"/>
      <c r="M57" s="118"/>
      <c r="N57" s="118"/>
      <c r="O57" s="118"/>
      <c r="P57" s="118"/>
      <c r="Q57" s="120" t="s">
        <v>47</v>
      </c>
      <c r="R57" s="120" t="s">
        <v>48</v>
      </c>
      <c r="S57" s="120">
        <f t="shared" ref="S57" si="40">U57+V57</f>
        <v>22</v>
      </c>
      <c r="T57" s="120"/>
      <c r="U57" s="120">
        <v>0</v>
      </c>
      <c r="V57" s="120">
        <v>22</v>
      </c>
      <c r="W57" s="120"/>
      <c r="X57" s="120"/>
      <c r="Y57" s="120"/>
      <c r="Z57" s="120" t="s">
        <v>50</v>
      </c>
      <c r="AA57" s="120"/>
      <c r="AB57" s="120"/>
      <c r="AC57" s="120"/>
      <c r="AD57" s="120"/>
      <c r="AE57" s="120"/>
      <c r="AF57" s="120"/>
      <c r="AG57" s="120" t="s">
        <v>53</v>
      </c>
      <c r="AH57" s="120" t="s">
        <v>54</v>
      </c>
      <c r="AI57" s="120"/>
      <c r="AJ57" s="120"/>
      <c r="AK57" s="120"/>
      <c r="AL57" s="120" t="s">
        <v>55</v>
      </c>
      <c r="AM57" s="120"/>
      <c r="AN57" s="120"/>
      <c r="AO57" s="517"/>
      <c r="AP57" s="517"/>
      <c r="AQ57" s="517"/>
      <c r="AR57" s="121">
        <f t="shared" si="1"/>
        <v>1</v>
      </c>
      <c r="AS57" s="121" t="str">
        <f t="shared" si="12"/>
        <v>2023_01_23_a</v>
      </c>
      <c r="AT57" s="122"/>
      <c r="AU57" s="121" t="str">
        <f t="shared" si="13"/>
        <v>2023</v>
      </c>
      <c r="AV57" s="121" t="str">
        <f t="shared" si="14"/>
        <v>01</v>
      </c>
      <c r="AW57" s="121" t="str">
        <f t="shared" si="15"/>
        <v>23</v>
      </c>
      <c r="AX57" s="121">
        <f t="shared" si="16"/>
        <v>44949</v>
      </c>
      <c r="AY57" s="123"/>
      <c r="AZ57" s="124">
        <f t="shared" si="17"/>
        <v>44949</v>
      </c>
      <c r="BA57" s="121" t="b">
        <f t="shared" si="18"/>
        <v>1</v>
      </c>
      <c r="BB57" s="121">
        <f t="shared" si="19"/>
        <v>44949</v>
      </c>
      <c r="BC57" s="121" t="str">
        <f t="shared" si="20"/>
        <v>no</v>
      </c>
      <c r="BD57" s="121" t="b">
        <f t="shared" si="21"/>
        <v>0</v>
      </c>
      <c r="BE57" s="125" t="s">
        <v>56</v>
      </c>
      <c r="BF57" s="122"/>
    </row>
    <row r="58" spans="1:58" s="114" customFormat="1" ht="154">
      <c r="A58" s="122"/>
      <c r="B58" s="120" t="s">
        <v>164</v>
      </c>
      <c r="C58" s="120"/>
      <c r="D58" s="117">
        <v>10335877</v>
      </c>
      <c r="E58" s="120"/>
      <c r="F58" s="117" t="s">
        <v>45</v>
      </c>
      <c r="G58" s="119">
        <v>44963</v>
      </c>
      <c r="H58" s="119">
        <v>44963</v>
      </c>
      <c r="I58" s="118"/>
      <c r="J58" s="119">
        <v>44977</v>
      </c>
      <c r="K58" s="118"/>
      <c r="L58" s="118"/>
      <c r="M58" s="118"/>
      <c r="N58" s="118"/>
      <c r="O58" s="118"/>
      <c r="P58" s="118"/>
      <c r="Q58" s="120" t="s">
        <v>47</v>
      </c>
      <c r="R58" s="120" t="s">
        <v>48</v>
      </c>
      <c r="S58" s="120">
        <f t="shared" ref="S58" si="41">U58+V58</f>
        <v>133</v>
      </c>
      <c r="T58" s="120"/>
      <c r="U58" s="120">
        <v>0</v>
      </c>
      <c r="V58" s="120">
        <v>133</v>
      </c>
      <c r="W58" s="120"/>
      <c r="X58" s="120"/>
      <c r="Y58" s="120"/>
      <c r="Z58" s="120" t="s">
        <v>50</v>
      </c>
      <c r="AA58" s="120"/>
      <c r="AB58" s="120"/>
      <c r="AC58" s="120"/>
      <c r="AD58" s="120"/>
      <c r="AE58" s="120"/>
      <c r="AF58" s="120"/>
      <c r="AG58" s="120" t="s">
        <v>53</v>
      </c>
      <c r="AH58" s="120" t="s">
        <v>54</v>
      </c>
      <c r="AI58" s="120"/>
      <c r="AJ58" s="120"/>
      <c r="AK58" s="120"/>
      <c r="AL58" s="120" t="s">
        <v>55</v>
      </c>
      <c r="AM58" s="120"/>
      <c r="AN58" s="120"/>
      <c r="AO58" s="517"/>
      <c r="AP58" s="517"/>
      <c r="AQ58" s="517"/>
      <c r="AR58" s="121">
        <f t="shared" si="1"/>
        <v>1</v>
      </c>
      <c r="AS58" s="121" t="str">
        <f t="shared" si="12"/>
        <v>2023_02_06_a</v>
      </c>
      <c r="AT58" s="122"/>
      <c r="AU58" s="121" t="str">
        <f t="shared" si="13"/>
        <v>2023</v>
      </c>
      <c r="AV58" s="121" t="str">
        <f t="shared" si="14"/>
        <v>02</v>
      </c>
      <c r="AW58" s="121" t="str">
        <f t="shared" si="15"/>
        <v>06</v>
      </c>
      <c r="AX58" s="121">
        <f t="shared" si="16"/>
        <v>44963</v>
      </c>
      <c r="AY58" s="123"/>
      <c r="AZ58" s="124">
        <f t="shared" si="17"/>
        <v>44963</v>
      </c>
      <c r="BA58" s="121" t="b">
        <f t="shared" si="18"/>
        <v>1</v>
      </c>
      <c r="BB58" s="121">
        <f t="shared" si="19"/>
        <v>44963</v>
      </c>
      <c r="BC58" s="121" t="str">
        <f t="shared" si="20"/>
        <v>no</v>
      </c>
      <c r="BD58" s="121" t="b">
        <f t="shared" si="21"/>
        <v>0</v>
      </c>
      <c r="BE58" s="125" t="s">
        <v>56</v>
      </c>
      <c r="BF58" s="122"/>
    </row>
    <row r="59" spans="1:58" s="114" customFormat="1" ht="154">
      <c r="A59" s="122"/>
      <c r="B59" s="120" t="s">
        <v>165</v>
      </c>
      <c r="C59" s="120"/>
      <c r="D59" s="117">
        <v>10342988</v>
      </c>
      <c r="E59" s="120"/>
      <c r="F59" s="117" t="s">
        <v>45</v>
      </c>
      <c r="G59" s="119">
        <v>44991</v>
      </c>
      <c r="H59" s="119">
        <v>44991</v>
      </c>
      <c r="I59" s="118"/>
      <c r="J59" s="119">
        <v>45005</v>
      </c>
      <c r="K59" s="118"/>
      <c r="L59" s="118"/>
      <c r="M59" s="118"/>
      <c r="N59" s="118"/>
      <c r="O59" s="118"/>
      <c r="P59" s="118"/>
      <c r="Q59" s="120" t="s">
        <v>47</v>
      </c>
      <c r="R59" s="120" t="s">
        <v>48</v>
      </c>
      <c r="S59" s="120">
        <f t="shared" ref="S59" si="42">U59+V59</f>
        <v>190</v>
      </c>
      <c r="T59" s="120"/>
      <c r="U59" s="120">
        <v>0</v>
      </c>
      <c r="V59" s="120">
        <v>190</v>
      </c>
      <c r="W59" s="120"/>
      <c r="X59" s="120"/>
      <c r="Y59" s="120"/>
      <c r="Z59" s="120" t="s">
        <v>50</v>
      </c>
      <c r="AA59" s="120"/>
      <c r="AB59" s="120"/>
      <c r="AC59" s="120"/>
      <c r="AD59" s="120"/>
      <c r="AE59" s="120"/>
      <c r="AF59" s="120"/>
      <c r="AG59" s="120" t="s">
        <v>53</v>
      </c>
      <c r="AH59" s="120" t="s">
        <v>54</v>
      </c>
      <c r="AI59" s="120"/>
      <c r="AJ59" s="120"/>
      <c r="AK59" s="120"/>
      <c r="AL59" s="120" t="s">
        <v>55</v>
      </c>
      <c r="AM59" s="120"/>
      <c r="AN59" s="120"/>
      <c r="AO59" s="517"/>
      <c r="AP59" s="517"/>
      <c r="AQ59" s="517"/>
      <c r="AR59" s="121">
        <f t="shared" si="1"/>
        <v>1</v>
      </c>
      <c r="AS59" s="121" t="str">
        <f t="shared" si="12"/>
        <v>2023_03_06_a</v>
      </c>
      <c r="AT59" s="122"/>
      <c r="AU59" s="121" t="str">
        <f t="shared" si="13"/>
        <v>2023</v>
      </c>
      <c r="AV59" s="121" t="str">
        <f t="shared" si="14"/>
        <v>03</v>
      </c>
      <c r="AW59" s="121" t="str">
        <f t="shared" si="15"/>
        <v>06</v>
      </c>
      <c r="AX59" s="121">
        <f t="shared" si="16"/>
        <v>44991</v>
      </c>
      <c r="AY59" s="123"/>
      <c r="AZ59" s="124">
        <f t="shared" si="17"/>
        <v>44991</v>
      </c>
      <c r="BA59" s="121" t="b">
        <f t="shared" si="18"/>
        <v>1</v>
      </c>
      <c r="BB59" s="121">
        <f t="shared" si="19"/>
        <v>44991</v>
      </c>
      <c r="BC59" s="121" t="str">
        <f t="shared" si="20"/>
        <v>no</v>
      </c>
      <c r="BD59" s="121" t="b">
        <f t="shared" si="21"/>
        <v>0</v>
      </c>
      <c r="BE59" s="125" t="s">
        <v>56</v>
      </c>
      <c r="BF59" s="122"/>
    </row>
    <row r="60" spans="1:58" s="114" customFormat="1" ht="154">
      <c r="A60" s="122"/>
      <c r="B60" s="120" t="s">
        <v>166</v>
      </c>
      <c r="C60" s="120"/>
      <c r="D60" s="117">
        <v>10348768</v>
      </c>
      <c r="E60" s="120"/>
      <c r="F60" s="117" t="s">
        <v>45</v>
      </c>
      <c r="G60" s="119">
        <v>45012</v>
      </c>
      <c r="H60" s="119">
        <v>45012</v>
      </c>
      <c r="I60" s="118"/>
      <c r="J60" s="119">
        <v>45026</v>
      </c>
      <c r="K60" s="118"/>
      <c r="L60" s="118"/>
      <c r="M60" s="118"/>
      <c r="N60" s="118"/>
      <c r="O60" s="118"/>
      <c r="P60" s="118"/>
      <c r="Q60" s="120" t="s">
        <v>47</v>
      </c>
      <c r="R60" s="120" t="s">
        <v>48</v>
      </c>
      <c r="S60" s="120">
        <f t="shared" ref="S60" si="43">U60+V60</f>
        <v>28</v>
      </c>
      <c r="T60" s="120"/>
      <c r="U60" s="120">
        <v>0</v>
      </c>
      <c r="V60" s="120">
        <v>28</v>
      </c>
      <c r="W60" s="120"/>
      <c r="X60" s="120"/>
      <c r="Y60" s="120"/>
      <c r="Z60" s="120" t="s">
        <v>50</v>
      </c>
      <c r="AA60" s="120"/>
      <c r="AB60" s="120"/>
      <c r="AC60" s="120"/>
      <c r="AD60" s="120"/>
      <c r="AE60" s="120"/>
      <c r="AF60" s="120"/>
      <c r="AG60" s="120" t="s">
        <v>53</v>
      </c>
      <c r="AH60" s="120" t="s">
        <v>54</v>
      </c>
      <c r="AI60" s="120"/>
      <c r="AJ60" s="120"/>
      <c r="AK60" s="120"/>
      <c r="AL60" s="120" t="s">
        <v>55</v>
      </c>
      <c r="AM60" s="120"/>
      <c r="AN60" s="120"/>
      <c r="AO60" s="517"/>
      <c r="AP60" s="517"/>
      <c r="AQ60" s="517"/>
      <c r="AR60" s="121">
        <f t="shared" si="1"/>
        <v>1</v>
      </c>
      <c r="AS60" s="121" t="str">
        <f t="shared" si="12"/>
        <v>2023_03_27_a</v>
      </c>
      <c r="AT60" s="122"/>
      <c r="AU60" s="121" t="str">
        <f t="shared" si="13"/>
        <v>2023</v>
      </c>
      <c r="AV60" s="121" t="str">
        <f t="shared" si="14"/>
        <v>03</v>
      </c>
      <c r="AW60" s="121" t="str">
        <f t="shared" si="15"/>
        <v>27</v>
      </c>
      <c r="AX60" s="121">
        <f t="shared" si="16"/>
        <v>45012</v>
      </c>
      <c r="AY60" s="123"/>
      <c r="AZ60" s="124">
        <f t="shared" si="17"/>
        <v>45012</v>
      </c>
      <c r="BA60" s="121" t="b">
        <f t="shared" si="18"/>
        <v>1</v>
      </c>
      <c r="BB60" s="121">
        <f t="shared" si="19"/>
        <v>45012</v>
      </c>
      <c r="BC60" s="121" t="str">
        <f t="shared" si="20"/>
        <v>no</v>
      </c>
      <c r="BD60" s="121" t="b">
        <f t="shared" si="21"/>
        <v>0</v>
      </c>
      <c r="BE60" s="125" t="s">
        <v>56</v>
      </c>
      <c r="BF60" s="122"/>
    </row>
    <row r="61" spans="1:58" s="114" customFormat="1" ht="154">
      <c r="A61" s="122"/>
      <c r="B61" s="120" t="s">
        <v>167</v>
      </c>
      <c r="C61" s="120"/>
      <c r="D61" s="117">
        <v>10348768</v>
      </c>
      <c r="E61" s="120"/>
      <c r="F61" s="117" t="s">
        <v>45</v>
      </c>
      <c r="G61" s="119">
        <v>45019</v>
      </c>
      <c r="H61" s="119">
        <v>45019</v>
      </c>
      <c r="I61" s="118"/>
      <c r="J61" s="119">
        <v>45033</v>
      </c>
      <c r="K61" s="118"/>
      <c r="L61" s="118"/>
      <c r="M61" s="118"/>
      <c r="N61" s="118"/>
      <c r="O61" s="118"/>
      <c r="P61" s="118"/>
      <c r="Q61" s="120" t="s">
        <v>78</v>
      </c>
      <c r="R61" s="120" t="s">
        <v>48</v>
      </c>
      <c r="S61" s="120">
        <f t="shared" ref="S61" si="44">U61+V61</f>
        <v>87</v>
      </c>
      <c r="T61" s="120"/>
      <c r="U61" s="120">
        <v>0</v>
      </c>
      <c r="V61" s="120">
        <v>87</v>
      </c>
      <c r="W61" s="120"/>
      <c r="X61" s="120"/>
      <c r="Y61" s="120"/>
      <c r="Z61" s="120" t="s">
        <v>50</v>
      </c>
      <c r="AA61" s="120"/>
      <c r="AB61" s="120"/>
      <c r="AC61" s="120"/>
      <c r="AD61" s="120"/>
      <c r="AE61" s="120"/>
      <c r="AF61" s="120"/>
      <c r="AG61" s="120" t="s">
        <v>53</v>
      </c>
      <c r="AH61" s="120" t="s">
        <v>54</v>
      </c>
      <c r="AI61" s="120"/>
      <c r="AJ61" s="120"/>
      <c r="AK61" s="120"/>
      <c r="AL61" s="120" t="s">
        <v>55</v>
      </c>
      <c r="AM61" s="120"/>
      <c r="AN61" s="120"/>
      <c r="AO61" s="517"/>
      <c r="AP61" s="517"/>
      <c r="AQ61" s="517"/>
      <c r="AR61" s="121">
        <f t="shared" si="1"/>
        <v>1</v>
      </c>
      <c r="AS61" s="121" t="str">
        <f t="shared" si="12"/>
        <v>2023_04_03_a</v>
      </c>
      <c r="AT61" s="122"/>
      <c r="AU61" s="121" t="str">
        <f t="shared" si="13"/>
        <v>2023</v>
      </c>
      <c r="AV61" s="121" t="str">
        <f t="shared" si="14"/>
        <v>04</v>
      </c>
      <c r="AW61" s="121" t="str">
        <f t="shared" si="15"/>
        <v>03</v>
      </c>
      <c r="AX61" s="121">
        <f t="shared" si="16"/>
        <v>45019</v>
      </c>
      <c r="AY61" s="123"/>
      <c r="AZ61" s="124">
        <f t="shared" si="17"/>
        <v>45019</v>
      </c>
      <c r="BA61" s="121" t="b">
        <f t="shared" si="18"/>
        <v>1</v>
      </c>
      <c r="BB61" s="121">
        <f t="shared" si="19"/>
        <v>45019</v>
      </c>
      <c r="BC61" s="121" t="str">
        <f t="shared" si="20"/>
        <v>no</v>
      </c>
      <c r="BD61" s="121" t="b">
        <f t="shared" si="21"/>
        <v>0</v>
      </c>
      <c r="BE61" s="125" t="s">
        <v>56</v>
      </c>
      <c r="BF61" s="122"/>
    </row>
    <row r="62" spans="1:58" s="114" customFormat="1" ht="154">
      <c r="A62" s="122"/>
      <c r="B62" s="120" t="s">
        <v>168</v>
      </c>
      <c r="C62" s="120"/>
      <c r="D62" s="117"/>
      <c r="E62" s="120"/>
      <c r="F62" s="117" t="s">
        <v>45</v>
      </c>
      <c r="G62" s="119">
        <v>45033</v>
      </c>
      <c r="H62" s="119">
        <v>45033</v>
      </c>
      <c r="I62" s="118"/>
      <c r="J62" s="119">
        <v>45048</v>
      </c>
      <c r="K62" s="118"/>
      <c r="L62" s="118"/>
      <c r="M62" s="118"/>
      <c r="N62" s="118"/>
      <c r="O62" s="118"/>
      <c r="P62" s="118"/>
      <c r="Q62" s="120" t="s">
        <v>78</v>
      </c>
      <c r="R62" s="120" t="s">
        <v>48</v>
      </c>
      <c r="S62" s="120">
        <f t="shared" ref="S62" si="45">U62+V62</f>
        <v>37</v>
      </c>
      <c r="T62" s="120"/>
      <c r="U62" s="120">
        <v>0</v>
      </c>
      <c r="V62" s="120">
        <v>37</v>
      </c>
      <c r="W62" s="120"/>
      <c r="X62" s="120"/>
      <c r="Y62" s="120"/>
      <c r="Z62" s="120" t="s">
        <v>50</v>
      </c>
      <c r="AA62" s="120"/>
      <c r="AB62" s="120"/>
      <c r="AC62" s="120"/>
      <c r="AD62" s="120"/>
      <c r="AE62" s="120"/>
      <c r="AF62" s="120"/>
      <c r="AG62" s="120" t="s">
        <v>53</v>
      </c>
      <c r="AH62" s="120" t="s">
        <v>54</v>
      </c>
      <c r="AI62" s="120"/>
      <c r="AJ62" s="120"/>
      <c r="AK62" s="120"/>
      <c r="AL62" s="120" t="s">
        <v>55</v>
      </c>
      <c r="AM62" s="120"/>
      <c r="AN62" s="120"/>
      <c r="AO62" s="517"/>
      <c r="AP62" s="517"/>
      <c r="AQ62" s="517"/>
      <c r="AR62" s="121">
        <f t="shared" si="1"/>
        <v>1</v>
      </c>
      <c r="AS62" s="121" t="str">
        <f t="shared" ref="AS62" si="46">IFERROR(RIGHT(B62,16-SEARCH("_", B62)),0)</f>
        <v>2023_04_17_a</v>
      </c>
      <c r="AT62" s="122"/>
      <c r="AU62" s="121" t="str">
        <f t="shared" ref="AU62" si="47">LEFT(AS62,4)</f>
        <v>2023</v>
      </c>
      <c r="AV62" s="121" t="str">
        <f t="shared" ref="AV62" si="48">MID(AS62,6,2)</f>
        <v>04</v>
      </c>
      <c r="AW62" s="121" t="str">
        <f t="shared" ref="AW62" si="49">MID(AS62,9,2)</f>
        <v>17</v>
      </c>
      <c r="AX62" s="121">
        <f t="shared" ref="AX62" si="50">IFERROR(DATE(AU62,AV62,AW62)," ")</f>
        <v>45033</v>
      </c>
      <c r="AY62" s="123"/>
      <c r="AZ62" s="124">
        <f t="shared" ref="AZ62" si="51">H62</f>
        <v>45033</v>
      </c>
      <c r="BA62" s="121" t="b">
        <f t="shared" ref="BA62" si="52">IF(AX62=" "," ",AX62=AZ62)</f>
        <v>1</v>
      </c>
      <c r="BB62" s="121">
        <f t="shared" ref="BB62" si="53">IF(BC62="YES"," ",AZ62)</f>
        <v>45033</v>
      </c>
      <c r="BC62" s="121" t="str">
        <f t="shared" ref="BC62" si="54">IF(AM62="Apprentice","yes","no")</f>
        <v>no</v>
      </c>
      <c r="BD62" s="121" t="b">
        <f t="shared" ref="BD62" si="55">IF(OR(U62&lt;&gt;"0", V62&lt;&gt;"0"),U62=V62," ")</f>
        <v>0</v>
      </c>
      <c r="BE62" s="125" t="s">
        <v>56</v>
      </c>
      <c r="BF62" s="122"/>
    </row>
    <row r="63" spans="1:58" s="114" customFormat="1" ht="154">
      <c r="A63" s="517"/>
      <c r="B63" s="517"/>
      <c r="C63" s="517"/>
      <c r="D63" s="517"/>
      <c r="E63" s="517"/>
      <c r="F63" s="539" t="s">
        <v>169</v>
      </c>
      <c r="G63" s="539"/>
      <c r="H63" s="539"/>
      <c r="I63" s="539"/>
      <c r="J63" s="539"/>
      <c r="K63" s="539"/>
      <c r="L63" s="539"/>
      <c r="M63" s="539"/>
      <c r="N63" s="539"/>
      <c r="O63" s="539"/>
      <c r="P63" s="539"/>
      <c r="Q63" s="539"/>
      <c r="R63" s="539"/>
      <c r="S63" s="518" t="e">
        <f>SUM(#REF!)</f>
        <v>#REF!</v>
      </c>
      <c r="T63" s="517"/>
      <c r="U63" s="518">
        <f>SUM(U3:U3)</f>
        <v>0</v>
      </c>
      <c r="V63" s="518" t="e">
        <f>SUM(#REF!)</f>
        <v>#REF!</v>
      </c>
      <c r="W63" s="517"/>
      <c r="X63" s="517"/>
      <c r="Y63" s="517"/>
      <c r="Z63" s="517"/>
      <c r="AA63" s="517"/>
      <c r="AB63" s="517"/>
      <c r="AC63" s="517"/>
      <c r="AD63" s="517"/>
      <c r="AE63" s="517"/>
      <c r="AF63" s="517"/>
      <c r="AG63" s="517"/>
      <c r="AH63" s="517"/>
      <c r="AI63" s="517"/>
      <c r="AJ63" s="517"/>
      <c r="AK63" s="517"/>
      <c r="AL63" s="517"/>
      <c r="AM63" s="517"/>
      <c r="AN63" s="517"/>
      <c r="AO63" s="517"/>
      <c r="AP63" s="517"/>
      <c r="AQ63" s="517"/>
      <c r="AR63" s="121">
        <f t="shared" si="1"/>
        <v>0</v>
      </c>
      <c r="AS63" s="121">
        <f t="shared" si="12"/>
        <v>0</v>
      </c>
      <c r="AT63" s="122"/>
      <c r="AU63" s="121" t="str">
        <f t="shared" si="13"/>
        <v>0</v>
      </c>
      <c r="AV63" s="121" t="str">
        <f t="shared" si="14"/>
        <v/>
      </c>
      <c r="AW63" s="121" t="str">
        <f t="shared" si="15"/>
        <v/>
      </c>
      <c r="AX63" s="121" t="str">
        <f t="shared" si="16"/>
        <v xml:space="preserve"> </v>
      </c>
      <c r="AY63" s="123"/>
      <c r="AZ63" s="124">
        <f t="shared" si="17"/>
        <v>0</v>
      </c>
      <c r="BA63" s="121" t="str">
        <f t="shared" si="18"/>
        <v xml:space="preserve"> </v>
      </c>
      <c r="BB63" s="121">
        <f t="shared" si="19"/>
        <v>0</v>
      </c>
      <c r="BC63" s="121" t="str">
        <f t="shared" si="20"/>
        <v>no</v>
      </c>
      <c r="BD63" s="121" t="e">
        <f t="shared" si="21"/>
        <v>#REF!</v>
      </c>
      <c r="BE63" s="125" t="s">
        <v>56</v>
      </c>
      <c r="BF63" s="122"/>
    </row>
    <row r="64" spans="1:58" s="114" customFormat="1" ht="154">
      <c r="A64" s="517"/>
      <c r="B64" s="517" t="s">
        <v>170</v>
      </c>
      <c r="C64" s="517"/>
      <c r="D64" s="517" t="s">
        <v>171</v>
      </c>
      <c r="E64" s="517"/>
      <c r="F64" s="132" t="s">
        <v>172</v>
      </c>
      <c r="G64" s="133">
        <v>44123</v>
      </c>
      <c r="H64" s="84">
        <v>44265</v>
      </c>
      <c r="I64" s="133" t="s">
        <v>173</v>
      </c>
      <c r="J64" s="84">
        <v>44277</v>
      </c>
      <c r="K64" s="133" t="s">
        <v>173</v>
      </c>
      <c r="L64" s="133" t="s">
        <v>174</v>
      </c>
      <c r="M64" s="133" t="s">
        <v>46</v>
      </c>
      <c r="N64" s="133" t="s">
        <v>46</v>
      </c>
      <c r="O64" s="133"/>
      <c r="P64" s="133"/>
      <c r="Q64" s="134"/>
      <c r="R64" s="134" t="s">
        <v>175</v>
      </c>
      <c r="S64" s="135">
        <f t="shared" ref="S64:S76" si="56">U64+V64</f>
        <v>40</v>
      </c>
      <c r="T64" s="517">
        <v>40</v>
      </c>
      <c r="U64" s="517">
        <v>0</v>
      </c>
      <c r="V64" s="517">
        <v>40</v>
      </c>
      <c r="W64" s="134"/>
      <c r="X64" s="517"/>
      <c r="Y64" s="517"/>
      <c r="Z64" s="136" t="s">
        <v>176</v>
      </c>
      <c r="AA64" s="136" t="s">
        <v>52</v>
      </c>
      <c r="AB64" s="136" t="s">
        <v>52</v>
      </c>
      <c r="AC64" s="136" t="s">
        <v>52</v>
      </c>
      <c r="AD64" s="136" t="s">
        <v>52</v>
      </c>
      <c r="AE64" s="136" t="s">
        <v>52</v>
      </c>
      <c r="AF64" s="136" t="s">
        <v>52</v>
      </c>
      <c r="AG64" s="517" t="s">
        <v>53</v>
      </c>
      <c r="AH64" s="517" t="s">
        <v>54</v>
      </c>
      <c r="AI64" s="517" t="s">
        <v>54</v>
      </c>
      <c r="AJ64" s="517"/>
      <c r="AK64" s="517"/>
      <c r="AL64" s="517" t="s">
        <v>177</v>
      </c>
      <c r="AM64" s="517"/>
      <c r="AN64" s="517"/>
      <c r="AO64" s="517"/>
      <c r="AP64" s="517"/>
      <c r="AQ64" s="517"/>
      <c r="AR64" s="121">
        <f t="shared" si="1"/>
        <v>1</v>
      </c>
      <c r="AS64" s="121" t="str">
        <f t="shared" si="12"/>
        <v>2021_03_10_a</v>
      </c>
      <c r="AT64" s="122"/>
      <c r="AU64" s="121" t="str">
        <f t="shared" si="13"/>
        <v>2021</v>
      </c>
      <c r="AV64" s="121" t="str">
        <f t="shared" si="14"/>
        <v>03</v>
      </c>
      <c r="AW64" s="121" t="str">
        <f t="shared" si="15"/>
        <v>10</v>
      </c>
      <c r="AX64" s="121">
        <f t="shared" si="16"/>
        <v>44265</v>
      </c>
      <c r="AY64" s="123"/>
      <c r="AZ64" s="124">
        <f t="shared" si="17"/>
        <v>44265</v>
      </c>
      <c r="BA64" s="121" t="b">
        <f t="shared" si="18"/>
        <v>1</v>
      </c>
      <c r="BB64" s="121">
        <f t="shared" si="19"/>
        <v>44265</v>
      </c>
      <c r="BC64" s="121" t="str">
        <f t="shared" si="20"/>
        <v>no</v>
      </c>
      <c r="BD64" s="121" t="b">
        <f t="shared" si="21"/>
        <v>0</v>
      </c>
      <c r="BE64" s="125" t="s">
        <v>56</v>
      </c>
      <c r="BF64" s="122"/>
    </row>
    <row r="65" spans="2:58" s="114" customFormat="1" ht="154">
      <c r="B65" s="81" t="s">
        <v>178</v>
      </c>
      <c r="C65" s="517"/>
      <c r="D65" s="517" t="s">
        <v>179</v>
      </c>
      <c r="E65" s="517"/>
      <c r="F65" s="132" t="s">
        <v>172</v>
      </c>
      <c r="G65" s="133">
        <v>44298</v>
      </c>
      <c r="H65" s="137">
        <v>44334</v>
      </c>
      <c r="I65" s="133" t="s">
        <v>180</v>
      </c>
      <c r="J65" s="84">
        <v>44347</v>
      </c>
      <c r="K65" s="133"/>
      <c r="L65" s="133"/>
      <c r="M65" s="133"/>
      <c r="N65" s="133"/>
      <c r="O65" s="133"/>
      <c r="P65" s="133"/>
      <c r="Q65" s="134"/>
      <c r="R65" s="134"/>
      <c r="S65" s="135">
        <f t="shared" si="56"/>
        <v>20</v>
      </c>
      <c r="T65" s="517">
        <v>20</v>
      </c>
      <c r="U65" s="517">
        <v>0</v>
      </c>
      <c r="V65" s="517">
        <v>20</v>
      </c>
      <c r="W65" s="134"/>
      <c r="X65" s="517"/>
      <c r="Y65" s="517"/>
      <c r="Z65" s="136" t="s">
        <v>176</v>
      </c>
      <c r="AA65" s="136"/>
      <c r="AB65" s="136"/>
      <c r="AC65" s="136"/>
      <c r="AD65" s="136"/>
      <c r="AE65" s="136"/>
      <c r="AF65" s="136"/>
      <c r="AG65" s="517" t="s">
        <v>53</v>
      </c>
      <c r="AH65" s="517"/>
      <c r="AI65" s="517"/>
      <c r="AJ65" s="517"/>
      <c r="AK65" s="517"/>
      <c r="AL65" s="517" t="s">
        <v>177</v>
      </c>
      <c r="AM65" s="138"/>
      <c r="AN65" s="138" t="s">
        <v>181</v>
      </c>
      <c r="AO65" s="517"/>
      <c r="AP65" s="517"/>
      <c r="AQ65" s="517"/>
      <c r="AR65" s="121">
        <f t="shared" si="1"/>
        <v>1</v>
      </c>
      <c r="AS65" s="121" t="str">
        <f t="shared" si="12"/>
        <v>2021_05_18_a</v>
      </c>
      <c r="AT65" s="122"/>
      <c r="AU65" s="121" t="str">
        <f t="shared" si="13"/>
        <v>2021</v>
      </c>
      <c r="AV65" s="121" t="str">
        <f t="shared" si="14"/>
        <v>05</v>
      </c>
      <c r="AW65" s="121" t="str">
        <f t="shared" si="15"/>
        <v>18</v>
      </c>
      <c r="AX65" s="121">
        <f t="shared" si="16"/>
        <v>44334</v>
      </c>
      <c r="AY65" s="123"/>
      <c r="AZ65" s="124">
        <f t="shared" si="17"/>
        <v>44334</v>
      </c>
      <c r="BA65" s="121" t="b">
        <f t="shared" si="18"/>
        <v>1</v>
      </c>
      <c r="BB65" s="121">
        <f t="shared" si="19"/>
        <v>44334</v>
      </c>
      <c r="BC65" s="121" t="str">
        <f t="shared" si="20"/>
        <v>no</v>
      </c>
      <c r="BD65" s="121" t="b">
        <f t="shared" si="21"/>
        <v>0</v>
      </c>
      <c r="BE65" s="125" t="s">
        <v>56</v>
      </c>
      <c r="BF65" s="122"/>
    </row>
    <row r="66" spans="2:58" s="114" customFormat="1" ht="154">
      <c r="B66" s="517" t="s">
        <v>182</v>
      </c>
      <c r="C66" s="517"/>
      <c r="D66" s="517" t="s">
        <v>183</v>
      </c>
      <c r="E66" s="517"/>
      <c r="F66" s="132" t="s">
        <v>172</v>
      </c>
      <c r="G66" s="133">
        <v>44389</v>
      </c>
      <c r="H66" s="84">
        <v>44390</v>
      </c>
      <c r="I66" s="133"/>
      <c r="J66" s="84">
        <v>44401</v>
      </c>
      <c r="K66" s="133"/>
      <c r="L66" s="133"/>
      <c r="M66" s="133"/>
      <c r="N66" s="133"/>
      <c r="O66" s="133"/>
      <c r="P66" s="133"/>
      <c r="Q66" s="134"/>
      <c r="R66" s="134"/>
      <c r="S66" s="135">
        <f t="shared" si="56"/>
        <v>104</v>
      </c>
      <c r="T66" s="517">
        <v>104</v>
      </c>
      <c r="U66" s="517">
        <v>0</v>
      </c>
      <c r="V66" s="517">
        <v>104</v>
      </c>
      <c r="W66" s="134"/>
      <c r="X66" s="517"/>
      <c r="Y66" s="517"/>
      <c r="Z66" s="136" t="s">
        <v>176</v>
      </c>
      <c r="AA66" s="136"/>
      <c r="AB66" s="136"/>
      <c r="AC66" s="136"/>
      <c r="AD66" s="136"/>
      <c r="AE66" s="136"/>
      <c r="AF66" s="136"/>
      <c r="AG66" s="517" t="s">
        <v>53</v>
      </c>
      <c r="AH66" s="517"/>
      <c r="AI66" s="517"/>
      <c r="AJ66" s="517"/>
      <c r="AK66" s="517"/>
      <c r="AL66" s="517" t="s">
        <v>177</v>
      </c>
      <c r="AM66" s="138"/>
      <c r="AN66" s="138" t="s">
        <v>181</v>
      </c>
      <c r="AO66" s="517"/>
      <c r="AP66" s="517"/>
      <c r="AQ66" s="517"/>
      <c r="AR66" s="121">
        <f t="shared" si="1"/>
        <v>1</v>
      </c>
      <c r="AS66" s="121" t="str">
        <f t="shared" si="12"/>
        <v>2021_07_13_a</v>
      </c>
      <c r="AT66" s="122"/>
      <c r="AU66" s="121" t="str">
        <f t="shared" si="13"/>
        <v>2021</v>
      </c>
      <c r="AV66" s="121" t="str">
        <f t="shared" si="14"/>
        <v>07</v>
      </c>
      <c r="AW66" s="121" t="str">
        <f t="shared" si="15"/>
        <v>13</v>
      </c>
      <c r="AX66" s="121">
        <f t="shared" si="16"/>
        <v>44390</v>
      </c>
      <c r="AY66" s="123"/>
      <c r="AZ66" s="124">
        <f t="shared" si="17"/>
        <v>44390</v>
      </c>
      <c r="BA66" s="121" t="b">
        <f t="shared" si="18"/>
        <v>1</v>
      </c>
      <c r="BB66" s="121">
        <f t="shared" si="19"/>
        <v>44390</v>
      </c>
      <c r="BC66" s="121" t="str">
        <f t="shared" si="20"/>
        <v>no</v>
      </c>
      <c r="BD66" s="121" t="b">
        <f t="shared" si="21"/>
        <v>0</v>
      </c>
      <c r="BE66" s="125" t="s">
        <v>56</v>
      </c>
      <c r="BF66" s="122"/>
    </row>
    <row r="67" spans="2:58" s="114" customFormat="1" ht="154">
      <c r="B67" s="517" t="s">
        <v>184</v>
      </c>
      <c r="C67" s="517"/>
      <c r="D67" s="517" t="s">
        <v>185</v>
      </c>
      <c r="E67" s="517"/>
      <c r="F67" s="132" t="s">
        <v>172</v>
      </c>
      <c r="G67" s="133">
        <v>44537</v>
      </c>
      <c r="H67" s="84">
        <v>44537</v>
      </c>
      <c r="I67" s="133"/>
      <c r="J67" s="84">
        <v>44548</v>
      </c>
      <c r="K67" s="133"/>
      <c r="L67" s="133"/>
      <c r="M67" s="133"/>
      <c r="N67" s="133"/>
      <c r="O67" s="133"/>
      <c r="P67" s="133"/>
      <c r="Q67" s="134"/>
      <c r="R67" s="134"/>
      <c r="S67" s="135">
        <f t="shared" si="56"/>
        <v>94</v>
      </c>
      <c r="T67" s="517">
        <v>94</v>
      </c>
      <c r="U67" s="517">
        <v>0</v>
      </c>
      <c r="V67" s="517">
        <v>94</v>
      </c>
      <c r="W67" s="134"/>
      <c r="X67" s="517"/>
      <c r="Y67" s="517"/>
      <c r="Z67" s="136" t="s">
        <v>176</v>
      </c>
      <c r="AA67" s="136"/>
      <c r="AB67" s="136"/>
      <c r="AC67" s="136"/>
      <c r="AD67" s="136"/>
      <c r="AE67" s="136"/>
      <c r="AF67" s="136"/>
      <c r="AG67" s="517" t="s">
        <v>53</v>
      </c>
      <c r="AH67" s="517"/>
      <c r="AI67" s="517"/>
      <c r="AJ67" s="517"/>
      <c r="AK67" s="517"/>
      <c r="AL67" s="517" t="s">
        <v>177</v>
      </c>
      <c r="AM67" s="138"/>
      <c r="AN67" s="138" t="s">
        <v>181</v>
      </c>
      <c r="AO67" s="517"/>
      <c r="AP67" s="517"/>
      <c r="AQ67" s="517"/>
      <c r="AR67" s="121">
        <f t="shared" ref="AR67:AR130" si="57">COUNTIF(B:B,B67)</f>
        <v>1</v>
      </c>
      <c r="AS67" s="121" t="str">
        <f t="shared" si="12"/>
        <v>2021_12_07_a</v>
      </c>
      <c r="AT67" s="122"/>
      <c r="AU67" s="121" t="str">
        <f t="shared" si="13"/>
        <v>2021</v>
      </c>
      <c r="AV67" s="121" t="str">
        <f t="shared" si="14"/>
        <v>12</v>
      </c>
      <c r="AW67" s="121" t="str">
        <f t="shared" si="15"/>
        <v>07</v>
      </c>
      <c r="AX67" s="121">
        <f t="shared" si="16"/>
        <v>44537</v>
      </c>
      <c r="AY67" s="123"/>
      <c r="AZ67" s="124">
        <f t="shared" si="17"/>
        <v>44537</v>
      </c>
      <c r="BA67" s="121" t="b">
        <f t="shared" si="18"/>
        <v>1</v>
      </c>
      <c r="BB67" s="121">
        <f t="shared" si="19"/>
        <v>44537</v>
      </c>
      <c r="BC67" s="121" t="str">
        <f t="shared" si="20"/>
        <v>no</v>
      </c>
      <c r="BD67" s="121" t="b">
        <f t="shared" si="21"/>
        <v>0</v>
      </c>
      <c r="BE67" s="125" t="s">
        <v>56</v>
      </c>
      <c r="BF67" s="122"/>
    </row>
    <row r="68" spans="2:58" s="114" customFormat="1" ht="154">
      <c r="B68" s="517" t="s">
        <v>186</v>
      </c>
      <c r="C68" s="517"/>
      <c r="D68" s="517" t="s">
        <v>187</v>
      </c>
      <c r="E68" s="517"/>
      <c r="F68" s="132" t="s">
        <v>172</v>
      </c>
      <c r="G68" s="133">
        <v>44620</v>
      </c>
      <c r="H68" s="84">
        <v>44621</v>
      </c>
      <c r="I68" s="133"/>
      <c r="J68" s="84">
        <v>44632</v>
      </c>
      <c r="K68" s="133"/>
      <c r="L68" s="133"/>
      <c r="M68" s="133"/>
      <c r="N68" s="133"/>
      <c r="O68" s="133"/>
      <c r="P68" s="133"/>
      <c r="Q68" s="134"/>
      <c r="R68" s="134"/>
      <c r="S68" s="135">
        <f t="shared" si="56"/>
        <v>40</v>
      </c>
      <c r="T68" s="517"/>
      <c r="U68" s="517">
        <v>0</v>
      </c>
      <c r="V68" s="517">
        <v>40</v>
      </c>
      <c r="W68" s="134"/>
      <c r="X68" s="517"/>
      <c r="Y68" s="517"/>
      <c r="Z68" s="136" t="s">
        <v>50</v>
      </c>
      <c r="AA68" s="136"/>
      <c r="AB68" s="136"/>
      <c r="AC68" s="136"/>
      <c r="AD68" s="136"/>
      <c r="AE68" s="136"/>
      <c r="AF68" s="136"/>
      <c r="AG68" s="517" t="s">
        <v>53</v>
      </c>
      <c r="AH68" s="517"/>
      <c r="AI68" s="517"/>
      <c r="AJ68" s="517"/>
      <c r="AK68" s="517"/>
      <c r="AL68" s="517" t="s">
        <v>55</v>
      </c>
      <c r="AM68" s="138"/>
      <c r="AN68" s="138"/>
      <c r="AO68" s="517"/>
      <c r="AP68" s="517"/>
      <c r="AQ68" s="517"/>
      <c r="AR68" s="121">
        <f t="shared" si="57"/>
        <v>1</v>
      </c>
      <c r="AS68" s="121" t="str">
        <f t="shared" si="12"/>
        <v>2022_03_01_a</v>
      </c>
      <c r="AT68" s="122"/>
      <c r="AU68" s="121" t="str">
        <f t="shared" si="13"/>
        <v>2022</v>
      </c>
      <c r="AV68" s="121" t="str">
        <f t="shared" si="14"/>
        <v>03</v>
      </c>
      <c r="AW68" s="121" t="str">
        <f t="shared" si="15"/>
        <v>01</v>
      </c>
      <c r="AX68" s="121">
        <f t="shared" si="16"/>
        <v>44621</v>
      </c>
      <c r="AY68" s="123"/>
      <c r="AZ68" s="124">
        <f t="shared" si="17"/>
        <v>44621</v>
      </c>
      <c r="BA68" s="121" t="b">
        <f t="shared" si="18"/>
        <v>1</v>
      </c>
      <c r="BB68" s="121">
        <f t="shared" si="19"/>
        <v>44621</v>
      </c>
      <c r="BC68" s="121" t="str">
        <f t="shared" si="20"/>
        <v>no</v>
      </c>
      <c r="BD68" s="121" t="b">
        <f t="shared" si="21"/>
        <v>0</v>
      </c>
      <c r="BE68" s="125" t="s">
        <v>56</v>
      </c>
      <c r="BF68" s="122"/>
    </row>
    <row r="69" spans="2:58" s="114" customFormat="1" ht="154">
      <c r="B69" s="517" t="s">
        <v>188</v>
      </c>
      <c r="C69" s="517"/>
      <c r="D69" s="517" t="s">
        <v>189</v>
      </c>
      <c r="E69" s="517"/>
      <c r="F69" s="132" t="s">
        <v>172</v>
      </c>
      <c r="G69" s="133">
        <v>44690</v>
      </c>
      <c r="H69" s="84">
        <v>44691</v>
      </c>
      <c r="I69" s="133"/>
      <c r="J69" s="84">
        <v>44702</v>
      </c>
      <c r="K69" s="133"/>
      <c r="L69" s="133"/>
      <c r="M69" s="133"/>
      <c r="N69" s="133"/>
      <c r="O69" s="133"/>
      <c r="P69" s="133"/>
      <c r="Q69" s="134"/>
      <c r="R69" s="134"/>
      <c r="S69" s="135">
        <f t="shared" si="56"/>
        <v>34</v>
      </c>
      <c r="T69" s="517"/>
      <c r="U69" s="517">
        <v>0</v>
      </c>
      <c r="V69" s="517">
        <v>34</v>
      </c>
      <c r="W69" s="134"/>
      <c r="X69" s="517"/>
      <c r="Y69" s="517"/>
      <c r="Z69" s="136" t="s">
        <v>50</v>
      </c>
      <c r="AA69" s="136"/>
      <c r="AB69" s="136"/>
      <c r="AC69" s="136"/>
      <c r="AD69" s="136"/>
      <c r="AE69" s="136"/>
      <c r="AF69" s="136"/>
      <c r="AG69" s="517" t="s">
        <v>53</v>
      </c>
      <c r="AH69" s="517"/>
      <c r="AI69" s="517"/>
      <c r="AJ69" s="517"/>
      <c r="AK69" s="517"/>
      <c r="AL69" s="517" t="s">
        <v>55</v>
      </c>
      <c r="AM69" s="138"/>
      <c r="AN69" s="138"/>
      <c r="AO69" s="517"/>
      <c r="AP69" s="517"/>
      <c r="AQ69" s="517"/>
      <c r="AR69" s="121">
        <f t="shared" si="57"/>
        <v>1</v>
      </c>
      <c r="AS69" s="121" t="str">
        <f t="shared" ref="AS69:AS132" si="58">IFERROR(RIGHT(B69,16-SEARCH("_", B69)),0)</f>
        <v>2022_05_10_a</v>
      </c>
      <c r="AT69" s="122"/>
      <c r="AU69" s="121" t="str">
        <f t="shared" ref="AU69:AU132" si="59">LEFT(AS69,4)</f>
        <v>2022</v>
      </c>
      <c r="AV69" s="121" t="str">
        <f t="shared" ref="AV69:AV132" si="60">MID(AS69,6,2)</f>
        <v>05</v>
      </c>
      <c r="AW69" s="121" t="str">
        <f t="shared" ref="AW69:AW132" si="61">MID(AS69,9,2)</f>
        <v>10</v>
      </c>
      <c r="AX69" s="121">
        <f t="shared" ref="AX69:AX132" si="62">IFERROR(DATE(AU69,AV69,AW69)," ")</f>
        <v>44691</v>
      </c>
      <c r="AY69" s="123"/>
      <c r="AZ69" s="124">
        <f t="shared" ref="AZ69:AZ132" si="63">H69</f>
        <v>44691</v>
      </c>
      <c r="BA69" s="121" t="b">
        <f t="shared" ref="BA69:BA132" si="64">IF(AX69=" "," ",AX69=AZ69)</f>
        <v>1</v>
      </c>
      <c r="BB69" s="121">
        <f t="shared" ref="BB69:BB132" si="65">IF(BC69="YES"," ",AZ69)</f>
        <v>44691</v>
      </c>
      <c r="BC69" s="121" t="str">
        <f t="shared" ref="BC69:BC132" si="66">IF(AM69="Apprentice","yes","no")</f>
        <v>no</v>
      </c>
      <c r="BD69" s="121" t="b">
        <f t="shared" ref="BD69:BD132" si="67">IF(OR(U69&lt;&gt;"0", V69&lt;&gt;"0"),U69=V69," ")</f>
        <v>0</v>
      </c>
      <c r="BE69" s="125" t="s">
        <v>56</v>
      </c>
      <c r="BF69" s="122"/>
    </row>
    <row r="70" spans="2:58" s="114" customFormat="1" ht="154">
      <c r="B70" s="517" t="s">
        <v>190</v>
      </c>
      <c r="C70" s="517"/>
      <c r="D70" s="517" t="s">
        <v>191</v>
      </c>
      <c r="E70" s="517"/>
      <c r="F70" s="132" t="s">
        <v>172</v>
      </c>
      <c r="G70" s="133" t="s">
        <v>192</v>
      </c>
      <c r="H70" s="84">
        <v>44698</v>
      </c>
      <c r="I70" s="133"/>
      <c r="J70" s="84">
        <v>44709</v>
      </c>
      <c r="K70" s="133"/>
      <c r="L70" s="133"/>
      <c r="M70" s="133"/>
      <c r="N70" s="133"/>
      <c r="O70" s="133"/>
      <c r="P70" s="133"/>
      <c r="Q70" s="134"/>
      <c r="R70" s="134"/>
      <c r="S70" s="135">
        <f t="shared" si="56"/>
        <v>7</v>
      </c>
      <c r="T70" s="517"/>
      <c r="U70" s="517">
        <v>0</v>
      </c>
      <c r="V70" s="517">
        <v>7</v>
      </c>
      <c r="W70" s="134"/>
      <c r="X70" s="517"/>
      <c r="Y70" s="517"/>
      <c r="Z70" s="136" t="s">
        <v>176</v>
      </c>
      <c r="AA70" s="136"/>
      <c r="AB70" s="136"/>
      <c r="AC70" s="136"/>
      <c r="AD70" s="136"/>
      <c r="AE70" s="136"/>
      <c r="AF70" s="136"/>
      <c r="AG70" s="517" t="s">
        <v>53</v>
      </c>
      <c r="AH70" s="517"/>
      <c r="AI70" s="517"/>
      <c r="AJ70" s="517"/>
      <c r="AK70" s="517"/>
      <c r="AL70" s="517" t="s">
        <v>55</v>
      </c>
      <c r="AM70" s="138"/>
      <c r="AN70" s="138"/>
      <c r="AO70" s="517"/>
      <c r="AP70" s="517"/>
      <c r="AQ70" s="517"/>
      <c r="AR70" s="121">
        <f t="shared" si="57"/>
        <v>1</v>
      </c>
      <c r="AS70" s="121" t="str">
        <f t="shared" si="58"/>
        <v>2022_05_17_a</v>
      </c>
      <c r="AT70" s="122"/>
      <c r="AU70" s="121" t="str">
        <f t="shared" si="59"/>
        <v>2022</v>
      </c>
      <c r="AV70" s="121" t="str">
        <f t="shared" si="60"/>
        <v>05</v>
      </c>
      <c r="AW70" s="121" t="str">
        <f t="shared" si="61"/>
        <v>17</v>
      </c>
      <c r="AX70" s="121">
        <f t="shared" si="62"/>
        <v>44698</v>
      </c>
      <c r="AY70" s="123"/>
      <c r="AZ70" s="124">
        <f t="shared" si="63"/>
        <v>44698</v>
      </c>
      <c r="BA70" s="121" t="b">
        <f t="shared" si="64"/>
        <v>1</v>
      </c>
      <c r="BB70" s="121">
        <f t="shared" si="65"/>
        <v>44698</v>
      </c>
      <c r="BC70" s="121" t="str">
        <f t="shared" si="66"/>
        <v>no</v>
      </c>
      <c r="BD70" s="121" t="b">
        <f t="shared" si="67"/>
        <v>0</v>
      </c>
      <c r="BE70" s="125" t="s">
        <v>56</v>
      </c>
      <c r="BF70" s="122"/>
    </row>
    <row r="71" spans="2:58" s="114" customFormat="1" ht="154">
      <c r="B71" s="517" t="s">
        <v>193</v>
      </c>
      <c r="C71" s="517"/>
      <c r="D71" s="517" t="s">
        <v>194</v>
      </c>
      <c r="E71" s="517"/>
      <c r="F71" s="132" t="s">
        <v>172</v>
      </c>
      <c r="G71" s="133">
        <v>44753</v>
      </c>
      <c r="H71" s="84">
        <v>44754</v>
      </c>
      <c r="I71" s="133"/>
      <c r="J71" s="84">
        <v>44765</v>
      </c>
      <c r="K71" s="133"/>
      <c r="L71" s="133"/>
      <c r="M71" s="133"/>
      <c r="N71" s="133"/>
      <c r="O71" s="133"/>
      <c r="P71" s="133"/>
      <c r="Q71" s="134"/>
      <c r="R71" s="134"/>
      <c r="S71" s="135">
        <f t="shared" si="56"/>
        <v>79</v>
      </c>
      <c r="T71" s="517"/>
      <c r="U71" s="517">
        <v>0</v>
      </c>
      <c r="V71" s="517">
        <v>79</v>
      </c>
      <c r="W71" s="134"/>
      <c r="X71" s="517"/>
      <c r="Y71" s="517"/>
      <c r="Z71" s="136" t="s">
        <v>176</v>
      </c>
      <c r="AA71" s="136"/>
      <c r="AB71" s="136"/>
      <c r="AC71" s="136"/>
      <c r="AD71" s="136"/>
      <c r="AE71" s="136"/>
      <c r="AF71" s="136"/>
      <c r="AG71" s="517" t="s">
        <v>53</v>
      </c>
      <c r="AH71" s="517"/>
      <c r="AI71" s="517"/>
      <c r="AJ71" s="517"/>
      <c r="AK71" s="517"/>
      <c r="AL71" s="517" t="s">
        <v>55</v>
      </c>
      <c r="AM71" s="138"/>
      <c r="AN71" s="138"/>
      <c r="AO71" s="517"/>
      <c r="AP71" s="517"/>
      <c r="AQ71" s="517"/>
      <c r="AR71" s="121">
        <f t="shared" si="57"/>
        <v>1</v>
      </c>
      <c r="AS71" s="121" t="str">
        <f t="shared" si="58"/>
        <v>2022_07_12_a</v>
      </c>
      <c r="AT71" s="122"/>
      <c r="AU71" s="121" t="str">
        <f t="shared" si="59"/>
        <v>2022</v>
      </c>
      <c r="AV71" s="121" t="str">
        <f t="shared" si="60"/>
        <v>07</v>
      </c>
      <c r="AW71" s="121" t="str">
        <f t="shared" si="61"/>
        <v>12</v>
      </c>
      <c r="AX71" s="121">
        <f t="shared" si="62"/>
        <v>44754</v>
      </c>
      <c r="AY71" s="123"/>
      <c r="AZ71" s="124">
        <f t="shared" si="63"/>
        <v>44754</v>
      </c>
      <c r="BA71" s="121" t="b">
        <f t="shared" si="64"/>
        <v>1</v>
      </c>
      <c r="BB71" s="121">
        <f t="shared" si="65"/>
        <v>44754</v>
      </c>
      <c r="BC71" s="121" t="str">
        <f t="shared" si="66"/>
        <v>no</v>
      </c>
      <c r="BD71" s="121" t="b">
        <f t="shared" si="67"/>
        <v>0</v>
      </c>
      <c r="BE71" s="125" t="s">
        <v>56</v>
      </c>
      <c r="BF71" s="122"/>
    </row>
    <row r="72" spans="2:58" s="114" customFormat="1" ht="154">
      <c r="B72" s="517" t="s">
        <v>195</v>
      </c>
      <c r="C72" s="517"/>
      <c r="D72" s="517" t="s">
        <v>196</v>
      </c>
      <c r="E72" s="517"/>
      <c r="F72" s="132" t="s">
        <v>172</v>
      </c>
      <c r="G72" s="133">
        <v>44781</v>
      </c>
      <c r="H72" s="84">
        <v>44782</v>
      </c>
      <c r="I72" s="133"/>
      <c r="J72" s="84">
        <v>44793</v>
      </c>
      <c r="K72" s="133"/>
      <c r="L72" s="133"/>
      <c r="M72" s="133"/>
      <c r="N72" s="133"/>
      <c r="O72" s="133"/>
      <c r="P72" s="133"/>
      <c r="Q72" s="134"/>
      <c r="R72" s="134"/>
      <c r="S72" s="135">
        <f t="shared" si="56"/>
        <v>138</v>
      </c>
      <c r="T72" s="517"/>
      <c r="U72" s="517">
        <v>0</v>
      </c>
      <c r="V72" s="517">
        <v>138</v>
      </c>
      <c r="W72" s="134"/>
      <c r="X72" s="517"/>
      <c r="Y72" s="517"/>
      <c r="Z72" s="136" t="s">
        <v>176</v>
      </c>
      <c r="AA72" s="136"/>
      <c r="AB72" s="136"/>
      <c r="AC72" s="136"/>
      <c r="AD72" s="136"/>
      <c r="AE72" s="136"/>
      <c r="AF72" s="136"/>
      <c r="AG72" s="517" t="s">
        <v>53</v>
      </c>
      <c r="AH72" s="517"/>
      <c r="AI72" s="517"/>
      <c r="AJ72" s="517"/>
      <c r="AK72" s="517"/>
      <c r="AL72" s="517" t="s">
        <v>55</v>
      </c>
      <c r="AM72" s="138"/>
      <c r="AN72" s="138"/>
      <c r="AO72" s="517"/>
      <c r="AP72" s="517"/>
      <c r="AQ72" s="517"/>
      <c r="AR72" s="121">
        <f t="shared" si="57"/>
        <v>1</v>
      </c>
      <c r="AS72" s="121" t="str">
        <f t="shared" si="58"/>
        <v>2022_08_09_a</v>
      </c>
      <c r="AT72" s="122"/>
      <c r="AU72" s="121" t="str">
        <f t="shared" si="59"/>
        <v>2022</v>
      </c>
      <c r="AV72" s="121" t="str">
        <f t="shared" si="60"/>
        <v>08</v>
      </c>
      <c r="AW72" s="121" t="str">
        <f t="shared" si="61"/>
        <v>09</v>
      </c>
      <c r="AX72" s="121">
        <f t="shared" si="62"/>
        <v>44782</v>
      </c>
      <c r="AY72" s="123"/>
      <c r="AZ72" s="124">
        <f t="shared" si="63"/>
        <v>44782</v>
      </c>
      <c r="BA72" s="121" t="b">
        <f t="shared" si="64"/>
        <v>1</v>
      </c>
      <c r="BB72" s="121">
        <f t="shared" si="65"/>
        <v>44782</v>
      </c>
      <c r="BC72" s="121" t="str">
        <f t="shared" si="66"/>
        <v>no</v>
      </c>
      <c r="BD72" s="121" t="b">
        <f t="shared" si="67"/>
        <v>0</v>
      </c>
      <c r="BE72" s="125" t="s">
        <v>56</v>
      </c>
      <c r="BF72" s="122"/>
    </row>
    <row r="73" spans="2:58" s="114" customFormat="1" ht="154">
      <c r="B73" s="517" t="s">
        <v>197</v>
      </c>
      <c r="C73" s="517"/>
      <c r="D73" s="517" t="s">
        <v>198</v>
      </c>
      <c r="E73" s="517"/>
      <c r="F73" s="132" t="s">
        <v>172</v>
      </c>
      <c r="G73" s="133">
        <v>44893</v>
      </c>
      <c r="H73" s="84">
        <v>44894</v>
      </c>
      <c r="I73" s="133"/>
      <c r="J73" s="84">
        <v>44905</v>
      </c>
      <c r="K73" s="133"/>
      <c r="L73" s="133"/>
      <c r="M73" s="133"/>
      <c r="N73" s="133"/>
      <c r="O73" s="133"/>
      <c r="P73" s="133"/>
      <c r="Q73" s="134"/>
      <c r="R73" s="134" t="s">
        <v>199</v>
      </c>
      <c r="S73" s="135">
        <f t="shared" si="56"/>
        <v>31</v>
      </c>
      <c r="T73" s="517"/>
      <c r="U73" s="517">
        <v>0</v>
      </c>
      <c r="V73" s="517">
        <v>31</v>
      </c>
      <c r="W73" s="134"/>
      <c r="X73" s="517"/>
      <c r="Y73" s="517"/>
      <c r="Z73" s="136" t="s">
        <v>176</v>
      </c>
      <c r="AA73" s="136"/>
      <c r="AB73" s="136"/>
      <c r="AC73" s="136"/>
      <c r="AD73" s="136"/>
      <c r="AE73" s="136"/>
      <c r="AF73" s="136"/>
      <c r="AG73" s="517" t="s">
        <v>53</v>
      </c>
      <c r="AH73" s="517" t="s">
        <v>200</v>
      </c>
      <c r="AI73" s="517"/>
      <c r="AJ73" s="517"/>
      <c r="AK73" s="517"/>
      <c r="AL73" s="517" t="s">
        <v>55</v>
      </c>
      <c r="AM73" s="138"/>
      <c r="AN73" s="138"/>
      <c r="AO73" s="517"/>
      <c r="AP73" s="517"/>
      <c r="AQ73" s="517"/>
      <c r="AR73" s="121">
        <f t="shared" si="57"/>
        <v>1</v>
      </c>
      <c r="AS73" s="121" t="str">
        <f t="shared" si="58"/>
        <v>2022_11_29_a</v>
      </c>
      <c r="AT73" s="122"/>
      <c r="AU73" s="121" t="str">
        <f t="shared" si="59"/>
        <v>2022</v>
      </c>
      <c r="AV73" s="121" t="str">
        <f t="shared" si="60"/>
        <v>11</v>
      </c>
      <c r="AW73" s="121" t="str">
        <f t="shared" si="61"/>
        <v>29</v>
      </c>
      <c r="AX73" s="121">
        <f t="shared" si="62"/>
        <v>44894</v>
      </c>
      <c r="AY73" s="123"/>
      <c r="AZ73" s="124">
        <f t="shared" si="63"/>
        <v>44894</v>
      </c>
      <c r="BA73" s="121" t="b">
        <f t="shared" si="64"/>
        <v>1</v>
      </c>
      <c r="BB73" s="121">
        <f t="shared" si="65"/>
        <v>44894</v>
      </c>
      <c r="BC73" s="121" t="str">
        <f t="shared" si="66"/>
        <v>no</v>
      </c>
      <c r="BD73" s="121" t="b">
        <f t="shared" si="67"/>
        <v>0</v>
      </c>
      <c r="BE73" s="125" t="s">
        <v>56</v>
      </c>
      <c r="BF73" s="122"/>
    </row>
    <row r="74" spans="2:58" s="114" customFormat="1" ht="154">
      <c r="B74" s="517" t="s">
        <v>201</v>
      </c>
      <c r="C74" s="517"/>
      <c r="D74" s="517" t="s">
        <v>202</v>
      </c>
      <c r="E74" s="517"/>
      <c r="F74" s="132" t="s">
        <v>172</v>
      </c>
      <c r="G74" s="133" t="s">
        <v>203</v>
      </c>
      <c r="H74" s="84">
        <v>44986</v>
      </c>
      <c r="I74" s="133"/>
      <c r="J74" s="84">
        <v>44997</v>
      </c>
      <c r="K74" s="133"/>
      <c r="L74" s="133"/>
      <c r="M74" s="133"/>
      <c r="N74" s="133"/>
      <c r="O74" s="133"/>
      <c r="P74" s="133"/>
      <c r="Q74" s="134"/>
      <c r="R74" s="134" t="s">
        <v>204</v>
      </c>
      <c r="S74" s="135">
        <f t="shared" si="56"/>
        <v>3</v>
      </c>
      <c r="T74" s="517"/>
      <c r="U74" s="517">
        <v>0</v>
      </c>
      <c r="V74" s="517">
        <v>3</v>
      </c>
      <c r="W74" s="134"/>
      <c r="X74" s="517"/>
      <c r="Y74" s="517"/>
      <c r="Z74" s="136"/>
      <c r="AA74" s="136"/>
      <c r="AB74" s="136"/>
      <c r="AC74" s="136"/>
      <c r="AD74" s="136"/>
      <c r="AE74" s="136"/>
      <c r="AF74" s="136"/>
      <c r="AG74" s="517" t="s">
        <v>53</v>
      </c>
      <c r="AH74" s="517" t="s">
        <v>54</v>
      </c>
      <c r="AI74" s="517"/>
      <c r="AJ74" s="517"/>
      <c r="AK74" s="517"/>
      <c r="AL74" s="517" t="s">
        <v>55</v>
      </c>
      <c r="AM74" s="517"/>
      <c r="AN74" s="517"/>
      <c r="AO74" s="517"/>
      <c r="AP74" s="517"/>
      <c r="AQ74" s="517"/>
      <c r="AR74" s="121">
        <f t="shared" si="57"/>
        <v>1</v>
      </c>
      <c r="AS74" s="121" t="str">
        <f t="shared" si="58"/>
        <v>2023_03_01_a</v>
      </c>
      <c r="AT74" s="122"/>
      <c r="AU74" s="121" t="str">
        <f t="shared" si="59"/>
        <v>2023</v>
      </c>
      <c r="AV74" s="121" t="str">
        <f t="shared" si="60"/>
        <v>03</v>
      </c>
      <c r="AW74" s="121" t="str">
        <f t="shared" si="61"/>
        <v>01</v>
      </c>
      <c r="AX74" s="121">
        <f t="shared" si="62"/>
        <v>44986</v>
      </c>
      <c r="AY74" s="123"/>
      <c r="AZ74" s="124">
        <f t="shared" si="63"/>
        <v>44986</v>
      </c>
      <c r="BA74" s="121" t="b">
        <f t="shared" si="64"/>
        <v>1</v>
      </c>
      <c r="BB74" s="121">
        <f t="shared" si="65"/>
        <v>44986</v>
      </c>
      <c r="BC74" s="121" t="str">
        <f t="shared" si="66"/>
        <v>no</v>
      </c>
      <c r="BD74" s="121" t="b">
        <f t="shared" si="67"/>
        <v>0</v>
      </c>
      <c r="BE74" s="125" t="s">
        <v>56</v>
      </c>
      <c r="BF74" s="517"/>
    </row>
    <row r="75" spans="2:58" s="114" customFormat="1" ht="154">
      <c r="B75" s="517" t="s">
        <v>205</v>
      </c>
      <c r="C75" s="517"/>
      <c r="D75" s="517" t="s">
        <v>206</v>
      </c>
      <c r="E75" s="517"/>
      <c r="F75" s="132" t="s">
        <v>207</v>
      </c>
      <c r="G75" s="133">
        <v>44075</v>
      </c>
      <c r="H75" s="84">
        <v>44265</v>
      </c>
      <c r="I75" s="133" t="s">
        <v>173</v>
      </c>
      <c r="J75" s="84">
        <v>44277</v>
      </c>
      <c r="K75" s="133" t="s">
        <v>173</v>
      </c>
      <c r="L75" s="133" t="s">
        <v>174</v>
      </c>
      <c r="M75" s="133" t="s">
        <v>46</v>
      </c>
      <c r="N75" s="133" t="s">
        <v>46</v>
      </c>
      <c r="O75" s="133"/>
      <c r="P75" s="133"/>
      <c r="Q75" s="134"/>
      <c r="R75" s="134" t="s">
        <v>208</v>
      </c>
      <c r="S75" s="135">
        <f t="shared" si="56"/>
        <v>31</v>
      </c>
      <c r="T75" s="138">
        <v>31</v>
      </c>
      <c r="U75" s="138">
        <v>31</v>
      </c>
      <c r="V75" s="517">
        <v>0</v>
      </c>
      <c r="W75" s="134"/>
      <c r="X75" s="517"/>
      <c r="Y75" s="517"/>
      <c r="Z75" s="517" t="s">
        <v>50</v>
      </c>
      <c r="AA75" s="136" t="s">
        <v>52</v>
      </c>
      <c r="AB75" s="136" t="s">
        <v>52</v>
      </c>
      <c r="AC75" s="136" t="s">
        <v>52</v>
      </c>
      <c r="AD75" s="136" t="s">
        <v>52</v>
      </c>
      <c r="AE75" s="136" t="s">
        <v>52</v>
      </c>
      <c r="AF75" s="136" t="s">
        <v>52</v>
      </c>
      <c r="AG75" s="517" t="s">
        <v>53</v>
      </c>
      <c r="AH75" s="517" t="s">
        <v>54</v>
      </c>
      <c r="AI75" s="517" t="s">
        <v>54</v>
      </c>
      <c r="AJ75" s="517"/>
      <c r="AK75" s="517"/>
      <c r="AL75" s="517" t="s">
        <v>177</v>
      </c>
      <c r="AM75" s="517"/>
      <c r="AN75" s="517"/>
      <c r="AO75" s="517"/>
      <c r="AP75" s="517"/>
      <c r="AQ75" s="517"/>
      <c r="AR75" s="121">
        <f t="shared" si="57"/>
        <v>1</v>
      </c>
      <c r="AS75" s="121" t="str">
        <f t="shared" si="58"/>
        <v>2021_03_10_a</v>
      </c>
      <c r="AT75" s="122"/>
      <c r="AU75" s="121" t="str">
        <f t="shared" si="59"/>
        <v>2021</v>
      </c>
      <c r="AV75" s="121" t="str">
        <f t="shared" si="60"/>
        <v>03</v>
      </c>
      <c r="AW75" s="121" t="str">
        <f t="shared" si="61"/>
        <v>10</v>
      </c>
      <c r="AX75" s="121">
        <f t="shared" si="62"/>
        <v>44265</v>
      </c>
      <c r="AY75" s="123"/>
      <c r="AZ75" s="124">
        <f t="shared" si="63"/>
        <v>44265</v>
      </c>
      <c r="BA75" s="121" t="b">
        <f t="shared" si="64"/>
        <v>1</v>
      </c>
      <c r="BB75" s="121">
        <f t="shared" si="65"/>
        <v>44265</v>
      </c>
      <c r="BC75" s="121" t="str">
        <f t="shared" si="66"/>
        <v>no</v>
      </c>
      <c r="BD75" s="121" t="b">
        <f t="shared" si="67"/>
        <v>0</v>
      </c>
      <c r="BE75" s="125" t="s">
        <v>56</v>
      </c>
      <c r="BF75" s="122"/>
    </row>
    <row r="76" spans="2:58" s="114" customFormat="1" ht="154">
      <c r="B76" s="517" t="s">
        <v>209</v>
      </c>
      <c r="C76" s="517"/>
      <c r="D76" s="517" t="s">
        <v>210</v>
      </c>
      <c r="E76" s="517"/>
      <c r="F76" s="132" t="s">
        <v>211</v>
      </c>
      <c r="G76" s="133">
        <v>44298</v>
      </c>
      <c r="H76" s="137">
        <v>44299</v>
      </c>
      <c r="I76" s="133"/>
      <c r="J76" s="84">
        <v>44279</v>
      </c>
      <c r="K76" s="133"/>
      <c r="L76" s="133"/>
      <c r="M76" s="133"/>
      <c r="N76" s="133"/>
      <c r="O76" s="133"/>
      <c r="P76" s="133"/>
      <c r="Q76" s="134"/>
      <c r="R76" s="134"/>
      <c r="S76" s="135">
        <f t="shared" si="56"/>
        <v>37</v>
      </c>
      <c r="T76" s="138">
        <v>37</v>
      </c>
      <c r="U76" s="138">
        <v>37</v>
      </c>
      <c r="V76" s="517">
        <v>0</v>
      </c>
      <c r="W76" s="134"/>
      <c r="X76" s="517"/>
      <c r="Y76" s="517"/>
      <c r="Z76" s="517" t="s">
        <v>50</v>
      </c>
      <c r="AA76" s="136"/>
      <c r="AB76" s="136"/>
      <c r="AC76" s="136"/>
      <c r="AD76" s="136"/>
      <c r="AE76" s="136"/>
      <c r="AF76" s="136"/>
      <c r="AG76" s="517" t="s">
        <v>53</v>
      </c>
      <c r="AH76" s="517"/>
      <c r="AI76" s="517"/>
      <c r="AJ76" s="517"/>
      <c r="AK76" s="517"/>
      <c r="AL76" s="517" t="s">
        <v>177</v>
      </c>
      <c r="AM76" s="517"/>
      <c r="AN76" s="517"/>
      <c r="AO76" s="517"/>
      <c r="AP76" s="517"/>
      <c r="AQ76" s="517"/>
      <c r="AR76" s="121">
        <f t="shared" si="57"/>
        <v>1</v>
      </c>
      <c r="AS76" s="121" t="str">
        <f t="shared" si="58"/>
        <v>2021_04_13_a</v>
      </c>
      <c r="AT76" s="122"/>
      <c r="AU76" s="121" t="str">
        <f t="shared" si="59"/>
        <v>2021</v>
      </c>
      <c r="AV76" s="121" t="str">
        <f t="shared" si="60"/>
        <v>04</v>
      </c>
      <c r="AW76" s="121" t="str">
        <f t="shared" si="61"/>
        <v>13</v>
      </c>
      <c r="AX76" s="121">
        <f t="shared" si="62"/>
        <v>44299</v>
      </c>
      <c r="AY76" s="123"/>
      <c r="AZ76" s="124">
        <f t="shared" si="63"/>
        <v>44299</v>
      </c>
      <c r="BA76" s="121" t="b">
        <f t="shared" si="64"/>
        <v>1</v>
      </c>
      <c r="BB76" s="121">
        <f t="shared" si="65"/>
        <v>44299</v>
      </c>
      <c r="BC76" s="121" t="str">
        <f t="shared" si="66"/>
        <v>no</v>
      </c>
      <c r="BD76" s="121" t="b">
        <f t="shared" si="67"/>
        <v>0</v>
      </c>
      <c r="BE76" s="125" t="s">
        <v>56</v>
      </c>
      <c r="BF76" s="122"/>
    </row>
    <row r="77" spans="2:58" s="114" customFormat="1" ht="154">
      <c r="B77" s="81" t="s">
        <v>212</v>
      </c>
      <c r="C77" s="517"/>
      <c r="D77" s="517" t="s">
        <v>213</v>
      </c>
      <c r="E77" s="517"/>
      <c r="F77" s="132" t="s">
        <v>211</v>
      </c>
      <c r="G77" s="133">
        <v>44172</v>
      </c>
      <c r="H77" s="137">
        <v>44305</v>
      </c>
      <c r="I77" s="133"/>
      <c r="J77" s="84">
        <v>44319</v>
      </c>
      <c r="K77" s="133"/>
      <c r="L77" s="133"/>
      <c r="M77" s="133"/>
      <c r="N77" s="133"/>
      <c r="O77" s="133"/>
      <c r="P77" s="133"/>
      <c r="Q77" s="134"/>
      <c r="R77" s="134"/>
      <c r="S77" s="135">
        <f t="shared" ref="S77:S92" si="68">U77+V77</f>
        <v>1</v>
      </c>
      <c r="T77" s="517">
        <v>1</v>
      </c>
      <c r="U77" s="517">
        <v>1</v>
      </c>
      <c r="V77" s="517">
        <v>0</v>
      </c>
      <c r="W77" s="134"/>
      <c r="X77" s="517"/>
      <c r="Y77" s="517"/>
      <c r="Z77" s="517" t="s">
        <v>50</v>
      </c>
      <c r="AA77" s="136"/>
      <c r="AB77" s="136"/>
      <c r="AC77" s="136"/>
      <c r="AD77" s="136"/>
      <c r="AE77" s="136"/>
      <c r="AF77" s="136"/>
      <c r="AG77" s="517" t="s">
        <v>53</v>
      </c>
      <c r="AH77" s="517"/>
      <c r="AI77" s="517"/>
      <c r="AJ77" s="517"/>
      <c r="AK77" s="517"/>
      <c r="AL77" s="517" t="s">
        <v>177</v>
      </c>
      <c r="AM77" s="517"/>
      <c r="AN77" s="517"/>
      <c r="AO77" s="517"/>
      <c r="AP77" s="517"/>
      <c r="AQ77" s="517"/>
      <c r="AR77" s="121">
        <f t="shared" si="57"/>
        <v>1</v>
      </c>
      <c r="AS77" s="121" t="str">
        <f t="shared" si="58"/>
        <v>2021_04_19_a</v>
      </c>
      <c r="AT77" s="122"/>
      <c r="AU77" s="121" t="str">
        <f t="shared" si="59"/>
        <v>2021</v>
      </c>
      <c r="AV77" s="121" t="str">
        <f t="shared" si="60"/>
        <v>04</v>
      </c>
      <c r="AW77" s="121" t="str">
        <f t="shared" si="61"/>
        <v>19</v>
      </c>
      <c r="AX77" s="121">
        <f t="shared" si="62"/>
        <v>44305</v>
      </c>
      <c r="AY77" s="123"/>
      <c r="AZ77" s="124">
        <f t="shared" si="63"/>
        <v>44305</v>
      </c>
      <c r="BA77" s="121" t="b">
        <f t="shared" si="64"/>
        <v>1</v>
      </c>
      <c r="BB77" s="121">
        <f t="shared" si="65"/>
        <v>44305</v>
      </c>
      <c r="BC77" s="121" t="str">
        <f t="shared" si="66"/>
        <v>no</v>
      </c>
      <c r="BD77" s="121" t="b">
        <f t="shared" si="67"/>
        <v>0</v>
      </c>
      <c r="BE77" s="125" t="s">
        <v>56</v>
      </c>
      <c r="BF77" s="122"/>
    </row>
    <row r="78" spans="2:58" s="114" customFormat="1" ht="154">
      <c r="B78" s="530" t="s">
        <v>214</v>
      </c>
      <c r="C78" s="517"/>
      <c r="D78" s="517" t="s">
        <v>215</v>
      </c>
      <c r="E78" s="517"/>
      <c r="F78" s="132" t="s">
        <v>211</v>
      </c>
      <c r="G78" s="133">
        <v>44389</v>
      </c>
      <c r="H78" s="137">
        <v>44392</v>
      </c>
      <c r="I78" s="133"/>
      <c r="J78" s="137">
        <v>44404</v>
      </c>
      <c r="K78" s="133"/>
      <c r="L78" s="133"/>
      <c r="M78" s="133"/>
      <c r="N78" s="133"/>
      <c r="O78" s="133"/>
      <c r="P78" s="133"/>
      <c r="Q78" s="134"/>
      <c r="R78" s="134"/>
      <c r="S78" s="135">
        <f t="shared" si="68"/>
        <v>60</v>
      </c>
      <c r="T78" s="138">
        <v>60</v>
      </c>
      <c r="U78" s="138">
        <v>60</v>
      </c>
      <c r="V78" s="517">
        <v>0</v>
      </c>
      <c r="W78" s="134"/>
      <c r="X78" s="517"/>
      <c r="Y78" s="517"/>
      <c r="Z78" s="517" t="s">
        <v>50</v>
      </c>
      <c r="AA78" s="136"/>
      <c r="AB78" s="136"/>
      <c r="AC78" s="136"/>
      <c r="AD78" s="136"/>
      <c r="AE78" s="136"/>
      <c r="AF78" s="136"/>
      <c r="AG78" s="517" t="s">
        <v>53</v>
      </c>
      <c r="AH78" s="517"/>
      <c r="AI78" s="517"/>
      <c r="AJ78" s="517"/>
      <c r="AK78" s="517"/>
      <c r="AL78" s="517" t="s">
        <v>177</v>
      </c>
      <c r="AM78" s="517"/>
      <c r="AN78" s="517"/>
      <c r="AO78" s="517"/>
      <c r="AP78" s="517"/>
      <c r="AQ78" s="517"/>
      <c r="AR78" s="121">
        <f t="shared" si="57"/>
        <v>1</v>
      </c>
      <c r="AS78" s="121" t="str">
        <f t="shared" si="58"/>
        <v>2021_07_15_a</v>
      </c>
      <c r="AT78" s="122"/>
      <c r="AU78" s="121" t="str">
        <f t="shared" si="59"/>
        <v>2021</v>
      </c>
      <c r="AV78" s="121" t="str">
        <f t="shared" si="60"/>
        <v>07</v>
      </c>
      <c r="AW78" s="121" t="str">
        <f t="shared" si="61"/>
        <v>15</v>
      </c>
      <c r="AX78" s="121">
        <f t="shared" si="62"/>
        <v>44392</v>
      </c>
      <c r="AY78" s="123"/>
      <c r="AZ78" s="124">
        <f t="shared" si="63"/>
        <v>44392</v>
      </c>
      <c r="BA78" s="121" t="b">
        <f t="shared" si="64"/>
        <v>1</v>
      </c>
      <c r="BB78" s="121">
        <f t="shared" si="65"/>
        <v>44392</v>
      </c>
      <c r="BC78" s="121" t="str">
        <f t="shared" si="66"/>
        <v>no</v>
      </c>
      <c r="BD78" s="121" t="b">
        <f t="shared" si="67"/>
        <v>0</v>
      </c>
      <c r="BE78" s="125" t="s">
        <v>56</v>
      </c>
      <c r="BF78" s="122"/>
    </row>
    <row r="79" spans="2:58" s="114" customFormat="1" ht="154">
      <c r="B79" s="517" t="s">
        <v>216</v>
      </c>
      <c r="C79" s="517"/>
      <c r="D79" s="517" t="s">
        <v>217</v>
      </c>
      <c r="E79" s="517"/>
      <c r="F79" s="132" t="s">
        <v>211</v>
      </c>
      <c r="G79" s="133">
        <v>44480</v>
      </c>
      <c r="H79" s="84">
        <v>44481</v>
      </c>
      <c r="I79" s="133"/>
      <c r="J79" s="84">
        <v>44492</v>
      </c>
      <c r="K79" s="133"/>
      <c r="L79" s="133"/>
      <c r="M79" s="133"/>
      <c r="N79" s="133"/>
      <c r="O79" s="133"/>
      <c r="P79" s="133"/>
      <c r="Q79" s="134"/>
      <c r="R79" s="134"/>
      <c r="S79" s="135">
        <f t="shared" si="68"/>
        <v>77</v>
      </c>
      <c r="T79" s="517">
        <v>77</v>
      </c>
      <c r="U79" s="517">
        <v>77</v>
      </c>
      <c r="V79" s="517">
        <v>0</v>
      </c>
      <c r="W79" s="134"/>
      <c r="X79" s="517"/>
      <c r="Y79" s="517"/>
      <c r="Z79" s="517" t="s">
        <v>50</v>
      </c>
      <c r="AA79" s="136"/>
      <c r="AB79" s="136"/>
      <c r="AC79" s="136"/>
      <c r="AD79" s="136"/>
      <c r="AE79" s="136"/>
      <c r="AF79" s="136"/>
      <c r="AG79" s="517" t="s">
        <v>53</v>
      </c>
      <c r="AH79" s="517"/>
      <c r="AI79" s="517"/>
      <c r="AJ79" s="517"/>
      <c r="AK79" s="517"/>
      <c r="AL79" s="517" t="s">
        <v>177</v>
      </c>
      <c r="AM79" s="517"/>
      <c r="AN79" s="517"/>
      <c r="AO79" s="517"/>
      <c r="AP79" s="517"/>
      <c r="AQ79" s="517"/>
      <c r="AR79" s="121">
        <f t="shared" si="57"/>
        <v>1</v>
      </c>
      <c r="AS79" s="121" t="str">
        <f t="shared" si="58"/>
        <v>2021_10_12_a</v>
      </c>
      <c r="AT79" s="122"/>
      <c r="AU79" s="121" t="str">
        <f t="shared" si="59"/>
        <v>2021</v>
      </c>
      <c r="AV79" s="121" t="str">
        <f t="shared" si="60"/>
        <v>10</v>
      </c>
      <c r="AW79" s="121" t="str">
        <f t="shared" si="61"/>
        <v>12</v>
      </c>
      <c r="AX79" s="121">
        <f t="shared" si="62"/>
        <v>44481</v>
      </c>
      <c r="AY79" s="123"/>
      <c r="AZ79" s="124">
        <f t="shared" si="63"/>
        <v>44481</v>
      </c>
      <c r="BA79" s="121" t="b">
        <f t="shared" si="64"/>
        <v>1</v>
      </c>
      <c r="BB79" s="121">
        <f t="shared" si="65"/>
        <v>44481</v>
      </c>
      <c r="BC79" s="121" t="str">
        <f t="shared" si="66"/>
        <v>no</v>
      </c>
      <c r="BD79" s="121" t="b">
        <f t="shared" si="67"/>
        <v>0</v>
      </c>
      <c r="BE79" s="125" t="s">
        <v>56</v>
      </c>
      <c r="BF79" s="122"/>
    </row>
    <row r="80" spans="2:58" s="114" customFormat="1" ht="154">
      <c r="B80" s="517" t="s">
        <v>218</v>
      </c>
      <c r="C80" s="517"/>
      <c r="D80" s="517" t="s">
        <v>219</v>
      </c>
      <c r="E80" s="517"/>
      <c r="F80" s="132" t="s">
        <v>211</v>
      </c>
      <c r="G80" s="133">
        <v>44508</v>
      </c>
      <c r="H80" s="84">
        <v>44509</v>
      </c>
      <c r="I80" s="133"/>
      <c r="J80" s="84">
        <v>44520</v>
      </c>
      <c r="K80" s="133"/>
      <c r="L80" s="133"/>
      <c r="M80" s="133"/>
      <c r="N80" s="133"/>
      <c r="O80" s="133"/>
      <c r="P80" s="133"/>
      <c r="Q80" s="134"/>
      <c r="R80" s="134"/>
      <c r="S80" s="135">
        <f t="shared" si="68"/>
        <v>68</v>
      </c>
      <c r="T80" s="517">
        <v>68</v>
      </c>
      <c r="U80" s="517">
        <v>68</v>
      </c>
      <c r="V80" s="517">
        <v>0</v>
      </c>
      <c r="W80" s="134"/>
      <c r="X80" s="517"/>
      <c r="Y80" s="517"/>
      <c r="Z80" s="517" t="s">
        <v>50</v>
      </c>
      <c r="AA80" s="136"/>
      <c r="AB80" s="136"/>
      <c r="AC80" s="136"/>
      <c r="AD80" s="136"/>
      <c r="AE80" s="136"/>
      <c r="AF80" s="136"/>
      <c r="AG80" s="517" t="s">
        <v>53</v>
      </c>
      <c r="AH80" s="517"/>
      <c r="AI80" s="517"/>
      <c r="AJ80" s="517"/>
      <c r="AK80" s="517"/>
      <c r="AL80" s="517" t="s">
        <v>177</v>
      </c>
      <c r="AM80" s="517"/>
      <c r="AN80" s="517"/>
      <c r="AO80" s="517"/>
      <c r="AP80" s="517"/>
      <c r="AQ80" s="517"/>
      <c r="AR80" s="121">
        <f t="shared" si="57"/>
        <v>1</v>
      </c>
      <c r="AS80" s="121" t="str">
        <f t="shared" si="58"/>
        <v>2021_11_09_a</v>
      </c>
      <c r="AT80" s="122"/>
      <c r="AU80" s="121" t="str">
        <f t="shared" si="59"/>
        <v>2021</v>
      </c>
      <c r="AV80" s="121" t="str">
        <f t="shared" si="60"/>
        <v>11</v>
      </c>
      <c r="AW80" s="121" t="str">
        <f t="shared" si="61"/>
        <v>09</v>
      </c>
      <c r="AX80" s="121">
        <f t="shared" si="62"/>
        <v>44509</v>
      </c>
      <c r="AY80" s="123"/>
      <c r="AZ80" s="124">
        <f t="shared" si="63"/>
        <v>44509</v>
      </c>
      <c r="BA80" s="121" t="b">
        <f t="shared" si="64"/>
        <v>1</v>
      </c>
      <c r="BB80" s="121">
        <f t="shared" si="65"/>
        <v>44509</v>
      </c>
      <c r="BC80" s="121" t="str">
        <f t="shared" si="66"/>
        <v>no</v>
      </c>
      <c r="BD80" s="121" t="b">
        <f t="shared" si="67"/>
        <v>0</v>
      </c>
      <c r="BE80" s="125" t="s">
        <v>56</v>
      </c>
      <c r="BF80" s="122"/>
    </row>
    <row r="81" spans="1:58" s="114" customFormat="1" ht="154">
      <c r="A81" s="517"/>
      <c r="B81" s="517" t="s">
        <v>220</v>
      </c>
      <c r="C81" s="517"/>
      <c r="D81" s="517" t="s">
        <v>221</v>
      </c>
      <c r="E81" s="517"/>
      <c r="F81" s="132" t="s">
        <v>207</v>
      </c>
      <c r="G81" s="133" t="s">
        <v>222</v>
      </c>
      <c r="H81" s="84">
        <v>44515</v>
      </c>
      <c r="I81" s="133"/>
      <c r="J81" s="84">
        <v>44673</v>
      </c>
      <c r="K81" s="133"/>
      <c r="L81" s="133"/>
      <c r="M81" s="133"/>
      <c r="N81" s="133"/>
      <c r="O81" s="133"/>
      <c r="P81" s="133"/>
      <c r="Q81" s="134"/>
      <c r="R81" s="134"/>
      <c r="S81" s="135">
        <f t="shared" si="68"/>
        <v>1</v>
      </c>
      <c r="T81" s="517"/>
      <c r="U81" s="517">
        <v>1</v>
      </c>
      <c r="V81" s="517">
        <v>0</v>
      </c>
      <c r="W81" s="134"/>
      <c r="X81" s="517"/>
      <c r="Y81" s="517"/>
      <c r="Z81" s="517" t="s">
        <v>50</v>
      </c>
      <c r="AA81" s="136"/>
      <c r="AB81" s="136"/>
      <c r="AC81" s="136"/>
      <c r="AD81" s="136"/>
      <c r="AE81" s="136"/>
      <c r="AF81" s="136"/>
      <c r="AG81" s="517" t="s">
        <v>53</v>
      </c>
      <c r="AH81" s="517"/>
      <c r="AI81" s="517"/>
      <c r="AJ81" s="517"/>
      <c r="AK81" s="517"/>
      <c r="AL81" s="517" t="s">
        <v>55</v>
      </c>
      <c r="AM81" s="517"/>
      <c r="AN81" s="517" t="s">
        <v>223</v>
      </c>
      <c r="AO81" s="517"/>
      <c r="AP81" s="517"/>
      <c r="AQ81" s="517"/>
      <c r="AR81" s="121">
        <f t="shared" si="57"/>
        <v>1</v>
      </c>
      <c r="AS81" s="121" t="str">
        <f t="shared" si="58"/>
        <v>2021_11_15_a</v>
      </c>
      <c r="AT81" s="122"/>
      <c r="AU81" s="121" t="str">
        <f t="shared" si="59"/>
        <v>2021</v>
      </c>
      <c r="AV81" s="121" t="str">
        <f t="shared" si="60"/>
        <v>11</v>
      </c>
      <c r="AW81" s="121" t="str">
        <f t="shared" si="61"/>
        <v>15</v>
      </c>
      <c r="AX81" s="121">
        <f t="shared" si="62"/>
        <v>44515</v>
      </c>
      <c r="AY81" s="123"/>
      <c r="AZ81" s="124">
        <f t="shared" si="63"/>
        <v>44515</v>
      </c>
      <c r="BA81" s="121" t="b">
        <f t="shared" si="64"/>
        <v>1</v>
      </c>
      <c r="BB81" s="121">
        <f t="shared" si="65"/>
        <v>44515</v>
      </c>
      <c r="BC81" s="121" t="str">
        <f t="shared" si="66"/>
        <v>no</v>
      </c>
      <c r="BD81" s="121" t="b">
        <f t="shared" si="67"/>
        <v>0</v>
      </c>
      <c r="BE81" s="125" t="s">
        <v>56</v>
      </c>
      <c r="BF81" s="122"/>
    </row>
    <row r="82" spans="1:58" s="114" customFormat="1" ht="154">
      <c r="A82" s="517"/>
      <c r="B82" s="517" t="s">
        <v>224</v>
      </c>
      <c r="C82" s="517"/>
      <c r="D82" s="517" t="s">
        <v>225</v>
      </c>
      <c r="E82" s="517"/>
      <c r="F82" s="132" t="s">
        <v>211</v>
      </c>
      <c r="G82" s="133">
        <v>44627</v>
      </c>
      <c r="H82" s="84">
        <v>44628</v>
      </c>
      <c r="I82" s="133"/>
      <c r="J82" s="84">
        <v>44639</v>
      </c>
      <c r="K82" s="133"/>
      <c r="L82" s="133"/>
      <c r="M82" s="133"/>
      <c r="N82" s="133"/>
      <c r="O82" s="133"/>
      <c r="P82" s="133"/>
      <c r="Q82" s="134"/>
      <c r="R82" s="134"/>
      <c r="S82" s="135">
        <f t="shared" si="68"/>
        <v>60</v>
      </c>
      <c r="T82" s="517"/>
      <c r="U82" s="517">
        <v>60</v>
      </c>
      <c r="V82" s="517">
        <v>0</v>
      </c>
      <c r="W82" s="134"/>
      <c r="X82" s="517"/>
      <c r="Y82" s="517"/>
      <c r="Z82" s="517" t="s">
        <v>50</v>
      </c>
      <c r="AA82" s="136"/>
      <c r="AB82" s="136"/>
      <c r="AC82" s="136"/>
      <c r="AD82" s="136"/>
      <c r="AE82" s="136"/>
      <c r="AF82" s="136"/>
      <c r="AG82" s="517" t="s">
        <v>53</v>
      </c>
      <c r="AH82" s="517"/>
      <c r="AI82" s="517"/>
      <c r="AJ82" s="517"/>
      <c r="AK82" s="517"/>
      <c r="AL82" s="517" t="s">
        <v>177</v>
      </c>
      <c r="AM82" s="517"/>
      <c r="AN82" s="517"/>
      <c r="AO82" s="517"/>
      <c r="AP82" s="517"/>
      <c r="AQ82" s="517"/>
      <c r="AR82" s="121">
        <f t="shared" si="57"/>
        <v>1</v>
      </c>
      <c r="AS82" s="121" t="str">
        <f t="shared" si="58"/>
        <v>2022_03_08_a</v>
      </c>
      <c r="AT82" s="122"/>
      <c r="AU82" s="121" t="str">
        <f t="shared" si="59"/>
        <v>2022</v>
      </c>
      <c r="AV82" s="121" t="str">
        <f t="shared" si="60"/>
        <v>03</v>
      </c>
      <c r="AW82" s="121" t="str">
        <f t="shared" si="61"/>
        <v>08</v>
      </c>
      <c r="AX82" s="121">
        <f t="shared" si="62"/>
        <v>44628</v>
      </c>
      <c r="AY82" s="123"/>
      <c r="AZ82" s="124">
        <f t="shared" si="63"/>
        <v>44628</v>
      </c>
      <c r="BA82" s="121" t="b">
        <f t="shared" si="64"/>
        <v>1</v>
      </c>
      <c r="BB82" s="121">
        <f t="shared" si="65"/>
        <v>44628</v>
      </c>
      <c r="BC82" s="121" t="str">
        <f t="shared" si="66"/>
        <v>no</v>
      </c>
      <c r="BD82" s="121" t="b">
        <f t="shared" si="67"/>
        <v>0</v>
      </c>
      <c r="BE82" s="125" t="s">
        <v>56</v>
      </c>
      <c r="BF82" s="122"/>
    </row>
    <row r="83" spans="1:58" s="114" customFormat="1" ht="154">
      <c r="A83" s="517"/>
      <c r="B83" s="517" t="s">
        <v>226</v>
      </c>
      <c r="C83" s="517"/>
      <c r="D83" s="517" t="s">
        <v>227</v>
      </c>
      <c r="E83" s="517"/>
      <c r="F83" s="132" t="s">
        <v>207</v>
      </c>
      <c r="G83" s="133">
        <v>44501</v>
      </c>
      <c r="H83" s="84">
        <v>44650</v>
      </c>
      <c r="I83" s="133"/>
      <c r="J83" s="84">
        <v>44666</v>
      </c>
      <c r="K83" s="133"/>
      <c r="L83" s="133"/>
      <c r="M83" s="133"/>
      <c r="N83" s="133"/>
      <c r="O83" s="133"/>
      <c r="P83" s="133"/>
      <c r="Q83" s="134"/>
      <c r="R83" s="134"/>
      <c r="S83" s="135">
        <f t="shared" si="68"/>
        <v>5</v>
      </c>
      <c r="T83" s="517"/>
      <c r="U83" s="517">
        <v>5</v>
      </c>
      <c r="V83" s="517">
        <v>0</v>
      </c>
      <c r="W83" s="134"/>
      <c r="X83" s="517"/>
      <c r="Y83" s="517"/>
      <c r="Z83" s="517" t="s">
        <v>50</v>
      </c>
      <c r="AA83" s="136"/>
      <c r="AB83" s="136"/>
      <c r="AC83" s="136"/>
      <c r="AD83" s="136"/>
      <c r="AE83" s="136"/>
      <c r="AF83" s="136"/>
      <c r="AG83" s="517" t="s">
        <v>53</v>
      </c>
      <c r="AH83" s="517"/>
      <c r="AI83" s="517"/>
      <c r="AJ83" s="517"/>
      <c r="AK83" s="517"/>
      <c r="AL83" s="517" t="s">
        <v>177</v>
      </c>
      <c r="AM83" s="517"/>
      <c r="AN83" s="517" t="s">
        <v>223</v>
      </c>
      <c r="AO83" s="517"/>
      <c r="AP83" s="517"/>
      <c r="AQ83" s="517"/>
      <c r="AR83" s="121">
        <f t="shared" si="57"/>
        <v>1</v>
      </c>
      <c r="AS83" s="121" t="str">
        <f t="shared" si="58"/>
        <v>2022_03_30_a</v>
      </c>
      <c r="AT83" s="122"/>
      <c r="AU83" s="121" t="str">
        <f t="shared" si="59"/>
        <v>2022</v>
      </c>
      <c r="AV83" s="121" t="str">
        <f t="shared" si="60"/>
        <v>03</v>
      </c>
      <c r="AW83" s="121" t="str">
        <f t="shared" si="61"/>
        <v>30</v>
      </c>
      <c r="AX83" s="121">
        <f t="shared" si="62"/>
        <v>44650</v>
      </c>
      <c r="AY83" s="123"/>
      <c r="AZ83" s="124">
        <f t="shared" si="63"/>
        <v>44650</v>
      </c>
      <c r="BA83" s="121" t="b">
        <f t="shared" si="64"/>
        <v>1</v>
      </c>
      <c r="BB83" s="121">
        <f t="shared" si="65"/>
        <v>44650</v>
      </c>
      <c r="BC83" s="121" t="str">
        <f t="shared" si="66"/>
        <v>no</v>
      </c>
      <c r="BD83" s="121" t="b">
        <f t="shared" si="67"/>
        <v>0</v>
      </c>
      <c r="BE83" s="125" t="s">
        <v>56</v>
      </c>
      <c r="BF83" s="122"/>
    </row>
    <row r="84" spans="1:58" s="114" customFormat="1" ht="154">
      <c r="A84" s="517"/>
      <c r="B84" s="517" t="s">
        <v>228</v>
      </c>
      <c r="C84" s="517"/>
      <c r="D84" s="517" t="s">
        <v>229</v>
      </c>
      <c r="E84" s="517"/>
      <c r="F84" s="132" t="s">
        <v>207</v>
      </c>
      <c r="G84" s="133" t="s">
        <v>230</v>
      </c>
      <c r="H84" s="84">
        <v>44678</v>
      </c>
      <c r="I84" s="133"/>
      <c r="J84" s="84">
        <v>44690</v>
      </c>
      <c r="K84" s="133"/>
      <c r="L84" s="133"/>
      <c r="M84" s="133"/>
      <c r="N84" s="133"/>
      <c r="O84" s="133"/>
      <c r="P84" s="133"/>
      <c r="Q84" s="134"/>
      <c r="R84" s="134"/>
      <c r="S84" s="135">
        <f t="shared" si="68"/>
        <v>1</v>
      </c>
      <c r="T84" s="517"/>
      <c r="U84" s="517">
        <v>1</v>
      </c>
      <c r="V84" s="517">
        <v>0</v>
      </c>
      <c r="W84" s="134"/>
      <c r="X84" s="517"/>
      <c r="Y84" s="517"/>
      <c r="Z84" s="517" t="s">
        <v>50</v>
      </c>
      <c r="AA84" s="136"/>
      <c r="AB84" s="136"/>
      <c r="AC84" s="136"/>
      <c r="AD84" s="136"/>
      <c r="AE84" s="136"/>
      <c r="AF84" s="136"/>
      <c r="AG84" s="517" t="s">
        <v>53</v>
      </c>
      <c r="AH84" s="517"/>
      <c r="AI84" s="517"/>
      <c r="AJ84" s="517"/>
      <c r="AK84" s="517"/>
      <c r="AL84" s="517" t="s">
        <v>55</v>
      </c>
      <c r="AM84" s="517"/>
      <c r="AN84" s="517" t="s">
        <v>223</v>
      </c>
      <c r="AO84" s="517"/>
      <c r="AP84" s="517"/>
      <c r="AQ84" s="517"/>
      <c r="AR84" s="121">
        <f t="shared" si="57"/>
        <v>1</v>
      </c>
      <c r="AS84" s="121" t="str">
        <f t="shared" si="58"/>
        <v>2022_04_27_a</v>
      </c>
      <c r="AT84" s="122"/>
      <c r="AU84" s="121" t="str">
        <f t="shared" si="59"/>
        <v>2022</v>
      </c>
      <c r="AV84" s="121" t="str">
        <f t="shared" si="60"/>
        <v>04</v>
      </c>
      <c r="AW84" s="121" t="str">
        <f t="shared" si="61"/>
        <v>27</v>
      </c>
      <c r="AX84" s="121">
        <f t="shared" si="62"/>
        <v>44678</v>
      </c>
      <c r="AY84" s="123"/>
      <c r="AZ84" s="124">
        <f t="shared" si="63"/>
        <v>44678</v>
      </c>
      <c r="BA84" s="121" t="b">
        <f t="shared" si="64"/>
        <v>1</v>
      </c>
      <c r="BB84" s="121">
        <f t="shared" si="65"/>
        <v>44678</v>
      </c>
      <c r="BC84" s="121" t="str">
        <f t="shared" si="66"/>
        <v>no</v>
      </c>
      <c r="BD84" s="121" t="b">
        <f t="shared" si="67"/>
        <v>0</v>
      </c>
      <c r="BE84" s="125" t="s">
        <v>56</v>
      </c>
      <c r="BF84" s="122"/>
    </row>
    <row r="85" spans="1:58" s="114" customFormat="1" ht="154">
      <c r="A85" s="517"/>
      <c r="B85" s="517" t="s">
        <v>231</v>
      </c>
      <c r="C85" s="517"/>
      <c r="D85" s="517" t="s">
        <v>232</v>
      </c>
      <c r="E85" s="517"/>
      <c r="F85" s="132" t="s">
        <v>211</v>
      </c>
      <c r="G85" s="133">
        <v>44697</v>
      </c>
      <c r="H85" s="84">
        <v>44698</v>
      </c>
      <c r="I85" s="133"/>
      <c r="J85" s="84">
        <v>44709</v>
      </c>
      <c r="K85" s="133"/>
      <c r="L85" s="133"/>
      <c r="M85" s="133"/>
      <c r="N85" s="133"/>
      <c r="O85" s="133"/>
      <c r="P85" s="133"/>
      <c r="Q85" s="134"/>
      <c r="R85" s="134"/>
      <c r="S85" s="135">
        <f t="shared" si="68"/>
        <v>28</v>
      </c>
      <c r="T85" s="517"/>
      <c r="U85" s="517">
        <v>28</v>
      </c>
      <c r="V85" s="517">
        <v>0</v>
      </c>
      <c r="W85" s="134"/>
      <c r="X85" s="517"/>
      <c r="Y85" s="517"/>
      <c r="Z85" s="517" t="s">
        <v>50</v>
      </c>
      <c r="AA85" s="136"/>
      <c r="AB85" s="136"/>
      <c r="AC85" s="136"/>
      <c r="AD85" s="136"/>
      <c r="AE85" s="136"/>
      <c r="AF85" s="136"/>
      <c r="AG85" s="517" t="s">
        <v>53</v>
      </c>
      <c r="AH85" s="517"/>
      <c r="AI85" s="517"/>
      <c r="AJ85" s="517"/>
      <c r="AK85" s="517"/>
      <c r="AL85" s="517" t="s">
        <v>55</v>
      </c>
      <c r="AM85" s="517"/>
      <c r="AN85" s="517"/>
      <c r="AO85" s="517"/>
      <c r="AP85" s="517"/>
      <c r="AQ85" s="517"/>
      <c r="AR85" s="121">
        <f t="shared" si="57"/>
        <v>1</v>
      </c>
      <c r="AS85" s="121" t="str">
        <f t="shared" si="58"/>
        <v>2022_05_17_a</v>
      </c>
      <c r="AT85" s="122"/>
      <c r="AU85" s="121" t="str">
        <f t="shared" si="59"/>
        <v>2022</v>
      </c>
      <c r="AV85" s="121" t="str">
        <f t="shared" si="60"/>
        <v>05</v>
      </c>
      <c r="AW85" s="121" t="str">
        <f t="shared" si="61"/>
        <v>17</v>
      </c>
      <c r="AX85" s="121">
        <f t="shared" si="62"/>
        <v>44698</v>
      </c>
      <c r="AY85" s="123"/>
      <c r="AZ85" s="124">
        <f t="shared" si="63"/>
        <v>44698</v>
      </c>
      <c r="BA85" s="121" t="b">
        <f t="shared" si="64"/>
        <v>1</v>
      </c>
      <c r="BB85" s="121">
        <f t="shared" si="65"/>
        <v>44698</v>
      </c>
      <c r="BC85" s="121" t="str">
        <f t="shared" si="66"/>
        <v>no</v>
      </c>
      <c r="BD85" s="121" t="b">
        <f t="shared" si="67"/>
        <v>0</v>
      </c>
      <c r="BE85" s="125" t="s">
        <v>56</v>
      </c>
      <c r="BF85" s="122"/>
    </row>
    <row r="86" spans="1:58" s="114" customFormat="1" ht="154">
      <c r="A86" s="517"/>
      <c r="B86" s="517" t="s">
        <v>233</v>
      </c>
      <c r="C86" s="517"/>
      <c r="D86" s="517" t="s">
        <v>234</v>
      </c>
      <c r="E86" s="517"/>
      <c r="F86" s="132" t="s">
        <v>211</v>
      </c>
      <c r="G86" s="133" t="s">
        <v>235</v>
      </c>
      <c r="H86" s="84">
        <v>44761</v>
      </c>
      <c r="I86" s="133"/>
      <c r="J86" s="84">
        <v>44772</v>
      </c>
      <c r="K86" s="133"/>
      <c r="L86" s="133"/>
      <c r="M86" s="133"/>
      <c r="N86" s="133"/>
      <c r="O86" s="133"/>
      <c r="P86" s="133"/>
      <c r="Q86" s="134"/>
      <c r="R86" s="134"/>
      <c r="S86" s="135">
        <f t="shared" si="68"/>
        <v>47</v>
      </c>
      <c r="T86" s="517"/>
      <c r="U86" s="517">
        <v>47</v>
      </c>
      <c r="V86" s="517">
        <v>0</v>
      </c>
      <c r="W86" s="134"/>
      <c r="X86" s="517"/>
      <c r="Y86" s="517"/>
      <c r="Z86" s="517" t="s">
        <v>50</v>
      </c>
      <c r="AA86" s="136"/>
      <c r="AB86" s="136"/>
      <c r="AC86" s="136"/>
      <c r="AD86" s="136"/>
      <c r="AE86" s="136"/>
      <c r="AF86" s="136"/>
      <c r="AG86" s="517" t="s">
        <v>53</v>
      </c>
      <c r="AH86" s="517"/>
      <c r="AI86" s="517"/>
      <c r="AJ86" s="517"/>
      <c r="AK86" s="517"/>
      <c r="AL86" s="517" t="s">
        <v>55</v>
      </c>
      <c r="AM86" s="517"/>
      <c r="AN86" s="517"/>
      <c r="AO86" s="517"/>
      <c r="AP86" s="517"/>
      <c r="AQ86" s="517"/>
      <c r="AR86" s="121">
        <f t="shared" si="57"/>
        <v>1</v>
      </c>
      <c r="AS86" s="121" t="str">
        <f t="shared" si="58"/>
        <v>2022_07_19_a</v>
      </c>
      <c r="AT86" s="122"/>
      <c r="AU86" s="121" t="str">
        <f t="shared" si="59"/>
        <v>2022</v>
      </c>
      <c r="AV86" s="121" t="str">
        <f t="shared" si="60"/>
        <v>07</v>
      </c>
      <c r="AW86" s="121" t="str">
        <f t="shared" si="61"/>
        <v>19</v>
      </c>
      <c r="AX86" s="121">
        <f t="shared" si="62"/>
        <v>44761</v>
      </c>
      <c r="AY86" s="123"/>
      <c r="AZ86" s="124">
        <f t="shared" si="63"/>
        <v>44761</v>
      </c>
      <c r="BA86" s="121" t="b">
        <f t="shared" si="64"/>
        <v>1</v>
      </c>
      <c r="BB86" s="121">
        <f t="shared" si="65"/>
        <v>44761</v>
      </c>
      <c r="BC86" s="121" t="str">
        <f t="shared" si="66"/>
        <v>no</v>
      </c>
      <c r="BD86" s="121" t="b">
        <f t="shared" si="67"/>
        <v>0</v>
      </c>
      <c r="BE86" s="125" t="s">
        <v>56</v>
      </c>
      <c r="BF86" s="122"/>
    </row>
    <row r="87" spans="1:58" s="114" customFormat="1" ht="154">
      <c r="A87" s="517"/>
      <c r="B87" s="517" t="s">
        <v>236</v>
      </c>
      <c r="C87" s="517"/>
      <c r="D87" s="517" t="s">
        <v>237</v>
      </c>
      <c r="E87" s="517"/>
      <c r="F87" s="132" t="s">
        <v>211</v>
      </c>
      <c r="G87" s="133">
        <v>44790</v>
      </c>
      <c r="H87" s="84">
        <v>44791</v>
      </c>
      <c r="I87" s="133"/>
      <c r="J87" s="84">
        <v>44803</v>
      </c>
      <c r="K87" s="133"/>
      <c r="L87" s="133"/>
      <c r="M87" s="133"/>
      <c r="N87" s="133"/>
      <c r="O87" s="133"/>
      <c r="P87" s="133"/>
      <c r="Q87" s="134"/>
      <c r="R87" s="134"/>
      <c r="S87" s="135">
        <f t="shared" si="68"/>
        <v>64</v>
      </c>
      <c r="T87" s="517"/>
      <c r="U87" s="517">
        <v>64</v>
      </c>
      <c r="V87" s="517">
        <v>0</v>
      </c>
      <c r="W87" s="134"/>
      <c r="X87" s="517"/>
      <c r="Y87" s="517"/>
      <c r="Z87" s="517" t="s">
        <v>50</v>
      </c>
      <c r="AA87" s="136"/>
      <c r="AB87" s="136"/>
      <c r="AC87" s="136"/>
      <c r="AD87" s="136"/>
      <c r="AE87" s="136"/>
      <c r="AF87" s="136"/>
      <c r="AG87" s="517" t="s">
        <v>53</v>
      </c>
      <c r="AH87" s="517" t="s">
        <v>200</v>
      </c>
      <c r="AI87" s="517"/>
      <c r="AJ87" s="517"/>
      <c r="AK87" s="517"/>
      <c r="AL87" s="517" t="s">
        <v>55</v>
      </c>
      <c r="AM87" s="517"/>
      <c r="AN87" s="517"/>
      <c r="AO87" s="517"/>
      <c r="AP87" s="517"/>
      <c r="AQ87" s="517"/>
      <c r="AR87" s="121">
        <f t="shared" si="57"/>
        <v>1</v>
      </c>
      <c r="AS87" s="121" t="str">
        <f t="shared" si="58"/>
        <v>2022_08_18_a</v>
      </c>
      <c r="AT87" s="122"/>
      <c r="AU87" s="121" t="str">
        <f t="shared" si="59"/>
        <v>2022</v>
      </c>
      <c r="AV87" s="121" t="str">
        <f t="shared" si="60"/>
        <v>08</v>
      </c>
      <c r="AW87" s="121" t="str">
        <f t="shared" si="61"/>
        <v>18</v>
      </c>
      <c r="AX87" s="121">
        <f t="shared" si="62"/>
        <v>44791</v>
      </c>
      <c r="AY87" s="123"/>
      <c r="AZ87" s="124">
        <f t="shared" si="63"/>
        <v>44791</v>
      </c>
      <c r="BA87" s="121" t="b">
        <f t="shared" si="64"/>
        <v>1</v>
      </c>
      <c r="BB87" s="121">
        <f t="shared" si="65"/>
        <v>44791</v>
      </c>
      <c r="BC87" s="121" t="str">
        <f t="shared" si="66"/>
        <v>no</v>
      </c>
      <c r="BD87" s="121" t="b">
        <f t="shared" si="67"/>
        <v>0</v>
      </c>
      <c r="BE87" s="125" t="s">
        <v>56</v>
      </c>
      <c r="BF87" s="122"/>
    </row>
    <row r="88" spans="1:58" s="114" customFormat="1" ht="93.75" customHeight="1">
      <c r="A88" s="517"/>
      <c r="B88" s="517" t="s">
        <v>238</v>
      </c>
      <c r="C88" s="517"/>
      <c r="D88" s="517" t="s">
        <v>239</v>
      </c>
      <c r="E88" s="517"/>
      <c r="F88" s="132" t="s">
        <v>207</v>
      </c>
      <c r="G88" s="133">
        <v>44837</v>
      </c>
      <c r="H88" s="84">
        <v>44838</v>
      </c>
      <c r="I88" s="133"/>
      <c r="J88" s="84">
        <v>44849</v>
      </c>
      <c r="K88" s="133"/>
      <c r="L88" s="133"/>
      <c r="M88" s="133"/>
      <c r="N88" s="133"/>
      <c r="O88" s="133"/>
      <c r="P88" s="133"/>
      <c r="Q88" s="134"/>
      <c r="R88" s="134" t="s">
        <v>240</v>
      </c>
      <c r="S88" s="135">
        <f t="shared" si="68"/>
        <v>5</v>
      </c>
      <c r="T88" s="517"/>
      <c r="U88" s="517">
        <v>5</v>
      </c>
      <c r="V88" s="517">
        <v>0</v>
      </c>
      <c r="W88" s="134"/>
      <c r="X88" s="517"/>
      <c r="Y88" s="517"/>
      <c r="Z88" s="517" t="s">
        <v>50</v>
      </c>
      <c r="AA88" s="136"/>
      <c r="AB88" s="136"/>
      <c r="AC88" s="136"/>
      <c r="AD88" s="136"/>
      <c r="AE88" s="136"/>
      <c r="AF88" s="136"/>
      <c r="AG88" s="517" t="s">
        <v>53</v>
      </c>
      <c r="AH88" s="517" t="s">
        <v>54</v>
      </c>
      <c r="AI88" s="517"/>
      <c r="AJ88" s="517"/>
      <c r="AK88" s="517"/>
      <c r="AL88" s="517" t="s">
        <v>55</v>
      </c>
      <c r="AM88" s="517"/>
      <c r="AN88" s="517" t="s">
        <v>241</v>
      </c>
      <c r="AO88" s="517"/>
      <c r="AP88" s="517"/>
      <c r="AQ88" s="517"/>
      <c r="AR88" s="121">
        <f t="shared" si="57"/>
        <v>1</v>
      </c>
      <c r="AS88" s="121" t="str">
        <f t="shared" si="58"/>
        <v>2022_10_04_a</v>
      </c>
      <c r="AT88" s="122"/>
      <c r="AU88" s="121" t="str">
        <f t="shared" si="59"/>
        <v>2022</v>
      </c>
      <c r="AV88" s="121" t="str">
        <f t="shared" si="60"/>
        <v>10</v>
      </c>
      <c r="AW88" s="121" t="str">
        <f t="shared" si="61"/>
        <v>04</v>
      </c>
      <c r="AX88" s="121">
        <f t="shared" si="62"/>
        <v>44838</v>
      </c>
      <c r="AY88" s="123"/>
      <c r="AZ88" s="124">
        <f t="shared" si="63"/>
        <v>44838</v>
      </c>
      <c r="BA88" s="121" t="b">
        <f t="shared" si="64"/>
        <v>1</v>
      </c>
      <c r="BB88" s="121">
        <f t="shared" si="65"/>
        <v>44838</v>
      </c>
      <c r="BC88" s="121" t="str">
        <f t="shared" si="66"/>
        <v>no</v>
      </c>
      <c r="BD88" s="121" t="b">
        <f t="shared" si="67"/>
        <v>0</v>
      </c>
      <c r="BE88" s="125" t="s">
        <v>56</v>
      </c>
      <c r="BF88" s="122"/>
    </row>
    <row r="89" spans="1:58" s="114" customFormat="1" ht="154">
      <c r="A89" s="517"/>
      <c r="B89" s="517" t="s">
        <v>242</v>
      </c>
      <c r="C89" s="517"/>
      <c r="D89" s="517" t="s">
        <v>243</v>
      </c>
      <c r="E89" s="517"/>
      <c r="F89" s="132" t="s">
        <v>207</v>
      </c>
      <c r="G89" s="133">
        <v>44865</v>
      </c>
      <c r="H89" s="84">
        <v>44866</v>
      </c>
      <c r="I89" s="133"/>
      <c r="J89" s="84">
        <v>44877</v>
      </c>
      <c r="K89" s="133"/>
      <c r="L89" s="133"/>
      <c r="M89" s="133"/>
      <c r="N89" s="133"/>
      <c r="O89" s="133"/>
      <c r="P89" s="133"/>
      <c r="Q89" s="134"/>
      <c r="R89" s="134" t="s">
        <v>244</v>
      </c>
      <c r="S89" s="135">
        <f t="shared" si="68"/>
        <v>53</v>
      </c>
      <c r="T89" s="517"/>
      <c r="U89" s="517">
        <v>53</v>
      </c>
      <c r="V89" s="517">
        <v>0</v>
      </c>
      <c r="W89" s="134"/>
      <c r="X89" s="517"/>
      <c r="Y89" s="517"/>
      <c r="Z89" s="517" t="s">
        <v>50</v>
      </c>
      <c r="AA89" s="136"/>
      <c r="AB89" s="136"/>
      <c r="AC89" s="136"/>
      <c r="AD89" s="136"/>
      <c r="AE89" s="136"/>
      <c r="AF89" s="136"/>
      <c r="AG89" s="517" t="s">
        <v>53</v>
      </c>
      <c r="AH89" s="517" t="s">
        <v>200</v>
      </c>
      <c r="AI89" s="517"/>
      <c r="AJ89" s="517"/>
      <c r="AK89" s="517"/>
      <c r="AL89" s="517" t="s">
        <v>55</v>
      </c>
      <c r="AM89" s="517"/>
      <c r="AN89" s="517"/>
      <c r="AO89" s="517"/>
      <c r="AP89" s="517"/>
      <c r="AQ89" s="517"/>
      <c r="AR89" s="121">
        <f t="shared" si="57"/>
        <v>1</v>
      </c>
      <c r="AS89" s="121" t="str">
        <f t="shared" si="58"/>
        <v>2022_11_01_a</v>
      </c>
      <c r="AT89" s="122"/>
      <c r="AU89" s="121" t="str">
        <f t="shared" si="59"/>
        <v>2022</v>
      </c>
      <c r="AV89" s="121" t="str">
        <f t="shared" si="60"/>
        <v>11</v>
      </c>
      <c r="AW89" s="121" t="str">
        <f t="shared" si="61"/>
        <v>01</v>
      </c>
      <c r="AX89" s="121">
        <f t="shared" si="62"/>
        <v>44866</v>
      </c>
      <c r="AY89" s="123"/>
      <c r="AZ89" s="124">
        <f t="shared" si="63"/>
        <v>44866</v>
      </c>
      <c r="BA89" s="121" t="b">
        <f t="shared" si="64"/>
        <v>1</v>
      </c>
      <c r="BB89" s="121">
        <f t="shared" si="65"/>
        <v>44866</v>
      </c>
      <c r="BC89" s="121" t="str">
        <f t="shared" si="66"/>
        <v>no</v>
      </c>
      <c r="BD89" s="121" t="b">
        <f t="shared" si="67"/>
        <v>0</v>
      </c>
      <c r="BE89" s="125" t="s">
        <v>56</v>
      </c>
      <c r="BF89" s="122"/>
    </row>
    <row r="90" spans="1:58" s="114" customFormat="1" ht="154">
      <c r="A90" s="517"/>
      <c r="B90" s="517" t="s">
        <v>245</v>
      </c>
      <c r="C90" s="517"/>
      <c r="D90" s="517" t="s">
        <v>198</v>
      </c>
      <c r="E90" s="517"/>
      <c r="F90" s="132" t="s">
        <v>207</v>
      </c>
      <c r="G90" s="133">
        <v>44872</v>
      </c>
      <c r="H90" s="84">
        <v>44894</v>
      </c>
      <c r="I90" s="133"/>
      <c r="J90" s="84">
        <v>44905</v>
      </c>
      <c r="K90" s="133"/>
      <c r="L90" s="133"/>
      <c r="M90" s="133"/>
      <c r="N90" s="133"/>
      <c r="O90" s="133"/>
      <c r="P90" s="133"/>
      <c r="Q90" s="134"/>
      <c r="R90" s="134" t="s">
        <v>246</v>
      </c>
      <c r="S90" s="135">
        <f t="shared" si="68"/>
        <v>6</v>
      </c>
      <c r="T90" s="517"/>
      <c r="U90" s="517">
        <v>6</v>
      </c>
      <c r="V90" s="517">
        <v>0</v>
      </c>
      <c r="W90" s="134"/>
      <c r="X90" s="517"/>
      <c r="Y90" s="517"/>
      <c r="Z90" s="517" t="s">
        <v>50</v>
      </c>
      <c r="AA90" s="136"/>
      <c r="AB90" s="136"/>
      <c r="AC90" s="136"/>
      <c r="AD90" s="136"/>
      <c r="AE90" s="136"/>
      <c r="AF90" s="136"/>
      <c r="AG90" s="517" t="s">
        <v>53</v>
      </c>
      <c r="AH90" s="517" t="s">
        <v>200</v>
      </c>
      <c r="AI90" s="517"/>
      <c r="AJ90" s="517"/>
      <c r="AK90" s="517"/>
      <c r="AL90" s="517" t="s">
        <v>55</v>
      </c>
      <c r="AM90" s="517"/>
      <c r="AN90" s="517" t="s">
        <v>247</v>
      </c>
      <c r="AO90" s="517"/>
      <c r="AP90" s="517"/>
      <c r="AQ90" s="517"/>
      <c r="AR90" s="121">
        <f t="shared" si="57"/>
        <v>1</v>
      </c>
      <c r="AS90" s="121" t="str">
        <f t="shared" si="58"/>
        <v>2022_11_29_a</v>
      </c>
      <c r="AT90" s="122"/>
      <c r="AU90" s="121" t="str">
        <f t="shared" si="59"/>
        <v>2022</v>
      </c>
      <c r="AV90" s="121" t="str">
        <f t="shared" si="60"/>
        <v>11</v>
      </c>
      <c r="AW90" s="121" t="str">
        <f t="shared" si="61"/>
        <v>29</v>
      </c>
      <c r="AX90" s="121">
        <f t="shared" si="62"/>
        <v>44894</v>
      </c>
      <c r="AY90" s="123"/>
      <c r="AZ90" s="124">
        <f t="shared" si="63"/>
        <v>44894</v>
      </c>
      <c r="BA90" s="121" t="b">
        <f t="shared" si="64"/>
        <v>1</v>
      </c>
      <c r="BB90" s="121">
        <f t="shared" si="65"/>
        <v>44894</v>
      </c>
      <c r="BC90" s="121" t="str">
        <f t="shared" si="66"/>
        <v>no</v>
      </c>
      <c r="BD90" s="121" t="b">
        <f t="shared" si="67"/>
        <v>0</v>
      </c>
      <c r="BE90" s="125" t="s">
        <v>56</v>
      </c>
      <c r="BF90" s="122"/>
    </row>
    <row r="91" spans="1:58" s="114" customFormat="1" ht="84.75" customHeight="1">
      <c r="A91" s="517"/>
      <c r="B91" s="517" t="s">
        <v>248</v>
      </c>
      <c r="C91" s="517"/>
      <c r="D91" s="517" t="s">
        <v>249</v>
      </c>
      <c r="E91" s="517"/>
      <c r="F91" s="132" t="s">
        <v>207</v>
      </c>
      <c r="G91" s="133">
        <v>44895</v>
      </c>
      <c r="H91" s="84">
        <v>44963</v>
      </c>
      <c r="I91" s="133"/>
      <c r="J91" s="84">
        <v>44975</v>
      </c>
      <c r="K91" s="133"/>
      <c r="L91" s="133"/>
      <c r="M91" s="133"/>
      <c r="N91" s="133"/>
      <c r="O91" s="133"/>
      <c r="P91" s="133"/>
      <c r="Q91" s="134"/>
      <c r="R91" s="134" t="s">
        <v>250</v>
      </c>
      <c r="S91" s="135">
        <f t="shared" si="68"/>
        <v>1</v>
      </c>
      <c r="T91" s="517"/>
      <c r="U91" s="517">
        <v>1</v>
      </c>
      <c r="V91" s="517">
        <v>0</v>
      </c>
      <c r="W91" s="134"/>
      <c r="X91" s="517"/>
      <c r="Y91" s="517"/>
      <c r="Z91" s="517" t="s">
        <v>50</v>
      </c>
      <c r="AA91" s="136"/>
      <c r="AB91" s="136"/>
      <c r="AC91" s="136"/>
      <c r="AD91" s="136"/>
      <c r="AE91" s="136"/>
      <c r="AF91" s="136"/>
      <c r="AG91" s="517" t="s">
        <v>53</v>
      </c>
      <c r="AH91" s="517" t="s">
        <v>200</v>
      </c>
      <c r="AI91" s="517"/>
      <c r="AJ91" s="517"/>
      <c r="AK91" s="517"/>
      <c r="AL91" s="517" t="s">
        <v>55</v>
      </c>
      <c r="AM91" s="517"/>
      <c r="AN91" s="517" t="s">
        <v>251</v>
      </c>
      <c r="AO91" s="517"/>
      <c r="AP91" s="517"/>
      <c r="AQ91" s="517"/>
      <c r="AR91" s="121">
        <f t="shared" si="57"/>
        <v>1</v>
      </c>
      <c r="AS91" s="121" t="str">
        <f t="shared" si="58"/>
        <v>2023_02_06_a</v>
      </c>
      <c r="AT91" s="122"/>
      <c r="AU91" s="121" t="str">
        <f t="shared" si="59"/>
        <v>2023</v>
      </c>
      <c r="AV91" s="121" t="str">
        <f t="shared" si="60"/>
        <v>02</v>
      </c>
      <c r="AW91" s="121" t="str">
        <f t="shared" si="61"/>
        <v>06</v>
      </c>
      <c r="AX91" s="121">
        <f t="shared" si="62"/>
        <v>44963</v>
      </c>
      <c r="AY91" s="123"/>
      <c r="AZ91" s="124">
        <f t="shared" si="63"/>
        <v>44963</v>
      </c>
      <c r="BA91" s="121" t="b">
        <f t="shared" si="64"/>
        <v>1</v>
      </c>
      <c r="BB91" s="121">
        <f t="shared" si="65"/>
        <v>44963</v>
      </c>
      <c r="BC91" s="121" t="str">
        <f t="shared" si="66"/>
        <v>no</v>
      </c>
      <c r="BD91" s="121" t="b">
        <f t="shared" si="67"/>
        <v>0</v>
      </c>
      <c r="BE91" s="125" t="s">
        <v>56</v>
      </c>
      <c r="BF91" s="122"/>
    </row>
    <row r="92" spans="1:58" s="114" customFormat="1" ht="84.75" customHeight="1">
      <c r="A92" s="517"/>
      <c r="B92" s="517" t="s">
        <v>252</v>
      </c>
      <c r="C92" s="517"/>
      <c r="D92" s="517" t="s">
        <v>253</v>
      </c>
      <c r="E92" s="517"/>
      <c r="F92" s="132" t="s">
        <v>207</v>
      </c>
      <c r="G92" s="133">
        <v>44984</v>
      </c>
      <c r="H92" s="84">
        <v>44986</v>
      </c>
      <c r="I92" s="133"/>
      <c r="J92" s="84">
        <v>44997</v>
      </c>
      <c r="K92" s="133"/>
      <c r="L92" s="133"/>
      <c r="M92" s="133"/>
      <c r="N92" s="133"/>
      <c r="O92" s="133"/>
      <c r="P92" s="133"/>
      <c r="Q92" s="134"/>
      <c r="R92" s="134" t="s">
        <v>254</v>
      </c>
      <c r="S92" s="135">
        <f t="shared" si="68"/>
        <v>40</v>
      </c>
      <c r="T92" s="517"/>
      <c r="U92" s="517">
        <v>37</v>
      </c>
      <c r="V92" s="517">
        <v>3</v>
      </c>
      <c r="W92" s="134"/>
      <c r="X92" s="517"/>
      <c r="Y92" s="517"/>
      <c r="Z92" s="517" t="s">
        <v>50</v>
      </c>
      <c r="AA92" s="136"/>
      <c r="AB92" s="136"/>
      <c r="AC92" s="136"/>
      <c r="AD92" s="136"/>
      <c r="AE92" s="136"/>
      <c r="AF92" s="136"/>
      <c r="AG92" s="517" t="s">
        <v>53</v>
      </c>
      <c r="AH92" s="517" t="s">
        <v>200</v>
      </c>
      <c r="AI92" s="517"/>
      <c r="AJ92" s="517"/>
      <c r="AK92" s="517"/>
      <c r="AL92" s="517" t="s">
        <v>55</v>
      </c>
      <c r="AM92" s="517"/>
      <c r="AN92" s="517"/>
      <c r="AO92" s="517"/>
      <c r="AP92" s="517"/>
      <c r="AQ92" s="517"/>
      <c r="AR92" s="121">
        <f t="shared" si="57"/>
        <v>1</v>
      </c>
      <c r="AS92" s="121" t="str">
        <f t="shared" si="58"/>
        <v>2023_03_01_a</v>
      </c>
      <c r="AT92" s="122"/>
      <c r="AU92" s="121" t="str">
        <f t="shared" si="59"/>
        <v>2023</v>
      </c>
      <c r="AV92" s="121" t="str">
        <f t="shared" si="60"/>
        <v>03</v>
      </c>
      <c r="AW92" s="121" t="str">
        <f t="shared" si="61"/>
        <v>01</v>
      </c>
      <c r="AX92" s="121">
        <f t="shared" si="62"/>
        <v>44986</v>
      </c>
      <c r="AY92" s="123"/>
      <c r="AZ92" s="124">
        <f t="shared" si="63"/>
        <v>44986</v>
      </c>
      <c r="BA92" s="121" t="b">
        <f t="shared" si="64"/>
        <v>1</v>
      </c>
      <c r="BB92" s="121">
        <f t="shared" si="65"/>
        <v>44986</v>
      </c>
      <c r="BC92" s="121" t="str">
        <f t="shared" si="66"/>
        <v>no</v>
      </c>
      <c r="BD92" s="121" t="b">
        <f t="shared" si="67"/>
        <v>0</v>
      </c>
      <c r="BE92" s="125" t="s">
        <v>56</v>
      </c>
      <c r="BF92" s="122"/>
    </row>
    <row r="93" spans="1:58" s="114" customFormat="1" ht="84.75" customHeight="1">
      <c r="A93" s="517"/>
      <c r="B93" s="517" t="s">
        <v>255</v>
      </c>
      <c r="C93" s="517"/>
      <c r="D93" s="517"/>
      <c r="E93" s="517"/>
      <c r="F93" s="132" t="s">
        <v>207</v>
      </c>
      <c r="G93" s="133">
        <v>45054</v>
      </c>
      <c r="H93" s="84">
        <v>45062</v>
      </c>
      <c r="I93" s="133"/>
      <c r="J93" s="84">
        <v>45073</v>
      </c>
      <c r="K93" s="133"/>
      <c r="L93" s="133"/>
      <c r="M93" s="133"/>
      <c r="N93" s="133"/>
      <c r="O93" s="133"/>
      <c r="P93" s="133"/>
      <c r="Q93" s="134"/>
      <c r="R93" s="134"/>
      <c r="S93" s="135"/>
      <c r="T93" s="517"/>
      <c r="U93" s="517"/>
      <c r="V93" s="517"/>
      <c r="W93" s="134"/>
      <c r="X93" s="517"/>
      <c r="Y93" s="517"/>
      <c r="Z93" s="517"/>
      <c r="AA93" s="136"/>
      <c r="AB93" s="136"/>
      <c r="AC93" s="136"/>
      <c r="AD93" s="136"/>
      <c r="AE93" s="136"/>
      <c r="AF93" s="136"/>
      <c r="AG93" s="517" t="s">
        <v>53</v>
      </c>
      <c r="AH93" s="517"/>
      <c r="AI93" s="517"/>
      <c r="AJ93" s="517"/>
      <c r="AK93" s="517"/>
      <c r="AL93" s="517"/>
      <c r="AM93" s="517"/>
      <c r="AN93" s="517"/>
      <c r="AO93" s="517"/>
      <c r="AP93" s="517"/>
      <c r="AQ93" s="517"/>
      <c r="AR93" s="121">
        <f t="shared" si="57"/>
        <v>1</v>
      </c>
      <c r="AS93" s="121" t="str">
        <f t="shared" si="58"/>
        <v>2023_05_16_a</v>
      </c>
      <c r="AT93" s="122"/>
      <c r="AU93" s="121" t="str">
        <f t="shared" si="59"/>
        <v>2023</v>
      </c>
      <c r="AV93" s="121" t="str">
        <f t="shared" si="60"/>
        <v>05</v>
      </c>
      <c r="AW93" s="121" t="str">
        <f t="shared" si="61"/>
        <v>16</v>
      </c>
      <c r="AX93" s="121">
        <f t="shared" si="62"/>
        <v>45062</v>
      </c>
      <c r="AY93" s="123"/>
      <c r="AZ93" s="124">
        <f t="shared" si="63"/>
        <v>45062</v>
      </c>
      <c r="BA93" s="121" t="b">
        <f t="shared" si="64"/>
        <v>1</v>
      </c>
      <c r="BB93" s="121">
        <f t="shared" si="65"/>
        <v>45062</v>
      </c>
      <c r="BC93" s="121" t="str">
        <f t="shared" si="66"/>
        <v>no</v>
      </c>
      <c r="BD93" s="121" t="b">
        <f t="shared" si="67"/>
        <v>1</v>
      </c>
      <c r="BE93" s="125" t="s">
        <v>56</v>
      </c>
      <c r="BF93" s="122"/>
    </row>
    <row r="94" spans="1:58" s="114" customFormat="1" ht="84.75" customHeight="1">
      <c r="A94" s="517"/>
      <c r="B94" s="517" t="s">
        <v>256</v>
      </c>
      <c r="C94" s="517"/>
      <c r="D94" s="517"/>
      <c r="E94" s="517"/>
      <c r="F94" s="132" t="s">
        <v>207</v>
      </c>
      <c r="G94" s="133">
        <v>45131</v>
      </c>
      <c r="H94" s="84">
        <v>45132</v>
      </c>
      <c r="I94" s="133"/>
      <c r="J94" s="84">
        <v>45143</v>
      </c>
      <c r="K94" s="133"/>
      <c r="L94" s="133"/>
      <c r="M94" s="133"/>
      <c r="N94" s="133"/>
      <c r="O94" s="133"/>
      <c r="P94" s="133"/>
      <c r="Q94" s="134"/>
      <c r="R94" s="134"/>
      <c r="S94" s="135"/>
      <c r="T94" s="517"/>
      <c r="U94" s="517"/>
      <c r="V94" s="517"/>
      <c r="W94" s="134"/>
      <c r="X94" s="517"/>
      <c r="Y94" s="517"/>
      <c r="Z94" s="517"/>
      <c r="AA94" s="136"/>
      <c r="AB94" s="136"/>
      <c r="AC94" s="136"/>
      <c r="AD94" s="136"/>
      <c r="AE94" s="136"/>
      <c r="AF94" s="136"/>
      <c r="AG94" s="517" t="s">
        <v>53</v>
      </c>
      <c r="AH94" s="517"/>
      <c r="AI94" s="517"/>
      <c r="AJ94" s="517"/>
      <c r="AK94" s="517"/>
      <c r="AL94" s="517"/>
      <c r="AM94" s="517"/>
      <c r="AN94" s="517"/>
      <c r="AO94" s="517"/>
      <c r="AP94" s="517"/>
      <c r="AQ94" s="517"/>
      <c r="AR94" s="121">
        <f t="shared" si="57"/>
        <v>1</v>
      </c>
      <c r="AS94" s="121" t="str">
        <f t="shared" si="58"/>
        <v>2023_07_25_a</v>
      </c>
      <c r="AT94" s="122"/>
      <c r="AU94" s="121" t="str">
        <f t="shared" si="59"/>
        <v>2023</v>
      </c>
      <c r="AV94" s="121" t="str">
        <f t="shared" si="60"/>
        <v>07</v>
      </c>
      <c r="AW94" s="121" t="str">
        <f t="shared" si="61"/>
        <v>25</v>
      </c>
      <c r="AX94" s="121">
        <f t="shared" si="62"/>
        <v>45132</v>
      </c>
      <c r="AY94" s="123"/>
      <c r="AZ94" s="124">
        <f t="shared" si="63"/>
        <v>45132</v>
      </c>
      <c r="BA94" s="121" t="b">
        <f t="shared" si="64"/>
        <v>1</v>
      </c>
      <c r="BB94" s="121">
        <f t="shared" si="65"/>
        <v>45132</v>
      </c>
      <c r="BC94" s="121" t="str">
        <f t="shared" si="66"/>
        <v>no</v>
      </c>
      <c r="BD94" s="121" t="b">
        <f t="shared" si="67"/>
        <v>1</v>
      </c>
      <c r="BE94" s="125" t="s">
        <v>56</v>
      </c>
      <c r="BF94" s="122"/>
    </row>
    <row r="95" spans="1:58" s="114" customFormat="1" ht="84.75" customHeight="1">
      <c r="A95" s="517"/>
      <c r="B95" s="517" t="s">
        <v>257</v>
      </c>
      <c r="C95" s="517"/>
      <c r="D95" s="517"/>
      <c r="E95" s="517"/>
      <c r="F95" s="132" t="s">
        <v>207</v>
      </c>
      <c r="G95" s="133">
        <v>45215</v>
      </c>
      <c r="H95" s="84">
        <v>45216</v>
      </c>
      <c r="I95" s="133"/>
      <c r="J95" s="84">
        <v>45227</v>
      </c>
      <c r="K95" s="133"/>
      <c r="L95" s="133"/>
      <c r="M95" s="133"/>
      <c r="N95" s="133"/>
      <c r="O95" s="133"/>
      <c r="P95" s="133"/>
      <c r="Q95" s="134"/>
      <c r="R95" s="134"/>
      <c r="S95" s="135"/>
      <c r="T95" s="517"/>
      <c r="U95" s="517"/>
      <c r="V95" s="517"/>
      <c r="W95" s="134"/>
      <c r="X95" s="517"/>
      <c r="Y95" s="517"/>
      <c r="Z95" s="517"/>
      <c r="AA95" s="136"/>
      <c r="AB95" s="136"/>
      <c r="AC95" s="136"/>
      <c r="AD95" s="136"/>
      <c r="AE95" s="136"/>
      <c r="AF95" s="136"/>
      <c r="AG95" s="517" t="s">
        <v>53</v>
      </c>
      <c r="AH95" s="517"/>
      <c r="AI95" s="517"/>
      <c r="AJ95" s="517"/>
      <c r="AK95" s="517"/>
      <c r="AL95" s="517"/>
      <c r="AM95" s="517"/>
      <c r="AN95" s="517"/>
      <c r="AO95" s="517"/>
      <c r="AP95" s="517"/>
      <c r="AQ95" s="517"/>
      <c r="AR95" s="121">
        <f t="shared" si="57"/>
        <v>1</v>
      </c>
      <c r="AS95" s="121" t="str">
        <f t="shared" si="58"/>
        <v>2023_10_17_a</v>
      </c>
      <c r="AT95" s="122"/>
      <c r="AU95" s="121" t="str">
        <f t="shared" si="59"/>
        <v>2023</v>
      </c>
      <c r="AV95" s="121" t="str">
        <f t="shared" si="60"/>
        <v>10</v>
      </c>
      <c r="AW95" s="121" t="str">
        <f t="shared" si="61"/>
        <v>17</v>
      </c>
      <c r="AX95" s="121">
        <f t="shared" si="62"/>
        <v>45216</v>
      </c>
      <c r="AY95" s="123"/>
      <c r="AZ95" s="124">
        <f t="shared" si="63"/>
        <v>45216</v>
      </c>
      <c r="BA95" s="121" t="b">
        <f t="shared" si="64"/>
        <v>1</v>
      </c>
      <c r="BB95" s="121">
        <f t="shared" si="65"/>
        <v>45216</v>
      </c>
      <c r="BC95" s="121" t="str">
        <f t="shared" si="66"/>
        <v>no</v>
      </c>
      <c r="BD95" s="121" t="b">
        <f t="shared" si="67"/>
        <v>1</v>
      </c>
      <c r="BE95" s="125" t="s">
        <v>56</v>
      </c>
      <c r="BF95" s="122"/>
    </row>
    <row r="96" spans="1:58" s="139" customFormat="1" ht="154.5" customHeight="1">
      <c r="A96" s="530"/>
      <c r="B96" s="517"/>
      <c r="C96" s="530"/>
      <c r="D96" s="530"/>
      <c r="E96" s="530"/>
      <c r="F96" s="534" t="s">
        <v>258</v>
      </c>
      <c r="G96" s="535"/>
      <c r="H96" s="535"/>
      <c r="I96" s="535"/>
      <c r="J96" s="535"/>
      <c r="K96" s="535"/>
      <c r="L96" s="535"/>
      <c r="M96" s="535"/>
      <c r="N96" s="535"/>
      <c r="O96" s="535"/>
      <c r="P96" s="535"/>
      <c r="Q96" s="535"/>
      <c r="R96" s="535"/>
      <c r="S96" s="517">
        <v>123</v>
      </c>
      <c r="T96" s="517">
        <v>123</v>
      </c>
      <c r="U96" s="517">
        <f>SUMIFS(U64:U74, Z64:Z74, "=Complete")</f>
        <v>0</v>
      </c>
      <c r="V96" s="517">
        <f>SUMIFS(V64:V74, Z64:Z74, "=Complete")</f>
        <v>587</v>
      </c>
      <c r="W96" s="517"/>
      <c r="X96" s="517"/>
      <c r="Y96" s="517"/>
      <c r="Z96" s="517"/>
      <c r="AA96" s="517">
        <f>COUNTIFS(AA64:AA74, "=Complete")</f>
        <v>0</v>
      </c>
      <c r="AB96" s="517"/>
      <c r="AC96" s="517"/>
      <c r="AD96" s="517"/>
      <c r="AE96" s="517"/>
      <c r="AF96" s="517"/>
      <c r="AG96" s="517">
        <f>COUNTIFS(AG64:AG74, "=Legacy")</f>
        <v>0</v>
      </c>
      <c r="AH96" s="517">
        <f>COUNTIFS(AH64:AH74, "=Virtual")</f>
        <v>2</v>
      </c>
      <c r="AI96" s="517"/>
      <c r="AJ96" s="517"/>
      <c r="AK96" s="517"/>
      <c r="AL96" s="517"/>
      <c r="AM96" s="517"/>
      <c r="AN96" s="517"/>
      <c r="AO96" s="82"/>
      <c r="AP96" s="82"/>
      <c r="AQ96" s="82"/>
      <c r="AR96" s="121">
        <f t="shared" si="57"/>
        <v>0</v>
      </c>
      <c r="AS96" s="121">
        <f t="shared" si="58"/>
        <v>0</v>
      </c>
      <c r="AT96" s="122"/>
      <c r="AU96" s="121" t="str">
        <f t="shared" si="59"/>
        <v>0</v>
      </c>
      <c r="AV96" s="121" t="str">
        <f t="shared" si="60"/>
        <v/>
      </c>
      <c r="AW96" s="121" t="str">
        <f t="shared" si="61"/>
        <v/>
      </c>
      <c r="AX96" s="121" t="str">
        <f t="shared" si="62"/>
        <v xml:space="preserve"> </v>
      </c>
      <c r="AY96" s="123"/>
      <c r="AZ96" s="124">
        <f t="shared" si="63"/>
        <v>0</v>
      </c>
      <c r="BA96" s="121" t="str">
        <f t="shared" si="64"/>
        <v xml:space="preserve"> </v>
      </c>
      <c r="BB96" s="121">
        <f t="shared" si="65"/>
        <v>0</v>
      </c>
      <c r="BC96" s="121" t="str">
        <f t="shared" si="66"/>
        <v>no</v>
      </c>
      <c r="BD96" s="121" t="b">
        <f t="shared" si="67"/>
        <v>0</v>
      </c>
      <c r="BE96" s="125" t="s">
        <v>56</v>
      </c>
      <c r="BF96" s="122"/>
    </row>
    <row r="97" spans="1:58" s="114" customFormat="1" ht="154">
      <c r="A97" s="517"/>
      <c r="B97" s="517"/>
      <c r="C97" s="517"/>
      <c r="D97" s="517"/>
      <c r="E97" s="517"/>
      <c r="F97" s="534" t="s">
        <v>259</v>
      </c>
      <c r="G97" s="534"/>
      <c r="H97" s="534"/>
      <c r="I97" s="534"/>
      <c r="J97" s="534"/>
      <c r="K97" s="534"/>
      <c r="L97" s="534"/>
      <c r="M97" s="534"/>
      <c r="N97" s="534"/>
      <c r="O97" s="534"/>
      <c r="P97" s="534"/>
      <c r="Q97" s="534"/>
      <c r="R97" s="534"/>
      <c r="S97" s="517">
        <v>216</v>
      </c>
      <c r="T97" s="517">
        <v>216</v>
      </c>
      <c r="U97" s="517">
        <f>SUMIFS(U64:U74, Z64:Z74, "=In Progress")</f>
        <v>0</v>
      </c>
      <c r="V97" s="517">
        <f>SUMIFS(V64:V74, Z64:Z74, "=In Progress")</f>
        <v>0</v>
      </c>
      <c r="W97" s="517"/>
      <c r="X97" s="517"/>
      <c r="Y97" s="517"/>
      <c r="Z97" s="517"/>
      <c r="AA97" s="517">
        <f>COUNTIFS(AA64:AA74, "=In Progress")</f>
        <v>0</v>
      </c>
      <c r="AB97" s="517"/>
      <c r="AC97" s="517"/>
      <c r="AD97" s="517"/>
      <c r="AE97" s="517"/>
      <c r="AF97" s="517"/>
      <c r="AG97" s="517"/>
      <c r="AH97" s="517"/>
      <c r="AI97" s="517"/>
      <c r="AJ97" s="517"/>
      <c r="AK97" s="517"/>
      <c r="AL97" s="517"/>
      <c r="AM97" s="517"/>
      <c r="AN97" s="517"/>
      <c r="AO97" s="517"/>
      <c r="AP97" s="517"/>
      <c r="AQ97" s="517"/>
      <c r="AR97" s="121">
        <f t="shared" si="57"/>
        <v>0</v>
      </c>
      <c r="AS97" s="121">
        <f t="shared" si="58"/>
        <v>0</v>
      </c>
      <c r="AT97" s="122"/>
      <c r="AU97" s="121" t="str">
        <f t="shared" si="59"/>
        <v>0</v>
      </c>
      <c r="AV97" s="121" t="str">
        <f t="shared" si="60"/>
        <v/>
      </c>
      <c r="AW97" s="121" t="str">
        <f t="shared" si="61"/>
        <v/>
      </c>
      <c r="AX97" s="121" t="str">
        <f t="shared" si="62"/>
        <v xml:space="preserve"> </v>
      </c>
      <c r="AY97" s="123"/>
      <c r="AZ97" s="124">
        <f t="shared" si="63"/>
        <v>0</v>
      </c>
      <c r="BA97" s="121" t="str">
        <f t="shared" si="64"/>
        <v xml:space="preserve"> </v>
      </c>
      <c r="BB97" s="121">
        <f t="shared" si="65"/>
        <v>0</v>
      </c>
      <c r="BC97" s="121" t="str">
        <f t="shared" si="66"/>
        <v>no</v>
      </c>
      <c r="BD97" s="121" t="b">
        <f t="shared" si="67"/>
        <v>1</v>
      </c>
      <c r="BE97" s="125" t="s">
        <v>56</v>
      </c>
      <c r="BF97" s="122"/>
    </row>
    <row r="98" spans="1:58" s="139" customFormat="1" ht="154">
      <c r="A98" s="530"/>
      <c r="B98" s="530"/>
      <c r="C98" s="530"/>
      <c r="D98" s="530"/>
      <c r="E98" s="530"/>
      <c r="F98" s="534" t="s">
        <v>260</v>
      </c>
      <c r="G98" s="535"/>
      <c r="H98" s="535"/>
      <c r="I98" s="535"/>
      <c r="J98" s="535"/>
      <c r="K98" s="535"/>
      <c r="L98" s="535"/>
      <c r="M98" s="535"/>
      <c r="N98" s="535"/>
      <c r="O98" s="535"/>
      <c r="P98" s="535"/>
      <c r="Q98" s="535"/>
      <c r="R98" s="535"/>
      <c r="S98" s="517">
        <v>339</v>
      </c>
      <c r="T98" s="517">
        <v>339</v>
      </c>
      <c r="U98" s="517">
        <f>SUMIFS(U64:U74, Z64:Z74, "=Planned")</f>
        <v>0</v>
      </c>
      <c r="V98" s="517">
        <f>SUMIFS(V64:V74, Z64:Z74, "=Planned")</f>
        <v>0</v>
      </c>
      <c r="W98" s="517"/>
      <c r="X98" s="517"/>
      <c r="Y98" s="517"/>
      <c r="Z98" s="517"/>
      <c r="AA98" s="517">
        <f>COUNTIFS(AA64:AA74, "=Planned")</f>
        <v>1</v>
      </c>
      <c r="AB98" s="517"/>
      <c r="AC98" s="517"/>
      <c r="AD98" s="517"/>
      <c r="AE98" s="517"/>
      <c r="AF98" s="517"/>
      <c r="AG98" s="517">
        <f>COUNTIFS(AG64:AG74, "=New")</f>
        <v>0</v>
      </c>
      <c r="AH98" s="517">
        <f>COUNTIFS(AH64:AH74, "=F2F")</f>
        <v>0</v>
      </c>
      <c r="AI98" s="517"/>
      <c r="AJ98" s="517"/>
      <c r="AK98" s="517"/>
      <c r="AL98" s="517"/>
      <c r="AM98" s="517"/>
      <c r="AN98" s="517"/>
      <c r="AO98" s="82"/>
      <c r="AP98" s="82"/>
      <c r="AQ98" s="82"/>
      <c r="AR98" s="121">
        <f t="shared" si="57"/>
        <v>0</v>
      </c>
      <c r="AS98" s="121">
        <f t="shared" si="58"/>
        <v>0</v>
      </c>
      <c r="AT98" s="122"/>
      <c r="AU98" s="121" t="str">
        <f t="shared" si="59"/>
        <v>0</v>
      </c>
      <c r="AV98" s="121" t="str">
        <f t="shared" si="60"/>
        <v/>
      </c>
      <c r="AW98" s="121" t="str">
        <f t="shared" si="61"/>
        <v/>
      </c>
      <c r="AX98" s="121" t="str">
        <f t="shared" si="62"/>
        <v xml:space="preserve"> </v>
      </c>
      <c r="AY98" s="123"/>
      <c r="AZ98" s="124">
        <f t="shared" si="63"/>
        <v>0</v>
      </c>
      <c r="BA98" s="121" t="str">
        <f t="shared" si="64"/>
        <v xml:space="preserve"> </v>
      </c>
      <c r="BB98" s="121">
        <f t="shared" si="65"/>
        <v>0</v>
      </c>
      <c r="BC98" s="121" t="str">
        <f t="shared" si="66"/>
        <v>no</v>
      </c>
      <c r="BD98" s="121" t="b">
        <f t="shared" si="67"/>
        <v>1</v>
      </c>
      <c r="BE98" s="125" t="s">
        <v>56</v>
      </c>
      <c r="BF98" s="122"/>
    </row>
    <row r="99" spans="1:58" s="114" customFormat="1" ht="154">
      <c r="A99" s="517"/>
      <c r="B99" s="517"/>
      <c r="C99" s="517"/>
      <c r="D99" s="517"/>
      <c r="E99" s="517"/>
      <c r="F99" s="534" t="s">
        <v>261</v>
      </c>
      <c r="G99" s="534"/>
      <c r="H99" s="534"/>
      <c r="I99" s="534"/>
      <c r="J99" s="534"/>
      <c r="K99" s="534"/>
      <c r="L99" s="534"/>
      <c r="M99" s="534"/>
      <c r="N99" s="534"/>
      <c r="O99" s="534"/>
      <c r="P99" s="534"/>
      <c r="Q99" s="534"/>
      <c r="R99" s="534"/>
      <c r="S99" s="517">
        <f>SUMIFS(S64:S74, AA64:AA74, "=Tentative")</f>
        <v>0</v>
      </c>
      <c r="T99" s="517"/>
      <c r="U99" s="517">
        <f>SUMIFS(U64:U74, Z64:Z74, "=Tentative")</f>
        <v>0</v>
      </c>
      <c r="V99" s="517">
        <f>SUMIFS(V64:V74, Z64:Z74, "=Tentative")</f>
        <v>0</v>
      </c>
      <c r="W99" s="517"/>
      <c r="X99" s="517"/>
      <c r="Y99" s="517"/>
      <c r="Z99" s="517"/>
      <c r="AA99" s="517">
        <f>COUNTIFS(AA64:AA74, "=Tentative")</f>
        <v>0</v>
      </c>
      <c r="AB99" s="517"/>
      <c r="AC99" s="517"/>
      <c r="AD99" s="517"/>
      <c r="AE99" s="517"/>
      <c r="AF99" s="517"/>
      <c r="AG99" s="517"/>
      <c r="AH99" s="517"/>
      <c r="AI99" s="517"/>
      <c r="AJ99" s="517"/>
      <c r="AK99" s="517"/>
      <c r="AL99" s="517"/>
      <c r="AM99" s="517"/>
      <c r="AN99" s="517"/>
      <c r="AO99" s="517"/>
      <c r="AP99" s="517"/>
      <c r="AQ99" s="517"/>
      <c r="AR99" s="121">
        <f t="shared" si="57"/>
        <v>0</v>
      </c>
      <c r="AS99" s="121">
        <f t="shared" si="58"/>
        <v>0</v>
      </c>
      <c r="AT99" s="122"/>
      <c r="AU99" s="121" t="str">
        <f t="shared" si="59"/>
        <v>0</v>
      </c>
      <c r="AV99" s="121" t="str">
        <f t="shared" si="60"/>
        <v/>
      </c>
      <c r="AW99" s="121" t="str">
        <f t="shared" si="61"/>
        <v/>
      </c>
      <c r="AX99" s="121" t="str">
        <f t="shared" si="62"/>
        <v xml:space="preserve"> </v>
      </c>
      <c r="AY99" s="123"/>
      <c r="AZ99" s="124">
        <f t="shared" si="63"/>
        <v>0</v>
      </c>
      <c r="BA99" s="121" t="str">
        <f t="shared" si="64"/>
        <v xml:space="preserve"> </v>
      </c>
      <c r="BB99" s="121">
        <f t="shared" si="65"/>
        <v>0</v>
      </c>
      <c r="BC99" s="121" t="str">
        <f t="shared" si="66"/>
        <v>no</v>
      </c>
      <c r="BD99" s="121" t="b">
        <f t="shared" si="67"/>
        <v>1</v>
      </c>
      <c r="BE99" s="125" t="s">
        <v>56</v>
      </c>
      <c r="BF99" s="122"/>
    </row>
    <row r="100" spans="1:58" s="139" customFormat="1" ht="154">
      <c r="A100" s="530"/>
      <c r="B100" s="530"/>
      <c r="C100" s="530"/>
      <c r="D100" s="530"/>
      <c r="E100" s="530"/>
      <c r="F100" s="539" t="s">
        <v>169</v>
      </c>
      <c r="G100" s="535"/>
      <c r="H100" s="535"/>
      <c r="I100" s="535"/>
      <c r="J100" s="535"/>
      <c r="K100" s="535"/>
      <c r="L100" s="535"/>
      <c r="M100" s="535"/>
      <c r="N100" s="535"/>
      <c r="O100" s="535"/>
      <c r="P100" s="535"/>
      <c r="Q100" s="535"/>
      <c r="R100" s="535"/>
      <c r="S100" s="518">
        <v>340</v>
      </c>
      <c r="T100" s="517"/>
      <c r="U100" s="518">
        <f>SUM(U64:U74)</f>
        <v>0</v>
      </c>
      <c r="V100" s="518">
        <f>SUM(V64:V74)</f>
        <v>590</v>
      </c>
      <c r="W100" s="518"/>
      <c r="X100" s="517"/>
      <c r="Y100" s="517"/>
      <c r="Z100" s="517"/>
      <c r="AA100" s="517"/>
      <c r="AB100" s="517"/>
      <c r="AC100" s="517"/>
      <c r="AD100" s="517"/>
      <c r="AE100" s="517"/>
      <c r="AF100" s="517"/>
      <c r="AG100" s="517"/>
      <c r="AH100" s="517"/>
      <c r="AI100" s="517"/>
      <c r="AJ100" s="517"/>
      <c r="AK100" s="517"/>
      <c r="AL100" s="517"/>
      <c r="AM100" s="517"/>
      <c r="AN100" s="517"/>
      <c r="AO100" s="82"/>
      <c r="AP100" s="82"/>
      <c r="AQ100" s="82"/>
      <c r="AR100" s="121">
        <f t="shared" si="57"/>
        <v>0</v>
      </c>
      <c r="AS100" s="121">
        <f t="shared" si="58"/>
        <v>0</v>
      </c>
      <c r="AT100" s="122"/>
      <c r="AU100" s="121" t="str">
        <f t="shared" si="59"/>
        <v>0</v>
      </c>
      <c r="AV100" s="121" t="str">
        <f t="shared" si="60"/>
        <v/>
      </c>
      <c r="AW100" s="121" t="str">
        <f t="shared" si="61"/>
        <v/>
      </c>
      <c r="AX100" s="121" t="str">
        <f t="shared" si="62"/>
        <v xml:space="preserve"> </v>
      </c>
      <c r="AY100" s="123"/>
      <c r="AZ100" s="124">
        <f t="shared" si="63"/>
        <v>0</v>
      </c>
      <c r="BA100" s="121" t="str">
        <f t="shared" si="64"/>
        <v xml:space="preserve"> </v>
      </c>
      <c r="BB100" s="121">
        <f t="shared" si="65"/>
        <v>0</v>
      </c>
      <c r="BC100" s="121" t="str">
        <f t="shared" si="66"/>
        <v>no</v>
      </c>
      <c r="BD100" s="121" t="b">
        <f t="shared" si="67"/>
        <v>0</v>
      </c>
      <c r="BE100" s="125" t="s">
        <v>56</v>
      </c>
      <c r="BF100" s="122"/>
    </row>
    <row r="101" spans="1:58" s="128" customFormat="1" ht="154">
      <c r="A101" s="140"/>
      <c r="B101" s="38" t="s">
        <v>262</v>
      </c>
      <c r="C101" s="517"/>
      <c r="D101" s="141">
        <v>10097147</v>
      </c>
      <c r="E101" s="516" t="s">
        <v>263</v>
      </c>
      <c r="F101" s="516" t="s">
        <v>264</v>
      </c>
      <c r="G101" s="142" t="s">
        <v>265</v>
      </c>
      <c r="H101" s="143">
        <v>44228</v>
      </c>
      <c r="I101" s="144" t="s">
        <v>266</v>
      </c>
      <c r="J101" s="143">
        <v>43876</v>
      </c>
      <c r="K101" s="142" t="s">
        <v>267</v>
      </c>
      <c r="L101" s="142" t="s">
        <v>265</v>
      </c>
      <c r="M101" s="144" t="s">
        <v>268</v>
      </c>
      <c r="N101" s="144" t="s">
        <v>269</v>
      </c>
      <c r="O101" s="144" t="s">
        <v>46</v>
      </c>
      <c r="P101" s="144" t="s">
        <v>46</v>
      </c>
      <c r="Q101" s="517" t="s">
        <v>47</v>
      </c>
      <c r="R101" s="517" t="s">
        <v>270</v>
      </c>
      <c r="S101" s="81">
        <f t="shared" ref="S101:S120" si="69">U101+V101</f>
        <v>42</v>
      </c>
      <c r="T101" s="517" t="s">
        <v>271</v>
      </c>
      <c r="U101" s="517">
        <v>0</v>
      </c>
      <c r="V101" s="517">
        <v>42</v>
      </c>
      <c r="W101" s="517" t="s">
        <v>272</v>
      </c>
      <c r="X101" s="517"/>
      <c r="Y101" s="517"/>
      <c r="Z101" s="144" t="s">
        <v>50</v>
      </c>
      <c r="AA101" s="144" t="s">
        <v>50</v>
      </c>
      <c r="AB101" s="144" t="s">
        <v>50</v>
      </c>
      <c r="AC101" s="144" t="s">
        <v>46</v>
      </c>
      <c r="AD101" s="517" t="s">
        <v>50</v>
      </c>
      <c r="AE101" s="517" t="s">
        <v>273</v>
      </c>
      <c r="AF101" s="517" t="s">
        <v>273</v>
      </c>
      <c r="AG101" s="517" t="s">
        <v>53</v>
      </c>
      <c r="AH101" s="517" t="s">
        <v>54</v>
      </c>
      <c r="AI101" s="517" t="s">
        <v>46</v>
      </c>
      <c r="AJ101" s="517" t="s">
        <v>54</v>
      </c>
      <c r="AK101" s="517"/>
      <c r="AL101" s="517" t="s">
        <v>274</v>
      </c>
      <c r="AM101" s="517"/>
      <c r="AN101" s="517" t="s">
        <v>275</v>
      </c>
      <c r="AO101" s="517"/>
      <c r="AP101" s="517"/>
      <c r="AQ101" s="517"/>
      <c r="AR101" s="121">
        <f t="shared" si="57"/>
        <v>1</v>
      </c>
      <c r="AS101" s="121" t="str">
        <f t="shared" si="58"/>
        <v>2021_02_01_a</v>
      </c>
      <c r="AT101" s="122"/>
      <c r="AU101" s="121" t="str">
        <f t="shared" si="59"/>
        <v>2021</v>
      </c>
      <c r="AV101" s="121" t="str">
        <f t="shared" si="60"/>
        <v>02</v>
      </c>
      <c r="AW101" s="121" t="str">
        <f t="shared" si="61"/>
        <v>01</v>
      </c>
      <c r="AX101" s="121">
        <f t="shared" si="62"/>
        <v>44228</v>
      </c>
      <c r="AY101" s="123"/>
      <c r="AZ101" s="124">
        <f t="shared" si="63"/>
        <v>44228</v>
      </c>
      <c r="BA101" s="121" t="b">
        <f t="shared" si="64"/>
        <v>1</v>
      </c>
      <c r="BB101" s="121">
        <f t="shared" si="65"/>
        <v>44228</v>
      </c>
      <c r="BC101" s="121" t="str">
        <f t="shared" si="66"/>
        <v>no</v>
      </c>
      <c r="BD101" s="121" t="b">
        <f t="shared" si="67"/>
        <v>0</v>
      </c>
      <c r="BE101" s="125" t="s">
        <v>56</v>
      </c>
      <c r="BF101" s="122"/>
    </row>
    <row r="102" spans="1:58" s="128" customFormat="1" ht="154">
      <c r="A102" s="140"/>
      <c r="B102" s="38" t="s">
        <v>276</v>
      </c>
      <c r="C102" s="517"/>
      <c r="D102" s="141">
        <v>10097147</v>
      </c>
      <c r="E102" s="516" t="s">
        <v>263</v>
      </c>
      <c r="F102" s="516" t="s">
        <v>264</v>
      </c>
      <c r="G102" s="142" t="s">
        <v>277</v>
      </c>
      <c r="H102" s="143">
        <v>44263</v>
      </c>
      <c r="I102" s="144" t="s">
        <v>278</v>
      </c>
      <c r="J102" s="143">
        <v>44277</v>
      </c>
      <c r="K102" s="142">
        <v>44531</v>
      </c>
      <c r="L102" s="142" t="s">
        <v>277</v>
      </c>
      <c r="M102" s="144" t="s">
        <v>279</v>
      </c>
      <c r="N102" s="144" t="s">
        <v>280</v>
      </c>
      <c r="O102" s="144" t="s">
        <v>46</v>
      </c>
      <c r="P102" s="144" t="s">
        <v>46</v>
      </c>
      <c r="Q102" s="517" t="s">
        <v>47</v>
      </c>
      <c r="R102" s="517" t="s">
        <v>270</v>
      </c>
      <c r="S102" s="81">
        <f t="shared" si="69"/>
        <v>37</v>
      </c>
      <c r="T102" s="517" t="s">
        <v>271</v>
      </c>
      <c r="U102" s="517">
        <v>0</v>
      </c>
      <c r="V102" s="517">
        <v>37</v>
      </c>
      <c r="W102" s="517" t="s">
        <v>272</v>
      </c>
      <c r="X102" s="517"/>
      <c r="Y102" s="517"/>
      <c r="Z102" s="144" t="s">
        <v>50</v>
      </c>
      <c r="AA102" s="144" t="s">
        <v>50</v>
      </c>
      <c r="AB102" s="144" t="s">
        <v>50</v>
      </c>
      <c r="AC102" s="144" t="s">
        <v>50</v>
      </c>
      <c r="AD102" s="517" t="s">
        <v>50</v>
      </c>
      <c r="AE102" s="517" t="s">
        <v>52</v>
      </c>
      <c r="AF102" s="517" t="s">
        <v>52</v>
      </c>
      <c r="AG102" s="517" t="s">
        <v>53</v>
      </c>
      <c r="AH102" s="517" t="s">
        <v>54</v>
      </c>
      <c r="AI102" s="517" t="s">
        <v>46</v>
      </c>
      <c r="AJ102" s="517" t="s">
        <v>54</v>
      </c>
      <c r="AK102" s="517"/>
      <c r="AL102" s="517" t="s">
        <v>274</v>
      </c>
      <c r="AM102" s="517"/>
      <c r="AN102" s="517" t="s">
        <v>281</v>
      </c>
      <c r="AO102" s="517"/>
      <c r="AP102" s="517"/>
      <c r="AQ102" s="517"/>
      <c r="AR102" s="121">
        <f t="shared" si="57"/>
        <v>1</v>
      </c>
      <c r="AS102" s="121" t="str">
        <f t="shared" si="58"/>
        <v>2021_03_08_a</v>
      </c>
      <c r="AT102" s="122"/>
      <c r="AU102" s="121" t="str">
        <f t="shared" si="59"/>
        <v>2021</v>
      </c>
      <c r="AV102" s="121" t="str">
        <f t="shared" si="60"/>
        <v>03</v>
      </c>
      <c r="AW102" s="121" t="str">
        <f t="shared" si="61"/>
        <v>08</v>
      </c>
      <c r="AX102" s="121">
        <f t="shared" si="62"/>
        <v>44263</v>
      </c>
      <c r="AY102" s="123"/>
      <c r="AZ102" s="124">
        <f t="shared" si="63"/>
        <v>44263</v>
      </c>
      <c r="BA102" s="121" t="b">
        <f t="shared" si="64"/>
        <v>1</v>
      </c>
      <c r="BB102" s="121">
        <f t="shared" si="65"/>
        <v>44263</v>
      </c>
      <c r="BC102" s="121" t="str">
        <f t="shared" si="66"/>
        <v>no</v>
      </c>
      <c r="BD102" s="121" t="b">
        <f t="shared" si="67"/>
        <v>0</v>
      </c>
      <c r="BE102" s="125" t="s">
        <v>56</v>
      </c>
      <c r="BF102" s="122"/>
    </row>
    <row r="103" spans="1:58" s="128" customFormat="1" ht="154">
      <c r="A103" s="140"/>
      <c r="B103" s="38" t="s">
        <v>282</v>
      </c>
      <c r="C103" s="517"/>
      <c r="D103" s="141">
        <v>10097147</v>
      </c>
      <c r="E103" s="516" t="s">
        <v>263</v>
      </c>
      <c r="F103" s="516" t="s">
        <v>264</v>
      </c>
      <c r="G103" s="142" t="s">
        <v>283</v>
      </c>
      <c r="H103" s="143">
        <v>44410</v>
      </c>
      <c r="I103" s="144" t="s">
        <v>284</v>
      </c>
      <c r="J103" s="143">
        <v>44466</v>
      </c>
      <c r="K103" s="142">
        <v>44831</v>
      </c>
      <c r="L103" s="142" t="s">
        <v>283</v>
      </c>
      <c r="M103" s="144" t="s">
        <v>285</v>
      </c>
      <c r="N103" s="144" t="s">
        <v>286</v>
      </c>
      <c r="O103" s="144" t="s">
        <v>46</v>
      </c>
      <c r="P103" s="144" t="s">
        <v>46</v>
      </c>
      <c r="Q103" s="517" t="s">
        <v>99</v>
      </c>
      <c r="R103" s="517" t="s">
        <v>270</v>
      </c>
      <c r="S103" s="81">
        <f t="shared" si="69"/>
        <v>31</v>
      </c>
      <c r="T103" s="517" t="s">
        <v>271</v>
      </c>
      <c r="U103" s="517">
        <v>0</v>
      </c>
      <c r="V103" s="517">
        <v>31</v>
      </c>
      <c r="W103" s="517" t="s">
        <v>272</v>
      </c>
      <c r="X103" s="517"/>
      <c r="Y103" s="517"/>
      <c r="Z103" s="144" t="s">
        <v>50</v>
      </c>
      <c r="AA103" s="144" t="s">
        <v>50</v>
      </c>
      <c r="AB103" s="144" t="s">
        <v>50</v>
      </c>
      <c r="AC103" s="144" t="s">
        <v>50</v>
      </c>
      <c r="AD103" s="517" t="s">
        <v>50</v>
      </c>
      <c r="AE103" s="517" t="s">
        <v>52</v>
      </c>
      <c r="AF103" s="517" t="s">
        <v>52</v>
      </c>
      <c r="AG103" s="517" t="s">
        <v>53</v>
      </c>
      <c r="AH103" s="517" t="s">
        <v>54</v>
      </c>
      <c r="AI103" s="517" t="s">
        <v>46</v>
      </c>
      <c r="AJ103" s="517" t="s">
        <v>54</v>
      </c>
      <c r="AK103" s="517"/>
      <c r="AL103" s="517" t="s">
        <v>274</v>
      </c>
      <c r="AM103" s="517"/>
      <c r="AN103" s="517" t="s">
        <v>281</v>
      </c>
      <c r="AO103" s="517"/>
      <c r="AP103" s="517"/>
      <c r="AQ103" s="517"/>
      <c r="AR103" s="121">
        <f t="shared" si="57"/>
        <v>1</v>
      </c>
      <c r="AS103" s="121" t="str">
        <f t="shared" si="58"/>
        <v>2021_08_02_a</v>
      </c>
      <c r="AT103" s="122"/>
      <c r="AU103" s="121" t="str">
        <f t="shared" si="59"/>
        <v>2021</v>
      </c>
      <c r="AV103" s="121" t="str">
        <f t="shared" si="60"/>
        <v>08</v>
      </c>
      <c r="AW103" s="121" t="str">
        <f t="shared" si="61"/>
        <v>02</v>
      </c>
      <c r="AX103" s="121">
        <f t="shared" si="62"/>
        <v>44410</v>
      </c>
      <c r="AY103" s="123"/>
      <c r="AZ103" s="124">
        <f t="shared" si="63"/>
        <v>44410</v>
      </c>
      <c r="BA103" s="121" t="b">
        <f t="shared" si="64"/>
        <v>1</v>
      </c>
      <c r="BB103" s="121">
        <f t="shared" si="65"/>
        <v>44410</v>
      </c>
      <c r="BC103" s="121" t="str">
        <f t="shared" si="66"/>
        <v>no</v>
      </c>
      <c r="BD103" s="121" t="b">
        <f t="shared" si="67"/>
        <v>0</v>
      </c>
      <c r="BE103" s="125" t="s">
        <v>56</v>
      </c>
      <c r="BF103" s="122"/>
    </row>
    <row r="104" spans="1:58" s="128" customFormat="1" ht="154">
      <c r="A104" s="140"/>
      <c r="B104" s="38" t="s">
        <v>287</v>
      </c>
      <c r="C104" s="517"/>
      <c r="D104" s="141">
        <v>10224122</v>
      </c>
      <c r="E104" s="516" t="s">
        <v>263</v>
      </c>
      <c r="F104" s="516" t="s">
        <v>264</v>
      </c>
      <c r="G104" s="142" t="s">
        <v>288</v>
      </c>
      <c r="H104" s="143">
        <v>44480</v>
      </c>
      <c r="I104" s="144" t="s">
        <v>289</v>
      </c>
      <c r="J104" s="143">
        <v>44494</v>
      </c>
      <c r="K104" s="142">
        <v>44859</v>
      </c>
      <c r="L104" s="142" t="s">
        <v>288</v>
      </c>
      <c r="M104" s="144" t="s">
        <v>290</v>
      </c>
      <c r="N104" s="144" t="s">
        <v>291</v>
      </c>
      <c r="O104" s="144" t="s">
        <v>46</v>
      </c>
      <c r="P104" s="144" t="s">
        <v>46</v>
      </c>
      <c r="Q104" s="517" t="s">
        <v>121</v>
      </c>
      <c r="R104" s="517" t="s">
        <v>270</v>
      </c>
      <c r="S104" s="81">
        <f t="shared" si="69"/>
        <v>40</v>
      </c>
      <c r="T104" s="517" t="s">
        <v>271</v>
      </c>
      <c r="U104" s="517">
        <v>0</v>
      </c>
      <c r="V104" s="517">
        <v>40</v>
      </c>
      <c r="W104" s="517" t="s">
        <v>272</v>
      </c>
      <c r="X104" s="517"/>
      <c r="Y104" s="517"/>
      <c r="Z104" s="144" t="s">
        <v>50</v>
      </c>
      <c r="AA104" s="144" t="s">
        <v>50</v>
      </c>
      <c r="AB104" s="144" t="s">
        <v>50</v>
      </c>
      <c r="AC104" s="144" t="s">
        <v>50</v>
      </c>
      <c r="AD104" s="144" t="s">
        <v>50</v>
      </c>
      <c r="AE104" s="144" t="s">
        <v>273</v>
      </c>
      <c r="AF104" s="144" t="s">
        <v>273</v>
      </c>
      <c r="AG104" s="517" t="s">
        <v>53</v>
      </c>
      <c r="AH104" s="517" t="s">
        <v>54</v>
      </c>
      <c r="AI104" s="517" t="s">
        <v>46</v>
      </c>
      <c r="AJ104" s="517" t="s">
        <v>54</v>
      </c>
      <c r="AK104" s="517"/>
      <c r="AL104" s="517" t="s">
        <v>274</v>
      </c>
      <c r="AM104" s="517"/>
      <c r="AN104" s="517" t="s">
        <v>281</v>
      </c>
      <c r="AO104" s="517"/>
      <c r="AP104" s="517"/>
      <c r="AQ104" s="517"/>
      <c r="AR104" s="121">
        <f t="shared" si="57"/>
        <v>1</v>
      </c>
      <c r="AS104" s="121" t="str">
        <f t="shared" si="58"/>
        <v>2021_10_11_a</v>
      </c>
      <c r="AT104" s="122"/>
      <c r="AU104" s="121" t="str">
        <f t="shared" si="59"/>
        <v>2021</v>
      </c>
      <c r="AV104" s="121" t="str">
        <f t="shared" si="60"/>
        <v>10</v>
      </c>
      <c r="AW104" s="121" t="str">
        <f t="shared" si="61"/>
        <v>11</v>
      </c>
      <c r="AX104" s="121">
        <f t="shared" si="62"/>
        <v>44480</v>
      </c>
      <c r="AY104" s="123"/>
      <c r="AZ104" s="124">
        <f t="shared" si="63"/>
        <v>44480</v>
      </c>
      <c r="BA104" s="121" t="b">
        <f t="shared" si="64"/>
        <v>1</v>
      </c>
      <c r="BB104" s="121">
        <f t="shared" si="65"/>
        <v>44480</v>
      </c>
      <c r="BC104" s="121" t="str">
        <f t="shared" si="66"/>
        <v>no</v>
      </c>
      <c r="BD104" s="121" t="b">
        <f t="shared" si="67"/>
        <v>0</v>
      </c>
      <c r="BE104" s="125" t="s">
        <v>56</v>
      </c>
      <c r="BF104" s="122"/>
    </row>
    <row r="105" spans="1:58" s="128" customFormat="1" ht="154">
      <c r="A105" s="140"/>
      <c r="B105" s="38" t="s">
        <v>292</v>
      </c>
      <c r="C105" s="517"/>
      <c r="D105" s="141">
        <v>10230169</v>
      </c>
      <c r="E105" s="516" t="s">
        <v>263</v>
      </c>
      <c r="F105" s="516" t="s">
        <v>264</v>
      </c>
      <c r="G105" s="142" t="s">
        <v>293</v>
      </c>
      <c r="H105" s="143">
        <v>44508</v>
      </c>
      <c r="I105" s="144">
        <v>44512</v>
      </c>
      <c r="J105" s="143">
        <v>44522</v>
      </c>
      <c r="K105" s="142">
        <v>44887</v>
      </c>
      <c r="L105" s="142" t="s">
        <v>293</v>
      </c>
      <c r="M105" s="144">
        <v>44515</v>
      </c>
      <c r="N105" s="144">
        <v>44519</v>
      </c>
      <c r="O105" s="144" t="s">
        <v>46</v>
      </c>
      <c r="P105" s="144" t="s">
        <v>46</v>
      </c>
      <c r="Q105" s="517" t="s">
        <v>121</v>
      </c>
      <c r="R105" s="517" t="s">
        <v>270</v>
      </c>
      <c r="S105" s="81">
        <f t="shared" si="69"/>
        <v>48</v>
      </c>
      <c r="T105" s="517">
        <v>50</v>
      </c>
      <c r="U105" s="517">
        <v>0</v>
      </c>
      <c r="V105" s="517">
        <v>48</v>
      </c>
      <c r="W105" s="517" t="s">
        <v>272</v>
      </c>
      <c r="X105" s="517"/>
      <c r="Y105" s="517"/>
      <c r="Z105" s="144" t="s">
        <v>50</v>
      </c>
      <c r="AA105" s="144" t="s">
        <v>50</v>
      </c>
      <c r="AB105" s="144" t="s">
        <v>50</v>
      </c>
      <c r="AC105" s="144" t="s">
        <v>50</v>
      </c>
      <c r="AD105" s="144" t="s">
        <v>50</v>
      </c>
      <c r="AE105" s="144" t="s">
        <v>273</v>
      </c>
      <c r="AF105" s="144" t="s">
        <v>273</v>
      </c>
      <c r="AG105" s="517" t="s">
        <v>53</v>
      </c>
      <c r="AH105" s="517" t="s">
        <v>54</v>
      </c>
      <c r="AI105" s="517" t="s">
        <v>46</v>
      </c>
      <c r="AJ105" s="517" t="s">
        <v>54</v>
      </c>
      <c r="AK105" s="517"/>
      <c r="AL105" s="517" t="s">
        <v>274</v>
      </c>
      <c r="AM105" s="517"/>
      <c r="AN105" s="517" t="s">
        <v>281</v>
      </c>
      <c r="AO105" s="517"/>
      <c r="AP105" s="517"/>
      <c r="AQ105" s="517"/>
      <c r="AR105" s="121">
        <f t="shared" si="57"/>
        <v>1</v>
      </c>
      <c r="AS105" s="121" t="str">
        <f t="shared" si="58"/>
        <v>2021_11_08_a</v>
      </c>
      <c r="AT105" s="122"/>
      <c r="AU105" s="121" t="str">
        <f t="shared" si="59"/>
        <v>2021</v>
      </c>
      <c r="AV105" s="121" t="str">
        <f t="shared" si="60"/>
        <v>11</v>
      </c>
      <c r="AW105" s="121" t="str">
        <f t="shared" si="61"/>
        <v>08</v>
      </c>
      <c r="AX105" s="121">
        <f t="shared" si="62"/>
        <v>44508</v>
      </c>
      <c r="AY105" s="123"/>
      <c r="AZ105" s="124">
        <f t="shared" si="63"/>
        <v>44508</v>
      </c>
      <c r="BA105" s="121" t="b">
        <f t="shared" si="64"/>
        <v>1</v>
      </c>
      <c r="BB105" s="121">
        <f t="shared" si="65"/>
        <v>44508</v>
      </c>
      <c r="BC105" s="121" t="str">
        <f t="shared" si="66"/>
        <v>no</v>
      </c>
      <c r="BD105" s="121" t="b">
        <f t="shared" si="67"/>
        <v>0</v>
      </c>
      <c r="BE105" s="125" t="s">
        <v>56</v>
      </c>
      <c r="BF105" s="122"/>
    </row>
    <row r="106" spans="1:58" s="128" customFormat="1" ht="154">
      <c r="A106" s="140"/>
      <c r="B106" s="38" t="s">
        <v>294</v>
      </c>
      <c r="C106" s="517"/>
      <c r="D106" s="141" t="s">
        <v>295</v>
      </c>
      <c r="E106" s="516" t="s">
        <v>263</v>
      </c>
      <c r="F106" s="516" t="s">
        <v>264</v>
      </c>
      <c r="G106" s="142" t="s">
        <v>296</v>
      </c>
      <c r="H106" s="143">
        <v>44536</v>
      </c>
      <c r="I106" s="144">
        <v>44540</v>
      </c>
      <c r="J106" s="143">
        <v>44550</v>
      </c>
      <c r="K106" s="142">
        <v>44915</v>
      </c>
      <c r="L106" s="142" t="s">
        <v>296</v>
      </c>
      <c r="M106" s="144" t="s">
        <v>297</v>
      </c>
      <c r="N106" s="144" t="s">
        <v>298</v>
      </c>
      <c r="O106" s="144" t="s">
        <v>46</v>
      </c>
      <c r="P106" s="144" t="s">
        <v>46</v>
      </c>
      <c r="Q106" s="517" t="s">
        <v>121</v>
      </c>
      <c r="R106" s="517" t="s">
        <v>270</v>
      </c>
      <c r="S106" s="81">
        <f t="shared" si="69"/>
        <v>63</v>
      </c>
      <c r="T106" s="517">
        <v>70</v>
      </c>
      <c r="U106" s="517">
        <v>0</v>
      </c>
      <c r="V106" s="517">
        <v>63</v>
      </c>
      <c r="W106" s="517" t="s">
        <v>272</v>
      </c>
      <c r="X106" s="517"/>
      <c r="Y106" s="517"/>
      <c r="Z106" s="144" t="s">
        <v>50</v>
      </c>
      <c r="AA106" s="144" t="s">
        <v>50</v>
      </c>
      <c r="AB106" s="144" t="s">
        <v>50</v>
      </c>
      <c r="AC106" s="144" t="s">
        <v>50</v>
      </c>
      <c r="AD106" s="144" t="s">
        <v>50</v>
      </c>
      <c r="AE106" s="144" t="s">
        <v>273</v>
      </c>
      <c r="AF106" s="144" t="s">
        <v>273</v>
      </c>
      <c r="AG106" s="517" t="s">
        <v>53</v>
      </c>
      <c r="AH106" s="517" t="s">
        <v>54</v>
      </c>
      <c r="AI106" s="517" t="s">
        <v>46</v>
      </c>
      <c r="AJ106" s="517" t="s">
        <v>54</v>
      </c>
      <c r="AK106" s="517"/>
      <c r="AL106" s="517" t="s">
        <v>274</v>
      </c>
      <c r="AM106" s="517"/>
      <c r="AN106" s="517" t="s">
        <v>281</v>
      </c>
      <c r="AO106" s="517"/>
      <c r="AP106" s="517"/>
      <c r="AQ106" s="517"/>
      <c r="AR106" s="121">
        <f t="shared" si="57"/>
        <v>1</v>
      </c>
      <c r="AS106" s="121" t="str">
        <f t="shared" si="58"/>
        <v>2021_12_06_a</v>
      </c>
      <c r="AT106" s="122"/>
      <c r="AU106" s="121" t="str">
        <f t="shared" si="59"/>
        <v>2021</v>
      </c>
      <c r="AV106" s="121" t="str">
        <f t="shared" si="60"/>
        <v>12</v>
      </c>
      <c r="AW106" s="121" t="str">
        <f t="shared" si="61"/>
        <v>06</v>
      </c>
      <c r="AX106" s="121">
        <f t="shared" si="62"/>
        <v>44536</v>
      </c>
      <c r="AY106" s="123"/>
      <c r="AZ106" s="124">
        <f t="shared" si="63"/>
        <v>44536</v>
      </c>
      <c r="BA106" s="121" t="b">
        <f t="shared" si="64"/>
        <v>1</v>
      </c>
      <c r="BB106" s="121">
        <f t="shared" si="65"/>
        <v>44536</v>
      </c>
      <c r="BC106" s="121" t="str">
        <f t="shared" si="66"/>
        <v>no</v>
      </c>
      <c r="BD106" s="121" t="b">
        <f t="shared" si="67"/>
        <v>0</v>
      </c>
      <c r="BE106" s="125" t="s">
        <v>56</v>
      </c>
      <c r="BF106" s="122"/>
    </row>
    <row r="107" spans="1:58" s="128" customFormat="1" ht="154">
      <c r="A107" s="140"/>
      <c r="B107" s="38" t="s">
        <v>299</v>
      </c>
      <c r="C107" s="517"/>
      <c r="D107" s="141">
        <v>10248890</v>
      </c>
      <c r="E107" s="516" t="s">
        <v>263</v>
      </c>
      <c r="F107" s="516" t="s">
        <v>264</v>
      </c>
      <c r="G107" s="142" t="s">
        <v>300</v>
      </c>
      <c r="H107" s="143">
        <v>44592</v>
      </c>
      <c r="I107" s="144">
        <v>44596</v>
      </c>
      <c r="J107" s="143">
        <v>44606</v>
      </c>
      <c r="K107" s="142">
        <v>44971</v>
      </c>
      <c r="L107" s="142" t="s">
        <v>300</v>
      </c>
      <c r="M107" s="144">
        <v>44599</v>
      </c>
      <c r="N107" s="144" t="s">
        <v>301</v>
      </c>
      <c r="O107" s="144" t="s">
        <v>46</v>
      </c>
      <c r="P107" s="144" t="s">
        <v>46</v>
      </c>
      <c r="Q107" s="517" t="s">
        <v>47</v>
      </c>
      <c r="R107" s="517" t="s">
        <v>270</v>
      </c>
      <c r="S107" s="81">
        <f t="shared" si="69"/>
        <v>41</v>
      </c>
      <c r="T107" s="517">
        <v>50</v>
      </c>
      <c r="U107" s="517">
        <v>0</v>
      </c>
      <c r="V107" s="517">
        <v>41</v>
      </c>
      <c r="W107" s="517" t="s">
        <v>272</v>
      </c>
      <c r="X107" s="517"/>
      <c r="Y107" s="517"/>
      <c r="Z107" s="144" t="s">
        <v>50</v>
      </c>
      <c r="AA107" s="144" t="s">
        <v>50</v>
      </c>
      <c r="AB107" s="144" t="s">
        <v>50</v>
      </c>
      <c r="AC107" s="144" t="s">
        <v>50</v>
      </c>
      <c r="AD107" s="144" t="s">
        <v>50</v>
      </c>
      <c r="AE107" s="144" t="s">
        <v>273</v>
      </c>
      <c r="AF107" s="144" t="s">
        <v>273</v>
      </c>
      <c r="AG107" s="517" t="s">
        <v>53</v>
      </c>
      <c r="AH107" s="517" t="s">
        <v>54</v>
      </c>
      <c r="AI107" s="517" t="s">
        <v>46</v>
      </c>
      <c r="AJ107" s="517" t="s">
        <v>54</v>
      </c>
      <c r="AK107" s="517"/>
      <c r="AL107" s="517" t="s">
        <v>274</v>
      </c>
      <c r="AM107" s="517"/>
      <c r="AN107" s="517" t="s">
        <v>281</v>
      </c>
      <c r="AO107" s="517"/>
      <c r="AP107" s="517"/>
      <c r="AQ107" s="517"/>
      <c r="AR107" s="121">
        <f t="shared" si="57"/>
        <v>1</v>
      </c>
      <c r="AS107" s="121" t="str">
        <f t="shared" si="58"/>
        <v>2022_01_31_a</v>
      </c>
      <c r="AT107" s="122"/>
      <c r="AU107" s="121" t="str">
        <f t="shared" si="59"/>
        <v>2022</v>
      </c>
      <c r="AV107" s="121" t="str">
        <f t="shared" si="60"/>
        <v>01</v>
      </c>
      <c r="AW107" s="121" t="str">
        <f t="shared" si="61"/>
        <v>31</v>
      </c>
      <c r="AX107" s="121">
        <f t="shared" si="62"/>
        <v>44592</v>
      </c>
      <c r="AY107" s="123"/>
      <c r="AZ107" s="124">
        <f t="shared" si="63"/>
        <v>44592</v>
      </c>
      <c r="BA107" s="121" t="b">
        <f t="shared" si="64"/>
        <v>1</v>
      </c>
      <c r="BB107" s="121">
        <f t="shared" si="65"/>
        <v>44592</v>
      </c>
      <c r="BC107" s="121" t="str">
        <f t="shared" si="66"/>
        <v>no</v>
      </c>
      <c r="BD107" s="121" t="b">
        <f t="shared" si="67"/>
        <v>0</v>
      </c>
      <c r="BE107" s="125" t="s">
        <v>56</v>
      </c>
      <c r="BF107" s="122"/>
    </row>
    <row r="108" spans="1:58" s="128" customFormat="1" ht="154">
      <c r="A108" s="140"/>
      <c r="B108" s="38" t="s">
        <v>302</v>
      </c>
      <c r="C108" s="517"/>
      <c r="D108" s="141">
        <v>10248890</v>
      </c>
      <c r="E108" s="516" t="s">
        <v>263</v>
      </c>
      <c r="F108" s="516" t="s">
        <v>264</v>
      </c>
      <c r="G108" s="142" t="s">
        <v>303</v>
      </c>
      <c r="H108" s="143">
        <v>44627</v>
      </c>
      <c r="I108" s="144" t="s">
        <v>304</v>
      </c>
      <c r="J108" s="143">
        <v>44641</v>
      </c>
      <c r="K108" s="142">
        <v>45006</v>
      </c>
      <c r="L108" s="142" t="s">
        <v>303</v>
      </c>
      <c r="M108" s="144">
        <v>44634</v>
      </c>
      <c r="N108" s="144" t="s">
        <v>305</v>
      </c>
      <c r="O108" s="144" t="s">
        <v>46</v>
      </c>
      <c r="P108" s="144" t="s">
        <v>46</v>
      </c>
      <c r="Q108" s="517" t="s">
        <v>47</v>
      </c>
      <c r="R108" s="517" t="s">
        <v>270</v>
      </c>
      <c r="S108" s="81">
        <f t="shared" si="69"/>
        <v>58</v>
      </c>
      <c r="T108" s="517">
        <v>60</v>
      </c>
      <c r="U108" s="517">
        <v>0</v>
      </c>
      <c r="V108" s="517">
        <v>58</v>
      </c>
      <c r="W108" s="517" t="s">
        <v>272</v>
      </c>
      <c r="X108" s="517"/>
      <c r="Y108" s="517"/>
      <c r="Z108" s="144" t="s">
        <v>50</v>
      </c>
      <c r="AA108" s="144" t="s">
        <v>50</v>
      </c>
      <c r="AB108" s="144" t="s">
        <v>50</v>
      </c>
      <c r="AC108" s="144" t="s">
        <v>50</v>
      </c>
      <c r="AD108" s="144" t="s">
        <v>50</v>
      </c>
      <c r="AE108" s="144" t="s">
        <v>273</v>
      </c>
      <c r="AF108" s="144" t="s">
        <v>273</v>
      </c>
      <c r="AG108" s="517" t="s">
        <v>53</v>
      </c>
      <c r="AH108" s="517" t="s">
        <v>54</v>
      </c>
      <c r="AI108" s="517" t="s">
        <v>46</v>
      </c>
      <c r="AJ108" s="517" t="s">
        <v>54</v>
      </c>
      <c r="AK108" s="517"/>
      <c r="AL108" s="517" t="s">
        <v>274</v>
      </c>
      <c r="AM108" s="517"/>
      <c r="AN108" s="517" t="s">
        <v>281</v>
      </c>
      <c r="AO108" s="517"/>
      <c r="AP108" s="517"/>
      <c r="AQ108" s="517"/>
      <c r="AR108" s="121">
        <f t="shared" si="57"/>
        <v>1</v>
      </c>
      <c r="AS108" s="121" t="str">
        <f t="shared" si="58"/>
        <v>2022_03_07_a</v>
      </c>
      <c r="AT108" s="122"/>
      <c r="AU108" s="121" t="str">
        <f t="shared" si="59"/>
        <v>2022</v>
      </c>
      <c r="AV108" s="121" t="str">
        <f t="shared" si="60"/>
        <v>03</v>
      </c>
      <c r="AW108" s="121" t="str">
        <f t="shared" si="61"/>
        <v>07</v>
      </c>
      <c r="AX108" s="121">
        <f t="shared" si="62"/>
        <v>44627</v>
      </c>
      <c r="AY108" s="123"/>
      <c r="AZ108" s="124">
        <f t="shared" si="63"/>
        <v>44627</v>
      </c>
      <c r="BA108" s="121" t="b">
        <f t="shared" si="64"/>
        <v>1</v>
      </c>
      <c r="BB108" s="121">
        <f t="shared" si="65"/>
        <v>44627</v>
      </c>
      <c r="BC108" s="121" t="str">
        <f t="shared" si="66"/>
        <v>no</v>
      </c>
      <c r="BD108" s="121" t="b">
        <f t="shared" si="67"/>
        <v>0</v>
      </c>
      <c r="BE108" s="125" t="s">
        <v>56</v>
      </c>
      <c r="BF108" s="122"/>
    </row>
    <row r="109" spans="1:58" s="128" customFormat="1" ht="154">
      <c r="A109" s="140"/>
      <c r="B109" s="38" t="s">
        <v>306</v>
      </c>
      <c r="C109" s="517"/>
      <c r="D109" s="141">
        <v>10265644</v>
      </c>
      <c r="E109" s="516" t="s">
        <v>263</v>
      </c>
      <c r="F109" s="516" t="s">
        <v>264</v>
      </c>
      <c r="G109" s="142" t="s">
        <v>307</v>
      </c>
      <c r="H109" s="143">
        <v>44655</v>
      </c>
      <c r="I109" s="144" t="s">
        <v>308</v>
      </c>
      <c r="J109" s="143">
        <v>44669</v>
      </c>
      <c r="K109" s="142">
        <v>45034</v>
      </c>
      <c r="L109" s="142" t="s">
        <v>307</v>
      </c>
      <c r="M109" s="144" t="s">
        <v>309</v>
      </c>
      <c r="N109" s="144" t="s">
        <v>310</v>
      </c>
      <c r="O109" s="144" t="s">
        <v>46</v>
      </c>
      <c r="P109" s="144" t="s">
        <v>46</v>
      </c>
      <c r="Q109" s="517" t="s">
        <v>47</v>
      </c>
      <c r="R109" s="517" t="s">
        <v>270</v>
      </c>
      <c r="S109" s="81">
        <f t="shared" si="69"/>
        <v>56</v>
      </c>
      <c r="T109" s="517">
        <v>60</v>
      </c>
      <c r="U109" s="517">
        <v>0</v>
      </c>
      <c r="V109" s="517">
        <v>56</v>
      </c>
      <c r="W109" s="517" t="s">
        <v>272</v>
      </c>
      <c r="X109" s="517"/>
      <c r="Y109" s="517"/>
      <c r="Z109" s="144" t="s">
        <v>50</v>
      </c>
      <c r="AA109" s="144" t="s">
        <v>50</v>
      </c>
      <c r="AB109" s="144" t="s">
        <v>50</v>
      </c>
      <c r="AC109" s="144" t="s">
        <v>50</v>
      </c>
      <c r="AD109" s="144" t="s">
        <v>50</v>
      </c>
      <c r="AE109" s="144" t="s">
        <v>273</v>
      </c>
      <c r="AF109" s="144" t="s">
        <v>273</v>
      </c>
      <c r="AG109" s="517" t="s">
        <v>53</v>
      </c>
      <c r="AH109" s="517" t="s">
        <v>54</v>
      </c>
      <c r="AI109" s="517" t="s">
        <v>46</v>
      </c>
      <c r="AJ109" s="517" t="s">
        <v>54</v>
      </c>
      <c r="AK109" s="517"/>
      <c r="AL109" s="517" t="s">
        <v>274</v>
      </c>
      <c r="AM109" s="517"/>
      <c r="AN109" s="517" t="s">
        <v>281</v>
      </c>
      <c r="AO109" s="517"/>
      <c r="AP109" s="517"/>
      <c r="AQ109" s="517"/>
      <c r="AR109" s="121">
        <f t="shared" si="57"/>
        <v>1</v>
      </c>
      <c r="AS109" s="121" t="str">
        <f t="shared" si="58"/>
        <v>2022_04_04_a</v>
      </c>
      <c r="AT109" s="122"/>
      <c r="AU109" s="121" t="str">
        <f t="shared" si="59"/>
        <v>2022</v>
      </c>
      <c r="AV109" s="121" t="str">
        <f t="shared" si="60"/>
        <v>04</v>
      </c>
      <c r="AW109" s="121" t="str">
        <f t="shared" si="61"/>
        <v>04</v>
      </c>
      <c r="AX109" s="121">
        <f t="shared" si="62"/>
        <v>44655</v>
      </c>
      <c r="AY109" s="123"/>
      <c r="AZ109" s="124">
        <f t="shared" si="63"/>
        <v>44655</v>
      </c>
      <c r="BA109" s="121" t="b">
        <f t="shared" si="64"/>
        <v>1</v>
      </c>
      <c r="BB109" s="121">
        <f t="shared" si="65"/>
        <v>44655</v>
      </c>
      <c r="BC109" s="121" t="str">
        <f t="shared" si="66"/>
        <v>no</v>
      </c>
      <c r="BD109" s="121" t="b">
        <f t="shared" si="67"/>
        <v>0</v>
      </c>
      <c r="BE109" s="125" t="s">
        <v>56</v>
      </c>
      <c r="BF109" s="122"/>
    </row>
    <row r="110" spans="1:58" s="128" customFormat="1" ht="154">
      <c r="A110" s="140"/>
      <c r="B110" s="38" t="s">
        <v>311</v>
      </c>
      <c r="C110" s="517"/>
      <c r="D110" s="141">
        <v>10265644</v>
      </c>
      <c r="E110" s="516" t="s">
        <v>263</v>
      </c>
      <c r="F110" s="516" t="s">
        <v>264</v>
      </c>
      <c r="G110" s="142">
        <v>44652</v>
      </c>
      <c r="H110" s="143">
        <v>44677</v>
      </c>
      <c r="I110" s="144" t="s">
        <v>312</v>
      </c>
      <c r="J110" s="143">
        <v>44677</v>
      </c>
      <c r="K110" s="142">
        <v>44773</v>
      </c>
      <c r="L110" s="142">
        <v>44652</v>
      </c>
      <c r="M110" s="144" t="s">
        <v>313</v>
      </c>
      <c r="N110" s="144" t="s">
        <v>314</v>
      </c>
      <c r="O110" s="144" t="s">
        <v>46</v>
      </c>
      <c r="P110" s="144" t="s">
        <v>46</v>
      </c>
      <c r="Q110" s="517" t="s">
        <v>78</v>
      </c>
      <c r="R110" s="517" t="s">
        <v>270</v>
      </c>
      <c r="S110" s="81">
        <f t="shared" si="69"/>
        <v>76</v>
      </c>
      <c r="T110" s="517">
        <v>80</v>
      </c>
      <c r="U110" s="517">
        <v>0</v>
      </c>
      <c r="V110" s="517">
        <v>76</v>
      </c>
      <c r="W110" s="517" t="s">
        <v>272</v>
      </c>
      <c r="X110" s="517"/>
      <c r="Y110" s="517"/>
      <c r="Z110" s="144" t="s">
        <v>50</v>
      </c>
      <c r="AA110" s="144" t="s">
        <v>50</v>
      </c>
      <c r="AB110" s="144" t="s">
        <v>50</v>
      </c>
      <c r="AC110" s="144" t="s">
        <v>50</v>
      </c>
      <c r="AD110" s="144" t="s">
        <v>50</v>
      </c>
      <c r="AE110" s="144" t="s">
        <v>273</v>
      </c>
      <c r="AF110" s="144" t="s">
        <v>273</v>
      </c>
      <c r="AG110" s="517" t="s">
        <v>315</v>
      </c>
      <c r="AH110" s="517" t="s">
        <v>54</v>
      </c>
      <c r="AI110" s="517" t="s">
        <v>46</v>
      </c>
      <c r="AJ110" s="517" t="s">
        <v>54</v>
      </c>
      <c r="AK110" s="517"/>
      <c r="AL110" s="517" t="s">
        <v>274</v>
      </c>
      <c r="AM110" s="517"/>
      <c r="AN110" s="517" t="s">
        <v>281</v>
      </c>
      <c r="AO110" s="517"/>
      <c r="AP110" s="517"/>
      <c r="AQ110" s="517"/>
      <c r="AR110" s="121">
        <f t="shared" si="57"/>
        <v>1</v>
      </c>
      <c r="AS110" s="121" t="str">
        <f t="shared" si="58"/>
        <v>2022_04_26_a</v>
      </c>
      <c r="AT110" s="122"/>
      <c r="AU110" s="121" t="str">
        <f t="shared" si="59"/>
        <v>2022</v>
      </c>
      <c r="AV110" s="121" t="str">
        <f t="shared" si="60"/>
        <v>04</v>
      </c>
      <c r="AW110" s="121" t="str">
        <f t="shared" si="61"/>
        <v>26</v>
      </c>
      <c r="AX110" s="121">
        <f t="shared" si="62"/>
        <v>44677</v>
      </c>
      <c r="AY110" s="123"/>
      <c r="AZ110" s="124">
        <f t="shared" si="63"/>
        <v>44677</v>
      </c>
      <c r="BA110" s="121" t="b">
        <f t="shared" si="64"/>
        <v>1</v>
      </c>
      <c r="BB110" s="121">
        <f t="shared" si="65"/>
        <v>44677</v>
      </c>
      <c r="BC110" s="121" t="str">
        <f t="shared" si="66"/>
        <v>no</v>
      </c>
      <c r="BD110" s="121" t="b">
        <f t="shared" si="67"/>
        <v>0</v>
      </c>
      <c r="BE110" s="125" t="s">
        <v>56</v>
      </c>
      <c r="BF110" s="122"/>
    </row>
    <row r="111" spans="1:58" s="128" customFormat="1" ht="154">
      <c r="A111" s="140"/>
      <c r="B111" s="38" t="s">
        <v>316</v>
      </c>
      <c r="C111" s="517"/>
      <c r="D111" s="141">
        <v>10272871</v>
      </c>
      <c r="E111" s="516" t="s">
        <v>263</v>
      </c>
      <c r="F111" s="516" t="s">
        <v>264</v>
      </c>
      <c r="G111" s="142">
        <v>44682</v>
      </c>
      <c r="H111" s="143">
        <v>44684</v>
      </c>
      <c r="I111" s="144">
        <v>44694</v>
      </c>
      <c r="J111" s="143">
        <v>44683</v>
      </c>
      <c r="K111" s="142">
        <v>44773</v>
      </c>
      <c r="L111" s="142">
        <v>44682</v>
      </c>
      <c r="M111" s="144">
        <v>44690</v>
      </c>
      <c r="N111" s="144">
        <v>44694</v>
      </c>
      <c r="O111" s="144" t="s">
        <v>46</v>
      </c>
      <c r="P111" s="144" t="s">
        <v>46</v>
      </c>
      <c r="Q111" s="517" t="s">
        <v>78</v>
      </c>
      <c r="R111" s="517" t="s">
        <v>270</v>
      </c>
      <c r="S111" s="81">
        <f t="shared" si="69"/>
        <v>70</v>
      </c>
      <c r="T111" s="517">
        <v>80</v>
      </c>
      <c r="U111" s="517">
        <v>0</v>
      </c>
      <c r="V111" s="517">
        <v>70</v>
      </c>
      <c r="W111" s="517" t="s">
        <v>272</v>
      </c>
      <c r="X111" s="517"/>
      <c r="Y111" s="517"/>
      <c r="Z111" s="144" t="s">
        <v>50</v>
      </c>
      <c r="AA111" s="144" t="s">
        <v>50</v>
      </c>
      <c r="AB111" s="144" t="s">
        <v>50</v>
      </c>
      <c r="AC111" s="144" t="s">
        <v>50</v>
      </c>
      <c r="AD111" s="144" t="s">
        <v>50</v>
      </c>
      <c r="AE111" s="144" t="s">
        <v>273</v>
      </c>
      <c r="AF111" s="144" t="s">
        <v>273</v>
      </c>
      <c r="AG111" s="517" t="s">
        <v>315</v>
      </c>
      <c r="AH111" s="517" t="s">
        <v>54</v>
      </c>
      <c r="AI111" s="517" t="s">
        <v>46</v>
      </c>
      <c r="AJ111" s="517" t="s">
        <v>54</v>
      </c>
      <c r="AK111" s="517"/>
      <c r="AL111" s="517" t="s">
        <v>274</v>
      </c>
      <c r="AM111" s="517"/>
      <c r="AN111" s="517" t="s">
        <v>281</v>
      </c>
      <c r="AO111" s="517"/>
      <c r="AP111" s="517"/>
      <c r="AQ111" s="517"/>
      <c r="AR111" s="121">
        <f t="shared" si="57"/>
        <v>1</v>
      </c>
      <c r="AS111" s="121" t="str">
        <f t="shared" si="58"/>
        <v>2022_05_03_a</v>
      </c>
      <c r="AT111" s="122"/>
      <c r="AU111" s="121" t="str">
        <f t="shared" si="59"/>
        <v>2022</v>
      </c>
      <c r="AV111" s="121" t="str">
        <f t="shared" si="60"/>
        <v>05</v>
      </c>
      <c r="AW111" s="121" t="str">
        <f t="shared" si="61"/>
        <v>03</v>
      </c>
      <c r="AX111" s="121">
        <f t="shared" si="62"/>
        <v>44684</v>
      </c>
      <c r="AY111" s="123"/>
      <c r="AZ111" s="124">
        <f t="shared" si="63"/>
        <v>44684</v>
      </c>
      <c r="BA111" s="121" t="b">
        <f t="shared" si="64"/>
        <v>1</v>
      </c>
      <c r="BB111" s="121">
        <f t="shared" si="65"/>
        <v>44684</v>
      </c>
      <c r="BC111" s="121" t="str">
        <f t="shared" si="66"/>
        <v>no</v>
      </c>
      <c r="BD111" s="121" t="b">
        <f t="shared" si="67"/>
        <v>0</v>
      </c>
      <c r="BE111" s="125" t="s">
        <v>56</v>
      </c>
      <c r="BF111" s="122"/>
    </row>
    <row r="112" spans="1:58" s="128" customFormat="1" ht="154">
      <c r="A112" s="140"/>
      <c r="B112" s="38" t="s">
        <v>317</v>
      </c>
      <c r="C112" s="517"/>
      <c r="D112" s="141">
        <v>10268706</v>
      </c>
      <c r="E112" s="516" t="s">
        <v>263</v>
      </c>
      <c r="F112" s="516" t="s">
        <v>264</v>
      </c>
      <c r="G112" s="142" t="s">
        <v>318</v>
      </c>
      <c r="H112" s="143">
        <v>44697</v>
      </c>
      <c r="I112" s="144">
        <v>44708</v>
      </c>
      <c r="J112" s="143">
        <v>44683</v>
      </c>
      <c r="K112" s="142">
        <v>44773</v>
      </c>
      <c r="L112" s="142" t="s">
        <v>318</v>
      </c>
      <c r="M112" s="144">
        <v>44704</v>
      </c>
      <c r="N112" s="144">
        <v>44708</v>
      </c>
      <c r="O112" s="144" t="s">
        <v>46</v>
      </c>
      <c r="P112" s="144" t="s">
        <v>46</v>
      </c>
      <c r="Q112" s="517" t="s">
        <v>78</v>
      </c>
      <c r="R112" s="517" t="s">
        <v>270</v>
      </c>
      <c r="S112" s="81">
        <f t="shared" si="69"/>
        <v>99</v>
      </c>
      <c r="T112" s="517">
        <v>100</v>
      </c>
      <c r="U112" s="517">
        <v>0</v>
      </c>
      <c r="V112" s="517">
        <v>99</v>
      </c>
      <c r="W112" s="517" t="s">
        <v>272</v>
      </c>
      <c r="X112" s="517"/>
      <c r="Y112" s="517"/>
      <c r="Z112" s="144" t="s">
        <v>50</v>
      </c>
      <c r="AA112" s="144" t="s">
        <v>50</v>
      </c>
      <c r="AB112" s="144" t="s">
        <v>50</v>
      </c>
      <c r="AC112" s="144" t="s">
        <v>50</v>
      </c>
      <c r="AD112" s="144" t="s">
        <v>50</v>
      </c>
      <c r="AE112" s="144" t="s">
        <v>273</v>
      </c>
      <c r="AF112" s="144" t="s">
        <v>273</v>
      </c>
      <c r="AG112" s="517" t="s">
        <v>315</v>
      </c>
      <c r="AH112" s="517" t="s">
        <v>54</v>
      </c>
      <c r="AI112" s="517" t="s">
        <v>46</v>
      </c>
      <c r="AJ112" s="517" t="s">
        <v>54</v>
      </c>
      <c r="AK112" s="517"/>
      <c r="AL112" s="517" t="s">
        <v>274</v>
      </c>
      <c r="AM112" s="517"/>
      <c r="AN112" s="517" t="s">
        <v>281</v>
      </c>
      <c r="AO112" s="517"/>
      <c r="AP112" s="517"/>
      <c r="AQ112" s="517"/>
      <c r="AR112" s="121">
        <f t="shared" si="57"/>
        <v>1</v>
      </c>
      <c r="AS112" s="121" t="str">
        <f t="shared" si="58"/>
        <v>2022_05_16_a</v>
      </c>
      <c r="AT112" s="122"/>
      <c r="AU112" s="121" t="str">
        <f t="shared" si="59"/>
        <v>2022</v>
      </c>
      <c r="AV112" s="121" t="str">
        <f t="shared" si="60"/>
        <v>05</v>
      </c>
      <c r="AW112" s="121" t="str">
        <f t="shared" si="61"/>
        <v>16</v>
      </c>
      <c r="AX112" s="121">
        <f t="shared" si="62"/>
        <v>44697</v>
      </c>
      <c r="AY112" s="123"/>
      <c r="AZ112" s="124">
        <f t="shared" si="63"/>
        <v>44697</v>
      </c>
      <c r="BA112" s="121" t="b">
        <f t="shared" si="64"/>
        <v>1</v>
      </c>
      <c r="BB112" s="121">
        <f t="shared" si="65"/>
        <v>44697</v>
      </c>
      <c r="BC112" s="121" t="str">
        <f t="shared" si="66"/>
        <v>no</v>
      </c>
      <c r="BD112" s="121" t="b">
        <f t="shared" si="67"/>
        <v>0</v>
      </c>
      <c r="BE112" s="125" t="s">
        <v>56</v>
      </c>
      <c r="BF112" s="122"/>
    </row>
    <row r="113" spans="1:58" s="128" customFormat="1" ht="154">
      <c r="A113" s="140"/>
      <c r="B113" s="38" t="s">
        <v>319</v>
      </c>
      <c r="C113" s="517"/>
      <c r="D113" s="141">
        <v>10276762</v>
      </c>
      <c r="E113" s="516" t="s">
        <v>263</v>
      </c>
      <c r="F113" s="516" t="s">
        <v>264</v>
      </c>
      <c r="G113" s="142" t="s">
        <v>320</v>
      </c>
      <c r="H113" s="143">
        <v>44726</v>
      </c>
      <c r="I113" s="144">
        <v>44736</v>
      </c>
      <c r="J113" s="143">
        <v>44739</v>
      </c>
      <c r="K113" s="142">
        <v>44804</v>
      </c>
      <c r="L113" s="142" t="s">
        <v>320</v>
      </c>
      <c r="M113" s="144">
        <v>44732</v>
      </c>
      <c r="N113" s="144">
        <v>44736</v>
      </c>
      <c r="O113" s="144" t="s">
        <v>46</v>
      </c>
      <c r="P113" s="144" t="s">
        <v>46</v>
      </c>
      <c r="Q113" s="517" t="s">
        <v>78</v>
      </c>
      <c r="R113" s="517" t="s">
        <v>270</v>
      </c>
      <c r="S113" s="81">
        <f t="shared" si="69"/>
        <v>34</v>
      </c>
      <c r="T113" s="517">
        <v>45</v>
      </c>
      <c r="U113" s="517">
        <v>0</v>
      </c>
      <c r="V113" s="517">
        <v>34</v>
      </c>
      <c r="W113" s="517" t="s">
        <v>272</v>
      </c>
      <c r="X113" s="517"/>
      <c r="Y113" s="517"/>
      <c r="Z113" s="144" t="s">
        <v>50</v>
      </c>
      <c r="AA113" s="144" t="s">
        <v>50</v>
      </c>
      <c r="AB113" s="144" t="s">
        <v>50</v>
      </c>
      <c r="AC113" s="144" t="s">
        <v>50</v>
      </c>
      <c r="AD113" s="144" t="s">
        <v>50</v>
      </c>
      <c r="AE113" s="144" t="s">
        <v>273</v>
      </c>
      <c r="AF113" s="144" t="s">
        <v>273</v>
      </c>
      <c r="AG113" s="517" t="s">
        <v>315</v>
      </c>
      <c r="AH113" s="517" t="s">
        <v>54</v>
      </c>
      <c r="AI113" s="517" t="s">
        <v>46</v>
      </c>
      <c r="AJ113" s="517" t="s">
        <v>54</v>
      </c>
      <c r="AK113" s="517"/>
      <c r="AL113" s="517" t="s">
        <v>274</v>
      </c>
      <c r="AM113" s="517"/>
      <c r="AN113" s="517" t="s">
        <v>281</v>
      </c>
      <c r="AO113" s="517"/>
      <c r="AP113" s="517"/>
      <c r="AQ113" s="517"/>
      <c r="AR113" s="121">
        <f t="shared" si="57"/>
        <v>1</v>
      </c>
      <c r="AS113" s="121" t="str">
        <f t="shared" si="58"/>
        <v>2022_06_14_a</v>
      </c>
      <c r="AT113" s="122"/>
      <c r="AU113" s="121" t="str">
        <f t="shared" si="59"/>
        <v>2022</v>
      </c>
      <c r="AV113" s="121" t="str">
        <f t="shared" si="60"/>
        <v>06</v>
      </c>
      <c r="AW113" s="121" t="str">
        <f t="shared" si="61"/>
        <v>14</v>
      </c>
      <c r="AX113" s="121">
        <f t="shared" si="62"/>
        <v>44726</v>
      </c>
      <c r="AY113" s="123"/>
      <c r="AZ113" s="124">
        <f t="shared" si="63"/>
        <v>44726</v>
      </c>
      <c r="BA113" s="121" t="b">
        <f t="shared" si="64"/>
        <v>1</v>
      </c>
      <c r="BB113" s="121">
        <f t="shared" si="65"/>
        <v>44726</v>
      </c>
      <c r="BC113" s="121" t="str">
        <f t="shared" si="66"/>
        <v>no</v>
      </c>
      <c r="BD113" s="121" t="b">
        <f t="shared" si="67"/>
        <v>0</v>
      </c>
      <c r="BE113" s="125" t="s">
        <v>56</v>
      </c>
      <c r="BF113" s="122"/>
    </row>
    <row r="114" spans="1:58" s="128" customFormat="1" ht="154">
      <c r="A114" s="140"/>
      <c r="B114" s="38" t="s">
        <v>321</v>
      </c>
      <c r="C114" s="517"/>
      <c r="D114" s="141">
        <v>10283910</v>
      </c>
      <c r="E114" s="516" t="s">
        <v>263</v>
      </c>
      <c r="F114" s="516" t="s">
        <v>264</v>
      </c>
      <c r="G114" s="142" t="s">
        <v>322</v>
      </c>
      <c r="H114" s="143">
        <v>44760</v>
      </c>
      <c r="I114" s="144">
        <v>44771</v>
      </c>
      <c r="J114" s="143">
        <v>44774</v>
      </c>
      <c r="K114" s="142">
        <v>44834</v>
      </c>
      <c r="L114" s="142" t="s">
        <v>322</v>
      </c>
      <c r="M114" s="144">
        <v>44767</v>
      </c>
      <c r="N114" s="144">
        <v>44771</v>
      </c>
      <c r="O114" s="144" t="s">
        <v>46</v>
      </c>
      <c r="P114" s="144" t="s">
        <v>46</v>
      </c>
      <c r="Q114" s="517" t="s">
        <v>99</v>
      </c>
      <c r="R114" s="517" t="s">
        <v>270</v>
      </c>
      <c r="S114" s="81">
        <f t="shared" si="69"/>
        <v>52</v>
      </c>
      <c r="T114" s="517">
        <v>55</v>
      </c>
      <c r="U114" s="517">
        <v>0</v>
      </c>
      <c r="V114" s="517">
        <v>52</v>
      </c>
      <c r="W114" s="517" t="s">
        <v>272</v>
      </c>
      <c r="X114" s="517"/>
      <c r="Y114" s="517"/>
      <c r="Z114" s="144" t="s">
        <v>50</v>
      </c>
      <c r="AA114" s="144" t="s">
        <v>50</v>
      </c>
      <c r="AB114" s="144" t="s">
        <v>50</v>
      </c>
      <c r="AC114" s="144" t="s">
        <v>50</v>
      </c>
      <c r="AD114" s="144" t="s">
        <v>50</v>
      </c>
      <c r="AE114" s="144" t="s">
        <v>273</v>
      </c>
      <c r="AF114" s="144" t="s">
        <v>273</v>
      </c>
      <c r="AG114" s="517" t="s">
        <v>315</v>
      </c>
      <c r="AH114" s="517" t="s">
        <v>54</v>
      </c>
      <c r="AI114" s="517" t="s">
        <v>46</v>
      </c>
      <c r="AJ114" s="517" t="s">
        <v>54</v>
      </c>
      <c r="AK114" s="517"/>
      <c r="AL114" s="517" t="s">
        <v>274</v>
      </c>
      <c r="AM114" s="517"/>
      <c r="AN114" s="517" t="s">
        <v>281</v>
      </c>
      <c r="AO114" s="517"/>
      <c r="AP114" s="517"/>
      <c r="AQ114" s="517"/>
      <c r="AR114" s="121">
        <f t="shared" si="57"/>
        <v>1</v>
      </c>
      <c r="AS114" s="121" t="str">
        <f t="shared" si="58"/>
        <v>2022_07_18_a</v>
      </c>
      <c r="AT114" s="122"/>
      <c r="AU114" s="121" t="str">
        <f t="shared" si="59"/>
        <v>2022</v>
      </c>
      <c r="AV114" s="121" t="str">
        <f t="shared" si="60"/>
        <v>07</v>
      </c>
      <c r="AW114" s="121" t="str">
        <f t="shared" si="61"/>
        <v>18</v>
      </c>
      <c r="AX114" s="121">
        <f t="shared" si="62"/>
        <v>44760</v>
      </c>
      <c r="AY114" s="123"/>
      <c r="AZ114" s="124">
        <f t="shared" si="63"/>
        <v>44760</v>
      </c>
      <c r="BA114" s="121" t="b">
        <f t="shared" si="64"/>
        <v>1</v>
      </c>
      <c r="BB114" s="121">
        <f t="shared" si="65"/>
        <v>44760</v>
      </c>
      <c r="BC114" s="121" t="str">
        <f t="shared" si="66"/>
        <v>no</v>
      </c>
      <c r="BD114" s="121" t="b">
        <f t="shared" si="67"/>
        <v>0</v>
      </c>
      <c r="BE114" s="125" t="s">
        <v>56</v>
      </c>
      <c r="BF114" s="122"/>
    </row>
    <row r="115" spans="1:58" s="128" customFormat="1" ht="154">
      <c r="A115" s="140"/>
      <c r="B115" s="38" t="s">
        <v>323</v>
      </c>
      <c r="C115" s="517"/>
      <c r="D115" s="141">
        <v>10297123</v>
      </c>
      <c r="E115" s="516" t="s">
        <v>263</v>
      </c>
      <c r="F115" s="516" t="s">
        <v>264</v>
      </c>
      <c r="G115" s="142" t="s">
        <v>324</v>
      </c>
      <c r="H115" s="143">
        <v>44789</v>
      </c>
      <c r="I115" s="144" t="s">
        <v>325</v>
      </c>
      <c r="J115" s="143">
        <v>44802</v>
      </c>
      <c r="K115" s="142">
        <v>44865</v>
      </c>
      <c r="L115" s="142" t="s">
        <v>324</v>
      </c>
      <c r="M115" s="144" t="s">
        <v>326</v>
      </c>
      <c r="N115" s="144">
        <v>44799</v>
      </c>
      <c r="O115" s="144" t="s">
        <v>46</v>
      </c>
      <c r="P115" s="144" t="s">
        <v>46</v>
      </c>
      <c r="Q115" s="517" t="s">
        <v>99</v>
      </c>
      <c r="R115" s="517" t="s">
        <v>270</v>
      </c>
      <c r="S115" s="81">
        <f t="shared" si="69"/>
        <v>38</v>
      </c>
      <c r="T115" s="517">
        <v>30</v>
      </c>
      <c r="U115" s="517">
        <v>0</v>
      </c>
      <c r="V115" s="517">
        <v>38</v>
      </c>
      <c r="W115" s="517" t="s">
        <v>272</v>
      </c>
      <c r="X115" s="517"/>
      <c r="Y115" s="517"/>
      <c r="Z115" s="144" t="s">
        <v>50</v>
      </c>
      <c r="AA115" s="144" t="s">
        <v>50</v>
      </c>
      <c r="AB115" s="144" t="s">
        <v>50</v>
      </c>
      <c r="AC115" s="144" t="s">
        <v>50</v>
      </c>
      <c r="AD115" s="144" t="s">
        <v>50</v>
      </c>
      <c r="AE115" s="144" t="s">
        <v>273</v>
      </c>
      <c r="AF115" s="144" t="s">
        <v>273</v>
      </c>
      <c r="AG115" s="517" t="s">
        <v>315</v>
      </c>
      <c r="AH115" s="517" t="s">
        <v>54</v>
      </c>
      <c r="AI115" s="517" t="s">
        <v>46</v>
      </c>
      <c r="AJ115" s="517" t="s">
        <v>54</v>
      </c>
      <c r="AK115" s="517"/>
      <c r="AL115" s="517" t="s">
        <v>274</v>
      </c>
      <c r="AM115" s="517"/>
      <c r="AN115" s="517" t="s">
        <v>281</v>
      </c>
      <c r="AO115" s="517"/>
      <c r="AP115" s="517"/>
      <c r="AQ115" s="517"/>
      <c r="AR115" s="121">
        <f t="shared" si="57"/>
        <v>1</v>
      </c>
      <c r="AS115" s="121" t="str">
        <f t="shared" si="58"/>
        <v>2022_08_16_a</v>
      </c>
      <c r="AT115" s="122"/>
      <c r="AU115" s="121" t="str">
        <f t="shared" si="59"/>
        <v>2022</v>
      </c>
      <c r="AV115" s="121" t="str">
        <f t="shared" si="60"/>
        <v>08</v>
      </c>
      <c r="AW115" s="121" t="str">
        <f t="shared" si="61"/>
        <v>16</v>
      </c>
      <c r="AX115" s="121">
        <f t="shared" si="62"/>
        <v>44789</v>
      </c>
      <c r="AY115" s="123"/>
      <c r="AZ115" s="124">
        <f t="shared" si="63"/>
        <v>44789</v>
      </c>
      <c r="BA115" s="121" t="b">
        <f t="shared" si="64"/>
        <v>1</v>
      </c>
      <c r="BB115" s="121">
        <f t="shared" si="65"/>
        <v>44789</v>
      </c>
      <c r="BC115" s="121" t="str">
        <f t="shared" si="66"/>
        <v>no</v>
      </c>
      <c r="BD115" s="121" t="b">
        <f t="shared" si="67"/>
        <v>0</v>
      </c>
      <c r="BE115" s="125" t="s">
        <v>56</v>
      </c>
      <c r="BF115" s="122"/>
    </row>
    <row r="116" spans="1:58" s="128" customFormat="1" ht="154">
      <c r="A116" s="140"/>
      <c r="B116" s="517" t="s">
        <v>327</v>
      </c>
      <c r="C116" s="517"/>
      <c r="D116" s="141">
        <v>10248337</v>
      </c>
      <c r="E116" s="516" t="s">
        <v>263</v>
      </c>
      <c r="F116" s="516" t="s">
        <v>264</v>
      </c>
      <c r="G116" s="142" t="s">
        <v>328</v>
      </c>
      <c r="H116" s="143">
        <v>44823</v>
      </c>
      <c r="I116" s="144" t="s">
        <v>329</v>
      </c>
      <c r="J116" s="143">
        <v>44837</v>
      </c>
      <c r="K116" s="142">
        <v>44895</v>
      </c>
      <c r="L116" s="142" t="s">
        <v>328</v>
      </c>
      <c r="M116" s="144" t="s">
        <v>330</v>
      </c>
      <c r="N116" s="144">
        <v>44834</v>
      </c>
      <c r="O116" s="144" t="s">
        <v>46</v>
      </c>
      <c r="P116" s="144" t="s">
        <v>46</v>
      </c>
      <c r="Q116" s="517" t="s">
        <v>99</v>
      </c>
      <c r="R116" s="517" t="s">
        <v>331</v>
      </c>
      <c r="S116" s="81">
        <f t="shared" si="69"/>
        <v>83</v>
      </c>
      <c r="T116" s="517">
        <v>85</v>
      </c>
      <c r="U116" s="517">
        <v>0</v>
      </c>
      <c r="V116" s="517">
        <v>83</v>
      </c>
      <c r="W116" s="517" t="s">
        <v>272</v>
      </c>
      <c r="X116" s="517"/>
      <c r="Y116" s="517"/>
      <c r="Z116" s="144" t="s">
        <v>50</v>
      </c>
      <c r="AA116" s="144" t="s">
        <v>50</v>
      </c>
      <c r="AB116" s="144" t="s">
        <v>50</v>
      </c>
      <c r="AC116" s="144" t="s">
        <v>50</v>
      </c>
      <c r="AD116" s="144" t="s">
        <v>50</v>
      </c>
      <c r="AE116" s="144" t="s">
        <v>273</v>
      </c>
      <c r="AF116" s="144" t="s">
        <v>273</v>
      </c>
      <c r="AG116" s="517" t="s">
        <v>315</v>
      </c>
      <c r="AH116" s="517" t="s">
        <v>54</v>
      </c>
      <c r="AI116" s="517" t="s">
        <v>46</v>
      </c>
      <c r="AJ116" s="517" t="s">
        <v>54</v>
      </c>
      <c r="AK116" s="517"/>
      <c r="AL116" s="517" t="s">
        <v>274</v>
      </c>
      <c r="AM116" s="517"/>
      <c r="AN116" s="517" t="s">
        <v>281</v>
      </c>
      <c r="AO116" s="517"/>
      <c r="AP116" s="517"/>
      <c r="AQ116" s="517"/>
      <c r="AR116" s="121">
        <f t="shared" si="57"/>
        <v>1</v>
      </c>
      <c r="AS116" s="121" t="str">
        <f t="shared" si="58"/>
        <v>2022_09_19_a</v>
      </c>
      <c r="AT116" s="122"/>
      <c r="AU116" s="121" t="str">
        <f t="shared" si="59"/>
        <v>2022</v>
      </c>
      <c r="AV116" s="121" t="str">
        <f t="shared" si="60"/>
        <v>09</v>
      </c>
      <c r="AW116" s="121" t="str">
        <f t="shared" si="61"/>
        <v>19</v>
      </c>
      <c r="AX116" s="121">
        <f t="shared" si="62"/>
        <v>44823</v>
      </c>
      <c r="AY116" s="123"/>
      <c r="AZ116" s="124">
        <f t="shared" si="63"/>
        <v>44823</v>
      </c>
      <c r="BA116" s="121" t="b">
        <f t="shared" si="64"/>
        <v>1</v>
      </c>
      <c r="BB116" s="121">
        <f t="shared" si="65"/>
        <v>44823</v>
      </c>
      <c r="BC116" s="121" t="str">
        <f t="shared" si="66"/>
        <v>no</v>
      </c>
      <c r="BD116" s="121" t="b">
        <f t="shared" si="67"/>
        <v>0</v>
      </c>
      <c r="BE116" s="125" t="s">
        <v>56</v>
      </c>
      <c r="BF116" s="122"/>
    </row>
    <row r="117" spans="1:58" s="128" customFormat="1" ht="154">
      <c r="A117" s="140"/>
      <c r="B117" s="517" t="s">
        <v>332</v>
      </c>
      <c r="C117" s="517"/>
      <c r="D117" s="141">
        <v>10248337</v>
      </c>
      <c r="E117" s="516" t="s">
        <v>263</v>
      </c>
      <c r="F117" s="516" t="s">
        <v>264</v>
      </c>
      <c r="G117" s="142" t="s">
        <v>333</v>
      </c>
      <c r="H117" s="143">
        <v>44844</v>
      </c>
      <c r="I117" s="144">
        <v>44855</v>
      </c>
      <c r="J117" s="143">
        <v>44858</v>
      </c>
      <c r="K117" s="142">
        <v>44926</v>
      </c>
      <c r="L117" s="142" t="s">
        <v>333</v>
      </c>
      <c r="M117" s="144">
        <v>44851</v>
      </c>
      <c r="N117" s="144">
        <v>44855</v>
      </c>
      <c r="O117" s="144" t="s">
        <v>46</v>
      </c>
      <c r="P117" s="144" t="s">
        <v>46</v>
      </c>
      <c r="Q117" s="517" t="s">
        <v>121</v>
      </c>
      <c r="R117" s="517" t="s">
        <v>334</v>
      </c>
      <c r="S117" s="81">
        <f t="shared" si="69"/>
        <v>27</v>
      </c>
      <c r="T117" s="517">
        <v>30</v>
      </c>
      <c r="U117" s="517">
        <v>0</v>
      </c>
      <c r="V117" s="517">
        <v>27</v>
      </c>
      <c r="W117" s="517" t="s">
        <v>272</v>
      </c>
      <c r="X117" s="517"/>
      <c r="Y117" s="517"/>
      <c r="Z117" s="144" t="s">
        <v>50</v>
      </c>
      <c r="AA117" s="144" t="s">
        <v>50</v>
      </c>
      <c r="AB117" s="144" t="s">
        <v>50</v>
      </c>
      <c r="AC117" s="144" t="s">
        <v>50</v>
      </c>
      <c r="AD117" s="144" t="s">
        <v>50</v>
      </c>
      <c r="AE117" s="144" t="s">
        <v>273</v>
      </c>
      <c r="AF117" s="144" t="s">
        <v>273</v>
      </c>
      <c r="AG117" s="517" t="s">
        <v>315</v>
      </c>
      <c r="AH117" s="517" t="s">
        <v>54</v>
      </c>
      <c r="AI117" s="517" t="s">
        <v>46</v>
      </c>
      <c r="AJ117" s="517" t="s">
        <v>54</v>
      </c>
      <c r="AK117" s="517"/>
      <c r="AL117" s="517" t="s">
        <v>274</v>
      </c>
      <c r="AM117" s="517"/>
      <c r="AN117" s="517" t="s">
        <v>281</v>
      </c>
      <c r="AO117" s="517"/>
      <c r="AP117" s="517"/>
      <c r="AQ117" s="517"/>
      <c r="AR117" s="121">
        <f t="shared" si="57"/>
        <v>1</v>
      </c>
      <c r="AS117" s="121" t="str">
        <f t="shared" si="58"/>
        <v>2022_10_10_a</v>
      </c>
      <c r="AT117" s="122"/>
      <c r="AU117" s="121" t="str">
        <f t="shared" si="59"/>
        <v>2022</v>
      </c>
      <c r="AV117" s="121" t="str">
        <f t="shared" si="60"/>
        <v>10</v>
      </c>
      <c r="AW117" s="121" t="str">
        <f t="shared" si="61"/>
        <v>10</v>
      </c>
      <c r="AX117" s="121">
        <f t="shared" si="62"/>
        <v>44844</v>
      </c>
      <c r="AY117" s="123"/>
      <c r="AZ117" s="124">
        <f t="shared" si="63"/>
        <v>44844</v>
      </c>
      <c r="BA117" s="121" t="b">
        <f t="shared" si="64"/>
        <v>1</v>
      </c>
      <c r="BB117" s="121">
        <f t="shared" si="65"/>
        <v>44844</v>
      </c>
      <c r="BC117" s="121" t="str">
        <f t="shared" si="66"/>
        <v>no</v>
      </c>
      <c r="BD117" s="121" t="b">
        <f t="shared" si="67"/>
        <v>0</v>
      </c>
      <c r="BE117" s="125" t="s">
        <v>56</v>
      </c>
      <c r="BF117" s="122"/>
    </row>
    <row r="118" spans="1:58" s="128" customFormat="1" ht="154">
      <c r="A118" s="140"/>
      <c r="B118" s="517" t="s">
        <v>335</v>
      </c>
      <c r="C118" s="517"/>
      <c r="D118" s="141">
        <v>10323856</v>
      </c>
      <c r="E118" s="516" t="s">
        <v>263</v>
      </c>
      <c r="F118" s="516" t="s">
        <v>264</v>
      </c>
      <c r="G118" s="142" t="s">
        <v>336</v>
      </c>
      <c r="H118" s="143">
        <v>44900</v>
      </c>
      <c r="I118" s="144">
        <v>44911</v>
      </c>
      <c r="J118" s="143">
        <v>44914</v>
      </c>
      <c r="K118" s="142">
        <v>44985</v>
      </c>
      <c r="L118" s="142" t="s">
        <v>337</v>
      </c>
      <c r="M118" s="144">
        <v>44907</v>
      </c>
      <c r="N118" s="144">
        <v>44911</v>
      </c>
      <c r="O118" s="144" t="s">
        <v>46</v>
      </c>
      <c r="P118" s="144" t="s">
        <v>46</v>
      </c>
      <c r="Q118" s="517" t="s">
        <v>121</v>
      </c>
      <c r="R118" s="517" t="s">
        <v>338</v>
      </c>
      <c r="S118" s="81">
        <f t="shared" si="69"/>
        <v>41</v>
      </c>
      <c r="T118" s="517">
        <v>45</v>
      </c>
      <c r="U118" s="517">
        <v>0</v>
      </c>
      <c r="V118" s="517">
        <v>41</v>
      </c>
      <c r="W118" s="517" t="s">
        <v>272</v>
      </c>
      <c r="X118" s="517"/>
      <c r="Y118" s="517"/>
      <c r="Z118" s="144" t="s">
        <v>50</v>
      </c>
      <c r="AA118" s="144" t="s">
        <v>50</v>
      </c>
      <c r="AB118" s="144" t="s">
        <v>50</v>
      </c>
      <c r="AC118" s="144" t="s">
        <v>50</v>
      </c>
      <c r="AD118" s="144" t="s">
        <v>50</v>
      </c>
      <c r="AE118" s="144" t="s">
        <v>273</v>
      </c>
      <c r="AF118" s="144" t="s">
        <v>273</v>
      </c>
      <c r="AG118" s="517" t="s">
        <v>315</v>
      </c>
      <c r="AH118" s="517" t="s">
        <v>339</v>
      </c>
      <c r="AI118" s="517" t="s">
        <v>46</v>
      </c>
      <c r="AJ118" s="517" t="s">
        <v>340</v>
      </c>
      <c r="AK118" s="517"/>
      <c r="AL118" s="517" t="s">
        <v>274</v>
      </c>
      <c r="AM118" s="517"/>
      <c r="AN118" s="517" t="s">
        <v>281</v>
      </c>
      <c r="AO118" s="517"/>
      <c r="AP118" s="517"/>
      <c r="AQ118" s="517"/>
      <c r="AR118" s="121">
        <f t="shared" si="57"/>
        <v>1</v>
      </c>
      <c r="AS118" s="121" t="str">
        <f t="shared" si="58"/>
        <v>2022_12_05_a</v>
      </c>
      <c r="AT118" s="122"/>
      <c r="AU118" s="121" t="str">
        <f t="shared" si="59"/>
        <v>2022</v>
      </c>
      <c r="AV118" s="121" t="str">
        <f t="shared" si="60"/>
        <v>12</v>
      </c>
      <c r="AW118" s="121" t="str">
        <f t="shared" si="61"/>
        <v>05</v>
      </c>
      <c r="AX118" s="121">
        <f t="shared" si="62"/>
        <v>44900</v>
      </c>
      <c r="AY118" s="123"/>
      <c r="AZ118" s="124">
        <f t="shared" si="63"/>
        <v>44900</v>
      </c>
      <c r="BA118" s="121" t="b">
        <f t="shared" si="64"/>
        <v>1</v>
      </c>
      <c r="BB118" s="121">
        <f t="shared" si="65"/>
        <v>44900</v>
      </c>
      <c r="BC118" s="121" t="str">
        <f t="shared" si="66"/>
        <v>no</v>
      </c>
      <c r="BD118" s="121" t="b">
        <f t="shared" si="67"/>
        <v>0</v>
      </c>
      <c r="BE118" s="125" t="s">
        <v>56</v>
      </c>
      <c r="BF118" s="122"/>
    </row>
    <row r="119" spans="1:58" s="128" customFormat="1" ht="154">
      <c r="A119" s="140"/>
      <c r="B119" s="517" t="s">
        <v>341</v>
      </c>
      <c r="C119" s="517"/>
      <c r="D119" s="141">
        <v>10338677</v>
      </c>
      <c r="E119" s="516" t="s">
        <v>263</v>
      </c>
      <c r="F119" s="516" t="s">
        <v>264</v>
      </c>
      <c r="G119" s="142" t="s">
        <v>342</v>
      </c>
      <c r="H119" s="143">
        <v>44970</v>
      </c>
      <c r="I119" s="144">
        <v>44981</v>
      </c>
      <c r="J119" s="143">
        <v>44984</v>
      </c>
      <c r="K119" s="142">
        <v>45046</v>
      </c>
      <c r="L119" s="142" t="s">
        <v>343</v>
      </c>
      <c r="M119" s="144">
        <v>44977</v>
      </c>
      <c r="N119" s="144">
        <v>44981</v>
      </c>
      <c r="O119" s="144" t="s">
        <v>46</v>
      </c>
      <c r="P119" s="144" t="s">
        <v>46</v>
      </c>
      <c r="Q119" s="517" t="s">
        <v>47</v>
      </c>
      <c r="R119" s="517" t="s">
        <v>344</v>
      </c>
      <c r="S119" s="81">
        <f t="shared" si="69"/>
        <v>37</v>
      </c>
      <c r="T119" s="517">
        <v>40</v>
      </c>
      <c r="U119" s="517">
        <v>0</v>
      </c>
      <c r="V119" s="517">
        <v>37</v>
      </c>
      <c r="W119" s="517" t="s">
        <v>272</v>
      </c>
      <c r="X119" s="517"/>
      <c r="Y119" s="517"/>
      <c r="Z119" s="144" t="s">
        <v>50</v>
      </c>
      <c r="AA119" s="144" t="s">
        <v>50</v>
      </c>
      <c r="AB119" s="144" t="s">
        <v>50</v>
      </c>
      <c r="AC119" s="144" t="s">
        <v>50</v>
      </c>
      <c r="AD119" s="144" t="s">
        <v>50</v>
      </c>
      <c r="AE119" s="144" t="s">
        <v>273</v>
      </c>
      <c r="AF119" s="144" t="s">
        <v>273</v>
      </c>
      <c r="AG119" s="517" t="s">
        <v>315</v>
      </c>
      <c r="AH119" s="517" t="s">
        <v>54</v>
      </c>
      <c r="AI119" s="517" t="s">
        <v>46</v>
      </c>
      <c r="AJ119" s="517" t="s">
        <v>54</v>
      </c>
      <c r="AK119" s="517"/>
      <c r="AL119" s="517" t="s">
        <v>274</v>
      </c>
      <c r="AM119" s="517"/>
      <c r="AN119" s="517" t="s">
        <v>281</v>
      </c>
      <c r="AO119" s="517"/>
      <c r="AP119" s="517"/>
      <c r="AQ119" s="517"/>
      <c r="AR119" s="121">
        <f t="shared" si="57"/>
        <v>1</v>
      </c>
      <c r="AS119" s="121" t="str">
        <f t="shared" si="58"/>
        <v>2023_02_13_a</v>
      </c>
      <c r="AT119" s="122"/>
      <c r="AU119" s="121" t="str">
        <f t="shared" si="59"/>
        <v>2023</v>
      </c>
      <c r="AV119" s="121" t="str">
        <f t="shared" si="60"/>
        <v>02</v>
      </c>
      <c r="AW119" s="121" t="str">
        <f t="shared" si="61"/>
        <v>13</v>
      </c>
      <c r="AX119" s="121">
        <f t="shared" si="62"/>
        <v>44970</v>
      </c>
      <c r="AY119" s="123"/>
      <c r="AZ119" s="124">
        <f t="shared" si="63"/>
        <v>44970</v>
      </c>
      <c r="BA119" s="121" t="b">
        <f t="shared" si="64"/>
        <v>1</v>
      </c>
      <c r="BB119" s="121">
        <f t="shared" si="65"/>
        <v>44970</v>
      </c>
      <c r="BC119" s="121" t="str">
        <f t="shared" si="66"/>
        <v>no</v>
      </c>
      <c r="BD119" s="121" t="b">
        <f t="shared" si="67"/>
        <v>0</v>
      </c>
      <c r="BE119" s="125" t="s">
        <v>56</v>
      </c>
      <c r="BF119" s="122"/>
    </row>
    <row r="120" spans="1:58" s="128" customFormat="1" ht="154">
      <c r="A120" s="140"/>
      <c r="B120" s="517" t="s">
        <v>345</v>
      </c>
      <c r="C120" s="517"/>
      <c r="D120" s="141"/>
      <c r="E120" s="516" t="s">
        <v>263</v>
      </c>
      <c r="F120" s="516" t="s">
        <v>264</v>
      </c>
      <c r="G120" s="142" t="s">
        <v>342</v>
      </c>
      <c r="H120" s="143">
        <v>45005</v>
      </c>
      <c r="I120" s="144">
        <v>45016</v>
      </c>
      <c r="J120" s="143">
        <v>45019</v>
      </c>
      <c r="K120" s="142">
        <v>45107</v>
      </c>
      <c r="L120" s="142" t="s">
        <v>343</v>
      </c>
      <c r="M120" s="144">
        <v>45012</v>
      </c>
      <c r="N120" s="144">
        <v>45016</v>
      </c>
      <c r="O120" s="144" t="s">
        <v>46</v>
      </c>
      <c r="P120" s="144" t="s">
        <v>46</v>
      </c>
      <c r="Q120" s="517" t="s">
        <v>47</v>
      </c>
      <c r="R120" s="517" t="s">
        <v>344</v>
      </c>
      <c r="S120" s="81">
        <f t="shared" si="69"/>
        <v>23</v>
      </c>
      <c r="T120" s="517">
        <v>30</v>
      </c>
      <c r="U120" s="517">
        <v>0</v>
      </c>
      <c r="V120" s="517">
        <v>23</v>
      </c>
      <c r="W120" s="517" t="s">
        <v>272</v>
      </c>
      <c r="X120" s="517"/>
      <c r="Y120" s="517"/>
      <c r="Z120" s="144" t="s">
        <v>346</v>
      </c>
      <c r="AA120" s="144" t="s">
        <v>346</v>
      </c>
      <c r="AB120" s="144" t="s">
        <v>346</v>
      </c>
      <c r="AC120" s="144" t="s">
        <v>346</v>
      </c>
      <c r="AD120" s="144" t="s">
        <v>346</v>
      </c>
      <c r="AE120" s="144" t="s">
        <v>52</v>
      </c>
      <c r="AF120" s="144" t="s">
        <v>52</v>
      </c>
      <c r="AG120" s="517" t="s">
        <v>315</v>
      </c>
      <c r="AH120" s="517" t="s">
        <v>339</v>
      </c>
      <c r="AI120" s="517" t="s">
        <v>46</v>
      </c>
      <c r="AJ120" s="517" t="s">
        <v>340</v>
      </c>
      <c r="AK120" s="517"/>
      <c r="AL120" s="517" t="s">
        <v>274</v>
      </c>
      <c r="AM120" s="517"/>
      <c r="AN120" s="517" t="s">
        <v>347</v>
      </c>
      <c r="AO120" s="517"/>
      <c r="AP120" s="517"/>
      <c r="AQ120" s="517"/>
      <c r="AR120" s="121">
        <f t="shared" si="57"/>
        <v>1</v>
      </c>
      <c r="AS120" s="121" t="str">
        <f t="shared" si="58"/>
        <v>2023_03_20_a</v>
      </c>
      <c r="AT120" s="122"/>
      <c r="AU120" s="121" t="str">
        <f t="shared" si="59"/>
        <v>2023</v>
      </c>
      <c r="AV120" s="121" t="str">
        <f t="shared" si="60"/>
        <v>03</v>
      </c>
      <c r="AW120" s="121" t="str">
        <f t="shared" si="61"/>
        <v>20</v>
      </c>
      <c r="AX120" s="121">
        <f t="shared" si="62"/>
        <v>45005</v>
      </c>
      <c r="AY120" s="123"/>
      <c r="AZ120" s="124">
        <f t="shared" si="63"/>
        <v>45005</v>
      </c>
      <c r="BA120" s="121" t="b">
        <f t="shared" si="64"/>
        <v>1</v>
      </c>
      <c r="BB120" s="121">
        <f t="shared" si="65"/>
        <v>45005</v>
      </c>
      <c r="BC120" s="121" t="str">
        <f t="shared" si="66"/>
        <v>no</v>
      </c>
      <c r="BD120" s="121" t="b">
        <f t="shared" si="67"/>
        <v>0</v>
      </c>
      <c r="BE120" s="125" t="s">
        <v>56</v>
      </c>
      <c r="BF120" s="122"/>
    </row>
    <row r="121" spans="1:58" s="114" customFormat="1" ht="154">
      <c r="A121" s="517" t="s">
        <v>299</v>
      </c>
      <c r="B121" s="517"/>
      <c r="C121" s="517"/>
      <c r="D121" s="517"/>
      <c r="E121" s="517"/>
      <c r="F121" s="534" t="s">
        <v>258</v>
      </c>
      <c r="G121" s="535"/>
      <c r="H121" s="535"/>
      <c r="I121" s="535"/>
      <c r="J121" s="535"/>
      <c r="K121" s="535"/>
      <c r="L121" s="535"/>
      <c r="M121" s="535"/>
      <c r="N121" s="535"/>
      <c r="O121" s="535"/>
      <c r="P121" s="535"/>
      <c r="Q121" s="535"/>
      <c r="R121" s="535"/>
      <c r="S121" s="517">
        <f>SUM(S101:S120)</f>
        <v>996</v>
      </c>
      <c r="T121" s="517"/>
      <c r="U121" s="517">
        <f>SUMIFS(U101:U119, Z101:Z119, "=Complete")</f>
        <v>0</v>
      </c>
      <c r="V121" s="517">
        <f>SUM(V101:V120)</f>
        <v>996</v>
      </c>
      <c r="W121" s="517"/>
      <c r="X121" s="517"/>
      <c r="Y121" s="517"/>
      <c r="Z121" s="517"/>
      <c r="AA121" s="517">
        <f>COUNTIFS(AA101:AA119, "=Complete")</f>
        <v>19</v>
      </c>
      <c r="AB121" s="517"/>
      <c r="AC121" s="517"/>
      <c r="AD121" s="517"/>
      <c r="AE121" s="517"/>
      <c r="AF121" s="517"/>
      <c r="AG121" s="517">
        <f>COUNTIFS(AG101:AG120, "=Legacy")</f>
        <v>0</v>
      </c>
      <c r="AH121" s="517">
        <f>COUNTIFS(AH101:AH116, "=Virtual")</f>
        <v>16</v>
      </c>
      <c r="AI121" s="517"/>
      <c r="AJ121" s="517"/>
      <c r="AK121" s="517"/>
      <c r="AL121" s="517"/>
      <c r="AM121" s="517"/>
      <c r="AN121" s="517"/>
      <c r="AO121" s="517"/>
      <c r="AP121" s="517"/>
      <c r="AQ121" s="517"/>
      <c r="AR121" s="121">
        <f t="shared" si="57"/>
        <v>0</v>
      </c>
      <c r="AS121" s="121">
        <f t="shared" si="58"/>
        <v>0</v>
      </c>
      <c r="AT121" s="122"/>
      <c r="AU121" s="121" t="str">
        <f t="shared" si="59"/>
        <v>0</v>
      </c>
      <c r="AV121" s="121" t="str">
        <f t="shared" si="60"/>
        <v/>
      </c>
      <c r="AW121" s="121" t="str">
        <f t="shared" si="61"/>
        <v/>
      </c>
      <c r="AX121" s="121" t="str">
        <f t="shared" si="62"/>
        <v xml:space="preserve"> </v>
      </c>
      <c r="AY121" s="123"/>
      <c r="AZ121" s="124">
        <f t="shared" si="63"/>
        <v>0</v>
      </c>
      <c r="BA121" s="121" t="str">
        <f t="shared" si="64"/>
        <v xml:space="preserve"> </v>
      </c>
      <c r="BB121" s="121">
        <f t="shared" si="65"/>
        <v>0</v>
      </c>
      <c r="BC121" s="121" t="str">
        <f t="shared" si="66"/>
        <v>no</v>
      </c>
      <c r="BD121" s="121" t="b">
        <f t="shared" si="67"/>
        <v>0</v>
      </c>
      <c r="BE121" s="125" t="s">
        <v>56</v>
      </c>
      <c r="BF121" s="122"/>
    </row>
    <row r="122" spans="1:58" s="114" customFormat="1" ht="154">
      <c r="A122" s="517"/>
      <c r="B122" s="517"/>
      <c r="C122" s="517"/>
      <c r="D122" s="517"/>
      <c r="E122" s="517"/>
      <c r="F122" s="534" t="s">
        <v>259</v>
      </c>
      <c r="G122" s="534"/>
      <c r="H122" s="534"/>
      <c r="I122" s="534"/>
      <c r="J122" s="534"/>
      <c r="K122" s="534"/>
      <c r="L122" s="534"/>
      <c r="M122" s="534"/>
      <c r="N122" s="534"/>
      <c r="O122" s="534"/>
      <c r="P122" s="534"/>
      <c r="Q122" s="534"/>
      <c r="R122" s="534"/>
      <c r="S122" s="517">
        <f>SUMIFS(S101:S120, AA101:AA120, "=In Progress")</f>
        <v>0</v>
      </c>
      <c r="T122" s="517"/>
      <c r="U122" s="517">
        <f>SUMIFS(U101:U120, AA101:AA120, "=In Progress")</f>
        <v>0</v>
      </c>
      <c r="V122" s="517">
        <f>SUMIFS(V101:V117, Z101:Z117, "=In Progress")</f>
        <v>0</v>
      </c>
      <c r="W122" s="517"/>
      <c r="X122" s="517"/>
      <c r="Y122" s="517"/>
      <c r="Z122" s="517"/>
      <c r="AA122" s="517">
        <f>COUNTIFS(AA101:AA117, "=In Progress")</f>
        <v>0</v>
      </c>
      <c r="AB122" s="517"/>
      <c r="AC122" s="517"/>
      <c r="AD122" s="517"/>
      <c r="AE122" s="517"/>
      <c r="AF122" s="517"/>
      <c r="AG122" s="517"/>
      <c r="AH122" s="517"/>
      <c r="AI122" s="517"/>
      <c r="AJ122" s="517"/>
      <c r="AK122" s="517"/>
      <c r="AL122" s="517"/>
      <c r="AM122" s="517"/>
      <c r="AN122" s="517"/>
      <c r="AO122" s="517"/>
      <c r="AP122" s="517"/>
      <c r="AQ122" s="517"/>
      <c r="AR122" s="121">
        <f t="shared" si="57"/>
        <v>0</v>
      </c>
      <c r="AS122" s="121">
        <f t="shared" si="58"/>
        <v>0</v>
      </c>
      <c r="AT122" s="122"/>
      <c r="AU122" s="121" t="str">
        <f t="shared" si="59"/>
        <v>0</v>
      </c>
      <c r="AV122" s="121" t="str">
        <f t="shared" si="60"/>
        <v/>
      </c>
      <c r="AW122" s="121" t="str">
        <f t="shared" si="61"/>
        <v/>
      </c>
      <c r="AX122" s="121" t="str">
        <f t="shared" si="62"/>
        <v xml:space="preserve"> </v>
      </c>
      <c r="AY122" s="123"/>
      <c r="AZ122" s="124">
        <f t="shared" si="63"/>
        <v>0</v>
      </c>
      <c r="BA122" s="121" t="str">
        <f t="shared" si="64"/>
        <v xml:space="preserve"> </v>
      </c>
      <c r="BB122" s="121">
        <f t="shared" si="65"/>
        <v>0</v>
      </c>
      <c r="BC122" s="121" t="str">
        <f t="shared" si="66"/>
        <v>no</v>
      </c>
      <c r="BD122" s="121" t="b">
        <f t="shared" si="67"/>
        <v>1</v>
      </c>
      <c r="BE122" s="125" t="s">
        <v>56</v>
      </c>
      <c r="BF122" s="122"/>
    </row>
    <row r="123" spans="1:58" s="114" customFormat="1" ht="154">
      <c r="A123" s="517"/>
      <c r="B123" s="517"/>
      <c r="C123" s="517"/>
      <c r="D123" s="517"/>
      <c r="E123" s="517"/>
      <c r="F123" s="534" t="s">
        <v>260</v>
      </c>
      <c r="G123" s="535"/>
      <c r="H123" s="535"/>
      <c r="I123" s="535"/>
      <c r="J123" s="535"/>
      <c r="K123" s="535"/>
      <c r="L123" s="535"/>
      <c r="M123" s="535"/>
      <c r="N123" s="535"/>
      <c r="O123" s="535"/>
      <c r="P123" s="535"/>
      <c r="Q123" s="535"/>
      <c r="R123" s="535"/>
      <c r="S123" s="517">
        <f>SUMIFS(S101:S120, AA101:AA120, "=Planned")</f>
        <v>23</v>
      </c>
      <c r="T123" s="517"/>
      <c r="U123" s="517">
        <f>SUMIFS(U101:U120, AA101:AA120, "=Planned")</f>
        <v>0</v>
      </c>
      <c r="V123" s="517">
        <f>SUMIFS(V101:V120, Z101:Z120, "=Planned")</f>
        <v>23</v>
      </c>
      <c r="W123" s="517"/>
      <c r="X123" s="517"/>
      <c r="Y123" s="517"/>
      <c r="Z123" s="517"/>
      <c r="AA123" s="517">
        <f>COUNTIFS(AA101:AA120, "=Planned")</f>
        <v>1</v>
      </c>
      <c r="AB123" s="517"/>
      <c r="AC123" s="517"/>
      <c r="AD123" s="517"/>
      <c r="AE123" s="517"/>
      <c r="AF123" s="517"/>
      <c r="AG123" s="517">
        <f>COUNTIFS(AG101:AG122, "=Legacy")</f>
        <v>0</v>
      </c>
      <c r="AH123" s="517">
        <f>COUNTIFS(AH101:AH122, "=Virtual")</f>
        <v>18</v>
      </c>
      <c r="AI123" s="517"/>
      <c r="AJ123" s="517"/>
      <c r="AK123" s="517"/>
      <c r="AL123" s="517"/>
      <c r="AM123" s="517"/>
      <c r="AN123" s="517"/>
      <c r="AO123" s="517"/>
      <c r="AP123" s="517"/>
      <c r="AQ123" s="517"/>
      <c r="AR123" s="121">
        <f t="shared" si="57"/>
        <v>0</v>
      </c>
      <c r="AS123" s="121">
        <f t="shared" si="58"/>
        <v>0</v>
      </c>
      <c r="AT123" s="122"/>
      <c r="AU123" s="121" t="str">
        <f t="shared" si="59"/>
        <v>0</v>
      </c>
      <c r="AV123" s="121" t="str">
        <f t="shared" si="60"/>
        <v/>
      </c>
      <c r="AW123" s="121" t="str">
        <f t="shared" si="61"/>
        <v/>
      </c>
      <c r="AX123" s="121" t="str">
        <f t="shared" si="62"/>
        <v xml:space="preserve"> </v>
      </c>
      <c r="AY123" s="123"/>
      <c r="AZ123" s="124">
        <f t="shared" si="63"/>
        <v>0</v>
      </c>
      <c r="BA123" s="121" t="str">
        <f t="shared" si="64"/>
        <v xml:space="preserve"> </v>
      </c>
      <c r="BB123" s="121">
        <f t="shared" si="65"/>
        <v>0</v>
      </c>
      <c r="BC123" s="121" t="str">
        <f t="shared" si="66"/>
        <v>no</v>
      </c>
      <c r="BD123" s="121" t="b">
        <f t="shared" si="67"/>
        <v>0</v>
      </c>
      <c r="BE123" s="125" t="s">
        <v>56</v>
      </c>
      <c r="BF123" s="122"/>
    </row>
    <row r="124" spans="1:58" s="114" customFormat="1" ht="154">
      <c r="A124" s="517"/>
      <c r="B124" s="517"/>
      <c r="C124" s="517"/>
      <c r="D124" s="517"/>
      <c r="E124" s="517"/>
      <c r="F124" s="534" t="s">
        <v>261</v>
      </c>
      <c r="G124" s="534"/>
      <c r="H124" s="534"/>
      <c r="I124" s="534"/>
      <c r="J124" s="534"/>
      <c r="K124" s="534"/>
      <c r="L124" s="534"/>
      <c r="M124" s="534"/>
      <c r="N124" s="534"/>
      <c r="O124" s="534"/>
      <c r="P124" s="534"/>
      <c r="Q124" s="534"/>
      <c r="R124" s="534"/>
      <c r="S124" s="517">
        <f>SUMIFS(S101:S118, AA101:AA118, "=Tentative")</f>
        <v>0</v>
      </c>
      <c r="T124" s="517"/>
      <c r="U124" s="517">
        <f>SUMIFS(U101:U119, AA101:AA119, "=Tentative")</f>
        <v>0</v>
      </c>
      <c r="V124" s="517">
        <f>SUMIFS(V101:V121, Z101:Z121, "=Tentative")</f>
        <v>0</v>
      </c>
      <c r="W124" s="517"/>
      <c r="X124" s="517"/>
      <c r="Y124" s="517"/>
      <c r="Z124" s="517"/>
      <c r="AA124" s="517">
        <f>COUNTIFS(AA101:AA121, "=Tentative")</f>
        <v>0</v>
      </c>
      <c r="AB124" s="517"/>
      <c r="AC124" s="517"/>
      <c r="AD124" s="517"/>
      <c r="AE124" s="517"/>
      <c r="AF124" s="517"/>
      <c r="AG124" s="517"/>
      <c r="AH124" s="517"/>
      <c r="AI124" s="517"/>
      <c r="AJ124" s="517"/>
      <c r="AK124" s="517"/>
      <c r="AL124" s="517"/>
      <c r="AM124" s="517"/>
      <c r="AN124" s="517"/>
      <c r="AO124" s="517"/>
      <c r="AP124" s="517"/>
      <c r="AQ124" s="517"/>
      <c r="AR124" s="121">
        <f t="shared" si="57"/>
        <v>0</v>
      </c>
      <c r="AS124" s="121">
        <f t="shared" si="58"/>
        <v>0</v>
      </c>
      <c r="AT124" s="122"/>
      <c r="AU124" s="121" t="str">
        <f t="shared" si="59"/>
        <v>0</v>
      </c>
      <c r="AV124" s="121" t="str">
        <f t="shared" si="60"/>
        <v/>
      </c>
      <c r="AW124" s="121" t="str">
        <f t="shared" si="61"/>
        <v/>
      </c>
      <c r="AX124" s="121" t="str">
        <f t="shared" si="62"/>
        <v xml:space="preserve"> </v>
      </c>
      <c r="AY124" s="123"/>
      <c r="AZ124" s="124">
        <f t="shared" si="63"/>
        <v>0</v>
      </c>
      <c r="BA124" s="121" t="str">
        <f t="shared" si="64"/>
        <v xml:space="preserve"> </v>
      </c>
      <c r="BB124" s="121">
        <f t="shared" si="65"/>
        <v>0</v>
      </c>
      <c r="BC124" s="121" t="str">
        <f t="shared" si="66"/>
        <v>no</v>
      </c>
      <c r="BD124" s="121" t="b">
        <f t="shared" si="67"/>
        <v>1</v>
      </c>
      <c r="BE124" s="125" t="s">
        <v>56</v>
      </c>
      <c r="BF124" s="122"/>
    </row>
    <row r="125" spans="1:58" s="114" customFormat="1" ht="154">
      <c r="A125" s="517"/>
      <c r="B125" s="517"/>
      <c r="C125" s="517"/>
      <c r="D125" s="517"/>
      <c r="E125" s="517"/>
      <c r="F125" s="539" t="s">
        <v>169</v>
      </c>
      <c r="G125" s="535"/>
      <c r="H125" s="535"/>
      <c r="I125" s="535"/>
      <c r="J125" s="535"/>
      <c r="K125" s="535"/>
      <c r="L125" s="535"/>
      <c r="M125" s="535"/>
      <c r="N125" s="535"/>
      <c r="O125" s="535"/>
      <c r="P125" s="535"/>
      <c r="Q125" s="535"/>
      <c r="R125" s="535"/>
      <c r="S125" s="518">
        <f>SUM(S121:S124)</f>
        <v>1019</v>
      </c>
      <c r="T125" s="517"/>
      <c r="U125" s="518">
        <f>SUM(U101:U124)</f>
        <v>0</v>
      </c>
      <c r="V125" s="518">
        <f>SUM(V121:V124)</f>
        <v>1019</v>
      </c>
      <c r="W125" s="517"/>
      <c r="X125" s="517"/>
      <c r="Y125" s="517"/>
      <c r="Z125" s="517"/>
      <c r="AA125" s="517"/>
      <c r="AB125" s="517"/>
      <c r="AC125" s="517"/>
      <c r="AD125" s="517"/>
      <c r="AE125" s="517"/>
      <c r="AF125" s="517"/>
      <c r="AG125" s="517"/>
      <c r="AH125" s="517"/>
      <c r="AI125" s="517"/>
      <c r="AJ125" s="517"/>
      <c r="AK125" s="517"/>
      <c r="AL125" s="517"/>
      <c r="AM125" s="517"/>
      <c r="AN125" s="517"/>
      <c r="AO125" s="517"/>
      <c r="AP125" s="517"/>
      <c r="AQ125" s="517"/>
      <c r="AR125" s="121">
        <f t="shared" si="57"/>
        <v>0</v>
      </c>
      <c r="AS125" s="121">
        <f t="shared" si="58"/>
        <v>0</v>
      </c>
      <c r="AT125" s="122"/>
      <c r="AU125" s="121" t="str">
        <f t="shared" si="59"/>
        <v>0</v>
      </c>
      <c r="AV125" s="121" t="str">
        <f t="shared" si="60"/>
        <v/>
      </c>
      <c r="AW125" s="121" t="str">
        <f t="shared" si="61"/>
        <v/>
      </c>
      <c r="AX125" s="121" t="str">
        <f t="shared" si="62"/>
        <v xml:space="preserve"> </v>
      </c>
      <c r="AY125" s="123"/>
      <c r="AZ125" s="124">
        <f t="shared" si="63"/>
        <v>0</v>
      </c>
      <c r="BA125" s="121" t="str">
        <f t="shared" si="64"/>
        <v xml:space="preserve"> </v>
      </c>
      <c r="BB125" s="121">
        <f t="shared" si="65"/>
        <v>0</v>
      </c>
      <c r="BC125" s="121" t="str">
        <f t="shared" si="66"/>
        <v>no</v>
      </c>
      <c r="BD125" s="121" t="b">
        <f t="shared" si="67"/>
        <v>0</v>
      </c>
      <c r="BE125" s="125" t="s">
        <v>56</v>
      </c>
      <c r="BF125" s="122"/>
    </row>
    <row r="126" spans="1:58" s="114" customFormat="1" ht="154">
      <c r="A126" s="517"/>
      <c r="B126" s="517" t="s">
        <v>348</v>
      </c>
      <c r="C126" s="517"/>
      <c r="D126" s="81">
        <v>10096428</v>
      </c>
      <c r="E126" s="517"/>
      <c r="F126" s="516" t="s">
        <v>349</v>
      </c>
      <c r="G126" s="142" t="s">
        <v>342</v>
      </c>
      <c r="H126" s="143">
        <v>44249</v>
      </c>
      <c r="I126" s="144" t="s">
        <v>350</v>
      </c>
      <c r="J126" s="143">
        <v>44263</v>
      </c>
      <c r="K126" s="144"/>
      <c r="L126" s="144"/>
      <c r="M126" s="144" t="s">
        <v>271</v>
      </c>
      <c r="N126" s="144" t="s">
        <v>271</v>
      </c>
      <c r="O126" s="144" t="s">
        <v>271</v>
      </c>
      <c r="P126" s="144" t="s">
        <v>271</v>
      </c>
      <c r="Q126" s="517" t="s">
        <v>47</v>
      </c>
      <c r="R126" s="517" t="s">
        <v>342</v>
      </c>
      <c r="S126" s="81">
        <f t="shared" ref="S126:S128" si="70">U126+V126</f>
        <v>27</v>
      </c>
      <c r="T126" s="81">
        <v>27</v>
      </c>
      <c r="U126" s="517">
        <v>0</v>
      </c>
      <c r="V126" s="517">
        <v>27</v>
      </c>
      <c r="W126" s="517" t="s">
        <v>351</v>
      </c>
      <c r="X126" s="517" t="s">
        <v>352</v>
      </c>
      <c r="Y126" s="517"/>
      <c r="Z126" s="517" t="s">
        <v>52</v>
      </c>
      <c r="AA126" s="517" t="s">
        <v>52</v>
      </c>
      <c r="AB126" s="517" t="s">
        <v>52</v>
      </c>
      <c r="AC126" s="517" t="s">
        <v>353</v>
      </c>
      <c r="AD126" s="517" t="s">
        <v>346</v>
      </c>
      <c r="AE126" s="517" t="s">
        <v>52</v>
      </c>
      <c r="AF126" s="517" t="s">
        <v>52</v>
      </c>
      <c r="AG126" s="517" t="s">
        <v>53</v>
      </c>
      <c r="AH126" s="517" t="s">
        <v>54</v>
      </c>
      <c r="AI126" s="517" t="s">
        <v>353</v>
      </c>
      <c r="AJ126" s="517" t="s">
        <v>354</v>
      </c>
      <c r="AK126" s="517"/>
      <c r="AL126" s="517" t="s">
        <v>355</v>
      </c>
      <c r="AM126" s="517"/>
      <c r="AN126" s="517"/>
      <c r="AO126" s="517"/>
      <c r="AP126" s="517"/>
      <c r="AQ126" s="517"/>
      <c r="AR126" s="121">
        <f t="shared" si="57"/>
        <v>1</v>
      </c>
      <c r="AS126" s="121" t="str">
        <f t="shared" si="58"/>
        <v>2021_02_22_a</v>
      </c>
      <c r="AT126" s="122"/>
      <c r="AU126" s="121" t="str">
        <f t="shared" si="59"/>
        <v>2021</v>
      </c>
      <c r="AV126" s="121" t="str">
        <f t="shared" si="60"/>
        <v>02</v>
      </c>
      <c r="AW126" s="121" t="str">
        <f t="shared" si="61"/>
        <v>22</v>
      </c>
      <c r="AX126" s="121">
        <f t="shared" si="62"/>
        <v>44249</v>
      </c>
      <c r="AY126" s="123"/>
      <c r="AZ126" s="124">
        <f t="shared" si="63"/>
        <v>44249</v>
      </c>
      <c r="BA126" s="121" t="b">
        <f t="shared" si="64"/>
        <v>1</v>
      </c>
      <c r="BB126" s="121">
        <f t="shared" si="65"/>
        <v>44249</v>
      </c>
      <c r="BC126" s="121" t="str">
        <f t="shared" si="66"/>
        <v>no</v>
      </c>
      <c r="BD126" s="121" t="b">
        <f t="shared" si="67"/>
        <v>0</v>
      </c>
      <c r="BE126" s="125" t="s">
        <v>56</v>
      </c>
      <c r="BF126" s="122"/>
    </row>
    <row r="127" spans="1:58" s="114" customFormat="1" ht="154">
      <c r="A127" s="517"/>
      <c r="B127" s="81" t="s">
        <v>356</v>
      </c>
      <c r="C127" s="81"/>
      <c r="D127" s="81" t="s">
        <v>357</v>
      </c>
      <c r="E127" s="81"/>
      <c r="F127" s="532" t="s">
        <v>349</v>
      </c>
      <c r="G127" s="147" t="s">
        <v>342</v>
      </c>
      <c r="H127" s="137">
        <v>44354</v>
      </c>
      <c r="I127" s="148"/>
      <c r="J127" s="137">
        <v>44368</v>
      </c>
      <c r="K127" s="148"/>
      <c r="L127" s="148"/>
      <c r="M127" s="148"/>
      <c r="N127" s="148"/>
      <c r="O127" s="148"/>
      <c r="P127" s="148"/>
      <c r="Q127" s="81"/>
      <c r="R127" s="81" t="s">
        <v>358</v>
      </c>
      <c r="S127" s="81">
        <f t="shared" si="70"/>
        <v>13</v>
      </c>
      <c r="T127" s="81">
        <v>24</v>
      </c>
      <c r="U127" s="81">
        <v>0</v>
      </c>
      <c r="V127" s="517">
        <v>13</v>
      </c>
      <c r="W127" s="81" t="s">
        <v>359</v>
      </c>
      <c r="X127" s="81" t="s">
        <v>360</v>
      </c>
      <c r="Y127" s="81"/>
      <c r="Z127" s="81" t="s">
        <v>52</v>
      </c>
      <c r="AA127" s="81" t="s">
        <v>346</v>
      </c>
      <c r="AB127" s="81" t="s">
        <v>52</v>
      </c>
      <c r="AC127" s="81" t="s">
        <v>46</v>
      </c>
      <c r="AD127" s="81" t="s">
        <v>52</v>
      </c>
      <c r="AE127" s="81" t="s">
        <v>52</v>
      </c>
      <c r="AF127" s="81" t="s">
        <v>52</v>
      </c>
      <c r="AG127" s="81" t="s">
        <v>53</v>
      </c>
      <c r="AH127" s="81" t="s">
        <v>54</v>
      </c>
      <c r="AI127" s="81" t="s">
        <v>46</v>
      </c>
      <c r="AJ127" s="81" t="s">
        <v>54</v>
      </c>
      <c r="AK127" s="81"/>
      <c r="AL127" s="81" t="s">
        <v>55</v>
      </c>
      <c r="AM127" s="517"/>
      <c r="AN127" s="517"/>
      <c r="AO127" s="517"/>
      <c r="AP127" s="517"/>
      <c r="AQ127" s="517"/>
      <c r="AR127" s="121">
        <f t="shared" si="57"/>
        <v>1</v>
      </c>
      <c r="AS127" s="121" t="str">
        <f t="shared" si="58"/>
        <v>2021_06_07_a</v>
      </c>
      <c r="AT127" s="122"/>
      <c r="AU127" s="121" t="str">
        <f t="shared" si="59"/>
        <v>2021</v>
      </c>
      <c r="AV127" s="121" t="str">
        <f t="shared" si="60"/>
        <v>06</v>
      </c>
      <c r="AW127" s="121" t="str">
        <f t="shared" si="61"/>
        <v>07</v>
      </c>
      <c r="AX127" s="121">
        <f t="shared" si="62"/>
        <v>44354</v>
      </c>
      <c r="AY127" s="123"/>
      <c r="AZ127" s="124">
        <f t="shared" si="63"/>
        <v>44354</v>
      </c>
      <c r="BA127" s="121" t="b">
        <f t="shared" si="64"/>
        <v>1</v>
      </c>
      <c r="BB127" s="121">
        <f t="shared" si="65"/>
        <v>44354</v>
      </c>
      <c r="BC127" s="121" t="str">
        <f t="shared" si="66"/>
        <v>no</v>
      </c>
      <c r="BD127" s="121" t="b">
        <f t="shared" si="67"/>
        <v>0</v>
      </c>
      <c r="BE127" s="125" t="s">
        <v>56</v>
      </c>
      <c r="BF127" s="122"/>
    </row>
    <row r="128" spans="1:58" s="114" customFormat="1" ht="154">
      <c r="A128" s="517"/>
      <c r="B128" s="517" t="s">
        <v>361</v>
      </c>
      <c r="C128" s="517"/>
      <c r="D128" s="149">
        <v>10097921</v>
      </c>
      <c r="E128" s="517"/>
      <c r="F128" s="516" t="s">
        <v>349</v>
      </c>
      <c r="G128" s="142" t="s">
        <v>342</v>
      </c>
      <c r="H128" s="143">
        <v>44272</v>
      </c>
      <c r="I128" s="144" t="s">
        <v>362</v>
      </c>
      <c r="J128" s="143">
        <v>44286</v>
      </c>
      <c r="K128" s="144"/>
      <c r="L128" s="144"/>
      <c r="M128" s="144" t="s">
        <v>271</v>
      </c>
      <c r="N128" s="144" t="s">
        <v>271</v>
      </c>
      <c r="O128" s="144" t="s">
        <v>271</v>
      </c>
      <c r="P128" s="144" t="s">
        <v>271</v>
      </c>
      <c r="Q128" s="517" t="s">
        <v>47</v>
      </c>
      <c r="R128" s="517" t="s">
        <v>342</v>
      </c>
      <c r="S128" s="517">
        <f t="shared" si="70"/>
        <v>24</v>
      </c>
      <c r="T128" s="81">
        <v>24</v>
      </c>
      <c r="U128" s="517">
        <v>0</v>
      </c>
      <c r="V128" s="517">
        <v>24</v>
      </c>
      <c r="W128" s="81" t="s">
        <v>363</v>
      </c>
      <c r="X128" s="517" t="s">
        <v>364</v>
      </c>
      <c r="Y128" s="517"/>
      <c r="Z128" s="517" t="s">
        <v>52</v>
      </c>
      <c r="AA128" s="517" t="s">
        <v>52</v>
      </c>
      <c r="AB128" s="517" t="s">
        <v>52</v>
      </c>
      <c r="AC128" s="517" t="s">
        <v>46</v>
      </c>
      <c r="AD128" s="517" t="s">
        <v>52</v>
      </c>
      <c r="AE128" s="517" t="s">
        <v>52</v>
      </c>
      <c r="AF128" s="517" t="s">
        <v>52</v>
      </c>
      <c r="AG128" s="517" t="s">
        <v>53</v>
      </c>
      <c r="AH128" s="517" t="s">
        <v>54</v>
      </c>
      <c r="AI128" s="517" t="s">
        <v>46</v>
      </c>
      <c r="AJ128" s="517" t="s">
        <v>354</v>
      </c>
      <c r="AK128" s="517"/>
      <c r="AL128" s="517" t="s">
        <v>55</v>
      </c>
      <c r="AM128" s="517"/>
      <c r="AN128" s="517"/>
      <c r="AO128" s="517"/>
      <c r="AP128" s="517"/>
      <c r="AQ128" s="517"/>
      <c r="AR128" s="121">
        <f t="shared" si="57"/>
        <v>1</v>
      </c>
      <c r="AS128" s="121" t="str">
        <f t="shared" si="58"/>
        <v>2021_03_17_a</v>
      </c>
      <c r="AT128" s="122"/>
      <c r="AU128" s="121" t="str">
        <f t="shared" si="59"/>
        <v>2021</v>
      </c>
      <c r="AV128" s="121" t="str">
        <f t="shared" si="60"/>
        <v>03</v>
      </c>
      <c r="AW128" s="121" t="str">
        <f t="shared" si="61"/>
        <v>17</v>
      </c>
      <c r="AX128" s="121">
        <f t="shared" si="62"/>
        <v>44272</v>
      </c>
      <c r="AY128" s="123"/>
      <c r="AZ128" s="124">
        <f t="shared" si="63"/>
        <v>44272</v>
      </c>
      <c r="BA128" s="121" t="b">
        <f t="shared" si="64"/>
        <v>1</v>
      </c>
      <c r="BB128" s="121">
        <f t="shared" si="65"/>
        <v>44272</v>
      </c>
      <c r="BC128" s="121" t="str">
        <f t="shared" si="66"/>
        <v>no</v>
      </c>
      <c r="BD128" s="121" t="b">
        <f t="shared" si="67"/>
        <v>0</v>
      </c>
      <c r="BE128" s="125" t="s">
        <v>56</v>
      </c>
      <c r="BF128" s="122"/>
    </row>
    <row r="129" spans="2:58" s="114" customFormat="1" ht="154">
      <c r="B129" s="81" t="s">
        <v>365</v>
      </c>
      <c r="C129" s="81"/>
      <c r="D129" s="81">
        <v>10101652</v>
      </c>
      <c r="E129" s="81"/>
      <c r="F129" s="532" t="s">
        <v>349</v>
      </c>
      <c r="G129" s="147" t="s">
        <v>342</v>
      </c>
      <c r="H129" s="137">
        <v>44368</v>
      </c>
      <c r="I129" s="148"/>
      <c r="J129" s="137">
        <v>44382</v>
      </c>
      <c r="K129" s="148"/>
      <c r="L129" s="148"/>
      <c r="M129" s="148"/>
      <c r="N129" s="148"/>
      <c r="O129" s="148"/>
      <c r="P129" s="148"/>
      <c r="Q129" s="81"/>
      <c r="R129" s="81" t="s">
        <v>366</v>
      </c>
      <c r="S129" s="81">
        <f>U129+V129</f>
        <v>22</v>
      </c>
      <c r="T129" s="81">
        <v>24</v>
      </c>
      <c r="U129" s="81">
        <v>0</v>
      </c>
      <c r="V129" s="517">
        <v>22</v>
      </c>
      <c r="W129" s="81" t="s">
        <v>351</v>
      </c>
      <c r="X129" s="81" t="s">
        <v>367</v>
      </c>
      <c r="Y129" s="81"/>
      <c r="Z129" s="81" t="s">
        <v>52</v>
      </c>
      <c r="AA129" s="81" t="s">
        <v>50</v>
      </c>
      <c r="AB129" s="81" t="s">
        <v>52</v>
      </c>
      <c r="AC129" s="81" t="s">
        <v>46</v>
      </c>
      <c r="AD129" s="81" t="s">
        <v>52</v>
      </c>
      <c r="AE129" s="81" t="s">
        <v>52</v>
      </c>
      <c r="AF129" s="81" t="s">
        <v>52</v>
      </c>
      <c r="AG129" s="81" t="s">
        <v>53</v>
      </c>
      <c r="AH129" s="81" t="s">
        <v>54</v>
      </c>
      <c r="AI129" s="81" t="s">
        <v>46</v>
      </c>
      <c r="AJ129" s="81" t="s">
        <v>54</v>
      </c>
      <c r="AK129" s="81"/>
      <c r="AL129" s="81" t="s">
        <v>55</v>
      </c>
      <c r="AM129" s="517"/>
      <c r="AN129" s="517"/>
      <c r="AO129" s="517"/>
      <c r="AP129" s="517"/>
      <c r="AQ129" s="517"/>
      <c r="AR129" s="121">
        <f t="shared" si="57"/>
        <v>1</v>
      </c>
      <c r="AS129" s="121" t="str">
        <f t="shared" si="58"/>
        <v>2021_06_21_a</v>
      </c>
      <c r="AT129" s="122"/>
      <c r="AU129" s="121" t="str">
        <f t="shared" si="59"/>
        <v>2021</v>
      </c>
      <c r="AV129" s="121" t="str">
        <f t="shared" si="60"/>
        <v>06</v>
      </c>
      <c r="AW129" s="121" t="str">
        <f t="shared" si="61"/>
        <v>21</v>
      </c>
      <c r="AX129" s="121">
        <f t="shared" si="62"/>
        <v>44368</v>
      </c>
      <c r="AY129" s="123"/>
      <c r="AZ129" s="124">
        <f t="shared" si="63"/>
        <v>44368</v>
      </c>
      <c r="BA129" s="121" t="b">
        <f t="shared" si="64"/>
        <v>1</v>
      </c>
      <c r="BB129" s="121">
        <f t="shared" si="65"/>
        <v>44368</v>
      </c>
      <c r="BC129" s="121" t="str">
        <f t="shared" si="66"/>
        <v>no</v>
      </c>
      <c r="BD129" s="121" t="b">
        <f t="shared" si="67"/>
        <v>0</v>
      </c>
      <c r="BE129" s="125" t="s">
        <v>56</v>
      </c>
      <c r="BF129" s="122"/>
    </row>
    <row r="130" spans="2:58" s="114" customFormat="1" ht="154">
      <c r="B130" s="115" t="s">
        <v>368</v>
      </c>
      <c r="C130" s="81"/>
      <c r="D130" s="81">
        <v>10103133</v>
      </c>
      <c r="E130" s="81"/>
      <c r="F130" s="532" t="s">
        <v>349</v>
      </c>
      <c r="G130" s="147" t="s">
        <v>342</v>
      </c>
      <c r="H130" s="137">
        <v>44413</v>
      </c>
      <c r="I130" s="148"/>
      <c r="J130" s="137">
        <v>44423</v>
      </c>
      <c r="K130" s="148"/>
      <c r="L130" s="148"/>
      <c r="M130" s="148"/>
      <c r="N130" s="148"/>
      <c r="O130" s="148"/>
      <c r="P130" s="148"/>
      <c r="Q130" s="81"/>
      <c r="R130" s="81"/>
      <c r="S130" s="81">
        <f>U130+V130</f>
        <v>19</v>
      </c>
      <c r="T130" s="81">
        <v>24</v>
      </c>
      <c r="U130" s="81">
        <v>0</v>
      </c>
      <c r="V130" s="517">
        <v>19</v>
      </c>
      <c r="W130" s="81" t="s">
        <v>369</v>
      </c>
      <c r="X130" s="81" t="s">
        <v>364</v>
      </c>
      <c r="Y130" s="81"/>
      <c r="Z130" s="81" t="s">
        <v>52</v>
      </c>
      <c r="AA130" s="81" t="s">
        <v>50</v>
      </c>
      <c r="AB130" s="81" t="s">
        <v>52</v>
      </c>
      <c r="AC130" s="81" t="s">
        <v>46</v>
      </c>
      <c r="AD130" s="81" t="s">
        <v>52</v>
      </c>
      <c r="AE130" s="81" t="s">
        <v>52</v>
      </c>
      <c r="AF130" s="81" t="s">
        <v>52</v>
      </c>
      <c r="AG130" s="81" t="s">
        <v>53</v>
      </c>
      <c r="AH130" s="81" t="s">
        <v>54</v>
      </c>
      <c r="AI130" s="81" t="s">
        <v>46</v>
      </c>
      <c r="AJ130" s="81" t="s">
        <v>54</v>
      </c>
      <c r="AK130" s="81"/>
      <c r="AL130" s="81" t="s">
        <v>55</v>
      </c>
      <c r="AM130" s="517"/>
      <c r="AN130" s="517"/>
      <c r="AO130" s="517"/>
      <c r="AP130" s="517"/>
      <c r="AQ130" s="517"/>
      <c r="AR130" s="121">
        <f t="shared" si="57"/>
        <v>1</v>
      </c>
      <c r="AS130" s="121" t="str">
        <f t="shared" si="58"/>
        <v>2021_08_05_a</v>
      </c>
      <c r="AT130" s="122"/>
      <c r="AU130" s="121" t="str">
        <f t="shared" si="59"/>
        <v>2021</v>
      </c>
      <c r="AV130" s="121" t="str">
        <f t="shared" si="60"/>
        <v>08</v>
      </c>
      <c r="AW130" s="121" t="str">
        <f t="shared" si="61"/>
        <v>05</v>
      </c>
      <c r="AX130" s="121">
        <f t="shared" si="62"/>
        <v>44413</v>
      </c>
      <c r="AY130" s="123"/>
      <c r="AZ130" s="124">
        <f t="shared" si="63"/>
        <v>44413</v>
      </c>
      <c r="BA130" s="121" t="b">
        <f t="shared" si="64"/>
        <v>1</v>
      </c>
      <c r="BB130" s="121">
        <f t="shared" si="65"/>
        <v>44413</v>
      </c>
      <c r="BC130" s="121" t="str">
        <f t="shared" si="66"/>
        <v>no</v>
      </c>
      <c r="BD130" s="121" t="b">
        <f t="shared" si="67"/>
        <v>0</v>
      </c>
      <c r="BE130" s="125" t="s">
        <v>56</v>
      </c>
      <c r="BF130" s="122"/>
    </row>
    <row r="131" spans="2:58" s="115" customFormat="1" ht="154">
      <c r="B131" s="115" t="s">
        <v>370</v>
      </c>
      <c r="D131" s="115">
        <v>10105619</v>
      </c>
      <c r="F131" s="150" t="s">
        <v>349</v>
      </c>
      <c r="G131" s="151" t="s">
        <v>342</v>
      </c>
      <c r="H131" s="152">
        <v>44459</v>
      </c>
      <c r="I131" s="153">
        <v>44470</v>
      </c>
      <c r="J131" s="152">
        <v>44473</v>
      </c>
      <c r="K131" s="153">
        <v>44126</v>
      </c>
      <c r="L131" s="153">
        <v>44494</v>
      </c>
      <c r="M131" s="153" t="s">
        <v>271</v>
      </c>
      <c r="N131" s="153" t="s">
        <v>271</v>
      </c>
      <c r="O131" s="153" t="s">
        <v>271</v>
      </c>
      <c r="P131" s="153" t="s">
        <v>271</v>
      </c>
      <c r="Q131" s="115" t="s">
        <v>99</v>
      </c>
      <c r="R131" s="115" t="s">
        <v>342</v>
      </c>
      <c r="S131" s="81">
        <f t="shared" ref="S131:S145" si="71">U131+V131</f>
        <v>42</v>
      </c>
      <c r="T131" s="81">
        <v>42</v>
      </c>
      <c r="U131" s="115">
        <v>0</v>
      </c>
      <c r="V131" s="517">
        <v>42</v>
      </c>
      <c r="W131" s="81" t="s">
        <v>351</v>
      </c>
      <c r="X131" s="115" t="s">
        <v>364</v>
      </c>
      <c r="Z131" s="115" t="s">
        <v>52</v>
      </c>
      <c r="AA131" s="115" t="s">
        <v>50</v>
      </c>
      <c r="AB131" s="115" t="s">
        <v>52</v>
      </c>
      <c r="AC131" s="115" t="s">
        <v>46</v>
      </c>
      <c r="AD131" s="115" t="s">
        <v>52</v>
      </c>
      <c r="AE131" s="115" t="s">
        <v>52</v>
      </c>
      <c r="AF131" s="115" t="s">
        <v>52</v>
      </c>
      <c r="AG131" s="115" t="s">
        <v>53</v>
      </c>
      <c r="AH131" s="115" t="s">
        <v>54</v>
      </c>
      <c r="AI131" s="115" t="s">
        <v>46</v>
      </c>
      <c r="AJ131" s="115" t="s">
        <v>371</v>
      </c>
      <c r="AL131" s="115" t="s">
        <v>55</v>
      </c>
      <c r="AR131" s="121">
        <f t="shared" ref="AR131:AR194" si="72">COUNTIF(B:B,B131)</f>
        <v>1</v>
      </c>
      <c r="AS131" s="121" t="str">
        <f t="shared" si="58"/>
        <v>2021_09_20_a</v>
      </c>
      <c r="AT131" s="122"/>
      <c r="AU131" s="121" t="str">
        <f t="shared" si="59"/>
        <v>2021</v>
      </c>
      <c r="AV131" s="121" t="str">
        <f t="shared" si="60"/>
        <v>09</v>
      </c>
      <c r="AW131" s="121" t="str">
        <f t="shared" si="61"/>
        <v>20</v>
      </c>
      <c r="AX131" s="121">
        <f t="shared" si="62"/>
        <v>44459</v>
      </c>
      <c r="AY131" s="123"/>
      <c r="AZ131" s="124">
        <f t="shared" si="63"/>
        <v>44459</v>
      </c>
      <c r="BA131" s="121" t="b">
        <f t="shared" si="64"/>
        <v>1</v>
      </c>
      <c r="BB131" s="121">
        <f t="shared" si="65"/>
        <v>44459</v>
      </c>
      <c r="BC131" s="121" t="str">
        <f t="shared" si="66"/>
        <v>no</v>
      </c>
      <c r="BD131" s="121" t="b">
        <f t="shared" si="67"/>
        <v>0</v>
      </c>
      <c r="BE131" s="125" t="s">
        <v>56</v>
      </c>
      <c r="BF131" s="122"/>
    </row>
    <row r="132" spans="2:58" s="115" customFormat="1" ht="154">
      <c r="B132" s="115" t="s">
        <v>372</v>
      </c>
      <c r="D132" s="115">
        <v>10210275</v>
      </c>
      <c r="F132" s="150" t="s">
        <v>349</v>
      </c>
      <c r="G132" s="151" t="s">
        <v>342</v>
      </c>
      <c r="H132" s="152">
        <v>44473</v>
      </c>
      <c r="I132" s="153">
        <v>44849</v>
      </c>
      <c r="J132" s="152">
        <v>44487</v>
      </c>
      <c r="K132" s="153"/>
      <c r="L132" s="153"/>
      <c r="M132" s="153"/>
      <c r="N132" s="153"/>
      <c r="O132" s="153"/>
      <c r="P132" s="153"/>
      <c r="R132" s="115" t="s">
        <v>358</v>
      </c>
      <c r="S132" s="81">
        <f t="shared" si="71"/>
        <v>24</v>
      </c>
      <c r="T132" s="81">
        <v>24</v>
      </c>
      <c r="U132" s="115">
        <v>0</v>
      </c>
      <c r="V132" s="517">
        <v>24</v>
      </c>
      <c r="W132" s="81" t="s">
        <v>351</v>
      </c>
      <c r="X132" s="115" t="s">
        <v>373</v>
      </c>
      <c r="Z132" s="115" t="s">
        <v>52</v>
      </c>
      <c r="AA132" s="115" t="s">
        <v>50</v>
      </c>
      <c r="AB132" s="115" t="s">
        <v>346</v>
      </c>
      <c r="AC132" s="115" t="s">
        <v>353</v>
      </c>
      <c r="AD132" s="115" t="s">
        <v>346</v>
      </c>
      <c r="AE132" s="115" t="s">
        <v>346</v>
      </c>
      <c r="AF132" s="115" t="s">
        <v>346</v>
      </c>
      <c r="AG132" s="115" t="s">
        <v>53</v>
      </c>
      <c r="AH132" s="115" t="s">
        <v>371</v>
      </c>
      <c r="AI132" s="115" t="s">
        <v>46</v>
      </c>
      <c r="AJ132" s="115" t="s">
        <v>374</v>
      </c>
      <c r="AL132" s="115" t="s">
        <v>355</v>
      </c>
      <c r="AR132" s="121">
        <f t="shared" si="72"/>
        <v>1</v>
      </c>
      <c r="AS132" s="121" t="str">
        <f t="shared" si="58"/>
        <v>2021_10_04_a</v>
      </c>
      <c r="AT132" s="122"/>
      <c r="AU132" s="121" t="str">
        <f t="shared" si="59"/>
        <v>2021</v>
      </c>
      <c r="AV132" s="121" t="str">
        <f t="shared" si="60"/>
        <v>10</v>
      </c>
      <c r="AW132" s="121" t="str">
        <f t="shared" si="61"/>
        <v>04</v>
      </c>
      <c r="AX132" s="121">
        <f t="shared" si="62"/>
        <v>44473</v>
      </c>
      <c r="AY132" s="123"/>
      <c r="AZ132" s="124">
        <f t="shared" si="63"/>
        <v>44473</v>
      </c>
      <c r="BA132" s="121" t="b">
        <f t="shared" si="64"/>
        <v>1</v>
      </c>
      <c r="BB132" s="121">
        <f t="shared" si="65"/>
        <v>44473</v>
      </c>
      <c r="BC132" s="121" t="str">
        <f t="shared" si="66"/>
        <v>no</v>
      </c>
      <c r="BD132" s="121" t="b">
        <f t="shared" si="67"/>
        <v>0</v>
      </c>
      <c r="BE132" s="125" t="s">
        <v>56</v>
      </c>
      <c r="BF132" s="122"/>
    </row>
    <row r="133" spans="2:58" s="115" customFormat="1" ht="154">
      <c r="B133" s="115" t="s">
        <v>375</v>
      </c>
      <c r="D133" s="154">
        <v>10220966</v>
      </c>
      <c r="F133" s="150" t="s">
        <v>349</v>
      </c>
      <c r="G133" s="151" t="s">
        <v>342</v>
      </c>
      <c r="H133" s="152">
        <v>44494</v>
      </c>
      <c r="I133" s="153">
        <v>44505</v>
      </c>
      <c r="J133" s="152">
        <v>44508</v>
      </c>
      <c r="K133" s="153">
        <v>44519</v>
      </c>
      <c r="L133" s="153">
        <v>44522</v>
      </c>
      <c r="M133" s="153" t="s">
        <v>271</v>
      </c>
      <c r="N133" s="153" t="s">
        <v>271</v>
      </c>
      <c r="O133" s="153" t="s">
        <v>271</v>
      </c>
      <c r="P133" s="153" t="s">
        <v>271</v>
      </c>
      <c r="Q133" s="115" t="s">
        <v>121</v>
      </c>
      <c r="R133" s="115" t="s">
        <v>342</v>
      </c>
      <c r="S133" s="81">
        <f t="shared" si="71"/>
        <v>26</v>
      </c>
      <c r="T133" s="115">
        <v>26</v>
      </c>
      <c r="U133" s="115">
        <v>0</v>
      </c>
      <c r="V133" s="517">
        <v>26</v>
      </c>
      <c r="W133" s="115" t="s">
        <v>351</v>
      </c>
      <c r="X133" s="115" t="s">
        <v>364</v>
      </c>
      <c r="Z133" s="115" t="s">
        <v>52</v>
      </c>
      <c r="AA133" s="115" t="s">
        <v>50</v>
      </c>
      <c r="AB133" s="115" t="s">
        <v>52</v>
      </c>
      <c r="AC133" s="115" t="s">
        <v>46</v>
      </c>
      <c r="AD133" s="115" t="s">
        <v>52</v>
      </c>
      <c r="AE133" s="115" t="s">
        <v>52</v>
      </c>
      <c r="AF133" s="115" t="s">
        <v>52</v>
      </c>
      <c r="AG133" s="115" t="s">
        <v>53</v>
      </c>
      <c r="AH133" s="115" t="s">
        <v>54</v>
      </c>
      <c r="AI133" s="115" t="s">
        <v>46</v>
      </c>
      <c r="AJ133" s="115" t="s">
        <v>371</v>
      </c>
      <c r="AL133" s="115" t="s">
        <v>55</v>
      </c>
      <c r="AR133" s="121">
        <f t="shared" si="72"/>
        <v>1</v>
      </c>
      <c r="AS133" s="121" t="str">
        <f t="shared" ref="AS133:AS196" si="73">IFERROR(RIGHT(B133,16-SEARCH("_", B133)),0)</f>
        <v>2021_10_25_a</v>
      </c>
      <c r="AT133" s="122"/>
      <c r="AU133" s="121" t="str">
        <f t="shared" ref="AU133:AU196" si="74">LEFT(AS133,4)</f>
        <v>2021</v>
      </c>
      <c r="AV133" s="121" t="str">
        <f t="shared" ref="AV133:AV196" si="75">MID(AS133,6,2)</f>
        <v>10</v>
      </c>
      <c r="AW133" s="121" t="str">
        <f t="shared" ref="AW133:AW196" si="76">MID(AS133,9,2)</f>
        <v>25</v>
      </c>
      <c r="AX133" s="121">
        <f t="shared" ref="AX133:AX196" si="77">IFERROR(DATE(AU133,AV133,AW133)," ")</f>
        <v>44494</v>
      </c>
      <c r="AY133" s="123"/>
      <c r="AZ133" s="124">
        <f t="shared" ref="AZ133:AZ196" si="78">H133</f>
        <v>44494</v>
      </c>
      <c r="BA133" s="121" t="b">
        <f t="shared" ref="BA133:BA196" si="79">IF(AX133=" "," ",AX133=AZ133)</f>
        <v>1</v>
      </c>
      <c r="BB133" s="121">
        <f t="shared" ref="BB133:BB196" si="80">IF(BC133="YES"," ",AZ133)</f>
        <v>44494</v>
      </c>
      <c r="BC133" s="121" t="str">
        <f t="shared" ref="BC133:BC196" si="81">IF(AM133="Apprentice","yes","no")</f>
        <v>no</v>
      </c>
      <c r="BD133" s="121" t="b">
        <f t="shared" ref="BD133:BD196" si="82">IF(OR(U133&lt;&gt;"0", V133&lt;&gt;"0"),U133=V133," ")</f>
        <v>0</v>
      </c>
      <c r="BE133" s="125" t="s">
        <v>56</v>
      </c>
      <c r="BF133" s="122"/>
    </row>
    <row r="134" spans="2:58" s="115" customFormat="1" ht="154">
      <c r="B134" s="115" t="s">
        <v>376</v>
      </c>
      <c r="D134" s="154">
        <v>10241236</v>
      </c>
      <c r="F134" s="150" t="s">
        <v>349</v>
      </c>
      <c r="G134" s="151" t="s">
        <v>342</v>
      </c>
      <c r="H134" s="152">
        <v>44599</v>
      </c>
      <c r="I134" s="153">
        <v>44610</v>
      </c>
      <c r="J134" s="152">
        <v>44613</v>
      </c>
      <c r="K134" s="153">
        <v>44624</v>
      </c>
      <c r="L134" s="153">
        <v>44627</v>
      </c>
      <c r="M134" s="153"/>
      <c r="N134" s="153"/>
      <c r="O134" s="153"/>
      <c r="P134" s="153"/>
      <c r="S134" s="81">
        <f t="shared" si="71"/>
        <v>17</v>
      </c>
      <c r="U134" s="115">
        <v>0</v>
      </c>
      <c r="V134" s="517">
        <v>17</v>
      </c>
      <c r="Z134" s="115" t="s">
        <v>52</v>
      </c>
      <c r="AA134" s="115" t="s">
        <v>50</v>
      </c>
      <c r="AB134" s="115" t="s">
        <v>52</v>
      </c>
      <c r="AG134" s="115" t="s">
        <v>53</v>
      </c>
      <c r="AH134" s="115" t="s">
        <v>54</v>
      </c>
      <c r="AL134" s="115" t="s">
        <v>55</v>
      </c>
      <c r="AR134" s="121">
        <f t="shared" si="72"/>
        <v>1</v>
      </c>
      <c r="AS134" s="121" t="str">
        <f t="shared" si="73"/>
        <v>2022_02_07_a</v>
      </c>
      <c r="AT134" s="122"/>
      <c r="AU134" s="121" t="str">
        <f t="shared" si="74"/>
        <v>2022</v>
      </c>
      <c r="AV134" s="121" t="str">
        <f t="shared" si="75"/>
        <v>02</v>
      </c>
      <c r="AW134" s="121" t="str">
        <f t="shared" si="76"/>
        <v>07</v>
      </c>
      <c r="AX134" s="121">
        <f t="shared" si="77"/>
        <v>44599</v>
      </c>
      <c r="AY134" s="123"/>
      <c r="AZ134" s="124">
        <f t="shared" si="78"/>
        <v>44599</v>
      </c>
      <c r="BA134" s="121" t="b">
        <f t="shared" si="79"/>
        <v>1</v>
      </c>
      <c r="BB134" s="121">
        <f t="shared" si="80"/>
        <v>44599</v>
      </c>
      <c r="BC134" s="121" t="str">
        <f t="shared" si="81"/>
        <v>no</v>
      </c>
      <c r="BD134" s="121" t="b">
        <f t="shared" si="82"/>
        <v>0</v>
      </c>
      <c r="BE134" s="125" t="s">
        <v>56</v>
      </c>
      <c r="BF134" s="122"/>
    </row>
    <row r="135" spans="2:58" s="115" customFormat="1" ht="154">
      <c r="B135" s="115" t="s">
        <v>377</v>
      </c>
      <c r="D135" s="154">
        <v>10247091</v>
      </c>
      <c r="F135" s="150" t="s">
        <v>349</v>
      </c>
      <c r="G135" s="151" t="s">
        <v>342</v>
      </c>
      <c r="H135" s="152">
        <v>44620</v>
      </c>
      <c r="I135" s="153">
        <v>44631</v>
      </c>
      <c r="J135" s="152">
        <v>44634</v>
      </c>
      <c r="K135" s="153">
        <v>44645</v>
      </c>
      <c r="L135" s="153">
        <v>44648</v>
      </c>
      <c r="M135" s="153"/>
      <c r="N135" s="153"/>
      <c r="O135" s="153"/>
      <c r="P135" s="153"/>
      <c r="R135" s="115" t="s">
        <v>358</v>
      </c>
      <c r="S135" s="81">
        <f t="shared" si="71"/>
        <v>12</v>
      </c>
      <c r="U135" s="115">
        <v>0</v>
      </c>
      <c r="V135" s="517">
        <v>12</v>
      </c>
      <c r="X135" s="115" t="s">
        <v>378</v>
      </c>
      <c r="Z135" s="115" t="s">
        <v>52</v>
      </c>
      <c r="AA135" s="115" t="s">
        <v>50</v>
      </c>
      <c r="AB135" s="115" t="s">
        <v>52</v>
      </c>
      <c r="AG135" s="115" t="s">
        <v>53</v>
      </c>
      <c r="AH135" s="115" t="s">
        <v>54</v>
      </c>
      <c r="AL135" s="115" t="s">
        <v>55</v>
      </c>
      <c r="AR135" s="121">
        <f t="shared" si="72"/>
        <v>1</v>
      </c>
      <c r="AS135" s="121" t="str">
        <f t="shared" si="73"/>
        <v>2022_02_28_a</v>
      </c>
      <c r="AT135" s="122"/>
      <c r="AU135" s="121" t="str">
        <f t="shared" si="74"/>
        <v>2022</v>
      </c>
      <c r="AV135" s="121" t="str">
        <f t="shared" si="75"/>
        <v>02</v>
      </c>
      <c r="AW135" s="121" t="str">
        <f t="shared" si="76"/>
        <v>28</v>
      </c>
      <c r="AX135" s="121">
        <f t="shared" si="77"/>
        <v>44620</v>
      </c>
      <c r="AY135" s="123"/>
      <c r="AZ135" s="124">
        <f t="shared" si="78"/>
        <v>44620</v>
      </c>
      <c r="BA135" s="121" t="b">
        <f t="shared" si="79"/>
        <v>1</v>
      </c>
      <c r="BB135" s="121">
        <f t="shared" si="80"/>
        <v>44620</v>
      </c>
      <c r="BC135" s="121" t="str">
        <f t="shared" si="81"/>
        <v>no</v>
      </c>
      <c r="BD135" s="121" t="b">
        <f t="shared" si="82"/>
        <v>0</v>
      </c>
      <c r="BE135" s="125" t="s">
        <v>56</v>
      </c>
      <c r="BF135" s="122"/>
    </row>
    <row r="136" spans="2:58" s="115" customFormat="1" ht="154">
      <c r="B136" s="115" t="s">
        <v>379</v>
      </c>
      <c r="D136" s="154">
        <v>10245051</v>
      </c>
      <c r="F136" s="150" t="s">
        <v>349</v>
      </c>
      <c r="G136" s="151" t="s">
        <v>342</v>
      </c>
      <c r="H136" s="152">
        <v>44627</v>
      </c>
      <c r="I136" s="153">
        <v>44638</v>
      </c>
      <c r="J136" s="152">
        <v>44641</v>
      </c>
      <c r="K136" s="153">
        <v>44652</v>
      </c>
      <c r="L136" s="153">
        <v>44655</v>
      </c>
      <c r="M136" s="153"/>
      <c r="N136" s="153"/>
      <c r="O136" s="153"/>
      <c r="P136" s="153"/>
      <c r="R136" s="115" t="s">
        <v>380</v>
      </c>
      <c r="S136" s="81">
        <f t="shared" si="71"/>
        <v>35</v>
      </c>
      <c r="U136" s="115">
        <v>0</v>
      </c>
      <c r="V136" s="517">
        <v>35</v>
      </c>
      <c r="Z136" s="115" t="s">
        <v>52</v>
      </c>
      <c r="AA136" s="115" t="s">
        <v>50</v>
      </c>
      <c r="AB136" s="115" t="s">
        <v>52</v>
      </c>
      <c r="AG136" s="115" t="s">
        <v>53</v>
      </c>
      <c r="AH136" s="115" t="s">
        <v>54</v>
      </c>
      <c r="AL136" s="115" t="s">
        <v>55</v>
      </c>
      <c r="AR136" s="121">
        <f t="shared" si="72"/>
        <v>1</v>
      </c>
      <c r="AS136" s="121" t="str">
        <f t="shared" si="73"/>
        <v>2022_03_07_a</v>
      </c>
      <c r="AT136" s="122"/>
      <c r="AU136" s="121" t="str">
        <f t="shared" si="74"/>
        <v>2022</v>
      </c>
      <c r="AV136" s="121" t="str">
        <f t="shared" si="75"/>
        <v>03</v>
      </c>
      <c r="AW136" s="121" t="str">
        <f t="shared" si="76"/>
        <v>07</v>
      </c>
      <c r="AX136" s="121">
        <f t="shared" si="77"/>
        <v>44627</v>
      </c>
      <c r="AY136" s="123"/>
      <c r="AZ136" s="124">
        <f t="shared" si="78"/>
        <v>44627</v>
      </c>
      <c r="BA136" s="121" t="b">
        <f t="shared" si="79"/>
        <v>1</v>
      </c>
      <c r="BB136" s="121">
        <f t="shared" si="80"/>
        <v>44627</v>
      </c>
      <c r="BC136" s="121" t="str">
        <f t="shared" si="81"/>
        <v>no</v>
      </c>
      <c r="BD136" s="121" t="b">
        <f t="shared" si="82"/>
        <v>0</v>
      </c>
      <c r="BE136" s="125" t="s">
        <v>56</v>
      </c>
      <c r="BF136" s="122"/>
    </row>
    <row r="137" spans="2:58" s="115" customFormat="1" ht="154">
      <c r="B137" s="115" t="s">
        <v>381</v>
      </c>
      <c r="D137" s="154">
        <v>10258378</v>
      </c>
      <c r="F137" s="150" t="s">
        <v>349</v>
      </c>
      <c r="G137" s="151" t="s">
        <v>342</v>
      </c>
      <c r="H137" s="152">
        <v>44641</v>
      </c>
      <c r="I137" s="153">
        <v>44652</v>
      </c>
      <c r="J137" s="152">
        <v>44655</v>
      </c>
      <c r="K137" s="153">
        <v>44666</v>
      </c>
      <c r="L137" s="153">
        <v>44669</v>
      </c>
      <c r="M137" s="153"/>
      <c r="N137" s="153"/>
      <c r="O137" s="153"/>
      <c r="P137" s="153"/>
      <c r="S137" s="81">
        <f t="shared" si="71"/>
        <v>14</v>
      </c>
      <c r="U137" s="115">
        <v>0</v>
      </c>
      <c r="V137" s="517">
        <v>14</v>
      </c>
      <c r="Z137" s="115" t="s">
        <v>52</v>
      </c>
      <c r="AA137" s="115" t="s">
        <v>50</v>
      </c>
      <c r="AB137" s="115" t="s">
        <v>52</v>
      </c>
      <c r="AG137" s="115" t="s">
        <v>53</v>
      </c>
      <c r="AH137" s="115" t="s">
        <v>54</v>
      </c>
      <c r="AL137" s="115" t="s">
        <v>55</v>
      </c>
      <c r="AR137" s="121">
        <f t="shared" si="72"/>
        <v>1</v>
      </c>
      <c r="AS137" s="121" t="str">
        <f t="shared" si="73"/>
        <v>2022_03_21_a</v>
      </c>
      <c r="AT137" s="122"/>
      <c r="AU137" s="121" t="str">
        <f t="shared" si="74"/>
        <v>2022</v>
      </c>
      <c r="AV137" s="121" t="str">
        <f t="shared" si="75"/>
        <v>03</v>
      </c>
      <c r="AW137" s="121" t="str">
        <f t="shared" si="76"/>
        <v>21</v>
      </c>
      <c r="AX137" s="121">
        <f t="shared" si="77"/>
        <v>44641</v>
      </c>
      <c r="AY137" s="123"/>
      <c r="AZ137" s="124">
        <f t="shared" si="78"/>
        <v>44641</v>
      </c>
      <c r="BA137" s="121" t="b">
        <f t="shared" si="79"/>
        <v>1</v>
      </c>
      <c r="BB137" s="121">
        <f t="shared" si="80"/>
        <v>44641</v>
      </c>
      <c r="BC137" s="121" t="str">
        <f t="shared" si="81"/>
        <v>no</v>
      </c>
      <c r="BD137" s="121" t="b">
        <f t="shared" si="82"/>
        <v>0</v>
      </c>
      <c r="BE137" s="125" t="s">
        <v>56</v>
      </c>
      <c r="BF137" s="122"/>
    </row>
    <row r="138" spans="2:58" s="115" customFormat="1" ht="154">
      <c r="B138" s="115" t="s">
        <v>382</v>
      </c>
      <c r="D138" s="154">
        <v>10262298</v>
      </c>
      <c r="F138" s="150" t="s">
        <v>349</v>
      </c>
      <c r="G138" s="151" t="s">
        <v>342</v>
      </c>
      <c r="H138" s="152">
        <v>44684</v>
      </c>
      <c r="I138" s="153">
        <v>44694</v>
      </c>
      <c r="J138" s="152">
        <v>44697</v>
      </c>
      <c r="K138" s="153">
        <v>44708</v>
      </c>
      <c r="L138" s="153">
        <v>44711</v>
      </c>
      <c r="M138" s="153"/>
      <c r="N138" s="153"/>
      <c r="O138" s="153"/>
      <c r="P138" s="153"/>
      <c r="S138" s="81">
        <f t="shared" si="71"/>
        <v>25</v>
      </c>
      <c r="U138" s="115">
        <v>0</v>
      </c>
      <c r="V138" s="517">
        <v>25</v>
      </c>
      <c r="Z138" s="115" t="s">
        <v>52</v>
      </c>
      <c r="AA138" s="115" t="s">
        <v>50</v>
      </c>
      <c r="AB138" s="115" t="s">
        <v>52</v>
      </c>
      <c r="AG138" s="115" t="s">
        <v>53</v>
      </c>
      <c r="AH138" s="115" t="s">
        <v>54</v>
      </c>
      <c r="AL138" s="115" t="s">
        <v>55</v>
      </c>
      <c r="AR138" s="121">
        <f t="shared" si="72"/>
        <v>1</v>
      </c>
      <c r="AS138" s="121" t="str">
        <f t="shared" si="73"/>
        <v>2022_05_03_a</v>
      </c>
      <c r="AT138" s="122"/>
      <c r="AU138" s="121" t="str">
        <f t="shared" si="74"/>
        <v>2022</v>
      </c>
      <c r="AV138" s="121" t="str">
        <f t="shared" si="75"/>
        <v>05</v>
      </c>
      <c r="AW138" s="121" t="str">
        <f t="shared" si="76"/>
        <v>03</v>
      </c>
      <c r="AX138" s="121">
        <f t="shared" si="77"/>
        <v>44684</v>
      </c>
      <c r="AY138" s="123"/>
      <c r="AZ138" s="124">
        <f t="shared" si="78"/>
        <v>44684</v>
      </c>
      <c r="BA138" s="121" t="b">
        <f t="shared" si="79"/>
        <v>1</v>
      </c>
      <c r="BB138" s="121">
        <f t="shared" si="80"/>
        <v>44684</v>
      </c>
      <c r="BC138" s="121" t="str">
        <f t="shared" si="81"/>
        <v>no</v>
      </c>
      <c r="BD138" s="121" t="b">
        <f t="shared" si="82"/>
        <v>0</v>
      </c>
      <c r="BE138" s="125" t="s">
        <v>56</v>
      </c>
      <c r="BF138" s="122"/>
    </row>
    <row r="139" spans="2:58" s="115" customFormat="1" ht="154">
      <c r="B139" s="115" t="s">
        <v>383</v>
      </c>
      <c r="D139" s="154">
        <v>10277780</v>
      </c>
      <c r="F139" s="150" t="s">
        <v>349</v>
      </c>
      <c r="G139" s="151" t="s">
        <v>342</v>
      </c>
      <c r="H139" s="152">
        <v>44781</v>
      </c>
      <c r="I139" s="153">
        <v>44792</v>
      </c>
      <c r="J139" s="152">
        <v>44795</v>
      </c>
      <c r="K139" s="153">
        <v>44806</v>
      </c>
      <c r="L139" s="153"/>
      <c r="M139" s="153"/>
      <c r="N139" s="153"/>
      <c r="O139" s="153"/>
      <c r="P139" s="153"/>
      <c r="S139" s="81">
        <f t="shared" si="71"/>
        <v>20</v>
      </c>
      <c r="U139" s="115">
        <v>0</v>
      </c>
      <c r="V139" s="517">
        <v>20</v>
      </c>
      <c r="Z139" s="115" t="s">
        <v>52</v>
      </c>
      <c r="AA139" s="115" t="s">
        <v>50</v>
      </c>
      <c r="AG139" s="115" t="s">
        <v>53</v>
      </c>
      <c r="AH139" s="115" t="s">
        <v>54</v>
      </c>
      <c r="AL139" s="115" t="s">
        <v>55</v>
      </c>
      <c r="AR139" s="121">
        <f t="shared" si="72"/>
        <v>1</v>
      </c>
      <c r="AS139" s="121" t="str">
        <f t="shared" si="73"/>
        <v>2022_08_08_a</v>
      </c>
      <c r="AT139" s="122"/>
      <c r="AU139" s="121" t="str">
        <f t="shared" si="74"/>
        <v>2022</v>
      </c>
      <c r="AV139" s="121" t="str">
        <f t="shared" si="75"/>
        <v>08</v>
      </c>
      <c r="AW139" s="121" t="str">
        <f t="shared" si="76"/>
        <v>08</v>
      </c>
      <c r="AX139" s="121">
        <f t="shared" si="77"/>
        <v>44781</v>
      </c>
      <c r="AY139" s="123"/>
      <c r="AZ139" s="124">
        <f t="shared" si="78"/>
        <v>44781</v>
      </c>
      <c r="BA139" s="121" t="b">
        <f t="shared" si="79"/>
        <v>1</v>
      </c>
      <c r="BB139" s="121">
        <f t="shared" si="80"/>
        <v>44781</v>
      </c>
      <c r="BC139" s="121" t="str">
        <f t="shared" si="81"/>
        <v>no</v>
      </c>
      <c r="BD139" s="121" t="b">
        <f t="shared" si="82"/>
        <v>0</v>
      </c>
      <c r="BE139" s="125" t="s">
        <v>56</v>
      </c>
      <c r="BF139" s="122"/>
    </row>
    <row r="140" spans="2:58" s="115" customFormat="1" ht="154">
      <c r="B140" s="115" t="s">
        <v>384</v>
      </c>
      <c r="D140" s="154">
        <v>10295180</v>
      </c>
      <c r="F140" s="150" t="s">
        <v>349</v>
      </c>
      <c r="G140" s="151" t="s">
        <v>342</v>
      </c>
      <c r="H140" s="152">
        <v>44823</v>
      </c>
      <c r="I140" s="153">
        <v>44834</v>
      </c>
      <c r="J140" s="152">
        <v>44837</v>
      </c>
      <c r="K140" s="153">
        <v>44848</v>
      </c>
      <c r="L140" s="153">
        <v>44851</v>
      </c>
      <c r="M140" s="153"/>
      <c r="N140" s="153"/>
      <c r="O140" s="153"/>
      <c r="P140" s="153"/>
      <c r="S140" s="81">
        <f t="shared" si="71"/>
        <v>18</v>
      </c>
      <c r="U140" s="115">
        <v>0</v>
      </c>
      <c r="V140" s="517">
        <v>18</v>
      </c>
      <c r="Z140" s="115" t="s">
        <v>52</v>
      </c>
      <c r="AG140" s="115" t="s">
        <v>53</v>
      </c>
      <c r="AH140" s="115" t="s">
        <v>339</v>
      </c>
      <c r="AL140" s="115" t="s">
        <v>55</v>
      </c>
      <c r="AN140" s="115" t="s">
        <v>385</v>
      </c>
      <c r="AR140" s="121">
        <f t="shared" si="72"/>
        <v>1</v>
      </c>
      <c r="AS140" s="121" t="str">
        <f t="shared" si="73"/>
        <v>2022_09_19_a</v>
      </c>
      <c r="AT140" s="122"/>
      <c r="AU140" s="121" t="str">
        <f t="shared" si="74"/>
        <v>2022</v>
      </c>
      <c r="AV140" s="121" t="str">
        <f t="shared" si="75"/>
        <v>09</v>
      </c>
      <c r="AW140" s="121" t="str">
        <f t="shared" si="76"/>
        <v>19</v>
      </c>
      <c r="AX140" s="121">
        <f t="shared" si="77"/>
        <v>44823</v>
      </c>
      <c r="AY140" s="123"/>
      <c r="AZ140" s="124">
        <f t="shared" si="78"/>
        <v>44823</v>
      </c>
      <c r="BA140" s="121" t="b">
        <f t="shared" si="79"/>
        <v>1</v>
      </c>
      <c r="BB140" s="121">
        <f t="shared" si="80"/>
        <v>44823</v>
      </c>
      <c r="BC140" s="121" t="str">
        <f t="shared" si="81"/>
        <v>no</v>
      </c>
      <c r="BD140" s="121" t="b">
        <f t="shared" si="82"/>
        <v>0</v>
      </c>
      <c r="BE140" s="125" t="s">
        <v>56</v>
      </c>
      <c r="BF140" s="122"/>
    </row>
    <row r="141" spans="2:58" s="115" customFormat="1" ht="154">
      <c r="B141" s="115" t="s">
        <v>386</v>
      </c>
      <c r="D141" s="154">
        <v>10305626</v>
      </c>
      <c r="F141" s="150" t="s">
        <v>349</v>
      </c>
      <c r="G141" s="151" t="s">
        <v>342</v>
      </c>
      <c r="H141" s="152">
        <v>44837</v>
      </c>
      <c r="I141" s="153"/>
      <c r="J141" s="152">
        <v>44851</v>
      </c>
      <c r="K141" s="153"/>
      <c r="L141" s="153"/>
      <c r="M141" s="153"/>
      <c r="N141" s="153"/>
      <c r="O141" s="153"/>
      <c r="P141" s="153"/>
      <c r="R141" s="115" t="s">
        <v>358</v>
      </c>
      <c r="S141" s="81">
        <f t="shared" si="71"/>
        <v>22</v>
      </c>
      <c r="U141" s="115">
        <v>0</v>
      </c>
      <c r="V141" s="517">
        <v>22</v>
      </c>
      <c r="Z141" s="115" t="s">
        <v>52</v>
      </c>
      <c r="AG141" s="115" t="s">
        <v>53</v>
      </c>
      <c r="AH141" s="115" t="s">
        <v>54</v>
      </c>
      <c r="AL141" s="115" t="s">
        <v>274</v>
      </c>
      <c r="AR141" s="121">
        <f t="shared" si="72"/>
        <v>1</v>
      </c>
      <c r="AS141" s="121" t="str">
        <f t="shared" si="73"/>
        <v>2022_10_03_a</v>
      </c>
      <c r="AT141" s="122"/>
      <c r="AU141" s="121" t="str">
        <f t="shared" si="74"/>
        <v>2022</v>
      </c>
      <c r="AV141" s="121" t="str">
        <f t="shared" si="75"/>
        <v>10</v>
      </c>
      <c r="AW141" s="121" t="str">
        <f t="shared" si="76"/>
        <v>03</v>
      </c>
      <c r="AX141" s="121">
        <f t="shared" si="77"/>
        <v>44837</v>
      </c>
      <c r="AY141" s="123"/>
      <c r="AZ141" s="124">
        <f t="shared" si="78"/>
        <v>44837</v>
      </c>
      <c r="BA141" s="121" t="b">
        <f t="shared" si="79"/>
        <v>1</v>
      </c>
      <c r="BB141" s="121">
        <f t="shared" si="80"/>
        <v>44837</v>
      </c>
      <c r="BC141" s="121" t="str">
        <f t="shared" si="81"/>
        <v>no</v>
      </c>
      <c r="BD141" s="121" t="b">
        <f t="shared" si="82"/>
        <v>0</v>
      </c>
      <c r="BE141" s="125" t="s">
        <v>56</v>
      </c>
      <c r="BF141" s="122"/>
    </row>
    <row r="142" spans="2:58" s="115" customFormat="1" ht="154">
      <c r="B142" s="115" t="s">
        <v>387</v>
      </c>
      <c r="D142" s="154">
        <v>10312336</v>
      </c>
      <c r="F142" s="150" t="s">
        <v>349</v>
      </c>
      <c r="G142" s="151" t="s">
        <v>342</v>
      </c>
      <c r="H142" s="152">
        <v>44886</v>
      </c>
      <c r="I142" s="153">
        <v>44897</v>
      </c>
      <c r="J142" s="152">
        <v>44900</v>
      </c>
      <c r="K142" s="153">
        <v>44911</v>
      </c>
      <c r="L142" s="153">
        <v>44914</v>
      </c>
      <c r="M142" s="153"/>
      <c r="N142" s="153"/>
      <c r="O142" s="153"/>
      <c r="P142" s="153"/>
      <c r="S142" s="81">
        <f t="shared" si="71"/>
        <v>24</v>
      </c>
      <c r="U142" s="115">
        <v>0</v>
      </c>
      <c r="V142" s="517">
        <v>24</v>
      </c>
      <c r="Z142" s="115" t="s">
        <v>52</v>
      </c>
      <c r="AG142" s="115" t="s">
        <v>53</v>
      </c>
      <c r="AH142" s="115" t="s">
        <v>54</v>
      </c>
      <c r="AL142" s="115" t="s">
        <v>274</v>
      </c>
      <c r="AR142" s="121">
        <f t="shared" si="72"/>
        <v>1</v>
      </c>
      <c r="AS142" s="121" t="str">
        <f t="shared" si="73"/>
        <v>2022_11_21_a</v>
      </c>
      <c r="AT142" s="122"/>
      <c r="AU142" s="121" t="str">
        <f t="shared" si="74"/>
        <v>2022</v>
      </c>
      <c r="AV142" s="121" t="str">
        <f t="shared" si="75"/>
        <v>11</v>
      </c>
      <c r="AW142" s="121" t="str">
        <f t="shared" si="76"/>
        <v>21</v>
      </c>
      <c r="AX142" s="121">
        <f t="shared" si="77"/>
        <v>44886</v>
      </c>
      <c r="AY142" s="123"/>
      <c r="AZ142" s="124">
        <f t="shared" si="78"/>
        <v>44886</v>
      </c>
      <c r="BA142" s="121" t="b">
        <f t="shared" si="79"/>
        <v>1</v>
      </c>
      <c r="BB142" s="121">
        <f t="shared" si="80"/>
        <v>44886</v>
      </c>
      <c r="BC142" s="121" t="str">
        <f t="shared" si="81"/>
        <v>no</v>
      </c>
      <c r="BD142" s="121" t="b">
        <f t="shared" si="82"/>
        <v>0</v>
      </c>
      <c r="BE142" s="125" t="s">
        <v>56</v>
      </c>
      <c r="BF142" s="122"/>
    </row>
    <row r="143" spans="2:58" s="115" customFormat="1" ht="154">
      <c r="B143" s="115" t="s">
        <v>388</v>
      </c>
      <c r="D143" s="154">
        <v>10344087</v>
      </c>
      <c r="F143" s="150" t="s">
        <v>349</v>
      </c>
      <c r="G143" s="151" t="s">
        <v>342</v>
      </c>
      <c r="H143" s="152">
        <v>44991</v>
      </c>
      <c r="I143" s="153">
        <v>45002</v>
      </c>
      <c r="J143" s="152">
        <v>45005</v>
      </c>
      <c r="K143" s="153"/>
      <c r="L143" s="153"/>
      <c r="M143" s="153"/>
      <c r="N143" s="153"/>
      <c r="O143" s="153"/>
      <c r="P143" s="153"/>
      <c r="R143" s="115" t="s">
        <v>389</v>
      </c>
      <c r="S143" s="81">
        <f t="shared" si="71"/>
        <v>13</v>
      </c>
      <c r="U143" s="115">
        <v>0</v>
      </c>
      <c r="V143" s="517">
        <v>13</v>
      </c>
      <c r="AG143" s="115" t="s">
        <v>53</v>
      </c>
      <c r="AH143" s="115" t="s">
        <v>339</v>
      </c>
      <c r="AR143" s="121">
        <f t="shared" si="72"/>
        <v>1</v>
      </c>
      <c r="AS143" s="121" t="str">
        <f t="shared" si="73"/>
        <v>2023_03_06_a</v>
      </c>
      <c r="AT143" s="122"/>
      <c r="AU143" s="121" t="str">
        <f t="shared" si="74"/>
        <v>2023</v>
      </c>
      <c r="AV143" s="121" t="str">
        <f t="shared" si="75"/>
        <v>03</v>
      </c>
      <c r="AW143" s="121" t="str">
        <f t="shared" si="76"/>
        <v>06</v>
      </c>
      <c r="AX143" s="121">
        <f t="shared" si="77"/>
        <v>44991</v>
      </c>
      <c r="AY143" s="123"/>
      <c r="AZ143" s="124">
        <f t="shared" si="78"/>
        <v>44991</v>
      </c>
      <c r="BA143" s="121" t="b">
        <f t="shared" si="79"/>
        <v>1</v>
      </c>
      <c r="BB143" s="121">
        <f t="shared" si="80"/>
        <v>44991</v>
      </c>
      <c r="BC143" s="121" t="str">
        <f t="shared" si="81"/>
        <v>no</v>
      </c>
      <c r="BD143" s="121" t="b">
        <f t="shared" si="82"/>
        <v>0</v>
      </c>
      <c r="BE143" s="125" t="s">
        <v>56</v>
      </c>
      <c r="BF143" s="122"/>
    </row>
    <row r="144" spans="2:58" s="115" customFormat="1" ht="154">
      <c r="B144" s="115" t="s">
        <v>390</v>
      </c>
      <c r="D144" s="154">
        <v>10347648</v>
      </c>
      <c r="F144" s="150" t="s">
        <v>349</v>
      </c>
      <c r="G144" s="151" t="s">
        <v>342</v>
      </c>
      <c r="H144" s="152">
        <v>45005</v>
      </c>
      <c r="I144" s="153">
        <v>45016</v>
      </c>
      <c r="J144" s="152">
        <v>45019</v>
      </c>
      <c r="K144" s="153"/>
      <c r="L144" s="153"/>
      <c r="M144" s="153"/>
      <c r="N144" s="153"/>
      <c r="O144" s="153"/>
      <c r="P144" s="153"/>
      <c r="Q144" s="115" t="s">
        <v>47</v>
      </c>
      <c r="R144" s="115" t="s">
        <v>391</v>
      </c>
      <c r="S144" s="81">
        <f t="shared" si="71"/>
        <v>16</v>
      </c>
      <c r="U144" s="115">
        <v>0</v>
      </c>
      <c r="V144" s="517">
        <v>16</v>
      </c>
      <c r="AG144" s="115" t="s">
        <v>53</v>
      </c>
      <c r="AH144" s="115" t="s">
        <v>339</v>
      </c>
      <c r="AL144" s="115" t="s">
        <v>55</v>
      </c>
      <c r="AR144" s="121">
        <f t="shared" si="72"/>
        <v>1</v>
      </c>
      <c r="AS144" s="121" t="str">
        <f t="shared" si="73"/>
        <v>2023_03_20_a</v>
      </c>
      <c r="AT144" s="122"/>
      <c r="AU144" s="121" t="str">
        <f t="shared" si="74"/>
        <v>2023</v>
      </c>
      <c r="AV144" s="121" t="str">
        <f t="shared" si="75"/>
        <v>03</v>
      </c>
      <c r="AW144" s="121" t="str">
        <f t="shared" si="76"/>
        <v>20</v>
      </c>
      <c r="AX144" s="121">
        <f t="shared" si="77"/>
        <v>45005</v>
      </c>
      <c r="AY144" s="123"/>
      <c r="AZ144" s="124">
        <f t="shared" si="78"/>
        <v>45005</v>
      </c>
      <c r="BA144" s="121" t="b">
        <f t="shared" si="79"/>
        <v>1</v>
      </c>
      <c r="BB144" s="121">
        <f t="shared" si="80"/>
        <v>45005</v>
      </c>
      <c r="BC144" s="121" t="str">
        <f t="shared" si="81"/>
        <v>no</v>
      </c>
      <c r="BD144" s="121" t="b">
        <f t="shared" si="82"/>
        <v>0</v>
      </c>
      <c r="BE144" s="125" t="s">
        <v>56</v>
      </c>
      <c r="BF144" s="122"/>
    </row>
    <row r="145" spans="2:58" s="115" customFormat="1" ht="154">
      <c r="B145" s="115" t="s">
        <v>392</v>
      </c>
      <c r="D145" s="154"/>
      <c r="F145" s="150" t="s">
        <v>349</v>
      </c>
      <c r="G145" s="151" t="s">
        <v>342</v>
      </c>
      <c r="H145" s="152">
        <v>45054</v>
      </c>
      <c r="I145" s="153">
        <v>45065</v>
      </c>
      <c r="J145" s="152">
        <v>45068</v>
      </c>
      <c r="K145" s="153"/>
      <c r="L145" s="153"/>
      <c r="M145" s="153"/>
      <c r="N145" s="153"/>
      <c r="O145" s="153"/>
      <c r="P145" s="153"/>
      <c r="Q145" s="115" t="s">
        <v>78</v>
      </c>
      <c r="R145" s="115" t="s">
        <v>393</v>
      </c>
      <c r="S145" s="81">
        <f t="shared" si="71"/>
        <v>24</v>
      </c>
      <c r="U145" s="115">
        <v>0</v>
      </c>
      <c r="V145" s="517">
        <v>24</v>
      </c>
      <c r="AG145" s="115" t="s">
        <v>53</v>
      </c>
      <c r="AH145" s="115" t="s">
        <v>339</v>
      </c>
      <c r="AR145" s="121">
        <f t="shared" si="72"/>
        <v>1</v>
      </c>
      <c r="AS145" s="121" t="str">
        <f t="shared" si="73"/>
        <v>2023_05_08_a</v>
      </c>
      <c r="AT145" s="122"/>
      <c r="AU145" s="121" t="str">
        <f t="shared" si="74"/>
        <v>2023</v>
      </c>
      <c r="AV145" s="121" t="str">
        <f t="shared" si="75"/>
        <v>05</v>
      </c>
      <c r="AW145" s="121" t="str">
        <f t="shared" si="76"/>
        <v>08</v>
      </c>
      <c r="AX145" s="121">
        <f t="shared" si="77"/>
        <v>45054</v>
      </c>
      <c r="AY145" s="123"/>
      <c r="AZ145" s="124">
        <f t="shared" si="78"/>
        <v>45054</v>
      </c>
      <c r="BA145" s="121" t="b">
        <f t="shared" si="79"/>
        <v>1</v>
      </c>
      <c r="BB145" s="121">
        <f t="shared" si="80"/>
        <v>45054</v>
      </c>
      <c r="BC145" s="121" t="str">
        <f t="shared" si="81"/>
        <v>no</v>
      </c>
      <c r="BD145" s="121" t="b">
        <f t="shared" si="82"/>
        <v>0</v>
      </c>
      <c r="BE145" s="125" t="s">
        <v>56</v>
      </c>
      <c r="BF145" s="122"/>
    </row>
    <row r="146" spans="2:58" s="114" customFormat="1" ht="154">
      <c r="B146" s="517" t="s">
        <v>394</v>
      </c>
      <c r="C146" s="517"/>
      <c r="D146" s="81">
        <v>10098251</v>
      </c>
      <c r="E146" s="517"/>
      <c r="F146" s="516" t="s">
        <v>395</v>
      </c>
      <c r="G146" s="142" t="s">
        <v>342</v>
      </c>
      <c r="H146" s="143">
        <v>44263</v>
      </c>
      <c r="I146" s="144">
        <v>44274</v>
      </c>
      <c r="J146" s="143">
        <v>44277</v>
      </c>
      <c r="K146" s="144">
        <v>44288</v>
      </c>
      <c r="L146" s="144">
        <v>44291</v>
      </c>
      <c r="M146" s="144" t="s">
        <v>271</v>
      </c>
      <c r="N146" s="144" t="s">
        <v>271</v>
      </c>
      <c r="O146" s="144" t="s">
        <v>271</v>
      </c>
      <c r="P146" s="144" t="s">
        <v>271</v>
      </c>
      <c r="Q146" s="517" t="s">
        <v>47</v>
      </c>
      <c r="R146" s="517" t="s">
        <v>342</v>
      </c>
      <c r="S146" s="517">
        <f t="shared" ref="S146:S192" si="83">U146+V146</f>
        <v>15</v>
      </c>
      <c r="T146" s="517">
        <v>25</v>
      </c>
      <c r="U146" s="81">
        <v>15</v>
      </c>
      <c r="V146" s="517">
        <v>0</v>
      </c>
      <c r="W146" s="517" t="s">
        <v>396</v>
      </c>
      <c r="X146" s="517" t="s">
        <v>364</v>
      </c>
      <c r="Y146" s="517"/>
      <c r="Z146" s="517" t="s">
        <v>52</v>
      </c>
      <c r="AA146" s="517" t="s">
        <v>52</v>
      </c>
      <c r="AB146" s="517" t="s">
        <v>52</v>
      </c>
      <c r="AC146" s="517" t="s">
        <v>46</v>
      </c>
      <c r="AD146" s="517" t="s">
        <v>52</v>
      </c>
      <c r="AE146" s="517" t="s">
        <v>52</v>
      </c>
      <c r="AF146" s="517" t="s">
        <v>52</v>
      </c>
      <c r="AG146" s="517" t="s">
        <v>53</v>
      </c>
      <c r="AH146" s="517" t="s">
        <v>54</v>
      </c>
      <c r="AI146" s="517" t="s">
        <v>46</v>
      </c>
      <c r="AJ146" s="517" t="s">
        <v>371</v>
      </c>
      <c r="AK146" s="517"/>
      <c r="AL146" s="517" t="s">
        <v>55</v>
      </c>
      <c r="AM146" s="517"/>
      <c r="AN146" s="517"/>
      <c r="AO146" s="517"/>
      <c r="AP146" s="517"/>
      <c r="AQ146" s="517"/>
      <c r="AR146" s="121">
        <f t="shared" si="72"/>
        <v>1</v>
      </c>
      <c r="AS146" s="121" t="str">
        <f t="shared" si="73"/>
        <v>2021_03_08_a</v>
      </c>
      <c r="AT146" s="122"/>
      <c r="AU146" s="121" t="str">
        <f t="shared" si="74"/>
        <v>2021</v>
      </c>
      <c r="AV146" s="121" t="str">
        <f t="shared" si="75"/>
        <v>03</v>
      </c>
      <c r="AW146" s="121" t="str">
        <f t="shared" si="76"/>
        <v>08</v>
      </c>
      <c r="AX146" s="121">
        <f t="shared" si="77"/>
        <v>44263</v>
      </c>
      <c r="AY146" s="123"/>
      <c r="AZ146" s="124">
        <f t="shared" si="78"/>
        <v>44263</v>
      </c>
      <c r="BA146" s="121" t="b">
        <f t="shared" si="79"/>
        <v>1</v>
      </c>
      <c r="BB146" s="121">
        <f t="shared" si="80"/>
        <v>44263</v>
      </c>
      <c r="BC146" s="121" t="str">
        <f t="shared" si="81"/>
        <v>no</v>
      </c>
      <c r="BD146" s="121" t="b">
        <f t="shared" si="82"/>
        <v>0</v>
      </c>
      <c r="BE146" s="125" t="s">
        <v>56</v>
      </c>
      <c r="BF146" s="122"/>
    </row>
    <row r="147" spans="2:58" s="114" customFormat="1" ht="154">
      <c r="B147" s="517" t="s">
        <v>397</v>
      </c>
      <c r="C147" s="517"/>
      <c r="D147" s="81">
        <v>10096514</v>
      </c>
      <c r="E147" s="517"/>
      <c r="F147" s="516" t="s">
        <v>395</v>
      </c>
      <c r="G147" s="142" t="s">
        <v>342</v>
      </c>
      <c r="H147" s="143">
        <v>44235</v>
      </c>
      <c r="I147" s="144">
        <v>44246</v>
      </c>
      <c r="J147" s="143">
        <v>44249</v>
      </c>
      <c r="K147" s="144">
        <v>44260</v>
      </c>
      <c r="L147" s="144">
        <v>44263</v>
      </c>
      <c r="M147" s="144" t="s">
        <v>271</v>
      </c>
      <c r="N147" s="144" t="s">
        <v>271</v>
      </c>
      <c r="O147" s="144" t="s">
        <v>271</v>
      </c>
      <c r="P147" s="144" t="s">
        <v>271</v>
      </c>
      <c r="Q147" s="517" t="s">
        <v>47</v>
      </c>
      <c r="R147" s="517" t="s">
        <v>342</v>
      </c>
      <c r="S147" s="81">
        <f>U147+V147</f>
        <v>21</v>
      </c>
      <c r="T147" s="81">
        <v>21</v>
      </c>
      <c r="U147" s="81">
        <v>21</v>
      </c>
      <c r="V147" s="517">
        <v>0</v>
      </c>
      <c r="W147" s="517" t="s">
        <v>396</v>
      </c>
      <c r="X147" s="517" t="s">
        <v>364</v>
      </c>
      <c r="Y147" s="517"/>
      <c r="Z147" s="517" t="s">
        <v>52</v>
      </c>
      <c r="AA147" s="517" t="s">
        <v>52</v>
      </c>
      <c r="AB147" s="517" t="s">
        <v>52</v>
      </c>
      <c r="AC147" s="517" t="s">
        <v>46</v>
      </c>
      <c r="AD147" s="517" t="s">
        <v>52</v>
      </c>
      <c r="AE147" s="517" t="s">
        <v>52</v>
      </c>
      <c r="AF147" s="517" t="s">
        <v>52</v>
      </c>
      <c r="AG147" s="517" t="s">
        <v>53</v>
      </c>
      <c r="AH147" s="517" t="s">
        <v>54</v>
      </c>
      <c r="AI147" s="517" t="s">
        <v>46</v>
      </c>
      <c r="AJ147" s="517" t="s">
        <v>371</v>
      </c>
      <c r="AK147" s="517"/>
      <c r="AL147" s="517" t="s">
        <v>55</v>
      </c>
      <c r="AM147" s="517"/>
      <c r="AN147" s="517"/>
      <c r="AO147" s="517"/>
      <c r="AP147" s="517"/>
      <c r="AQ147" s="517"/>
      <c r="AR147" s="121">
        <f t="shared" si="72"/>
        <v>1</v>
      </c>
      <c r="AS147" s="121" t="str">
        <f t="shared" si="73"/>
        <v>2021_02_08_a</v>
      </c>
      <c r="AT147" s="122"/>
      <c r="AU147" s="121" t="str">
        <f t="shared" si="74"/>
        <v>2021</v>
      </c>
      <c r="AV147" s="121" t="str">
        <f t="shared" si="75"/>
        <v>02</v>
      </c>
      <c r="AW147" s="121" t="str">
        <f t="shared" si="76"/>
        <v>08</v>
      </c>
      <c r="AX147" s="121">
        <f t="shared" si="77"/>
        <v>44235</v>
      </c>
      <c r="AY147" s="123"/>
      <c r="AZ147" s="124">
        <f t="shared" si="78"/>
        <v>44235</v>
      </c>
      <c r="BA147" s="121" t="b">
        <f t="shared" si="79"/>
        <v>1</v>
      </c>
      <c r="BB147" s="121">
        <f t="shared" si="80"/>
        <v>44235</v>
      </c>
      <c r="BC147" s="121" t="str">
        <f t="shared" si="81"/>
        <v>no</v>
      </c>
      <c r="BD147" s="121" t="b">
        <f t="shared" si="82"/>
        <v>0</v>
      </c>
      <c r="BE147" s="125" t="s">
        <v>56</v>
      </c>
      <c r="BF147" s="122"/>
    </row>
    <row r="148" spans="2:58" s="114" customFormat="1" ht="154">
      <c r="B148" s="517" t="s">
        <v>398</v>
      </c>
      <c r="C148" s="517"/>
      <c r="D148" s="81">
        <v>10099655</v>
      </c>
      <c r="E148" s="517"/>
      <c r="F148" s="516" t="s">
        <v>395</v>
      </c>
      <c r="G148" s="142" t="s">
        <v>342</v>
      </c>
      <c r="H148" s="143">
        <v>44298</v>
      </c>
      <c r="I148" s="144">
        <v>44309</v>
      </c>
      <c r="J148" s="143">
        <v>44312</v>
      </c>
      <c r="K148" s="144">
        <v>44323</v>
      </c>
      <c r="L148" s="144">
        <v>44326</v>
      </c>
      <c r="M148" s="144" t="s">
        <v>271</v>
      </c>
      <c r="N148" s="144" t="s">
        <v>271</v>
      </c>
      <c r="O148" s="144" t="s">
        <v>271</v>
      </c>
      <c r="P148" s="144" t="s">
        <v>271</v>
      </c>
      <c r="Q148" s="517" t="s">
        <v>78</v>
      </c>
      <c r="R148" s="517" t="s">
        <v>342</v>
      </c>
      <c r="S148" s="81">
        <f t="shared" si="83"/>
        <v>23</v>
      </c>
      <c r="T148" s="81">
        <v>23</v>
      </c>
      <c r="U148" s="81">
        <v>23</v>
      </c>
      <c r="V148" s="517">
        <v>0</v>
      </c>
      <c r="W148" s="517" t="s">
        <v>396</v>
      </c>
      <c r="X148" s="517" t="s">
        <v>364</v>
      </c>
      <c r="Y148" s="517"/>
      <c r="Z148" s="517" t="s">
        <v>52</v>
      </c>
      <c r="AA148" s="517" t="s">
        <v>52</v>
      </c>
      <c r="AB148" s="517" t="s">
        <v>52</v>
      </c>
      <c r="AC148" s="517" t="s">
        <v>46</v>
      </c>
      <c r="AD148" s="517" t="s">
        <v>52</v>
      </c>
      <c r="AE148" s="517" t="s">
        <v>52</v>
      </c>
      <c r="AF148" s="517" t="s">
        <v>52</v>
      </c>
      <c r="AG148" s="517" t="s">
        <v>53</v>
      </c>
      <c r="AH148" s="517" t="s">
        <v>54</v>
      </c>
      <c r="AI148" s="517" t="s">
        <v>46</v>
      </c>
      <c r="AJ148" s="517" t="s">
        <v>371</v>
      </c>
      <c r="AK148" s="517"/>
      <c r="AL148" s="517" t="s">
        <v>55</v>
      </c>
      <c r="AM148" s="517"/>
      <c r="AN148" s="517"/>
      <c r="AO148" s="517"/>
      <c r="AP148" s="517"/>
      <c r="AQ148" s="517"/>
      <c r="AR148" s="121">
        <f t="shared" si="72"/>
        <v>1</v>
      </c>
      <c r="AS148" s="121" t="str">
        <f t="shared" si="73"/>
        <v>2021_04_12_a</v>
      </c>
      <c r="AT148" s="122"/>
      <c r="AU148" s="121" t="str">
        <f t="shared" si="74"/>
        <v>2021</v>
      </c>
      <c r="AV148" s="121" t="str">
        <f t="shared" si="75"/>
        <v>04</v>
      </c>
      <c r="AW148" s="121" t="str">
        <f t="shared" si="76"/>
        <v>12</v>
      </c>
      <c r="AX148" s="121">
        <f t="shared" si="77"/>
        <v>44298</v>
      </c>
      <c r="AY148" s="123"/>
      <c r="AZ148" s="124">
        <f t="shared" si="78"/>
        <v>44298</v>
      </c>
      <c r="BA148" s="121" t="b">
        <f t="shared" si="79"/>
        <v>1</v>
      </c>
      <c r="BB148" s="121">
        <f t="shared" si="80"/>
        <v>44298</v>
      </c>
      <c r="BC148" s="121" t="str">
        <f t="shared" si="81"/>
        <v>no</v>
      </c>
      <c r="BD148" s="121" t="b">
        <f t="shared" si="82"/>
        <v>0</v>
      </c>
      <c r="BE148" s="125" t="s">
        <v>56</v>
      </c>
      <c r="BF148" s="122"/>
    </row>
    <row r="149" spans="2:58" s="114" customFormat="1" ht="154">
      <c r="B149" s="517" t="s">
        <v>399</v>
      </c>
      <c r="C149" s="517"/>
      <c r="D149" s="81">
        <v>10101664</v>
      </c>
      <c r="E149" s="517"/>
      <c r="F149" s="516" t="s">
        <v>395</v>
      </c>
      <c r="G149" s="142" t="s">
        <v>342</v>
      </c>
      <c r="H149" s="143">
        <v>44354</v>
      </c>
      <c r="I149" s="144">
        <v>44365</v>
      </c>
      <c r="J149" s="143">
        <v>44368</v>
      </c>
      <c r="K149" s="144">
        <v>44379</v>
      </c>
      <c r="L149" s="144">
        <v>44382</v>
      </c>
      <c r="M149" s="144" t="s">
        <v>271</v>
      </c>
      <c r="N149" s="144" t="s">
        <v>271</v>
      </c>
      <c r="O149" s="144" t="s">
        <v>271</v>
      </c>
      <c r="P149" s="144" t="s">
        <v>271</v>
      </c>
      <c r="Q149" s="517" t="s">
        <v>78</v>
      </c>
      <c r="R149" s="517" t="s">
        <v>342</v>
      </c>
      <c r="S149" s="517">
        <f t="shared" si="83"/>
        <v>25</v>
      </c>
      <c r="T149" s="517">
        <v>25</v>
      </c>
      <c r="U149" s="517">
        <v>25</v>
      </c>
      <c r="V149" s="517">
        <v>0</v>
      </c>
      <c r="W149" s="517" t="s">
        <v>396</v>
      </c>
      <c r="X149" s="517" t="s">
        <v>364</v>
      </c>
      <c r="Y149" s="517"/>
      <c r="Z149" s="517" t="s">
        <v>52</v>
      </c>
      <c r="AA149" s="517" t="s">
        <v>52</v>
      </c>
      <c r="AB149" s="517" t="s">
        <v>52</v>
      </c>
      <c r="AC149" s="517" t="s">
        <v>46</v>
      </c>
      <c r="AD149" s="517" t="s">
        <v>52</v>
      </c>
      <c r="AE149" s="517" t="s">
        <v>52</v>
      </c>
      <c r="AF149" s="517" t="s">
        <v>52</v>
      </c>
      <c r="AG149" s="517" t="s">
        <v>53</v>
      </c>
      <c r="AH149" s="517" t="s">
        <v>54</v>
      </c>
      <c r="AI149" s="517" t="s">
        <v>46</v>
      </c>
      <c r="AJ149" s="517" t="s">
        <v>371</v>
      </c>
      <c r="AK149" s="517"/>
      <c r="AL149" s="517" t="s">
        <v>55</v>
      </c>
      <c r="AM149" s="517"/>
      <c r="AN149" s="517"/>
      <c r="AO149" s="517"/>
      <c r="AP149" s="517"/>
      <c r="AQ149" s="517"/>
      <c r="AR149" s="121">
        <f t="shared" si="72"/>
        <v>1</v>
      </c>
      <c r="AS149" s="121" t="str">
        <f t="shared" si="73"/>
        <v>2021_06_07_a</v>
      </c>
      <c r="AT149" s="122"/>
      <c r="AU149" s="121" t="str">
        <f t="shared" si="74"/>
        <v>2021</v>
      </c>
      <c r="AV149" s="121" t="str">
        <f t="shared" si="75"/>
        <v>06</v>
      </c>
      <c r="AW149" s="121" t="str">
        <f t="shared" si="76"/>
        <v>07</v>
      </c>
      <c r="AX149" s="121">
        <f t="shared" si="77"/>
        <v>44354</v>
      </c>
      <c r="AY149" s="123"/>
      <c r="AZ149" s="124">
        <f t="shared" si="78"/>
        <v>44354</v>
      </c>
      <c r="BA149" s="121" t="b">
        <f t="shared" si="79"/>
        <v>1</v>
      </c>
      <c r="BB149" s="121">
        <f t="shared" si="80"/>
        <v>44354</v>
      </c>
      <c r="BC149" s="121" t="str">
        <f t="shared" si="81"/>
        <v>no</v>
      </c>
      <c r="BD149" s="121" t="b">
        <f t="shared" si="82"/>
        <v>0</v>
      </c>
      <c r="BE149" s="125" t="s">
        <v>56</v>
      </c>
      <c r="BF149" s="122"/>
    </row>
    <row r="150" spans="2:58" s="114" customFormat="1" ht="154">
      <c r="B150" s="517" t="s">
        <v>400</v>
      </c>
      <c r="C150" s="517"/>
      <c r="D150" s="81">
        <v>10102803</v>
      </c>
      <c r="E150" s="517"/>
      <c r="F150" s="516" t="s">
        <v>395</v>
      </c>
      <c r="G150" s="142" t="s">
        <v>342</v>
      </c>
      <c r="H150" s="143">
        <v>44382</v>
      </c>
      <c r="I150" s="144">
        <v>44393</v>
      </c>
      <c r="J150" s="143">
        <v>44396</v>
      </c>
      <c r="K150" s="144">
        <v>44407</v>
      </c>
      <c r="L150" s="144">
        <v>44410</v>
      </c>
      <c r="M150" s="144" t="s">
        <v>271</v>
      </c>
      <c r="N150" s="144" t="s">
        <v>271</v>
      </c>
      <c r="O150" s="144" t="s">
        <v>271</v>
      </c>
      <c r="P150" s="144" t="s">
        <v>271</v>
      </c>
      <c r="Q150" s="517" t="s">
        <v>99</v>
      </c>
      <c r="R150" s="517" t="s">
        <v>342</v>
      </c>
      <c r="S150" s="517">
        <f t="shared" si="83"/>
        <v>25</v>
      </c>
      <c r="T150" s="517">
        <v>25</v>
      </c>
      <c r="U150" s="517">
        <v>25</v>
      </c>
      <c r="V150" s="517">
        <v>0</v>
      </c>
      <c r="W150" s="517" t="s">
        <v>396</v>
      </c>
      <c r="X150" s="517" t="s">
        <v>364</v>
      </c>
      <c r="Y150" s="517"/>
      <c r="Z150" s="517" t="s">
        <v>52</v>
      </c>
      <c r="AA150" s="517" t="s">
        <v>52</v>
      </c>
      <c r="AB150" s="517" t="s">
        <v>52</v>
      </c>
      <c r="AC150" s="517" t="s">
        <v>46</v>
      </c>
      <c r="AD150" s="517" t="s">
        <v>52</v>
      </c>
      <c r="AE150" s="517" t="s">
        <v>52</v>
      </c>
      <c r="AF150" s="517" t="s">
        <v>52</v>
      </c>
      <c r="AG150" s="517" t="s">
        <v>53</v>
      </c>
      <c r="AH150" s="517" t="s">
        <v>54</v>
      </c>
      <c r="AI150" s="517" t="s">
        <v>46</v>
      </c>
      <c r="AJ150" s="517" t="s">
        <v>371</v>
      </c>
      <c r="AK150" s="517"/>
      <c r="AL150" s="517" t="s">
        <v>55</v>
      </c>
      <c r="AM150" s="517"/>
      <c r="AN150" s="517"/>
      <c r="AO150" s="517"/>
      <c r="AP150" s="517"/>
      <c r="AQ150" s="517"/>
      <c r="AR150" s="121">
        <f t="shared" si="72"/>
        <v>1</v>
      </c>
      <c r="AS150" s="121" t="str">
        <f t="shared" si="73"/>
        <v>2021_07_05_a</v>
      </c>
      <c r="AT150" s="122"/>
      <c r="AU150" s="121" t="str">
        <f t="shared" si="74"/>
        <v>2021</v>
      </c>
      <c r="AV150" s="121" t="str">
        <f t="shared" si="75"/>
        <v>07</v>
      </c>
      <c r="AW150" s="121" t="str">
        <f t="shared" si="76"/>
        <v>05</v>
      </c>
      <c r="AX150" s="121">
        <f t="shared" si="77"/>
        <v>44382</v>
      </c>
      <c r="AY150" s="123"/>
      <c r="AZ150" s="124">
        <f t="shared" si="78"/>
        <v>44382</v>
      </c>
      <c r="BA150" s="121" t="b">
        <f t="shared" si="79"/>
        <v>1</v>
      </c>
      <c r="BB150" s="121">
        <f t="shared" si="80"/>
        <v>44382</v>
      </c>
      <c r="BC150" s="121" t="str">
        <f t="shared" si="81"/>
        <v>no</v>
      </c>
      <c r="BD150" s="121" t="b">
        <f t="shared" si="82"/>
        <v>0</v>
      </c>
      <c r="BE150" s="125" t="s">
        <v>56</v>
      </c>
      <c r="BF150" s="122"/>
    </row>
    <row r="151" spans="2:58" s="114" customFormat="1" ht="154">
      <c r="B151" s="81" t="s">
        <v>401</v>
      </c>
      <c r="C151" s="81"/>
      <c r="D151" s="81">
        <v>10104775</v>
      </c>
      <c r="E151" s="81"/>
      <c r="F151" s="532" t="s">
        <v>395</v>
      </c>
      <c r="G151" s="147" t="s">
        <v>342</v>
      </c>
      <c r="H151" s="137">
        <v>44403</v>
      </c>
      <c r="I151" s="148" t="s">
        <v>284</v>
      </c>
      <c r="J151" s="137">
        <v>44417</v>
      </c>
      <c r="K151" s="148"/>
      <c r="L151" s="148"/>
      <c r="M151" s="148" t="s">
        <v>271</v>
      </c>
      <c r="N151" s="148" t="s">
        <v>271</v>
      </c>
      <c r="O151" s="148" t="s">
        <v>271</v>
      </c>
      <c r="P151" s="148" t="s">
        <v>271</v>
      </c>
      <c r="Q151" s="81" t="s">
        <v>99</v>
      </c>
      <c r="R151" s="81" t="s">
        <v>402</v>
      </c>
      <c r="S151" s="517">
        <f t="shared" si="83"/>
        <v>30</v>
      </c>
      <c r="T151" s="81">
        <v>30</v>
      </c>
      <c r="U151" s="81">
        <v>30</v>
      </c>
      <c r="V151" s="81">
        <v>0</v>
      </c>
      <c r="W151" s="81" t="s">
        <v>403</v>
      </c>
      <c r="X151" s="81" t="s">
        <v>364</v>
      </c>
      <c r="Y151" s="81"/>
      <c r="Z151" s="81" t="s">
        <v>52</v>
      </c>
      <c r="AA151" s="81" t="s">
        <v>52</v>
      </c>
      <c r="AB151" s="81" t="s">
        <v>52</v>
      </c>
      <c r="AC151" s="81" t="s">
        <v>46</v>
      </c>
      <c r="AD151" s="81" t="s">
        <v>52</v>
      </c>
      <c r="AE151" s="81" t="s">
        <v>52</v>
      </c>
      <c r="AF151" s="81" t="s">
        <v>52</v>
      </c>
      <c r="AG151" s="81" t="s">
        <v>53</v>
      </c>
      <c r="AH151" s="81" t="s">
        <v>371</v>
      </c>
      <c r="AI151" s="81" t="s">
        <v>353</v>
      </c>
      <c r="AJ151" s="81" t="s">
        <v>371</v>
      </c>
      <c r="AK151" s="81"/>
      <c r="AL151" s="81" t="s">
        <v>55</v>
      </c>
      <c r="AM151" s="517"/>
      <c r="AN151" s="517"/>
      <c r="AO151" s="517"/>
      <c r="AP151" s="517"/>
      <c r="AQ151" s="517"/>
      <c r="AR151" s="121">
        <f t="shared" si="72"/>
        <v>1</v>
      </c>
      <c r="AS151" s="121" t="str">
        <f t="shared" si="73"/>
        <v>2021_07_26_a</v>
      </c>
      <c r="AT151" s="122"/>
      <c r="AU151" s="121" t="str">
        <f t="shared" si="74"/>
        <v>2021</v>
      </c>
      <c r="AV151" s="121" t="str">
        <f t="shared" si="75"/>
        <v>07</v>
      </c>
      <c r="AW151" s="121" t="str">
        <f t="shared" si="76"/>
        <v>26</v>
      </c>
      <c r="AX151" s="121">
        <f t="shared" si="77"/>
        <v>44403</v>
      </c>
      <c r="AY151" s="123"/>
      <c r="AZ151" s="124">
        <f t="shared" si="78"/>
        <v>44403</v>
      </c>
      <c r="BA151" s="121" t="b">
        <f t="shared" si="79"/>
        <v>1</v>
      </c>
      <c r="BB151" s="121">
        <f t="shared" si="80"/>
        <v>44403</v>
      </c>
      <c r="BC151" s="121" t="str">
        <f t="shared" si="81"/>
        <v>no</v>
      </c>
      <c r="BD151" s="121" t="b">
        <f t="shared" si="82"/>
        <v>0</v>
      </c>
      <c r="BE151" s="125" t="s">
        <v>56</v>
      </c>
      <c r="BF151" s="122"/>
    </row>
    <row r="152" spans="2:58" s="114" customFormat="1" ht="154">
      <c r="B152" s="517" t="s">
        <v>404</v>
      </c>
      <c r="C152" s="517"/>
      <c r="D152" s="81">
        <v>10104776</v>
      </c>
      <c r="E152" s="517"/>
      <c r="F152" s="516" t="s">
        <v>395</v>
      </c>
      <c r="G152" s="142" t="s">
        <v>342</v>
      </c>
      <c r="H152" s="143">
        <v>44417</v>
      </c>
      <c r="I152" s="144">
        <v>44428</v>
      </c>
      <c r="J152" s="143">
        <v>44431</v>
      </c>
      <c r="K152" s="144">
        <v>44442</v>
      </c>
      <c r="L152" s="144">
        <v>44445</v>
      </c>
      <c r="M152" s="144" t="s">
        <v>271</v>
      </c>
      <c r="N152" s="144" t="s">
        <v>271</v>
      </c>
      <c r="O152" s="144" t="s">
        <v>271</v>
      </c>
      <c r="P152" s="144" t="s">
        <v>271</v>
      </c>
      <c r="Q152" s="517" t="s">
        <v>99</v>
      </c>
      <c r="R152" s="517" t="s">
        <v>342</v>
      </c>
      <c r="S152" s="517">
        <f t="shared" si="83"/>
        <v>28</v>
      </c>
      <c r="T152" s="81">
        <v>28</v>
      </c>
      <c r="U152" s="81">
        <v>28</v>
      </c>
      <c r="V152" s="517">
        <v>0</v>
      </c>
      <c r="W152" s="517" t="s">
        <v>396</v>
      </c>
      <c r="X152" s="517" t="s">
        <v>364</v>
      </c>
      <c r="Y152" s="517"/>
      <c r="Z152" s="517" t="s">
        <v>52</v>
      </c>
      <c r="AA152" s="517" t="s">
        <v>52</v>
      </c>
      <c r="AB152" s="517" t="s">
        <v>52</v>
      </c>
      <c r="AC152" s="517" t="s">
        <v>46</v>
      </c>
      <c r="AD152" s="517" t="s">
        <v>52</v>
      </c>
      <c r="AE152" s="517" t="s">
        <v>52</v>
      </c>
      <c r="AF152" s="517" t="s">
        <v>52</v>
      </c>
      <c r="AG152" s="517" t="s">
        <v>53</v>
      </c>
      <c r="AH152" s="517" t="s">
        <v>54</v>
      </c>
      <c r="AI152" s="517" t="s">
        <v>46</v>
      </c>
      <c r="AJ152" s="517" t="s">
        <v>371</v>
      </c>
      <c r="AK152" s="517"/>
      <c r="AL152" s="517" t="s">
        <v>55</v>
      </c>
      <c r="AM152" s="517"/>
      <c r="AN152" s="517"/>
      <c r="AO152" s="517"/>
      <c r="AP152" s="517"/>
      <c r="AQ152" s="517"/>
      <c r="AR152" s="121">
        <f t="shared" si="72"/>
        <v>1</v>
      </c>
      <c r="AS152" s="121" t="str">
        <f t="shared" si="73"/>
        <v>2021_08_09_a</v>
      </c>
      <c r="AT152" s="122"/>
      <c r="AU152" s="121" t="str">
        <f t="shared" si="74"/>
        <v>2021</v>
      </c>
      <c r="AV152" s="121" t="str">
        <f t="shared" si="75"/>
        <v>08</v>
      </c>
      <c r="AW152" s="121" t="str">
        <f t="shared" si="76"/>
        <v>09</v>
      </c>
      <c r="AX152" s="121">
        <f t="shared" si="77"/>
        <v>44417</v>
      </c>
      <c r="AY152" s="123"/>
      <c r="AZ152" s="124">
        <f t="shared" si="78"/>
        <v>44417</v>
      </c>
      <c r="BA152" s="121" t="b">
        <f t="shared" si="79"/>
        <v>1</v>
      </c>
      <c r="BB152" s="121">
        <f t="shared" si="80"/>
        <v>44417</v>
      </c>
      <c r="BC152" s="121" t="str">
        <f t="shared" si="81"/>
        <v>no</v>
      </c>
      <c r="BD152" s="121" t="b">
        <f t="shared" si="82"/>
        <v>0</v>
      </c>
      <c r="BE152" s="125" t="s">
        <v>56</v>
      </c>
      <c r="BF152" s="122"/>
    </row>
    <row r="153" spans="2:58" s="114" customFormat="1" ht="154">
      <c r="B153" s="517" t="s">
        <v>405</v>
      </c>
      <c r="C153" s="517"/>
      <c r="D153" s="81">
        <v>10105566</v>
      </c>
      <c r="E153" s="517"/>
      <c r="F153" s="516" t="s">
        <v>395</v>
      </c>
      <c r="G153" s="142" t="s">
        <v>342</v>
      </c>
      <c r="H153" s="143">
        <v>44445</v>
      </c>
      <c r="I153" s="144">
        <v>44456</v>
      </c>
      <c r="J153" s="143">
        <v>44459</v>
      </c>
      <c r="K153" s="144">
        <v>44470</v>
      </c>
      <c r="L153" s="144">
        <v>44473</v>
      </c>
      <c r="M153" s="144" t="s">
        <v>271</v>
      </c>
      <c r="N153" s="144" t="s">
        <v>271</v>
      </c>
      <c r="O153" s="144" t="s">
        <v>271</v>
      </c>
      <c r="P153" s="144" t="s">
        <v>271</v>
      </c>
      <c r="Q153" s="517" t="s">
        <v>99</v>
      </c>
      <c r="R153" s="517" t="s">
        <v>342</v>
      </c>
      <c r="S153" s="517">
        <f t="shared" si="83"/>
        <v>27</v>
      </c>
      <c r="T153" s="155">
        <v>27</v>
      </c>
      <c r="U153" s="155">
        <v>27</v>
      </c>
      <c r="V153" s="517">
        <v>0</v>
      </c>
      <c r="W153" s="517" t="s">
        <v>396</v>
      </c>
      <c r="X153" s="517" t="s">
        <v>364</v>
      </c>
      <c r="Y153" s="517"/>
      <c r="Z153" s="517" t="s">
        <v>52</v>
      </c>
      <c r="AA153" s="517" t="s">
        <v>52</v>
      </c>
      <c r="AB153" s="517" t="s">
        <v>52</v>
      </c>
      <c r="AC153" s="517" t="s">
        <v>46</v>
      </c>
      <c r="AD153" s="517" t="s">
        <v>52</v>
      </c>
      <c r="AE153" s="517" t="s">
        <v>52</v>
      </c>
      <c r="AF153" s="517" t="s">
        <v>52</v>
      </c>
      <c r="AG153" s="517" t="s">
        <v>53</v>
      </c>
      <c r="AH153" s="517" t="s">
        <v>54</v>
      </c>
      <c r="AI153" s="517" t="s">
        <v>46</v>
      </c>
      <c r="AJ153" s="517" t="s">
        <v>371</v>
      </c>
      <c r="AK153" s="517"/>
      <c r="AL153" s="517" t="s">
        <v>55</v>
      </c>
      <c r="AM153" s="517"/>
      <c r="AN153" s="517"/>
      <c r="AO153" s="517"/>
      <c r="AP153" s="517"/>
      <c r="AQ153" s="517"/>
      <c r="AR153" s="121">
        <f t="shared" si="72"/>
        <v>1</v>
      </c>
      <c r="AS153" s="121" t="str">
        <f t="shared" si="73"/>
        <v>2021_09_06_a</v>
      </c>
      <c r="AT153" s="122"/>
      <c r="AU153" s="121" t="str">
        <f t="shared" si="74"/>
        <v>2021</v>
      </c>
      <c r="AV153" s="121" t="str">
        <f t="shared" si="75"/>
        <v>09</v>
      </c>
      <c r="AW153" s="121" t="str">
        <f t="shared" si="76"/>
        <v>06</v>
      </c>
      <c r="AX153" s="121">
        <f t="shared" si="77"/>
        <v>44445</v>
      </c>
      <c r="AY153" s="123"/>
      <c r="AZ153" s="124">
        <f t="shared" si="78"/>
        <v>44445</v>
      </c>
      <c r="BA153" s="121" t="b">
        <f t="shared" si="79"/>
        <v>1</v>
      </c>
      <c r="BB153" s="121">
        <f t="shared" si="80"/>
        <v>44445</v>
      </c>
      <c r="BC153" s="121" t="str">
        <f t="shared" si="81"/>
        <v>no</v>
      </c>
      <c r="BD153" s="121" t="b">
        <f t="shared" si="82"/>
        <v>0</v>
      </c>
      <c r="BE153" s="125" t="s">
        <v>56</v>
      </c>
      <c r="BF153" s="122"/>
    </row>
    <row r="154" spans="2:58" s="114" customFormat="1" ht="154">
      <c r="B154" s="517" t="s">
        <v>406</v>
      </c>
      <c r="C154" s="517"/>
      <c r="D154" s="81">
        <v>10105351</v>
      </c>
      <c r="E154" s="517"/>
      <c r="F154" s="516" t="s">
        <v>395</v>
      </c>
      <c r="G154" s="142" t="s">
        <v>342</v>
      </c>
      <c r="H154" s="143">
        <v>44445</v>
      </c>
      <c r="I154" s="144">
        <v>44456</v>
      </c>
      <c r="J154" s="143">
        <v>44459</v>
      </c>
      <c r="K154" s="144">
        <v>44470</v>
      </c>
      <c r="L154" s="144">
        <v>44473</v>
      </c>
      <c r="M154" s="144" t="s">
        <v>271</v>
      </c>
      <c r="N154" s="144" t="s">
        <v>271</v>
      </c>
      <c r="O154" s="144" t="s">
        <v>271</v>
      </c>
      <c r="P154" s="144" t="s">
        <v>271</v>
      </c>
      <c r="Q154" s="517" t="s">
        <v>99</v>
      </c>
      <c r="R154" s="517" t="s">
        <v>407</v>
      </c>
      <c r="S154" s="517">
        <f t="shared" si="83"/>
        <v>26</v>
      </c>
      <c r="T154" s="155">
        <v>26</v>
      </c>
      <c r="U154" s="155">
        <v>26</v>
      </c>
      <c r="V154" s="517">
        <v>0</v>
      </c>
      <c r="W154" s="517" t="s">
        <v>396</v>
      </c>
      <c r="X154" s="517" t="s">
        <v>364</v>
      </c>
      <c r="Y154" s="517"/>
      <c r="Z154" s="517" t="s">
        <v>52</v>
      </c>
      <c r="AA154" s="517" t="s">
        <v>52</v>
      </c>
      <c r="AB154" s="517" t="s">
        <v>52</v>
      </c>
      <c r="AC154" s="517" t="s">
        <v>46</v>
      </c>
      <c r="AD154" s="517" t="s">
        <v>52</v>
      </c>
      <c r="AE154" s="517" t="s">
        <v>52</v>
      </c>
      <c r="AF154" s="517" t="s">
        <v>52</v>
      </c>
      <c r="AG154" s="517" t="s">
        <v>53</v>
      </c>
      <c r="AH154" s="517" t="s">
        <v>54</v>
      </c>
      <c r="AI154" s="517" t="s">
        <v>46</v>
      </c>
      <c r="AJ154" s="517" t="s">
        <v>371</v>
      </c>
      <c r="AK154" s="517"/>
      <c r="AL154" s="517" t="s">
        <v>55</v>
      </c>
      <c r="AM154" s="517"/>
      <c r="AN154" s="517"/>
      <c r="AO154" s="517"/>
      <c r="AP154" s="517"/>
      <c r="AQ154" s="517"/>
      <c r="AR154" s="121">
        <f t="shared" si="72"/>
        <v>1</v>
      </c>
      <c r="AS154" s="121" t="str">
        <f t="shared" si="73"/>
        <v>2021_09_06_b</v>
      </c>
      <c r="AT154" s="122"/>
      <c r="AU154" s="121" t="str">
        <f t="shared" si="74"/>
        <v>2021</v>
      </c>
      <c r="AV154" s="121" t="str">
        <f t="shared" si="75"/>
        <v>09</v>
      </c>
      <c r="AW154" s="121" t="str">
        <f t="shared" si="76"/>
        <v>06</v>
      </c>
      <c r="AX154" s="121">
        <f t="shared" si="77"/>
        <v>44445</v>
      </c>
      <c r="AY154" s="123"/>
      <c r="AZ154" s="124">
        <f t="shared" si="78"/>
        <v>44445</v>
      </c>
      <c r="BA154" s="121" t="b">
        <f t="shared" si="79"/>
        <v>1</v>
      </c>
      <c r="BB154" s="121">
        <f t="shared" si="80"/>
        <v>44445</v>
      </c>
      <c r="BC154" s="121" t="str">
        <f t="shared" si="81"/>
        <v>no</v>
      </c>
      <c r="BD154" s="121" t="b">
        <f t="shared" si="82"/>
        <v>0</v>
      </c>
      <c r="BE154" s="125" t="s">
        <v>56</v>
      </c>
      <c r="BF154" s="122"/>
    </row>
    <row r="155" spans="2:58" s="115" customFormat="1" ht="154">
      <c r="B155" s="115" t="s">
        <v>408</v>
      </c>
      <c r="D155" s="115">
        <v>10105762</v>
      </c>
      <c r="F155" s="150" t="s">
        <v>395</v>
      </c>
      <c r="G155" s="151" t="s">
        <v>342</v>
      </c>
      <c r="H155" s="152">
        <v>44459</v>
      </c>
      <c r="I155" s="153">
        <v>44470</v>
      </c>
      <c r="J155" s="152">
        <v>44473</v>
      </c>
      <c r="K155" s="153">
        <v>44126</v>
      </c>
      <c r="L155" s="153">
        <v>44494</v>
      </c>
      <c r="M155" s="153" t="s">
        <v>271</v>
      </c>
      <c r="N155" s="153" t="s">
        <v>271</v>
      </c>
      <c r="O155" s="153" t="s">
        <v>271</v>
      </c>
      <c r="P155" s="153" t="s">
        <v>271</v>
      </c>
      <c r="Q155" s="115" t="s">
        <v>99</v>
      </c>
      <c r="R155" s="115" t="s">
        <v>342</v>
      </c>
      <c r="S155" s="517">
        <f t="shared" si="83"/>
        <v>38</v>
      </c>
      <c r="T155" s="155">
        <v>38</v>
      </c>
      <c r="U155" s="155">
        <v>38</v>
      </c>
      <c r="V155" s="517">
        <v>0</v>
      </c>
      <c r="W155" s="115" t="s">
        <v>396</v>
      </c>
      <c r="X155" s="115" t="s">
        <v>364</v>
      </c>
      <c r="Z155" s="115" t="s">
        <v>52</v>
      </c>
      <c r="AA155" s="115" t="s">
        <v>52</v>
      </c>
      <c r="AB155" s="115" t="s">
        <v>52</v>
      </c>
      <c r="AC155" s="115" t="s">
        <v>46</v>
      </c>
      <c r="AD155" s="115" t="s">
        <v>52</v>
      </c>
      <c r="AE155" s="115" t="s">
        <v>52</v>
      </c>
      <c r="AF155" s="115" t="s">
        <v>52</v>
      </c>
      <c r="AG155" s="115" t="s">
        <v>53</v>
      </c>
      <c r="AH155" s="115" t="s">
        <v>54</v>
      </c>
      <c r="AI155" s="115" t="s">
        <v>46</v>
      </c>
      <c r="AJ155" s="115" t="s">
        <v>371</v>
      </c>
      <c r="AL155" s="115" t="s">
        <v>55</v>
      </c>
      <c r="AR155" s="121">
        <f t="shared" si="72"/>
        <v>1</v>
      </c>
      <c r="AS155" s="121" t="str">
        <f t="shared" si="73"/>
        <v>2021_09_20_a</v>
      </c>
      <c r="AT155" s="122"/>
      <c r="AU155" s="121" t="str">
        <f t="shared" si="74"/>
        <v>2021</v>
      </c>
      <c r="AV155" s="121" t="str">
        <f t="shared" si="75"/>
        <v>09</v>
      </c>
      <c r="AW155" s="121" t="str">
        <f t="shared" si="76"/>
        <v>20</v>
      </c>
      <c r="AX155" s="121">
        <f t="shared" si="77"/>
        <v>44459</v>
      </c>
      <c r="AY155" s="123"/>
      <c r="AZ155" s="124">
        <f t="shared" si="78"/>
        <v>44459</v>
      </c>
      <c r="BA155" s="121" t="b">
        <f t="shared" si="79"/>
        <v>1</v>
      </c>
      <c r="BB155" s="121">
        <f t="shared" si="80"/>
        <v>44459</v>
      </c>
      <c r="BC155" s="121" t="str">
        <f t="shared" si="81"/>
        <v>no</v>
      </c>
      <c r="BD155" s="121" t="b">
        <f t="shared" si="82"/>
        <v>0</v>
      </c>
      <c r="BE155" s="125" t="s">
        <v>56</v>
      </c>
      <c r="BF155" s="122"/>
    </row>
    <row r="156" spans="2:58" s="114" customFormat="1" ht="154">
      <c r="B156" s="517" t="s">
        <v>409</v>
      </c>
      <c r="C156" s="517"/>
      <c r="D156" s="81">
        <v>10223328</v>
      </c>
      <c r="E156" s="517"/>
      <c r="F156" s="516" t="s">
        <v>395</v>
      </c>
      <c r="G156" s="142" t="s">
        <v>342</v>
      </c>
      <c r="H156" s="143">
        <v>44480</v>
      </c>
      <c r="I156" s="144">
        <v>44491</v>
      </c>
      <c r="J156" s="143">
        <v>44494</v>
      </c>
      <c r="K156" s="144">
        <v>44505</v>
      </c>
      <c r="L156" s="144">
        <v>44508</v>
      </c>
      <c r="M156" s="144" t="s">
        <v>271</v>
      </c>
      <c r="N156" s="144" t="s">
        <v>271</v>
      </c>
      <c r="O156" s="144" t="s">
        <v>271</v>
      </c>
      <c r="P156" s="144" t="s">
        <v>271</v>
      </c>
      <c r="Q156" s="517" t="s">
        <v>121</v>
      </c>
      <c r="R156" s="517" t="s">
        <v>342</v>
      </c>
      <c r="S156" s="81">
        <f t="shared" si="83"/>
        <v>28</v>
      </c>
      <c r="T156" s="517">
        <v>28</v>
      </c>
      <c r="U156" s="517">
        <v>28</v>
      </c>
      <c r="V156" s="517">
        <v>0</v>
      </c>
      <c r="W156" s="517" t="s">
        <v>396</v>
      </c>
      <c r="X156" s="517" t="s">
        <v>364</v>
      </c>
      <c r="Y156" s="517"/>
      <c r="Z156" s="517" t="s">
        <v>52</v>
      </c>
      <c r="AA156" s="517" t="s">
        <v>52</v>
      </c>
      <c r="AB156" s="517" t="s">
        <v>52</v>
      </c>
      <c r="AC156" s="517" t="s">
        <v>46</v>
      </c>
      <c r="AD156" s="517" t="s">
        <v>52</v>
      </c>
      <c r="AE156" s="517" t="s">
        <v>52</v>
      </c>
      <c r="AF156" s="517" t="s">
        <v>52</v>
      </c>
      <c r="AG156" s="517" t="s">
        <v>53</v>
      </c>
      <c r="AH156" s="517" t="s">
        <v>54</v>
      </c>
      <c r="AI156" s="517" t="s">
        <v>46</v>
      </c>
      <c r="AJ156" s="517" t="s">
        <v>371</v>
      </c>
      <c r="AK156" s="517"/>
      <c r="AL156" s="517" t="s">
        <v>55</v>
      </c>
      <c r="AM156" s="517"/>
      <c r="AN156" s="517"/>
      <c r="AO156" s="517"/>
      <c r="AP156" s="517"/>
      <c r="AQ156" s="517"/>
      <c r="AR156" s="121">
        <f t="shared" si="72"/>
        <v>1</v>
      </c>
      <c r="AS156" s="121" t="str">
        <f t="shared" si="73"/>
        <v>2021_10_11_a</v>
      </c>
      <c r="AT156" s="122"/>
      <c r="AU156" s="121" t="str">
        <f t="shared" si="74"/>
        <v>2021</v>
      </c>
      <c r="AV156" s="121" t="str">
        <f t="shared" si="75"/>
        <v>10</v>
      </c>
      <c r="AW156" s="121" t="str">
        <f t="shared" si="76"/>
        <v>11</v>
      </c>
      <c r="AX156" s="121">
        <f t="shared" si="77"/>
        <v>44480</v>
      </c>
      <c r="AY156" s="123"/>
      <c r="AZ156" s="124">
        <f t="shared" si="78"/>
        <v>44480</v>
      </c>
      <c r="BA156" s="121" t="b">
        <f t="shared" si="79"/>
        <v>1</v>
      </c>
      <c r="BB156" s="121">
        <f t="shared" si="80"/>
        <v>44480</v>
      </c>
      <c r="BC156" s="121" t="str">
        <f t="shared" si="81"/>
        <v>no</v>
      </c>
      <c r="BD156" s="121" t="b">
        <f t="shared" si="82"/>
        <v>0</v>
      </c>
      <c r="BE156" s="125" t="s">
        <v>56</v>
      </c>
      <c r="BF156" s="122"/>
    </row>
    <row r="157" spans="2:58" s="114" customFormat="1" ht="154">
      <c r="B157" s="517" t="s">
        <v>410</v>
      </c>
      <c r="C157" s="517"/>
      <c r="D157" s="81">
        <v>10223332</v>
      </c>
      <c r="E157" s="517"/>
      <c r="F157" s="516" t="s">
        <v>395</v>
      </c>
      <c r="G157" s="142" t="s">
        <v>342</v>
      </c>
      <c r="H157" s="143">
        <v>44480</v>
      </c>
      <c r="I157" s="144">
        <v>44491</v>
      </c>
      <c r="J157" s="143">
        <v>44494</v>
      </c>
      <c r="K157" s="144">
        <v>44505</v>
      </c>
      <c r="L157" s="144">
        <v>44508</v>
      </c>
      <c r="M157" s="144" t="s">
        <v>271</v>
      </c>
      <c r="N157" s="144" t="s">
        <v>271</v>
      </c>
      <c r="O157" s="144" t="s">
        <v>271</v>
      </c>
      <c r="P157" s="144" t="s">
        <v>271</v>
      </c>
      <c r="Q157" s="517" t="s">
        <v>121</v>
      </c>
      <c r="R157" s="517" t="s">
        <v>407</v>
      </c>
      <c r="S157" s="81">
        <f t="shared" si="83"/>
        <v>27</v>
      </c>
      <c r="T157" s="517">
        <v>27</v>
      </c>
      <c r="U157" s="517">
        <v>27</v>
      </c>
      <c r="V157" s="517">
        <v>0</v>
      </c>
      <c r="W157" s="517" t="s">
        <v>396</v>
      </c>
      <c r="X157" s="517" t="s">
        <v>364</v>
      </c>
      <c r="Y157" s="517"/>
      <c r="Z157" s="517" t="s">
        <v>52</v>
      </c>
      <c r="AA157" s="517" t="s">
        <v>52</v>
      </c>
      <c r="AB157" s="517" t="s">
        <v>52</v>
      </c>
      <c r="AC157" s="517" t="s">
        <v>46</v>
      </c>
      <c r="AD157" s="517" t="s">
        <v>52</v>
      </c>
      <c r="AE157" s="517" t="s">
        <v>52</v>
      </c>
      <c r="AF157" s="517" t="s">
        <v>52</v>
      </c>
      <c r="AG157" s="517" t="s">
        <v>53</v>
      </c>
      <c r="AH157" s="517" t="s">
        <v>54</v>
      </c>
      <c r="AI157" s="517" t="s">
        <v>46</v>
      </c>
      <c r="AJ157" s="517" t="s">
        <v>371</v>
      </c>
      <c r="AK157" s="517"/>
      <c r="AL157" s="517" t="s">
        <v>55</v>
      </c>
      <c r="AM157" s="517"/>
      <c r="AN157" s="517"/>
      <c r="AO157" s="517"/>
      <c r="AP157" s="517"/>
      <c r="AQ157" s="517"/>
      <c r="AR157" s="121">
        <f t="shared" si="72"/>
        <v>1</v>
      </c>
      <c r="AS157" s="121" t="str">
        <f t="shared" si="73"/>
        <v>2021_10_11_b</v>
      </c>
      <c r="AT157" s="122"/>
      <c r="AU157" s="121" t="str">
        <f t="shared" si="74"/>
        <v>2021</v>
      </c>
      <c r="AV157" s="121" t="str">
        <f t="shared" si="75"/>
        <v>10</v>
      </c>
      <c r="AW157" s="121" t="str">
        <f t="shared" si="76"/>
        <v>11</v>
      </c>
      <c r="AX157" s="121">
        <f t="shared" si="77"/>
        <v>44480</v>
      </c>
      <c r="AY157" s="123"/>
      <c r="AZ157" s="124">
        <f t="shared" si="78"/>
        <v>44480</v>
      </c>
      <c r="BA157" s="121" t="b">
        <f t="shared" si="79"/>
        <v>1</v>
      </c>
      <c r="BB157" s="121">
        <f t="shared" si="80"/>
        <v>44480</v>
      </c>
      <c r="BC157" s="121" t="str">
        <f t="shared" si="81"/>
        <v>no</v>
      </c>
      <c r="BD157" s="121" t="b">
        <f t="shared" si="82"/>
        <v>0</v>
      </c>
      <c r="BE157" s="125" t="s">
        <v>56</v>
      </c>
      <c r="BF157" s="122"/>
    </row>
    <row r="158" spans="2:58" s="114" customFormat="1" ht="154">
      <c r="B158" s="517" t="s">
        <v>411</v>
      </c>
      <c r="C158" s="517"/>
      <c r="D158" s="81" t="s">
        <v>412</v>
      </c>
      <c r="E158" s="517"/>
      <c r="F158" s="516" t="s">
        <v>395</v>
      </c>
      <c r="G158" s="142" t="s">
        <v>342</v>
      </c>
      <c r="H158" s="143">
        <v>44508</v>
      </c>
      <c r="I158" s="144">
        <v>44519</v>
      </c>
      <c r="J158" s="143">
        <v>44522</v>
      </c>
      <c r="K158" s="144">
        <v>44533</v>
      </c>
      <c r="L158" s="144">
        <v>44536</v>
      </c>
      <c r="M158" s="144" t="s">
        <v>271</v>
      </c>
      <c r="N158" s="144" t="s">
        <v>271</v>
      </c>
      <c r="O158" s="144" t="s">
        <v>271</v>
      </c>
      <c r="P158" s="144" t="s">
        <v>271</v>
      </c>
      <c r="Q158" s="517" t="s">
        <v>121</v>
      </c>
      <c r="R158" s="517" t="s">
        <v>342</v>
      </c>
      <c r="S158" s="115">
        <f t="shared" si="83"/>
        <v>26</v>
      </c>
      <c r="T158" s="517">
        <v>26</v>
      </c>
      <c r="U158" s="517">
        <v>26</v>
      </c>
      <c r="V158" s="517">
        <v>0</v>
      </c>
      <c r="W158" s="517" t="s">
        <v>396</v>
      </c>
      <c r="X158" s="517" t="s">
        <v>364</v>
      </c>
      <c r="Y158" s="517"/>
      <c r="Z158" s="517" t="s">
        <v>52</v>
      </c>
      <c r="AA158" s="517" t="s">
        <v>52</v>
      </c>
      <c r="AB158" s="517" t="s">
        <v>52</v>
      </c>
      <c r="AC158" s="517" t="s">
        <v>46</v>
      </c>
      <c r="AD158" s="517" t="s">
        <v>52</v>
      </c>
      <c r="AE158" s="517" t="s">
        <v>52</v>
      </c>
      <c r="AF158" s="517" t="s">
        <v>52</v>
      </c>
      <c r="AG158" s="517" t="s">
        <v>53</v>
      </c>
      <c r="AH158" s="517" t="s">
        <v>54</v>
      </c>
      <c r="AI158" s="517" t="s">
        <v>46</v>
      </c>
      <c r="AJ158" s="517" t="s">
        <v>371</v>
      </c>
      <c r="AK158" s="517"/>
      <c r="AL158" s="517" t="s">
        <v>55</v>
      </c>
      <c r="AM158" s="517"/>
      <c r="AN158" s="517"/>
      <c r="AO158" s="517"/>
      <c r="AP158" s="517"/>
      <c r="AQ158" s="517"/>
      <c r="AR158" s="121">
        <f t="shared" si="72"/>
        <v>1</v>
      </c>
      <c r="AS158" s="121" t="str">
        <f t="shared" si="73"/>
        <v>2021_11_08_a</v>
      </c>
      <c r="AT158" s="122"/>
      <c r="AU158" s="121" t="str">
        <f t="shared" si="74"/>
        <v>2021</v>
      </c>
      <c r="AV158" s="121" t="str">
        <f t="shared" si="75"/>
        <v>11</v>
      </c>
      <c r="AW158" s="121" t="str">
        <f t="shared" si="76"/>
        <v>08</v>
      </c>
      <c r="AX158" s="121">
        <f t="shared" si="77"/>
        <v>44508</v>
      </c>
      <c r="AY158" s="123"/>
      <c r="AZ158" s="124">
        <f t="shared" si="78"/>
        <v>44508</v>
      </c>
      <c r="BA158" s="121" t="b">
        <f t="shared" si="79"/>
        <v>1</v>
      </c>
      <c r="BB158" s="121">
        <f t="shared" si="80"/>
        <v>44508</v>
      </c>
      <c r="BC158" s="121" t="str">
        <f t="shared" si="81"/>
        <v>no</v>
      </c>
      <c r="BD158" s="121" t="b">
        <f t="shared" si="82"/>
        <v>0</v>
      </c>
      <c r="BE158" s="125" t="s">
        <v>56</v>
      </c>
      <c r="BF158" s="122"/>
    </row>
    <row r="159" spans="2:58" s="115" customFormat="1" ht="154">
      <c r="B159" s="115" t="s">
        <v>413</v>
      </c>
      <c r="D159" s="115">
        <v>10228488</v>
      </c>
      <c r="F159" s="150" t="s">
        <v>395</v>
      </c>
      <c r="G159" s="151" t="s">
        <v>342</v>
      </c>
      <c r="H159" s="152">
        <v>44508</v>
      </c>
      <c r="I159" s="153">
        <v>44519</v>
      </c>
      <c r="J159" s="152">
        <v>44522</v>
      </c>
      <c r="K159" s="153">
        <v>44533</v>
      </c>
      <c r="L159" s="153">
        <v>44536</v>
      </c>
      <c r="M159" s="153" t="s">
        <v>271</v>
      </c>
      <c r="N159" s="153" t="s">
        <v>271</v>
      </c>
      <c r="O159" s="153" t="s">
        <v>271</v>
      </c>
      <c r="P159" s="153" t="s">
        <v>271</v>
      </c>
      <c r="Q159" s="115" t="s">
        <v>121</v>
      </c>
      <c r="R159" s="115" t="s">
        <v>342</v>
      </c>
      <c r="S159" s="115">
        <f t="shared" si="83"/>
        <v>32</v>
      </c>
      <c r="T159" s="115">
        <v>32</v>
      </c>
      <c r="U159" s="115">
        <v>32</v>
      </c>
      <c r="V159" s="517">
        <v>0</v>
      </c>
      <c r="W159" s="115" t="s">
        <v>396</v>
      </c>
      <c r="X159" s="115" t="s">
        <v>364</v>
      </c>
      <c r="Z159" s="115" t="s">
        <v>52</v>
      </c>
      <c r="AA159" s="115" t="s">
        <v>52</v>
      </c>
      <c r="AB159" s="115" t="s">
        <v>52</v>
      </c>
      <c r="AC159" s="115" t="s">
        <v>46</v>
      </c>
      <c r="AD159" s="115" t="s">
        <v>52</v>
      </c>
      <c r="AE159" s="115" t="s">
        <v>52</v>
      </c>
      <c r="AF159" s="115" t="s">
        <v>52</v>
      </c>
      <c r="AG159" s="115" t="s">
        <v>53</v>
      </c>
      <c r="AH159" s="115" t="s">
        <v>54</v>
      </c>
      <c r="AI159" s="115" t="s">
        <v>46</v>
      </c>
      <c r="AJ159" s="115" t="s">
        <v>371</v>
      </c>
      <c r="AL159" s="115" t="s">
        <v>55</v>
      </c>
      <c r="AR159" s="121">
        <f t="shared" si="72"/>
        <v>1</v>
      </c>
      <c r="AS159" s="121" t="str">
        <f t="shared" si="73"/>
        <v>2021_11_08_b</v>
      </c>
      <c r="AT159" s="122"/>
      <c r="AU159" s="121" t="str">
        <f t="shared" si="74"/>
        <v>2021</v>
      </c>
      <c r="AV159" s="121" t="str">
        <f t="shared" si="75"/>
        <v>11</v>
      </c>
      <c r="AW159" s="121" t="str">
        <f t="shared" si="76"/>
        <v>08</v>
      </c>
      <c r="AX159" s="121">
        <f t="shared" si="77"/>
        <v>44508</v>
      </c>
      <c r="AY159" s="123"/>
      <c r="AZ159" s="124">
        <f t="shared" si="78"/>
        <v>44508</v>
      </c>
      <c r="BA159" s="121" t="b">
        <f t="shared" si="79"/>
        <v>1</v>
      </c>
      <c r="BB159" s="121">
        <f t="shared" si="80"/>
        <v>44508</v>
      </c>
      <c r="BC159" s="121" t="str">
        <f t="shared" si="81"/>
        <v>no</v>
      </c>
      <c r="BD159" s="121" t="b">
        <f t="shared" si="82"/>
        <v>0</v>
      </c>
      <c r="BE159" s="125" t="s">
        <v>56</v>
      </c>
      <c r="BF159" s="122"/>
    </row>
    <row r="160" spans="2:58" s="115" customFormat="1" ht="154">
      <c r="B160" s="115" t="s">
        <v>414</v>
      </c>
      <c r="D160" s="115" t="s">
        <v>415</v>
      </c>
      <c r="F160" s="150" t="s">
        <v>395</v>
      </c>
      <c r="G160" s="151" t="s">
        <v>342</v>
      </c>
      <c r="H160" s="152">
        <v>44599</v>
      </c>
      <c r="I160" s="153">
        <v>44610</v>
      </c>
      <c r="J160" s="152">
        <v>44612</v>
      </c>
      <c r="K160" s="153">
        <v>44624</v>
      </c>
      <c r="L160" s="153">
        <v>44627</v>
      </c>
      <c r="M160" s="153" t="s">
        <v>271</v>
      </c>
      <c r="N160" s="153" t="s">
        <v>271</v>
      </c>
      <c r="O160" s="153" t="s">
        <v>271</v>
      </c>
      <c r="P160" s="153" t="s">
        <v>271</v>
      </c>
      <c r="Q160" s="115" t="s">
        <v>47</v>
      </c>
      <c r="R160" s="115" t="s">
        <v>342</v>
      </c>
      <c r="S160" s="115">
        <f t="shared" si="83"/>
        <v>32</v>
      </c>
      <c r="T160" s="115">
        <v>32</v>
      </c>
      <c r="U160" s="115">
        <v>32</v>
      </c>
      <c r="V160" s="517">
        <v>0</v>
      </c>
      <c r="W160" s="115" t="s">
        <v>396</v>
      </c>
      <c r="X160" s="115" t="s">
        <v>364</v>
      </c>
      <c r="Z160" s="115" t="s">
        <v>52</v>
      </c>
      <c r="AA160" s="115" t="s">
        <v>52</v>
      </c>
      <c r="AB160" s="115" t="s">
        <v>50</v>
      </c>
      <c r="AC160" s="115" t="s">
        <v>46</v>
      </c>
      <c r="AD160" s="115" t="s">
        <v>52</v>
      </c>
      <c r="AE160" s="115" t="s">
        <v>52</v>
      </c>
      <c r="AF160" s="115" t="s">
        <v>52</v>
      </c>
      <c r="AG160" s="115" t="s">
        <v>53</v>
      </c>
      <c r="AH160" s="115" t="s">
        <v>371</v>
      </c>
      <c r="AI160" s="115" t="s">
        <v>46</v>
      </c>
      <c r="AJ160" s="115" t="s">
        <v>371</v>
      </c>
      <c r="AL160" s="115" t="s">
        <v>55</v>
      </c>
      <c r="AR160" s="121">
        <f t="shared" si="72"/>
        <v>1</v>
      </c>
      <c r="AS160" s="121" t="str">
        <f t="shared" si="73"/>
        <v>2022_02_07_a</v>
      </c>
      <c r="AT160" s="122"/>
      <c r="AU160" s="121" t="str">
        <f t="shared" si="74"/>
        <v>2022</v>
      </c>
      <c r="AV160" s="121" t="str">
        <f t="shared" si="75"/>
        <v>02</v>
      </c>
      <c r="AW160" s="121" t="str">
        <f t="shared" si="76"/>
        <v>07</v>
      </c>
      <c r="AX160" s="121">
        <f t="shared" si="77"/>
        <v>44599</v>
      </c>
      <c r="AY160" s="123"/>
      <c r="AZ160" s="124">
        <f t="shared" si="78"/>
        <v>44599</v>
      </c>
      <c r="BA160" s="121" t="b">
        <f t="shared" si="79"/>
        <v>1</v>
      </c>
      <c r="BB160" s="121">
        <f t="shared" si="80"/>
        <v>44599</v>
      </c>
      <c r="BC160" s="121" t="str">
        <f t="shared" si="81"/>
        <v>no</v>
      </c>
      <c r="BD160" s="121" t="b">
        <f t="shared" si="82"/>
        <v>0</v>
      </c>
      <c r="BE160" s="125" t="s">
        <v>56</v>
      </c>
      <c r="BF160" s="122"/>
    </row>
    <row r="161" spans="2:58" s="115" customFormat="1" ht="154">
      <c r="B161" s="115" t="s">
        <v>416</v>
      </c>
      <c r="D161" s="115">
        <v>10247907</v>
      </c>
      <c r="F161" s="150" t="s">
        <v>395</v>
      </c>
      <c r="G161" s="151" t="s">
        <v>342</v>
      </c>
      <c r="H161" s="152">
        <v>44613</v>
      </c>
      <c r="I161" s="152">
        <v>44624</v>
      </c>
      <c r="J161" s="152">
        <v>44627</v>
      </c>
      <c r="K161" s="152">
        <v>44638</v>
      </c>
      <c r="L161" s="152">
        <v>44641</v>
      </c>
      <c r="M161" s="153" t="s">
        <v>271</v>
      </c>
      <c r="N161" s="153" t="s">
        <v>271</v>
      </c>
      <c r="O161" s="153" t="s">
        <v>271</v>
      </c>
      <c r="P161" s="153" t="s">
        <v>271</v>
      </c>
      <c r="Q161" s="115" t="s">
        <v>47</v>
      </c>
      <c r="R161" s="115" t="s">
        <v>342</v>
      </c>
      <c r="S161" s="115">
        <f t="shared" si="83"/>
        <v>25</v>
      </c>
      <c r="T161" s="115">
        <v>25</v>
      </c>
      <c r="U161" s="115">
        <v>25</v>
      </c>
      <c r="V161" s="517">
        <v>0</v>
      </c>
      <c r="W161" s="115" t="s">
        <v>396</v>
      </c>
      <c r="X161" s="115" t="s">
        <v>364</v>
      </c>
      <c r="Z161" s="115" t="s">
        <v>52</v>
      </c>
      <c r="AA161" s="115" t="s">
        <v>52</v>
      </c>
      <c r="AB161" s="115" t="s">
        <v>50</v>
      </c>
      <c r="AC161" s="115" t="s">
        <v>46</v>
      </c>
      <c r="AD161" s="115" t="s">
        <v>52</v>
      </c>
      <c r="AE161" s="115" t="s">
        <v>52</v>
      </c>
      <c r="AF161" s="115" t="s">
        <v>52</v>
      </c>
      <c r="AG161" s="115" t="s">
        <v>53</v>
      </c>
      <c r="AH161" s="115" t="s">
        <v>54</v>
      </c>
      <c r="AI161" s="115" t="s">
        <v>46</v>
      </c>
      <c r="AJ161" s="115" t="s">
        <v>371</v>
      </c>
      <c r="AL161" s="115" t="s">
        <v>55</v>
      </c>
      <c r="AR161" s="121">
        <f t="shared" si="72"/>
        <v>1</v>
      </c>
      <c r="AS161" s="121" t="str">
        <f t="shared" si="73"/>
        <v>2022_02_21_a</v>
      </c>
      <c r="AT161" s="122"/>
      <c r="AU161" s="121" t="str">
        <f t="shared" si="74"/>
        <v>2022</v>
      </c>
      <c r="AV161" s="121" t="str">
        <f t="shared" si="75"/>
        <v>02</v>
      </c>
      <c r="AW161" s="121" t="str">
        <f t="shared" si="76"/>
        <v>21</v>
      </c>
      <c r="AX161" s="121">
        <f t="shared" si="77"/>
        <v>44613</v>
      </c>
      <c r="AY161" s="123"/>
      <c r="AZ161" s="124">
        <f t="shared" si="78"/>
        <v>44613</v>
      </c>
      <c r="BA161" s="121" t="b">
        <f t="shared" si="79"/>
        <v>1</v>
      </c>
      <c r="BB161" s="121">
        <f t="shared" si="80"/>
        <v>44613</v>
      </c>
      <c r="BC161" s="121" t="str">
        <f t="shared" si="81"/>
        <v>no</v>
      </c>
      <c r="BD161" s="121" t="b">
        <f t="shared" si="82"/>
        <v>0</v>
      </c>
      <c r="BE161" s="125" t="s">
        <v>56</v>
      </c>
      <c r="BF161" s="122"/>
    </row>
    <row r="162" spans="2:58" s="115" customFormat="1" ht="154">
      <c r="B162" s="115" t="s">
        <v>417</v>
      </c>
      <c r="D162" s="115">
        <v>10253812</v>
      </c>
      <c r="F162" s="150" t="s">
        <v>395</v>
      </c>
      <c r="G162" s="151" t="s">
        <v>342</v>
      </c>
      <c r="H162" s="152">
        <v>44627</v>
      </c>
      <c r="I162" s="152">
        <v>44638</v>
      </c>
      <c r="J162" s="152">
        <v>44641</v>
      </c>
      <c r="K162" s="152">
        <v>44652</v>
      </c>
      <c r="L162" s="152">
        <v>44655</v>
      </c>
      <c r="M162" s="153" t="s">
        <v>271</v>
      </c>
      <c r="N162" s="153" t="s">
        <v>271</v>
      </c>
      <c r="O162" s="153" t="s">
        <v>271</v>
      </c>
      <c r="P162" s="153" t="s">
        <v>271</v>
      </c>
      <c r="Q162" s="115" t="s">
        <v>47</v>
      </c>
      <c r="R162" s="115" t="s">
        <v>342</v>
      </c>
      <c r="S162" s="115">
        <f t="shared" si="83"/>
        <v>18</v>
      </c>
      <c r="T162" s="115">
        <v>18</v>
      </c>
      <c r="U162" s="115">
        <v>18</v>
      </c>
      <c r="V162" s="517">
        <v>0</v>
      </c>
      <c r="W162" s="115" t="s">
        <v>396</v>
      </c>
      <c r="X162" s="115" t="s">
        <v>364</v>
      </c>
      <c r="Z162" s="115" t="s">
        <v>52</v>
      </c>
      <c r="AA162" s="115" t="s">
        <v>52</v>
      </c>
      <c r="AB162" s="115" t="s">
        <v>50</v>
      </c>
      <c r="AC162" s="115" t="s">
        <v>46</v>
      </c>
      <c r="AD162" s="115" t="s">
        <v>52</v>
      </c>
      <c r="AE162" s="115" t="s">
        <v>52</v>
      </c>
      <c r="AF162" s="115" t="s">
        <v>52</v>
      </c>
      <c r="AG162" s="115" t="s">
        <v>53</v>
      </c>
      <c r="AH162" s="115" t="s">
        <v>54</v>
      </c>
      <c r="AI162" s="115" t="s">
        <v>46</v>
      </c>
      <c r="AJ162" s="115" t="s">
        <v>371</v>
      </c>
      <c r="AL162" s="115" t="s">
        <v>55</v>
      </c>
      <c r="AR162" s="121">
        <f t="shared" si="72"/>
        <v>1</v>
      </c>
      <c r="AS162" s="121" t="str">
        <f t="shared" si="73"/>
        <v>2022_03_07_a</v>
      </c>
      <c r="AT162" s="122"/>
      <c r="AU162" s="121" t="str">
        <f t="shared" si="74"/>
        <v>2022</v>
      </c>
      <c r="AV162" s="121" t="str">
        <f t="shared" si="75"/>
        <v>03</v>
      </c>
      <c r="AW162" s="121" t="str">
        <f t="shared" si="76"/>
        <v>07</v>
      </c>
      <c r="AX162" s="121">
        <f t="shared" si="77"/>
        <v>44627</v>
      </c>
      <c r="AY162" s="123"/>
      <c r="AZ162" s="124">
        <f t="shared" si="78"/>
        <v>44627</v>
      </c>
      <c r="BA162" s="121" t="b">
        <f t="shared" si="79"/>
        <v>1</v>
      </c>
      <c r="BB162" s="121">
        <f t="shared" si="80"/>
        <v>44627</v>
      </c>
      <c r="BC162" s="121" t="str">
        <f t="shared" si="81"/>
        <v>no</v>
      </c>
      <c r="BD162" s="121" t="b">
        <f t="shared" si="82"/>
        <v>0</v>
      </c>
      <c r="BE162" s="125" t="s">
        <v>56</v>
      </c>
      <c r="BF162" s="122"/>
    </row>
    <row r="163" spans="2:58" s="115" customFormat="1" ht="154">
      <c r="B163" s="115" t="s">
        <v>418</v>
      </c>
      <c r="D163" s="115">
        <v>10265855</v>
      </c>
      <c r="F163" s="150" t="s">
        <v>395</v>
      </c>
      <c r="G163" s="151" t="s">
        <v>342</v>
      </c>
      <c r="H163" s="152">
        <v>44657</v>
      </c>
      <c r="I163" s="152">
        <v>44673</v>
      </c>
      <c r="J163" s="152">
        <v>44676</v>
      </c>
      <c r="K163" s="152">
        <v>44687</v>
      </c>
      <c r="L163" s="152">
        <v>44690</v>
      </c>
      <c r="M163" s="153" t="s">
        <v>271</v>
      </c>
      <c r="N163" s="153" t="s">
        <v>271</v>
      </c>
      <c r="O163" s="153" t="s">
        <v>271</v>
      </c>
      <c r="P163" s="153" t="s">
        <v>271</v>
      </c>
      <c r="Q163" s="115" t="s">
        <v>78</v>
      </c>
      <c r="R163" s="115" t="s">
        <v>342</v>
      </c>
      <c r="S163" s="115">
        <f t="shared" si="83"/>
        <v>20</v>
      </c>
      <c r="T163" s="115">
        <v>20</v>
      </c>
      <c r="U163" s="115">
        <v>20</v>
      </c>
      <c r="V163" s="517">
        <v>0</v>
      </c>
      <c r="Z163" s="115" t="s">
        <v>52</v>
      </c>
      <c r="AA163" s="115" t="s">
        <v>52</v>
      </c>
      <c r="AB163" s="115" t="s">
        <v>50</v>
      </c>
      <c r="AG163" s="115" t="s">
        <v>53</v>
      </c>
      <c r="AH163" s="115" t="s">
        <v>371</v>
      </c>
      <c r="AI163" s="115" t="s">
        <v>46</v>
      </c>
      <c r="AL163" s="115" t="s">
        <v>274</v>
      </c>
      <c r="AR163" s="121">
        <f t="shared" si="72"/>
        <v>1</v>
      </c>
      <c r="AS163" s="121" t="str">
        <f t="shared" si="73"/>
        <v>2022_04_06_a</v>
      </c>
      <c r="AT163" s="122"/>
      <c r="AU163" s="121" t="str">
        <f t="shared" si="74"/>
        <v>2022</v>
      </c>
      <c r="AV163" s="121" t="str">
        <f t="shared" si="75"/>
        <v>04</v>
      </c>
      <c r="AW163" s="121" t="str">
        <f t="shared" si="76"/>
        <v>06</v>
      </c>
      <c r="AX163" s="121">
        <f t="shared" si="77"/>
        <v>44657</v>
      </c>
      <c r="AY163" s="123"/>
      <c r="AZ163" s="124">
        <f t="shared" si="78"/>
        <v>44657</v>
      </c>
      <c r="BA163" s="121" t="b">
        <f t="shared" si="79"/>
        <v>1</v>
      </c>
      <c r="BB163" s="121">
        <f t="shared" si="80"/>
        <v>44657</v>
      </c>
      <c r="BC163" s="121" t="str">
        <f t="shared" si="81"/>
        <v>no</v>
      </c>
      <c r="BD163" s="121" t="b">
        <f t="shared" si="82"/>
        <v>0</v>
      </c>
      <c r="BE163" s="125" t="s">
        <v>56</v>
      </c>
      <c r="BF163" s="122"/>
    </row>
    <row r="164" spans="2:58" s="115" customFormat="1" ht="154">
      <c r="B164" s="115" t="s">
        <v>419</v>
      </c>
      <c r="D164" s="115">
        <v>10265868</v>
      </c>
      <c r="F164" s="150" t="s">
        <v>395</v>
      </c>
      <c r="G164" s="151" t="s">
        <v>342</v>
      </c>
      <c r="H164" s="152">
        <v>44657</v>
      </c>
      <c r="I164" s="152">
        <v>44673</v>
      </c>
      <c r="J164" s="152">
        <v>44676</v>
      </c>
      <c r="K164" s="152">
        <v>44687</v>
      </c>
      <c r="L164" s="152">
        <v>44690</v>
      </c>
      <c r="M164" s="153" t="s">
        <v>271</v>
      </c>
      <c r="N164" s="153" t="s">
        <v>271</v>
      </c>
      <c r="O164" s="153" t="s">
        <v>271</v>
      </c>
      <c r="P164" s="153" t="s">
        <v>271</v>
      </c>
      <c r="Q164" s="115" t="s">
        <v>78</v>
      </c>
      <c r="R164" s="115" t="s">
        <v>342</v>
      </c>
      <c r="S164" s="115">
        <f t="shared" si="83"/>
        <v>20</v>
      </c>
      <c r="T164" s="115">
        <v>20</v>
      </c>
      <c r="U164" s="115">
        <v>20</v>
      </c>
      <c r="V164" s="517">
        <v>0</v>
      </c>
      <c r="Z164" s="115" t="s">
        <v>52</v>
      </c>
      <c r="AA164" s="115" t="s">
        <v>52</v>
      </c>
      <c r="AB164" s="115" t="s">
        <v>50</v>
      </c>
      <c r="AG164" s="115" t="s">
        <v>53</v>
      </c>
      <c r="AH164" s="115" t="s">
        <v>371</v>
      </c>
      <c r="AI164" s="115" t="s">
        <v>46</v>
      </c>
      <c r="AL164" s="115" t="s">
        <v>274</v>
      </c>
      <c r="AR164" s="121">
        <f t="shared" si="72"/>
        <v>1</v>
      </c>
      <c r="AS164" s="121" t="str">
        <f t="shared" si="73"/>
        <v>2022_04_06_b</v>
      </c>
      <c r="AT164" s="122"/>
      <c r="AU164" s="121" t="str">
        <f t="shared" si="74"/>
        <v>2022</v>
      </c>
      <c r="AV164" s="121" t="str">
        <f t="shared" si="75"/>
        <v>04</v>
      </c>
      <c r="AW164" s="121" t="str">
        <f t="shared" si="76"/>
        <v>06</v>
      </c>
      <c r="AX164" s="121">
        <f t="shared" si="77"/>
        <v>44657</v>
      </c>
      <c r="AY164" s="123"/>
      <c r="AZ164" s="124">
        <f t="shared" si="78"/>
        <v>44657</v>
      </c>
      <c r="BA164" s="121" t="b">
        <f t="shared" si="79"/>
        <v>1</v>
      </c>
      <c r="BB164" s="121">
        <f t="shared" si="80"/>
        <v>44657</v>
      </c>
      <c r="BC164" s="121" t="str">
        <f t="shared" si="81"/>
        <v>no</v>
      </c>
      <c r="BD164" s="121" t="b">
        <f t="shared" si="82"/>
        <v>0</v>
      </c>
      <c r="BE164" s="125" t="s">
        <v>56</v>
      </c>
      <c r="BF164" s="122"/>
    </row>
    <row r="165" spans="2:58" s="115" customFormat="1" ht="154">
      <c r="B165" s="115" t="s">
        <v>420</v>
      </c>
      <c r="D165" s="115" t="s">
        <v>421</v>
      </c>
      <c r="F165" s="150" t="s">
        <v>395</v>
      </c>
      <c r="G165" s="151" t="s">
        <v>342</v>
      </c>
      <c r="H165" s="152">
        <v>44690</v>
      </c>
      <c r="I165" s="152">
        <v>44701</v>
      </c>
      <c r="J165" s="152">
        <v>44704</v>
      </c>
      <c r="K165" s="152">
        <v>44715</v>
      </c>
      <c r="L165" s="152">
        <v>44718</v>
      </c>
      <c r="M165" s="153" t="s">
        <v>271</v>
      </c>
      <c r="N165" s="153" t="s">
        <v>271</v>
      </c>
      <c r="O165" s="153" t="s">
        <v>271</v>
      </c>
      <c r="P165" s="153" t="s">
        <v>271</v>
      </c>
      <c r="Q165" s="115" t="s">
        <v>78</v>
      </c>
      <c r="R165" s="115" t="s">
        <v>342</v>
      </c>
      <c r="S165" s="115">
        <f t="shared" si="83"/>
        <v>20</v>
      </c>
      <c r="U165" s="115">
        <v>20</v>
      </c>
      <c r="V165" s="517">
        <v>0</v>
      </c>
      <c r="Z165" s="115" t="s">
        <v>52</v>
      </c>
      <c r="AA165" s="115" t="s">
        <v>52</v>
      </c>
      <c r="AB165" s="115" t="s">
        <v>50</v>
      </c>
      <c r="AG165" s="115" t="s">
        <v>53</v>
      </c>
      <c r="AH165" s="115" t="s">
        <v>54</v>
      </c>
      <c r="AI165" s="115" t="s">
        <v>46</v>
      </c>
      <c r="AL165" s="115" t="s">
        <v>274</v>
      </c>
      <c r="AR165" s="121">
        <f t="shared" si="72"/>
        <v>1</v>
      </c>
      <c r="AS165" s="121" t="str">
        <f t="shared" si="73"/>
        <v>2022_05_09_a</v>
      </c>
      <c r="AT165" s="122"/>
      <c r="AU165" s="121" t="str">
        <f t="shared" si="74"/>
        <v>2022</v>
      </c>
      <c r="AV165" s="121" t="str">
        <f t="shared" si="75"/>
        <v>05</v>
      </c>
      <c r="AW165" s="121" t="str">
        <f t="shared" si="76"/>
        <v>09</v>
      </c>
      <c r="AX165" s="121">
        <f t="shared" si="77"/>
        <v>44690</v>
      </c>
      <c r="AY165" s="123"/>
      <c r="AZ165" s="124">
        <f t="shared" si="78"/>
        <v>44690</v>
      </c>
      <c r="BA165" s="121" t="b">
        <f t="shared" si="79"/>
        <v>1</v>
      </c>
      <c r="BB165" s="121">
        <f t="shared" si="80"/>
        <v>44690</v>
      </c>
      <c r="BC165" s="121" t="str">
        <f t="shared" si="81"/>
        <v>no</v>
      </c>
      <c r="BD165" s="121" t="b">
        <f t="shared" si="82"/>
        <v>0</v>
      </c>
      <c r="BE165" s="125" t="s">
        <v>56</v>
      </c>
      <c r="BF165" s="122"/>
    </row>
    <row r="166" spans="2:58" s="115" customFormat="1" ht="154">
      <c r="B166" s="115" t="s">
        <v>422</v>
      </c>
      <c r="D166" s="115" t="s">
        <v>423</v>
      </c>
      <c r="F166" s="150" t="s">
        <v>395</v>
      </c>
      <c r="G166" s="151" t="s">
        <v>342</v>
      </c>
      <c r="H166" s="152">
        <v>44715</v>
      </c>
      <c r="I166" s="152">
        <v>44729</v>
      </c>
      <c r="J166" s="152">
        <v>44732</v>
      </c>
      <c r="K166" s="152">
        <v>44743</v>
      </c>
      <c r="L166" s="152">
        <v>44746</v>
      </c>
      <c r="M166" s="153" t="s">
        <v>271</v>
      </c>
      <c r="N166" s="153" t="s">
        <v>271</v>
      </c>
      <c r="O166" s="153" t="s">
        <v>271</v>
      </c>
      <c r="P166" s="153" t="s">
        <v>271</v>
      </c>
      <c r="Q166" s="115" t="s">
        <v>78</v>
      </c>
      <c r="R166" s="115" t="s">
        <v>424</v>
      </c>
      <c r="S166" s="115">
        <f t="shared" si="83"/>
        <v>30</v>
      </c>
      <c r="U166" s="115">
        <v>30</v>
      </c>
      <c r="V166" s="517">
        <v>0</v>
      </c>
      <c r="Z166" s="115" t="s">
        <v>52</v>
      </c>
      <c r="AA166" s="115" t="s">
        <v>52</v>
      </c>
      <c r="AB166" s="115" t="s">
        <v>50</v>
      </c>
      <c r="AG166" s="115" t="s">
        <v>53</v>
      </c>
      <c r="AH166" s="115" t="s">
        <v>54</v>
      </c>
      <c r="AI166" s="115" t="s">
        <v>46</v>
      </c>
      <c r="AL166" s="115" t="s">
        <v>55</v>
      </c>
      <c r="AR166" s="121">
        <f t="shared" si="72"/>
        <v>1</v>
      </c>
      <c r="AS166" s="121" t="str">
        <f t="shared" si="73"/>
        <v>2022_06_03_a</v>
      </c>
      <c r="AT166" s="122"/>
      <c r="AU166" s="121" t="str">
        <f t="shared" si="74"/>
        <v>2022</v>
      </c>
      <c r="AV166" s="121" t="str">
        <f t="shared" si="75"/>
        <v>06</v>
      </c>
      <c r="AW166" s="121" t="str">
        <f t="shared" si="76"/>
        <v>03</v>
      </c>
      <c r="AX166" s="121">
        <f t="shared" si="77"/>
        <v>44715</v>
      </c>
      <c r="AY166" s="123"/>
      <c r="AZ166" s="124">
        <f t="shared" si="78"/>
        <v>44715</v>
      </c>
      <c r="BA166" s="121" t="b">
        <f t="shared" si="79"/>
        <v>1</v>
      </c>
      <c r="BB166" s="121">
        <f t="shared" si="80"/>
        <v>44715</v>
      </c>
      <c r="BC166" s="121" t="str">
        <f t="shared" si="81"/>
        <v>no</v>
      </c>
      <c r="BD166" s="121" t="b">
        <f t="shared" si="82"/>
        <v>0</v>
      </c>
      <c r="BE166" s="125" t="s">
        <v>56</v>
      </c>
      <c r="BF166" s="122"/>
    </row>
    <row r="167" spans="2:58" s="115" customFormat="1" ht="154">
      <c r="B167" s="115" t="s">
        <v>425</v>
      </c>
      <c r="D167" s="115">
        <v>10282354</v>
      </c>
      <c r="F167" s="150" t="s">
        <v>395</v>
      </c>
      <c r="G167" s="151" t="s">
        <v>342</v>
      </c>
      <c r="H167" s="152">
        <v>44725</v>
      </c>
      <c r="I167" s="152">
        <v>44736</v>
      </c>
      <c r="J167" s="152">
        <v>44739</v>
      </c>
      <c r="K167" s="152">
        <v>44750</v>
      </c>
      <c r="L167" s="152">
        <v>44753</v>
      </c>
      <c r="M167" s="153" t="s">
        <v>271</v>
      </c>
      <c r="N167" s="153" t="s">
        <v>271</v>
      </c>
      <c r="O167" s="153" t="s">
        <v>271</v>
      </c>
      <c r="P167" s="153" t="s">
        <v>271</v>
      </c>
      <c r="Q167" s="115" t="s">
        <v>78</v>
      </c>
      <c r="R167" s="115" t="s">
        <v>426</v>
      </c>
      <c r="S167" s="115">
        <f t="shared" si="83"/>
        <v>20</v>
      </c>
      <c r="U167" s="115">
        <v>20</v>
      </c>
      <c r="V167" s="517">
        <v>0</v>
      </c>
      <c r="Z167" s="115" t="s">
        <v>52</v>
      </c>
      <c r="AA167" s="115" t="s">
        <v>52</v>
      </c>
      <c r="AB167" s="115" t="s">
        <v>50</v>
      </c>
      <c r="AG167" s="115" t="s">
        <v>53</v>
      </c>
      <c r="AH167" s="115" t="s">
        <v>339</v>
      </c>
      <c r="AI167" s="115" t="s">
        <v>46</v>
      </c>
      <c r="AL167" s="115" t="s">
        <v>55</v>
      </c>
      <c r="AN167" s="115" t="s">
        <v>385</v>
      </c>
      <c r="AR167" s="121">
        <f t="shared" si="72"/>
        <v>1</v>
      </c>
      <c r="AS167" s="121" t="str">
        <f t="shared" si="73"/>
        <v>2022_06_13_a</v>
      </c>
      <c r="AT167" s="122"/>
      <c r="AU167" s="121" t="str">
        <f t="shared" si="74"/>
        <v>2022</v>
      </c>
      <c r="AV167" s="121" t="str">
        <f t="shared" si="75"/>
        <v>06</v>
      </c>
      <c r="AW167" s="121" t="str">
        <f t="shared" si="76"/>
        <v>13</v>
      </c>
      <c r="AX167" s="121">
        <f t="shared" si="77"/>
        <v>44725</v>
      </c>
      <c r="AY167" s="123"/>
      <c r="AZ167" s="124">
        <f t="shared" si="78"/>
        <v>44725</v>
      </c>
      <c r="BA167" s="121" t="b">
        <f t="shared" si="79"/>
        <v>1</v>
      </c>
      <c r="BB167" s="121">
        <f t="shared" si="80"/>
        <v>44725</v>
      </c>
      <c r="BC167" s="121" t="str">
        <f t="shared" si="81"/>
        <v>no</v>
      </c>
      <c r="BD167" s="121" t="b">
        <f t="shared" si="82"/>
        <v>0</v>
      </c>
      <c r="BE167" s="125" t="s">
        <v>56</v>
      </c>
      <c r="BF167" s="122"/>
    </row>
    <row r="168" spans="2:58" s="115" customFormat="1" ht="154">
      <c r="B168" s="115" t="s">
        <v>427</v>
      </c>
      <c r="D168" s="115">
        <v>10289481</v>
      </c>
      <c r="F168" s="150" t="s">
        <v>395</v>
      </c>
      <c r="G168" s="151" t="s">
        <v>342</v>
      </c>
      <c r="H168" s="152">
        <v>44753</v>
      </c>
      <c r="I168" s="152">
        <v>44764</v>
      </c>
      <c r="J168" s="152">
        <v>44767</v>
      </c>
      <c r="K168" s="152">
        <v>44778</v>
      </c>
      <c r="L168" s="152">
        <v>44781</v>
      </c>
      <c r="M168" s="153" t="s">
        <v>271</v>
      </c>
      <c r="N168" s="153" t="s">
        <v>271</v>
      </c>
      <c r="O168" s="153" t="s">
        <v>271</v>
      </c>
      <c r="P168" s="153" t="s">
        <v>271</v>
      </c>
      <c r="Q168" s="115" t="s">
        <v>99</v>
      </c>
      <c r="R168" s="115" t="s">
        <v>426</v>
      </c>
      <c r="S168" s="115">
        <f t="shared" si="83"/>
        <v>26</v>
      </c>
      <c r="U168" s="115">
        <v>26</v>
      </c>
      <c r="V168" s="517">
        <v>0</v>
      </c>
      <c r="Z168" s="115" t="s">
        <v>52</v>
      </c>
      <c r="AA168" s="115" t="s">
        <v>52</v>
      </c>
      <c r="AB168" s="115" t="s">
        <v>50</v>
      </c>
      <c r="AG168" s="115" t="s">
        <v>53</v>
      </c>
      <c r="AH168" s="115" t="s">
        <v>339</v>
      </c>
      <c r="AI168" s="115" t="s">
        <v>46</v>
      </c>
      <c r="AL168" s="115" t="s">
        <v>55</v>
      </c>
      <c r="AN168" s="115" t="s">
        <v>385</v>
      </c>
      <c r="AR168" s="121">
        <f t="shared" si="72"/>
        <v>1</v>
      </c>
      <c r="AS168" s="121" t="str">
        <f t="shared" si="73"/>
        <v>2022_07_11_a</v>
      </c>
      <c r="AT168" s="122"/>
      <c r="AU168" s="121" t="str">
        <f t="shared" si="74"/>
        <v>2022</v>
      </c>
      <c r="AV168" s="121" t="str">
        <f t="shared" si="75"/>
        <v>07</v>
      </c>
      <c r="AW168" s="121" t="str">
        <f t="shared" si="76"/>
        <v>11</v>
      </c>
      <c r="AX168" s="121">
        <f t="shared" si="77"/>
        <v>44753</v>
      </c>
      <c r="AY168" s="123"/>
      <c r="AZ168" s="124">
        <f t="shared" si="78"/>
        <v>44753</v>
      </c>
      <c r="BA168" s="121" t="b">
        <f t="shared" si="79"/>
        <v>1</v>
      </c>
      <c r="BB168" s="121">
        <f t="shared" si="80"/>
        <v>44753</v>
      </c>
      <c r="BC168" s="121" t="str">
        <f t="shared" si="81"/>
        <v>no</v>
      </c>
      <c r="BD168" s="121" t="b">
        <f t="shared" si="82"/>
        <v>0</v>
      </c>
      <c r="BE168" s="125" t="s">
        <v>56</v>
      </c>
      <c r="BF168" s="122"/>
    </row>
    <row r="169" spans="2:58" s="115" customFormat="1" ht="154">
      <c r="B169" s="115" t="s">
        <v>428</v>
      </c>
      <c r="D169" s="115">
        <v>10289482</v>
      </c>
      <c r="F169" s="150" t="s">
        <v>395</v>
      </c>
      <c r="G169" s="151" t="s">
        <v>342</v>
      </c>
      <c r="H169" s="152">
        <v>44753</v>
      </c>
      <c r="I169" s="152">
        <v>44764</v>
      </c>
      <c r="J169" s="152">
        <v>44767</v>
      </c>
      <c r="K169" s="152">
        <v>44778</v>
      </c>
      <c r="L169" s="152">
        <v>44781</v>
      </c>
      <c r="M169" s="153" t="s">
        <v>271</v>
      </c>
      <c r="N169" s="153" t="s">
        <v>271</v>
      </c>
      <c r="O169" s="153" t="s">
        <v>271</v>
      </c>
      <c r="P169" s="153" t="s">
        <v>271</v>
      </c>
      <c r="Q169" s="115" t="s">
        <v>99</v>
      </c>
      <c r="R169" s="115" t="s">
        <v>429</v>
      </c>
      <c r="S169" s="115">
        <f t="shared" si="83"/>
        <v>20</v>
      </c>
      <c r="U169" s="115">
        <v>20</v>
      </c>
      <c r="V169" s="517">
        <v>0</v>
      </c>
      <c r="Z169" s="115" t="s">
        <v>52</v>
      </c>
      <c r="AA169" s="115" t="s">
        <v>52</v>
      </c>
      <c r="AB169" s="115" t="s">
        <v>50</v>
      </c>
      <c r="AG169" s="115" t="s">
        <v>53</v>
      </c>
      <c r="AH169" s="115" t="s">
        <v>339</v>
      </c>
      <c r="AI169" s="115" t="s">
        <v>46</v>
      </c>
      <c r="AL169" s="115" t="s">
        <v>55</v>
      </c>
      <c r="AN169" s="115" t="s">
        <v>430</v>
      </c>
      <c r="AR169" s="121">
        <f t="shared" si="72"/>
        <v>1</v>
      </c>
      <c r="AS169" s="121" t="str">
        <f t="shared" si="73"/>
        <v>2022_07_11_b</v>
      </c>
      <c r="AT169" s="122"/>
      <c r="AU169" s="121" t="str">
        <f t="shared" si="74"/>
        <v>2022</v>
      </c>
      <c r="AV169" s="121" t="str">
        <f t="shared" si="75"/>
        <v>07</v>
      </c>
      <c r="AW169" s="121" t="str">
        <f t="shared" si="76"/>
        <v>11</v>
      </c>
      <c r="AX169" s="121">
        <f t="shared" si="77"/>
        <v>44753</v>
      </c>
      <c r="AY169" s="123"/>
      <c r="AZ169" s="124">
        <f t="shared" si="78"/>
        <v>44753</v>
      </c>
      <c r="BA169" s="121" t="b">
        <f t="shared" si="79"/>
        <v>1</v>
      </c>
      <c r="BB169" s="121">
        <f t="shared" si="80"/>
        <v>44753</v>
      </c>
      <c r="BC169" s="121" t="str">
        <f t="shared" si="81"/>
        <v>no</v>
      </c>
      <c r="BD169" s="121" t="b">
        <f t="shared" si="82"/>
        <v>0</v>
      </c>
      <c r="BE169" s="125" t="s">
        <v>56</v>
      </c>
      <c r="BF169" s="122"/>
    </row>
    <row r="170" spans="2:58" s="115" customFormat="1" ht="154">
      <c r="B170" s="115" t="s">
        <v>431</v>
      </c>
      <c r="D170" s="115">
        <v>10295391</v>
      </c>
      <c r="F170" s="150" t="s">
        <v>395</v>
      </c>
      <c r="G170" s="151" t="s">
        <v>342</v>
      </c>
      <c r="H170" s="152">
        <v>44781</v>
      </c>
      <c r="I170" s="152">
        <v>44792</v>
      </c>
      <c r="J170" s="152">
        <v>44795</v>
      </c>
      <c r="K170" s="152">
        <v>44806</v>
      </c>
      <c r="L170" s="152">
        <v>44809</v>
      </c>
      <c r="M170" s="153" t="s">
        <v>271</v>
      </c>
      <c r="N170" s="153" t="s">
        <v>271</v>
      </c>
      <c r="O170" s="153" t="s">
        <v>271</v>
      </c>
      <c r="P170" s="153" t="s">
        <v>271</v>
      </c>
      <c r="Q170" s="115" t="s">
        <v>99</v>
      </c>
      <c r="R170" s="115" t="s">
        <v>432</v>
      </c>
      <c r="S170" s="115">
        <f t="shared" si="83"/>
        <v>35</v>
      </c>
      <c r="U170" s="115">
        <v>35</v>
      </c>
      <c r="V170" s="517">
        <v>0</v>
      </c>
      <c r="Z170" s="115" t="s">
        <v>52</v>
      </c>
      <c r="AA170" s="115" t="s">
        <v>52</v>
      </c>
      <c r="AB170" s="115" t="s">
        <v>50</v>
      </c>
      <c r="AG170" s="115" t="s">
        <v>53</v>
      </c>
      <c r="AH170" s="115" t="s">
        <v>339</v>
      </c>
      <c r="AI170" s="115" t="s">
        <v>46</v>
      </c>
      <c r="AL170" s="115" t="s">
        <v>55</v>
      </c>
      <c r="AN170" s="115" t="s">
        <v>430</v>
      </c>
      <c r="AR170" s="121">
        <f t="shared" si="72"/>
        <v>1</v>
      </c>
      <c r="AS170" s="121" t="str">
        <f t="shared" si="73"/>
        <v>2022_08_08_a</v>
      </c>
      <c r="AT170" s="122"/>
      <c r="AU170" s="121" t="str">
        <f t="shared" si="74"/>
        <v>2022</v>
      </c>
      <c r="AV170" s="121" t="str">
        <f t="shared" si="75"/>
        <v>08</v>
      </c>
      <c r="AW170" s="121" t="str">
        <f t="shared" si="76"/>
        <v>08</v>
      </c>
      <c r="AX170" s="121">
        <f t="shared" si="77"/>
        <v>44781</v>
      </c>
      <c r="AY170" s="123"/>
      <c r="AZ170" s="124">
        <f t="shared" si="78"/>
        <v>44781</v>
      </c>
      <c r="BA170" s="121" t="b">
        <f t="shared" si="79"/>
        <v>1</v>
      </c>
      <c r="BB170" s="121">
        <f t="shared" si="80"/>
        <v>44781</v>
      </c>
      <c r="BC170" s="121" t="str">
        <f t="shared" si="81"/>
        <v>no</v>
      </c>
      <c r="BD170" s="121" t="b">
        <f t="shared" si="82"/>
        <v>0</v>
      </c>
      <c r="BE170" s="125" t="s">
        <v>56</v>
      </c>
      <c r="BF170" s="122"/>
    </row>
    <row r="171" spans="2:58" s="115" customFormat="1" ht="154">
      <c r="B171" s="115" t="s">
        <v>433</v>
      </c>
      <c r="D171" s="115">
        <v>10301832</v>
      </c>
      <c r="F171" s="150" t="s">
        <v>395</v>
      </c>
      <c r="G171" s="151" t="s">
        <v>342</v>
      </c>
      <c r="H171" s="152">
        <v>44809</v>
      </c>
      <c r="I171" s="152">
        <v>44820</v>
      </c>
      <c r="J171" s="152">
        <v>44823</v>
      </c>
      <c r="K171" s="152">
        <v>44834</v>
      </c>
      <c r="L171" s="152">
        <v>44837</v>
      </c>
      <c r="M171" s="153" t="s">
        <v>271</v>
      </c>
      <c r="N171" s="153" t="s">
        <v>271</v>
      </c>
      <c r="O171" s="153" t="s">
        <v>271</v>
      </c>
      <c r="P171" s="153" t="s">
        <v>271</v>
      </c>
      <c r="Q171" s="115" t="s">
        <v>99</v>
      </c>
      <c r="R171" s="115" t="s">
        <v>434</v>
      </c>
      <c r="S171" s="115">
        <f t="shared" si="83"/>
        <v>29</v>
      </c>
      <c r="U171" s="115">
        <v>29</v>
      </c>
      <c r="V171" s="517">
        <v>0</v>
      </c>
      <c r="Z171" s="115" t="s">
        <v>52</v>
      </c>
      <c r="AA171" s="115" t="s">
        <v>52</v>
      </c>
      <c r="AB171" s="115" t="s">
        <v>50</v>
      </c>
      <c r="AG171" s="115" t="s">
        <v>53</v>
      </c>
      <c r="AH171" s="115" t="s">
        <v>339</v>
      </c>
      <c r="AI171" s="115" t="s">
        <v>46</v>
      </c>
      <c r="AL171" s="115" t="s">
        <v>55</v>
      </c>
      <c r="AN171" s="115" t="s">
        <v>385</v>
      </c>
      <c r="AR171" s="121">
        <f t="shared" si="72"/>
        <v>1</v>
      </c>
      <c r="AS171" s="121" t="str">
        <f t="shared" si="73"/>
        <v>2022_09_05_a</v>
      </c>
      <c r="AT171" s="122"/>
      <c r="AU171" s="121" t="str">
        <f t="shared" si="74"/>
        <v>2022</v>
      </c>
      <c r="AV171" s="121" t="str">
        <f t="shared" si="75"/>
        <v>09</v>
      </c>
      <c r="AW171" s="121" t="str">
        <f t="shared" si="76"/>
        <v>05</v>
      </c>
      <c r="AX171" s="121">
        <f t="shared" si="77"/>
        <v>44809</v>
      </c>
      <c r="AY171" s="123"/>
      <c r="AZ171" s="124">
        <f t="shared" si="78"/>
        <v>44809</v>
      </c>
      <c r="BA171" s="121" t="b">
        <f t="shared" si="79"/>
        <v>1</v>
      </c>
      <c r="BB171" s="121">
        <f t="shared" si="80"/>
        <v>44809</v>
      </c>
      <c r="BC171" s="121" t="str">
        <f t="shared" si="81"/>
        <v>no</v>
      </c>
      <c r="BD171" s="121" t="b">
        <f t="shared" si="82"/>
        <v>0</v>
      </c>
      <c r="BE171" s="125" t="s">
        <v>56</v>
      </c>
      <c r="BF171" s="122"/>
    </row>
    <row r="172" spans="2:58" s="115" customFormat="1" ht="154">
      <c r="B172" s="115" t="s">
        <v>435</v>
      </c>
      <c r="D172" s="115">
        <v>10301739</v>
      </c>
      <c r="F172" s="150" t="s">
        <v>395</v>
      </c>
      <c r="G172" s="151" t="s">
        <v>342</v>
      </c>
      <c r="H172" s="152">
        <v>44809</v>
      </c>
      <c r="I172" s="152">
        <v>44820</v>
      </c>
      <c r="J172" s="152">
        <v>44823</v>
      </c>
      <c r="K172" s="152">
        <v>44834</v>
      </c>
      <c r="L172" s="152">
        <v>44837</v>
      </c>
      <c r="M172" s="153" t="s">
        <v>271</v>
      </c>
      <c r="N172" s="153" t="s">
        <v>271</v>
      </c>
      <c r="O172" s="153" t="s">
        <v>271</v>
      </c>
      <c r="P172" s="153" t="s">
        <v>271</v>
      </c>
      <c r="Q172" s="115" t="s">
        <v>99</v>
      </c>
      <c r="R172" s="115" t="s">
        <v>436</v>
      </c>
      <c r="S172" s="115">
        <f t="shared" si="83"/>
        <v>25</v>
      </c>
      <c r="U172" s="115">
        <v>25</v>
      </c>
      <c r="V172" s="517">
        <v>0</v>
      </c>
      <c r="Z172" s="115" t="s">
        <v>52</v>
      </c>
      <c r="AA172" s="115" t="s">
        <v>52</v>
      </c>
      <c r="AB172" s="115" t="s">
        <v>50</v>
      </c>
      <c r="AG172" s="115" t="s">
        <v>53</v>
      </c>
      <c r="AH172" s="115" t="s">
        <v>339</v>
      </c>
      <c r="AI172" s="115" t="s">
        <v>46</v>
      </c>
      <c r="AL172" s="115" t="s">
        <v>55</v>
      </c>
      <c r="AN172" s="115" t="s">
        <v>385</v>
      </c>
      <c r="AR172" s="121">
        <f t="shared" si="72"/>
        <v>1</v>
      </c>
      <c r="AS172" s="121" t="str">
        <f t="shared" si="73"/>
        <v>2022_09_05_b</v>
      </c>
      <c r="AT172" s="122"/>
      <c r="AU172" s="121" t="str">
        <f t="shared" si="74"/>
        <v>2022</v>
      </c>
      <c r="AV172" s="121" t="str">
        <f t="shared" si="75"/>
        <v>09</v>
      </c>
      <c r="AW172" s="121" t="str">
        <f t="shared" si="76"/>
        <v>05</v>
      </c>
      <c r="AX172" s="121">
        <f t="shared" si="77"/>
        <v>44809</v>
      </c>
      <c r="AY172" s="123"/>
      <c r="AZ172" s="124">
        <f t="shared" si="78"/>
        <v>44809</v>
      </c>
      <c r="BA172" s="121" t="b">
        <f t="shared" si="79"/>
        <v>1</v>
      </c>
      <c r="BB172" s="121">
        <f t="shared" si="80"/>
        <v>44809</v>
      </c>
      <c r="BC172" s="121" t="str">
        <f t="shared" si="81"/>
        <v>no</v>
      </c>
      <c r="BD172" s="121" t="b">
        <f t="shared" si="82"/>
        <v>0</v>
      </c>
      <c r="BE172" s="125" t="s">
        <v>56</v>
      </c>
      <c r="BF172" s="122"/>
    </row>
    <row r="173" spans="2:58" s="115" customFormat="1" ht="154">
      <c r="B173" s="115" t="s">
        <v>437</v>
      </c>
      <c r="D173" s="115">
        <v>10301819</v>
      </c>
      <c r="F173" s="150" t="s">
        <v>395</v>
      </c>
      <c r="G173" s="151" t="s">
        <v>342</v>
      </c>
      <c r="H173" s="152">
        <v>44809</v>
      </c>
      <c r="I173" s="152">
        <v>44820</v>
      </c>
      <c r="J173" s="152">
        <v>44823</v>
      </c>
      <c r="K173" s="152">
        <v>44834</v>
      </c>
      <c r="L173" s="152">
        <v>44837</v>
      </c>
      <c r="M173" s="153" t="s">
        <v>271</v>
      </c>
      <c r="N173" s="153" t="s">
        <v>271</v>
      </c>
      <c r="O173" s="153" t="s">
        <v>271</v>
      </c>
      <c r="P173" s="153" t="s">
        <v>271</v>
      </c>
      <c r="Q173" s="115" t="s">
        <v>99</v>
      </c>
      <c r="R173" s="115" t="s">
        <v>438</v>
      </c>
      <c r="S173" s="115">
        <f t="shared" si="83"/>
        <v>15</v>
      </c>
      <c r="U173" s="115">
        <v>15</v>
      </c>
      <c r="V173" s="517">
        <v>0</v>
      </c>
      <c r="Z173" s="115" t="s">
        <v>52</v>
      </c>
      <c r="AA173" s="115" t="s">
        <v>52</v>
      </c>
      <c r="AB173" s="115" t="s">
        <v>50</v>
      </c>
      <c r="AG173" s="115" t="s">
        <v>53</v>
      </c>
      <c r="AH173" s="115" t="s">
        <v>339</v>
      </c>
      <c r="AI173" s="115" t="s">
        <v>46</v>
      </c>
      <c r="AL173" s="115" t="s">
        <v>55</v>
      </c>
      <c r="AN173" s="115" t="s">
        <v>385</v>
      </c>
      <c r="AR173" s="121">
        <f t="shared" si="72"/>
        <v>1</v>
      </c>
      <c r="AS173" s="121" t="str">
        <f t="shared" si="73"/>
        <v>2022_09_05_c</v>
      </c>
      <c r="AT173" s="122"/>
      <c r="AU173" s="121" t="str">
        <f t="shared" si="74"/>
        <v>2022</v>
      </c>
      <c r="AV173" s="121" t="str">
        <f t="shared" si="75"/>
        <v>09</v>
      </c>
      <c r="AW173" s="121" t="str">
        <f t="shared" si="76"/>
        <v>05</v>
      </c>
      <c r="AX173" s="121">
        <f t="shared" si="77"/>
        <v>44809</v>
      </c>
      <c r="AY173" s="123"/>
      <c r="AZ173" s="124">
        <f t="shared" si="78"/>
        <v>44809</v>
      </c>
      <c r="BA173" s="121" t="b">
        <f t="shared" si="79"/>
        <v>1</v>
      </c>
      <c r="BB173" s="121">
        <f t="shared" si="80"/>
        <v>44809</v>
      </c>
      <c r="BC173" s="121" t="str">
        <f t="shared" si="81"/>
        <v>no</v>
      </c>
      <c r="BD173" s="121" t="b">
        <f t="shared" si="82"/>
        <v>0</v>
      </c>
      <c r="BE173" s="125" t="s">
        <v>56</v>
      </c>
      <c r="BF173" s="122"/>
    </row>
    <row r="174" spans="2:58" s="115" customFormat="1" ht="154">
      <c r="B174" s="115" t="s">
        <v>439</v>
      </c>
      <c r="D174" s="115">
        <v>10305603</v>
      </c>
      <c r="F174" s="150" t="s">
        <v>395</v>
      </c>
      <c r="G174" s="151" t="s">
        <v>342</v>
      </c>
      <c r="H174" s="152">
        <v>44823</v>
      </c>
      <c r="I174" s="152">
        <v>44834</v>
      </c>
      <c r="J174" s="152">
        <v>44837</v>
      </c>
      <c r="K174" s="152">
        <v>44848</v>
      </c>
      <c r="L174" s="152">
        <v>44851</v>
      </c>
      <c r="M174" s="153" t="s">
        <v>271</v>
      </c>
      <c r="N174" s="153" t="s">
        <v>271</v>
      </c>
      <c r="O174" s="153" t="s">
        <v>271</v>
      </c>
      <c r="P174" s="153" t="s">
        <v>271</v>
      </c>
      <c r="Q174" s="115" t="s">
        <v>99</v>
      </c>
      <c r="R174" s="115" t="s">
        <v>440</v>
      </c>
      <c r="S174" s="115">
        <f t="shared" si="83"/>
        <v>21</v>
      </c>
      <c r="U174" s="115">
        <v>21</v>
      </c>
      <c r="V174" s="517">
        <v>0</v>
      </c>
      <c r="Z174" s="115" t="s">
        <v>52</v>
      </c>
      <c r="AA174" s="115" t="s">
        <v>52</v>
      </c>
      <c r="AB174" s="115" t="s">
        <v>50</v>
      </c>
      <c r="AG174" s="115" t="s">
        <v>53</v>
      </c>
      <c r="AH174" s="115" t="s">
        <v>339</v>
      </c>
      <c r="AI174" s="115" t="s">
        <v>46</v>
      </c>
      <c r="AL174" s="115" t="s">
        <v>55</v>
      </c>
      <c r="AN174" s="115" t="s">
        <v>385</v>
      </c>
      <c r="AR174" s="121">
        <f t="shared" si="72"/>
        <v>1</v>
      </c>
      <c r="AS174" s="121" t="str">
        <f t="shared" si="73"/>
        <v>2022_09_19_a</v>
      </c>
      <c r="AT174" s="122"/>
      <c r="AU174" s="121" t="str">
        <f t="shared" si="74"/>
        <v>2022</v>
      </c>
      <c r="AV174" s="121" t="str">
        <f t="shared" si="75"/>
        <v>09</v>
      </c>
      <c r="AW174" s="121" t="str">
        <f t="shared" si="76"/>
        <v>19</v>
      </c>
      <c r="AX174" s="121">
        <f t="shared" si="77"/>
        <v>44823</v>
      </c>
      <c r="AY174" s="123"/>
      <c r="AZ174" s="124">
        <f t="shared" si="78"/>
        <v>44823</v>
      </c>
      <c r="BA174" s="121" t="b">
        <f t="shared" si="79"/>
        <v>1</v>
      </c>
      <c r="BB174" s="121">
        <f t="shared" si="80"/>
        <v>44823</v>
      </c>
      <c r="BC174" s="121" t="str">
        <f t="shared" si="81"/>
        <v>no</v>
      </c>
      <c r="BD174" s="121" t="b">
        <f t="shared" si="82"/>
        <v>0</v>
      </c>
      <c r="BE174" s="125" t="s">
        <v>56</v>
      </c>
      <c r="BF174" s="122"/>
    </row>
    <row r="175" spans="2:58" s="115" customFormat="1" ht="154">
      <c r="B175" s="115" t="s">
        <v>441</v>
      </c>
      <c r="D175" s="115">
        <v>10311476</v>
      </c>
      <c r="F175" s="150" t="s">
        <v>395</v>
      </c>
      <c r="G175" s="151" t="s">
        <v>342</v>
      </c>
      <c r="H175" s="152">
        <v>44844</v>
      </c>
      <c r="I175" s="152">
        <v>44855</v>
      </c>
      <c r="J175" s="152">
        <v>44858</v>
      </c>
      <c r="K175" s="152">
        <v>44869</v>
      </c>
      <c r="L175" s="152">
        <v>44872</v>
      </c>
      <c r="M175" s="153" t="s">
        <v>271</v>
      </c>
      <c r="N175" s="153" t="s">
        <v>271</v>
      </c>
      <c r="O175" s="153" t="s">
        <v>271</v>
      </c>
      <c r="P175" s="153" t="s">
        <v>271</v>
      </c>
      <c r="Q175" s="115" t="s">
        <v>121</v>
      </c>
      <c r="R175" s="115" t="s">
        <v>442</v>
      </c>
      <c r="S175" s="115">
        <f t="shared" si="83"/>
        <v>30</v>
      </c>
      <c r="U175" s="115">
        <v>30</v>
      </c>
      <c r="V175" s="517">
        <v>0</v>
      </c>
      <c r="Z175" s="115" t="s">
        <v>52</v>
      </c>
      <c r="AA175" s="115" t="s">
        <v>52</v>
      </c>
      <c r="AB175" s="115" t="s">
        <v>50</v>
      </c>
      <c r="AG175" s="115" t="s">
        <v>53</v>
      </c>
      <c r="AH175" s="115" t="s">
        <v>339</v>
      </c>
      <c r="AI175" s="115" t="s">
        <v>46</v>
      </c>
      <c r="AL175" s="115" t="s">
        <v>55</v>
      </c>
      <c r="AN175" s="115" t="s">
        <v>385</v>
      </c>
      <c r="AR175" s="121">
        <f t="shared" si="72"/>
        <v>1</v>
      </c>
      <c r="AS175" s="121" t="str">
        <f t="shared" si="73"/>
        <v>2022_10_10_a</v>
      </c>
      <c r="AT175" s="122"/>
      <c r="AU175" s="121" t="str">
        <f t="shared" si="74"/>
        <v>2022</v>
      </c>
      <c r="AV175" s="121" t="str">
        <f t="shared" si="75"/>
        <v>10</v>
      </c>
      <c r="AW175" s="121" t="str">
        <f t="shared" si="76"/>
        <v>10</v>
      </c>
      <c r="AX175" s="121">
        <f t="shared" si="77"/>
        <v>44844</v>
      </c>
      <c r="AY175" s="123"/>
      <c r="AZ175" s="124">
        <f t="shared" si="78"/>
        <v>44844</v>
      </c>
      <c r="BA175" s="121" t="b">
        <f t="shared" si="79"/>
        <v>1</v>
      </c>
      <c r="BB175" s="121">
        <f t="shared" si="80"/>
        <v>44844</v>
      </c>
      <c r="BC175" s="121" t="str">
        <f t="shared" si="81"/>
        <v>no</v>
      </c>
      <c r="BD175" s="121" t="b">
        <f t="shared" si="82"/>
        <v>0</v>
      </c>
      <c r="BE175" s="125" t="s">
        <v>56</v>
      </c>
      <c r="BF175" s="122"/>
    </row>
    <row r="176" spans="2:58" s="115" customFormat="1" ht="154">
      <c r="B176" s="115" t="s">
        <v>443</v>
      </c>
      <c r="D176" s="115">
        <v>10311462</v>
      </c>
      <c r="F176" s="150" t="s">
        <v>395</v>
      </c>
      <c r="G176" s="151" t="s">
        <v>342</v>
      </c>
      <c r="H176" s="152">
        <v>44844</v>
      </c>
      <c r="I176" s="152">
        <v>44855</v>
      </c>
      <c r="J176" s="152">
        <v>44858</v>
      </c>
      <c r="K176" s="152">
        <v>44869</v>
      </c>
      <c r="L176" s="152">
        <v>44872</v>
      </c>
      <c r="M176" s="153" t="s">
        <v>271</v>
      </c>
      <c r="N176" s="153" t="s">
        <v>271</v>
      </c>
      <c r="O176" s="153" t="s">
        <v>271</v>
      </c>
      <c r="P176" s="153" t="s">
        <v>271</v>
      </c>
      <c r="Q176" s="115" t="s">
        <v>121</v>
      </c>
      <c r="R176" s="115" t="s">
        <v>444</v>
      </c>
      <c r="S176" s="115">
        <f t="shared" si="83"/>
        <v>28</v>
      </c>
      <c r="U176" s="115">
        <v>28</v>
      </c>
      <c r="V176" s="517">
        <v>0</v>
      </c>
      <c r="Z176" s="115" t="s">
        <v>52</v>
      </c>
      <c r="AA176" s="115" t="s">
        <v>52</v>
      </c>
      <c r="AB176" s="115" t="s">
        <v>50</v>
      </c>
      <c r="AG176" s="115" t="s">
        <v>53</v>
      </c>
      <c r="AH176" s="115" t="s">
        <v>339</v>
      </c>
      <c r="AI176" s="115" t="s">
        <v>46</v>
      </c>
      <c r="AL176" s="115" t="s">
        <v>55</v>
      </c>
      <c r="AN176" s="115" t="s">
        <v>385</v>
      </c>
      <c r="AR176" s="121">
        <f t="shared" si="72"/>
        <v>1</v>
      </c>
      <c r="AS176" s="121" t="str">
        <f t="shared" si="73"/>
        <v>2022_10_10_b</v>
      </c>
      <c r="AT176" s="122"/>
      <c r="AU176" s="121" t="str">
        <f t="shared" si="74"/>
        <v>2022</v>
      </c>
      <c r="AV176" s="121" t="str">
        <f t="shared" si="75"/>
        <v>10</v>
      </c>
      <c r="AW176" s="121" t="str">
        <f t="shared" si="76"/>
        <v>10</v>
      </c>
      <c r="AX176" s="121">
        <f t="shared" si="77"/>
        <v>44844</v>
      </c>
      <c r="AY176" s="123"/>
      <c r="AZ176" s="124">
        <f t="shared" si="78"/>
        <v>44844</v>
      </c>
      <c r="BA176" s="121" t="b">
        <f t="shared" si="79"/>
        <v>1</v>
      </c>
      <c r="BB176" s="121">
        <f t="shared" si="80"/>
        <v>44844</v>
      </c>
      <c r="BC176" s="121" t="str">
        <f t="shared" si="81"/>
        <v>no</v>
      </c>
      <c r="BD176" s="121" t="b">
        <f t="shared" si="82"/>
        <v>0</v>
      </c>
      <c r="BE176" s="125" t="s">
        <v>56</v>
      </c>
      <c r="BF176" s="122"/>
    </row>
    <row r="177" spans="2:58" s="115" customFormat="1" ht="154">
      <c r="B177" s="115" t="s">
        <v>445</v>
      </c>
      <c r="D177" s="115">
        <v>10318152</v>
      </c>
      <c r="F177" s="150" t="s">
        <v>395</v>
      </c>
      <c r="G177" s="151" t="s">
        <v>342</v>
      </c>
      <c r="H177" s="152">
        <v>44872</v>
      </c>
      <c r="I177" s="152">
        <v>44883</v>
      </c>
      <c r="J177" s="152">
        <v>44886</v>
      </c>
      <c r="K177" s="152">
        <v>44897</v>
      </c>
      <c r="L177" s="152">
        <v>44900</v>
      </c>
      <c r="M177" s="153" t="s">
        <v>271</v>
      </c>
      <c r="N177" s="153" t="s">
        <v>271</v>
      </c>
      <c r="O177" s="153" t="s">
        <v>271</v>
      </c>
      <c r="P177" s="153" t="s">
        <v>271</v>
      </c>
      <c r="Q177" s="115" t="s">
        <v>121</v>
      </c>
      <c r="R177" s="115" t="s">
        <v>446</v>
      </c>
      <c r="S177" s="115">
        <f t="shared" si="83"/>
        <v>30</v>
      </c>
      <c r="U177" s="115">
        <v>30</v>
      </c>
      <c r="V177" s="517">
        <v>0</v>
      </c>
      <c r="Z177" s="115" t="s">
        <v>52</v>
      </c>
      <c r="AA177" s="115" t="s">
        <v>52</v>
      </c>
      <c r="AB177" s="115" t="s">
        <v>50</v>
      </c>
      <c r="AG177" s="115" t="s">
        <v>53</v>
      </c>
      <c r="AH177" s="115" t="s">
        <v>339</v>
      </c>
      <c r="AI177" s="115" t="s">
        <v>46</v>
      </c>
      <c r="AL177" s="115" t="s">
        <v>55</v>
      </c>
      <c r="AN177" s="115" t="s">
        <v>385</v>
      </c>
      <c r="AR177" s="121">
        <f t="shared" si="72"/>
        <v>1</v>
      </c>
      <c r="AS177" s="121" t="str">
        <f t="shared" si="73"/>
        <v>2022_11_07_a</v>
      </c>
      <c r="AT177" s="122"/>
      <c r="AU177" s="121" t="str">
        <f t="shared" si="74"/>
        <v>2022</v>
      </c>
      <c r="AV177" s="121" t="str">
        <f t="shared" si="75"/>
        <v>11</v>
      </c>
      <c r="AW177" s="121" t="str">
        <f t="shared" si="76"/>
        <v>07</v>
      </c>
      <c r="AX177" s="121">
        <f t="shared" si="77"/>
        <v>44872</v>
      </c>
      <c r="AY177" s="123"/>
      <c r="AZ177" s="124">
        <f t="shared" si="78"/>
        <v>44872</v>
      </c>
      <c r="BA177" s="121" t="b">
        <f t="shared" si="79"/>
        <v>1</v>
      </c>
      <c r="BB177" s="121">
        <f t="shared" si="80"/>
        <v>44872</v>
      </c>
      <c r="BC177" s="121" t="str">
        <f t="shared" si="81"/>
        <v>no</v>
      </c>
      <c r="BD177" s="121" t="b">
        <f t="shared" si="82"/>
        <v>0</v>
      </c>
      <c r="BE177" s="125" t="s">
        <v>56</v>
      </c>
      <c r="BF177" s="122"/>
    </row>
    <row r="178" spans="2:58" s="115" customFormat="1" ht="154">
      <c r="B178" s="115" t="s">
        <v>447</v>
      </c>
      <c r="D178" s="115" t="s">
        <v>448</v>
      </c>
      <c r="F178" s="336" t="s">
        <v>395</v>
      </c>
      <c r="G178" s="337" t="s">
        <v>342</v>
      </c>
      <c r="H178" s="329">
        <v>44872</v>
      </c>
      <c r="I178" s="329">
        <v>44883</v>
      </c>
      <c r="J178" s="329">
        <v>44886</v>
      </c>
      <c r="K178" s="329">
        <v>44897</v>
      </c>
      <c r="L178" s="329">
        <v>44900</v>
      </c>
      <c r="M178" s="330" t="s">
        <v>271</v>
      </c>
      <c r="N178" s="330" t="s">
        <v>271</v>
      </c>
      <c r="O178" s="330" t="s">
        <v>271</v>
      </c>
      <c r="P178" s="330" t="s">
        <v>271</v>
      </c>
      <c r="Q178" s="331" t="s">
        <v>121</v>
      </c>
      <c r="R178" s="331" t="s">
        <v>449</v>
      </c>
      <c r="S178" s="115">
        <f t="shared" si="83"/>
        <v>26</v>
      </c>
      <c r="U178" s="115">
        <v>26</v>
      </c>
      <c r="V178" s="517">
        <v>0</v>
      </c>
      <c r="Z178" s="115" t="s">
        <v>52</v>
      </c>
      <c r="AA178" s="115" t="s">
        <v>52</v>
      </c>
      <c r="AB178" s="115" t="s">
        <v>50</v>
      </c>
      <c r="AG178" s="115" t="s">
        <v>53</v>
      </c>
      <c r="AH178" s="115" t="s">
        <v>339</v>
      </c>
      <c r="AI178" s="115" t="s">
        <v>46</v>
      </c>
      <c r="AL178" s="115" t="s">
        <v>55</v>
      </c>
      <c r="AN178" s="115" t="s">
        <v>385</v>
      </c>
      <c r="AR178" s="121">
        <f t="shared" si="72"/>
        <v>1</v>
      </c>
      <c r="AS178" s="121" t="str">
        <f t="shared" si="73"/>
        <v>2022_11_07_b</v>
      </c>
      <c r="AT178" s="122"/>
      <c r="AU178" s="121" t="str">
        <f t="shared" si="74"/>
        <v>2022</v>
      </c>
      <c r="AV178" s="121" t="str">
        <f t="shared" si="75"/>
        <v>11</v>
      </c>
      <c r="AW178" s="121" t="str">
        <f t="shared" si="76"/>
        <v>07</v>
      </c>
      <c r="AX178" s="121">
        <f t="shared" si="77"/>
        <v>44872</v>
      </c>
      <c r="AY178" s="123"/>
      <c r="AZ178" s="124">
        <f t="shared" si="78"/>
        <v>44872</v>
      </c>
      <c r="BA178" s="121" t="b">
        <f t="shared" si="79"/>
        <v>1</v>
      </c>
      <c r="BB178" s="121">
        <f t="shared" si="80"/>
        <v>44872</v>
      </c>
      <c r="BC178" s="121" t="str">
        <f t="shared" si="81"/>
        <v>no</v>
      </c>
      <c r="BD178" s="121" t="b">
        <f t="shared" si="82"/>
        <v>0</v>
      </c>
      <c r="BE178" s="125" t="s">
        <v>56</v>
      </c>
      <c r="BF178" s="122"/>
    </row>
    <row r="179" spans="2:58" s="115" customFormat="1" ht="154">
      <c r="B179" s="115" t="s">
        <v>450</v>
      </c>
      <c r="D179" s="115">
        <v>10336660</v>
      </c>
      <c r="E179" s="334"/>
      <c r="F179" s="332" t="s">
        <v>395</v>
      </c>
      <c r="G179" s="333" t="s">
        <v>342</v>
      </c>
      <c r="H179" s="326">
        <v>44963</v>
      </c>
      <c r="I179" s="326">
        <v>44974</v>
      </c>
      <c r="J179" s="326">
        <v>44977</v>
      </c>
      <c r="K179" s="335">
        <v>44988</v>
      </c>
      <c r="L179" s="326">
        <v>44991</v>
      </c>
      <c r="M179" s="327" t="s">
        <v>271</v>
      </c>
      <c r="N179" s="327" t="s">
        <v>271</v>
      </c>
      <c r="O179" s="327" t="s">
        <v>271</v>
      </c>
      <c r="P179" s="327" t="s">
        <v>271</v>
      </c>
      <c r="Q179" s="328" t="s">
        <v>47</v>
      </c>
      <c r="R179" s="328" t="s">
        <v>451</v>
      </c>
      <c r="S179" s="115">
        <f t="shared" si="83"/>
        <v>20</v>
      </c>
      <c r="U179" s="115">
        <v>20</v>
      </c>
      <c r="V179" s="517">
        <v>0</v>
      </c>
      <c r="Z179" s="115" t="s">
        <v>52</v>
      </c>
      <c r="AA179" s="115" t="s">
        <v>51</v>
      </c>
      <c r="AB179" s="115" t="s">
        <v>51</v>
      </c>
      <c r="AG179" s="115" t="s">
        <v>53</v>
      </c>
      <c r="AH179" s="115" t="s">
        <v>339</v>
      </c>
      <c r="AI179" s="115" t="s">
        <v>46</v>
      </c>
      <c r="AL179" s="115" t="s">
        <v>55</v>
      </c>
      <c r="AN179" s="115" t="s">
        <v>385</v>
      </c>
      <c r="AR179" s="121">
        <f t="shared" si="72"/>
        <v>1</v>
      </c>
      <c r="AS179" s="121" t="str">
        <f t="shared" si="73"/>
        <v>2023_02_06_a</v>
      </c>
      <c r="AT179" s="122"/>
      <c r="AU179" s="121" t="str">
        <f t="shared" si="74"/>
        <v>2023</v>
      </c>
      <c r="AV179" s="121" t="str">
        <f t="shared" si="75"/>
        <v>02</v>
      </c>
      <c r="AW179" s="121" t="str">
        <f t="shared" si="76"/>
        <v>06</v>
      </c>
      <c r="AX179" s="121">
        <f t="shared" si="77"/>
        <v>44963</v>
      </c>
      <c r="AY179" s="123"/>
      <c r="AZ179" s="124">
        <f t="shared" si="78"/>
        <v>44963</v>
      </c>
      <c r="BA179" s="121" t="b">
        <f t="shared" si="79"/>
        <v>1</v>
      </c>
      <c r="BB179" s="121">
        <f t="shared" si="80"/>
        <v>44963</v>
      </c>
      <c r="BC179" s="121" t="str">
        <f t="shared" si="81"/>
        <v>no</v>
      </c>
      <c r="BD179" s="121" t="b">
        <f t="shared" si="82"/>
        <v>0</v>
      </c>
      <c r="BE179" s="125" t="s">
        <v>56</v>
      </c>
      <c r="BF179" s="122"/>
    </row>
    <row r="180" spans="2:58" s="278" customFormat="1" ht="154">
      <c r="B180" s="278" t="s">
        <v>452</v>
      </c>
      <c r="D180" s="278">
        <v>10343812</v>
      </c>
      <c r="E180" s="474"/>
      <c r="F180" s="475" t="s">
        <v>395</v>
      </c>
      <c r="G180" s="476" t="s">
        <v>342</v>
      </c>
      <c r="H180" s="477">
        <v>44991</v>
      </c>
      <c r="I180" s="477">
        <v>45002</v>
      </c>
      <c r="J180" s="477">
        <v>45005</v>
      </c>
      <c r="K180" s="478">
        <v>45016</v>
      </c>
      <c r="L180" s="477">
        <v>45019</v>
      </c>
      <c r="M180" s="479" t="s">
        <v>271</v>
      </c>
      <c r="N180" s="479" t="s">
        <v>271</v>
      </c>
      <c r="O180" s="479" t="s">
        <v>271</v>
      </c>
      <c r="P180" s="479" t="s">
        <v>271</v>
      </c>
      <c r="Q180" s="480" t="s">
        <v>47</v>
      </c>
      <c r="R180" s="480" t="s">
        <v>453</v>
      </c>
      <c r="S180" s="278">
        <f t="shared" si="83"/>
        <v>19</v>
      </c>
      <c r="U180" s="278">
        <v>19</v>
      </c>
      <c r="V180" s="277">
        <v>0</v>
      </c>
      <c r="Z180" s="278" t="s">
        <v>52</v>
      </c>
      <c r="AA180" s="278" t="s">
        <v>51</v>
      </c>
      <c r="AB180" s="278" t="s">
        <v>51</v>
      </c>
      <c r="AG180" s="278" t="s">
        <v>53</v>
      </c>
      <c r="AH180" s="278" t="s">
        <v>339</v>
      </c>
      <c r="AI180" s="278" t="s">
        <v>46</v>
      </c>
      <c r="AL180" s="278" t="s">
        <v>55</v>
      </c>
      <c r="AN180" s="278" t="s">
        <v>385</v>
      </c>
      <c r="AR180" s="121">
        <f t="shared" si="72"/>
        <v>1</v>
      </c>
      <c r="AS180" s="121" t="str">
        <f t="shared" si="73"/>
        <v>2023_03_06_a</v>
      </c>
      <c r="AT180" s="122"/>
      <c r="AU180" s="121" t="str">
        <f t="shared" si="74"/>
        <v>2023</v>
      </c>
      <c r="AV180" s="121" t="str">
        <f t="shared" si="75"/>
        <v>03</v>
      </c>
      <c r="AW180" s="121" t="str">
        <f t="shared" si="76"/>
        <v>06</v>
      </c>
      <c r="AX180" s="121">
        <f t="shared" si="77"/>
        <v>44991</v>
      </c>
      <c r="AY180" s="123"/>
      <c r="AZ180" s="124">
        <f t="shared" si="78"/>
        <v>44991</v>
      </c>
      <c r="BA180" s="121" t="b">
        <f t="shared" si="79"/>
        <v>1</v>
      </c>
      <c r="BB180" s="121">
        <f t="shared" si="80"/>
        <v>44991</v>
      </c>
      <c r="BC180" s="121" t="str">
        <f t="shared" si="81"/>
        <v>no</v>
      </c>
      <c r="BD180" s="121" t="b">
        <f t="shared" si="82"/>
        <v>0</v>
      </c>
      <c r="BE180" s="125" t="s">
        <v>56</v>
      </c>
      <c r="BF180" s="287"/>
    </row>
    <row r="181" spans="2:58" s="115" customFormat="1" ht="154">
      <c r="B181" s="115" t="s">
        <v>454</v>
      </c>
      <c r="D181" s="115">
        <v>10354251</v>
      </c>
      <c r="E181" s="334"/>
      <c r="F181" s="332" t="s">
        <v>395</v>
      </c>
      <c r="G181" s="333" t="s">
        <v>342</v>
      </c>
      <c r="H181" s="326">
        <v>45033</v>
      </c>
      <c r="I181" s="326">
        <v>45044</v>
      </c>
      <c r="J181" s="326">
        <v>45047</v>
      </c>
      <c r="K181" s="335">
        <v>45058</v>
      </c>
      <c r="L181" s="326">
        <v>45061</v>
      </c>
      <c r="M181" s="327" t="s">
        <v>271</v>
      </c>
      <c r="N181" s="327" t="s">
        <v>271</v>
      </c>
      <c r="O181" s="327" t="s">
        <v>271</v>
      </c>
      <c r="P181" s="327" t="s">
        <v>271</v>
      </c>
      <c r="Q181" s="328" t="s">
        <v>78</v>
      </c>
      <c r="R181" s="328" t="s">
        <v>455</v>
      </c>
      <c r="S181" s="278">
        <f t="shared" si="83"/>
        <v>18</v>
      </c>
      <c r="U181" s="115">
        <v>18</v>
      </c>
      <c r="V181" s="517">
        <v>0</v>
      </c>
      <c r="Z181" s="115" t="s">
        <v>52</v>
      </c>
      <c r="AA181" s="115" t="s">
        <v>51</v>
      </c>
      <c r="AB181" s="115" t="s">
        <v>51</v>
      </c>
      <c r="AG181" s="115" t="s">
        <v>53</v>
      </c>
      <c r="AH181" s="115" t="s">
        <v>339</v>
      </c>
      <c r="AI181" s="115" t="s">
        <v>46</v>
      </c>
      <c r="AL181" s="115" t="s">
        <v>55</v>
      </c>
      <c r="AN181" s="115" t="s">
        <v>385</v>
      </c>
      <c r="AR181" s="121">
        <f t="shared" si="72"/>
        <v>1</v>
      </c>
      <c r="AS181" s="121" t="str">
        <f t="shared" si="73"/>
        <v>2023_04_17_a</v>
      </c>
      <c r="AT181" s="122"/>
      <c r="AU181" s="121" t="str">
        <f t="shared" si="74"/>
        <v>2023</v>
      </c>
      <c r="AV181" s="121" t="str">
        <f t="shared" si="75"/>
        <v>04</v>
      </c>
      <c r="AW181" s="121" t="str">
        <f t="shared" si="76"/>
        <v>17</v>
      </c>
      <c r="AX181" s="121">
        <f t="shared" si="77"/>
        <v>45033</v>
      </c>
      <c r="AY181" s="123"/>
      <c r="AZ181" s="124">
        <f t="shared" si="78"/>
        <v>45033</v>
      </c>
      <c r="BA181" s="121" t="b">
        <f t="shared" si="79"/>
        <v>1</v>
      </c>
      <c r="BB181" s="121">
        <f t="shared" si="80"/>
        <v>45033</v>
      </c>
      <c r="BC181" s="121" t="str">
        <f t="shared" si="81"/>
        <v>no</v>
      </c>
      <c r="BD181" s="121" t="b">
        <f t="shared" si="82"/>
        <v>0</v>
      </c>
      <c r="BE181" s="125" t="s">
        <v>56</v>
      </c>
      <c r="BF181" s="122"/>
    </row>
    <row r="182" spans="2:58" s="115" customFormat="1" ht="154">
      <c r="B182" s="115" t="s">
        <v>456</v>
      </c>
      <c r="E182" s="334"/>
      <c r="F182" s="332" t="s">
        <v>395</v>
      </c>
      <c r="G182" s="333" t="s">
        <v>342</v>
      </c>
      <c r="H182" s="326">
        <v>45089</v>
      </c>
      <c r="I182" s="326">
        <v>45100</v>
      </c>
      <c r="J182" s="326">
        <v>45103</v>
      </c>
      <c r="K182" s="335">
        <v>45114</v>
      </c>
      <c r="L182" s="326">
        <v>45117</v>
      </c>
      <c r="M182" s="327" t="s">
        <v>271</v>
      </c>
      <c r="N182" s="327" t="s">
        <v>271</v>
      </c>
      <c r="O182" s="327" t="s">
        <v>271</v>
      </c>
      <c r="P182" s="327" t="s">
        <v>271</v>
      </c>
      <c r="Q182" s="328" t="s">
        <v>78</v>
      </c>
      <c r="R182" s="328"/>
      <c r="S182" s="115">
        <f t="shared" si="83"/>
        <v>23</v>
      </c>
      <c r="U182" s="115">
        <v>23</v>
      </c>
      <c r="V182" s="517">
        <v>0</v>
      </c>
      <c r="Z182" s="115" t="s">
        <v>52</v>
      </c>
      <c r="AG182" s="115" t="s">
        <v>53</v>
      </c>
      <c r="AH182" s="115" t="s">
        <v>339</v>
      </c>
      <c r="AI182" s="115" t="s">
        <v>46</v>
      </c>
      <c r="AL182" s="115" t="s">
        <v>55</v>
      </c>
      <c r="AN182" s="115" t="s">
        <v>385</v>
      </c>
      <c r="AR182" s="121">
        <f t="shared" si="72"/>
        <v>1</v>
      </c>
      <c r="AS182" s="121" t="str">
        <f t="shared" si="73"/>
        <v>2023_06_12_a</v>
      </c>
      <c r="AT182" s="122"/>
      <c r="AU182" s="121" t="str">
        <f t="shared" si="74"/>
        <v>2023</v>
      </c>
      <c r="AV182" s="121" t="str">
        <f t="shared" si="75"/>
        <v>06</v>
      </c>
      <c r="AW182" s="121" t="str">
        <f t="shared" si="76"/>
        <v>12</v>
      </c>
      <c r="AX182" s="121">
        <f t="shared" si="77"/>
        <v>45089</v>
      </c>
      <c r="AY182" s="123"/>
      <c r="AZ182" s="124">
        <f t="shared" si="78"/>
        <v>45089</v>
      </c>
      <c r="BA182" s="121" t="b">
        <f t="shared" si="79"/>
        <v>1</v>
      </c>
      <c r="BB182" s="121">
        <f t="shared" si="80"/>
        <v>45089</v>
      </c>
      <c r="BC182" s="121" t="str">
        <f t="shared" si="81"/>
        <v>no</v>
      </c>
      <c r="BD182" s="121" t="b">
        <f t="shared" si="82"/>
        <v>0</v>
      </c>
      <c r="BE182" s="125" t="s">
        <v>56</v>
      </c>
      <c r="BF182" s="122"/>
    </row>
    <row r="183" spans="2:58" s="115" customFormat="1" ht="154">
      <c r="B183" s="115" t="s">
        <v>457</v>
      </c>
      <c r="E183" s="334"/>
      <c r="F183" s="332" t="s">
        <v>395</v>
      </c>
      <c r="G183" s="333" t="s">
        <v>342</v>
      </c>
      <c r="H183" s="326">
        <v>45096</v>
      </c>
      <c r="I183" s="326">
        <v>45107</v>
      </c>
      <c r="J183" s="326">
        <v>45110</v>
      </c>
      <c r="K183" s="335">
        <v>45121</v>
      </c>
      <c r="L183" s="326">
        <v>45124</v>
      </c>
      <c r="M183" s="327" t="s">
        <v>271</v>
      </c>
      <c r="N183" s="327" t="s">
        <v>271</v>
      </c>
      <c r="O183" s="327" t="s">
        <v>271</v>
      </c>
      <c r="P183" s="327" t="s">
        <v>271</v>
      </c>
      <c r="Q183" s="328" t="s">
        <v>78</v>
      </c>
      <c r="R183" s="328"/>
      <c r="S183" s="115">
        <f t="shared" si="83"/>
        <v>26</v>
      </c>
      <c r="U183" s="115">
        <v>26</v>
      </c>
      <c r="V183" s="517">
        <v>0</v>
      </c>
      <c r="Z183" s="115" t="s">
        <v>52</v>
      </c>
      <c r="AG183" s="115" t="s">
        <v>53</v>
      </c>
      <c r="AH183" s="115" t="s">
        <v>339</v>
      </c>
      <c r="AI183" s="115" t="s">
        <v>46</v>
      </c>
      <c r="AL183" s="115" t="s">
        <v>55</v>
      </c>
      <c r="AN183" s="115" t="s">
        <v>385</v>
      </c>
      <c r="AR183" s="121">
        <f t="shared" si="72"/>
        <v>1</v>
      </c>
      <c r="AS183" s="121" t="str">
        <f t="shared" si="73"/>
        <v>2023_06_19_a</v>
      </c>
      <c r="AT183" s="122"/>
      <c r="AU183" s="121" t="str">
        <f t="shared" si="74"/>
        <v>2023</v>
      </c>
      <c r="AV183" s="121" t="str">
        <f t="shared" si="75"/>
        <v>06</v>
      </c>
      <c r="AW183" s="121" t="str">
        <f t="shared" si="76"/>
        <v>19</v>
      </c>
      <c r="AX183" s="121">
        <f t="shared" si="77"/>
        <v>45096</v>
      </c>
      <c r="AY183" s="123"/>
      <c r="AZ183" s="124">
        <f t="shared" si="78"/>
        <v>45096</v>
      </c>
      <c r="BA183" s="121" t="b">
        <f t="shared" si="79"/>
        <v>1</v>
      </c>
      <c r="BB183" s="121">
        <f t="shared" si="80"/>
        <v>45096</v>
      </c>
      <c r="BC183" s="121" t="str">
        <f t="shared" si="81"/>
        <v>no</v>
      </c>
      <c r="BD183" s="121" t="b">
        <f t="shared" si="82"/>
        <v>0</v>
      </c>
      <c r="BE183" s="125" t="s">
        <v>56</v>
      </c>
      <c r="BF183" s="122"/>
    </row>
    <row r="184" spans="2:58" s="115" customFormat="1" ht="154">
      <c r="B184" s="115" t="s">
        <v>458</v>
      </c>
      <c r="E184" s="334"/>
      <c r="F184" s="332" t="s">
        <v>395</v>
      </c>
      <c r="G184" s="333" t="s">
        <v>342</v>
      </c>
      <c r="H184" s="326">
        <v>45117</v>
      </c>
      <c r="I184" s="326">
        <v>45128</v>
      </c>
      <c r="J184" s="326">
        <v>45131</v>
      </c>
      <c r="K184" s="335">
        <v>45142</v>
      </c>
      <c r="L184" s="326">
        <v>45145</v>
      </c>
      <c r="M184" s="327" t="s">
        <v>271</v>
      </c>
      <c r="N184" s="327" t="s">
        <v>271</v>
      </c>
      <c r="O184" s="327" t="s">
        <v>271</v>
      </c>
      <c r="P184" s="327" t="s">
        <v>271</v>
      </c>
      <c r="Q184" s="328" t="s">
        <v>99</v>
      </c>
      <c r="R184" s="328"/>
      <c r="S184" s="115">
        <f t="shared" si="83"/>
        <v>30</v>
      </c>
      <c r="U184" s="115">
        <v>30</v>
      </c>
      <c r="V184" s="517">
        <v>0</v>
      </c>
      <c r="Z184" s="115" t="s">
        <v>52</v>
      </c>
      <c r="AG184" s="115" t="s">
        <v>53</v>
      </c>
      <c r="AH184" s="115" t="s">
        <v>339</v>
      </c>
      <c r="AI184" s="115" t="s">
        <v>46</v>
      </c>
      <c r="AL184" s="115" t="s">
        <v>55</v>
      </c>
      <c r="AN184" s="115" t="s">
        <v>385</v>
      </c>
      <c r="AR184" s="121">
        <f t="shared" si="72"/>
        <v>1</v>
      </c>
      <c r="AS184" s="121" t="str">
        <f t="shared" si="73"/>
        <v>2023_07_10_a</v>
      </c>
      <c r="AT184" s="122"/>
      <c r="AU184" s="121" t="str">
        <f t="shared" si="74"/>
        <v>2023</v>
      </c>
      <c r="AV184" s="121" t="str">
        <f t="shared" si="75"/>
        <v>07</v>
      </c>
      <c r="AW184" s="121" t="str">
        <f t="shared" si="76"/>
        <v>10</v>
      </c>
      <c r="AX184" s="121">
        <f t="shared" si="77"/>
        <v>45117</v>
      </c>
      <c r="AY184" s="123"/>
      <c r="AZ184" s="124">
        <f t="shared" si="78"/>
        <v>45117</v>
      </c>
      <c r="BA184" s="121" t="b">
        <f t="shared" si="79"/>
        <v>1</v>
      </c>
      <c r="BB184" s="121">
        <f t="shared" si="80"/>
        <v>45117</v>
      </c>
      <c r="BC184" s="121" t="str">
        <f t="shared" si="81"/>
        <v>no</v>
      </c>
      <c r="BD184" s="121" t="b">
        <f t="shared" si="82"/>
        <v>0</v>
      </c>
      <c r="BE184" s="125" t="s">
        <v>56</v>
      </c>
      <c r="BF184" s="122"/>
    </row>
    <row r="185" spans="2:58" s="115" customFormat="1" ht="154">
      <c r="B185" s="115" t="s">
        <v>459</v>
      </c>
      <c r="E185" s="334"/>
      <c r="F185" s="332" t="s">
        <v>395</v>
      </c>
      <c r="G185" s="333" t="s">
        <v>342</v>
      </c>
      <c r="H185" s="326">
        <v>45117</v>
      </c>
      <c r="I185" s="326">
        <v>45128</v>
      </c>
      <c r="J185" s="326">
        <v>45131</v>
      </c>
      <c r="K185" s="335">
        <v>45142</v>
      </c>
      <c r="L185" s="326">
        <v>45145</v>
      </c>
      <c r="M185" s="327" t="s">
        <v>271</v>
      </c>
      <c r="N185" s="327" t="s">
        <v>271</v>
      </c>
      <c r="O185" s="327" t="s">
        <v>271</v>
      </c>
      <c r="P185" s="327" t="s">
        <v>271</v>
      </c>
      <c r="Q185" s="328" t="s">
        <v>99</v>
      </c>
      <c r="R185" s="328"/>
      <c r="S185" s="115">
        <f t="shared" si="83"/>
        <v>21</v>
      </c>
      <c r="U185" s="115">
        <v>21</v>
      </c>
      <c r="V185" s="517">
        <v>0</v>
      </c>
      <c r="Z185" s="115" t="s">
        <v>52</v>
      </c>
      <c r="AG185" s="115" t="s">
        <v>53</v>
      </c>
      <c r="AH185" s="115" t="s">
        <v>339</v>
      </c>
      <c r="AI185" s="115" t="s">
        <v>46</v>
      </c>
      <c r="AL185" s="115" t="s">
        <v>55</v>
      </c>
      <c r="AN185" s="115" t="s">
        <v>385</v>
      </c>
      <c r="AR185" s="121">
        <f t="shared" si="72"/>
        <v>1</v>
      </c>
      <c r="AS185" s="121" t="str">
        <f t="shared" si="73"/>
        <v>2023_07_10_b</v>
      </c>
      <c r="AT185" s="122"/>
      <c r="AU185" s="121" t="str">
        <f t="shared" si="74"/>
        <v>2023</v>
      </c>
      <c r="AV185" s="121" t="str">
        <f t="shared" si="75"/>
        <v>07</v>
      </c>
      <c r="AW185" s="121" t="str">
        <f t="shared" si="76"/>
        <v>10</v>
      </c>
      <c r="AX185" s="121">
        <f t="shared" si="77"/>
        <v>45117</v>
      </c>
      <c r="AY185" s="123"/>
      <c r="AZ185" s="124">
        <f t="shared" si="78"/>
        <v>45117</v>
      </c>
      <c r="BA185" s="121" t="b">
        <f t="shared" si="79"/>
        <v>1</v>
      </c>
      <c r="BB185" s="121">
        <f t="shared" si="80"/>
        <v>45117</v>
      </c>
      <c r="BC185" s="121" t="str">
        <f t="shared" si="81"/>
        <v>no</v>
      </c>
      <c r="BD185" s="121" t="b">
        <f t="shared" si="82"/>
        <v>0</v>
      </c>
      <c r="BE185" s="125" t="s">
        <v>56</v>
      </c>
      <c r="BF185" s="122"/>
    </row>
    <row r="186" spans="2:58" s="115" customFormat="1" ht="154">
      <c r="B186" s="115" t="s">
        <v>460</v>
      </c>
      <c r="E186" s="334"/>
      <c r="F186" s="332" t="s">
        <v>395</v>
      </c>
      <c r="G186" s="333" t="s">
        <v>342</v>
      </c>
      <c r="H186" s="326">
        <v>45145</v>
      </c>
      <c r="I186" s="326">
        <v>45156</v>
      </c>
      <c r="J186" s="326">
        <v>45159</v>
      </c>
      <c r="K186" s="335">
        <v>45170</v>
      </c>
      <c r="L186" s="326">
        <v>45173</v>
      </c>
      <c r="M186" s="327" t="s">
        <v>271</v>
      </c>
      <c r="N186" s="327" t="s">
        <v>271</v>
      </c>
      <c r="O186" s="327" t="s">
        <v>271</v>
      </c>
      <c r="P186" s="327" t="s">
        <v>271</v>
      </c>
      <c r="Q186" s="328" t="s">
        <v>99</v>
      </c>
      <c r="R186" s="328"/>
      <c r="S186" s="115">
        <f t="shared" si="83"/>
        <v>28</v>
      </c>
      <c r="U186" s="115">
        <v>28</v>
      </c>
      <c r="V186" s="517">
        <v>0</v>
      </c>
      <c r="Z186" s="115" t="s">
        <v>52</v>
      </c>
      <c r="AG186" s="115" t="s">
        <v>53</v>
      </c>
      <c r="AH186" s="115" t="s">
        <v>339</v>
      </c>
      <c r="AI186" s="115" t="s">
        <v>46</v>
      </c>
      <c r="AL186" s="115" t="s">
        <v>55</v>
      </c>
      <c r="AN186" s="115" t="s">
        <v>385</v>
      </c>
      <c r="AR186" s="121">
        <f t="shared" si="72"/>
        <v>1</v>
      </c>
      <c r="AS186" s="121" t="str">
        <f t="shared" si="73"/>
        <v>2023_08_07_a</v>
      </c>
      <c r="AT186" s="122"/>
      <c r="AU186" s="121" t="str">
        <f t="shared" si="74"/>
        <v>2023</v>
      </c>
      <c r="AV186" s="121" t="str">
        <f t="shared" si="75"/>
        <v>08</v>
      </c>
      <c r="AW186" s="121" t="str">
        <f t="shared" si="76"/>
        <v>07</v>
      </c>
      <c r="AX186" s="121">
        <f t="shared" si="77"/>
        <v>45145</v>
      </c>
      <c r="AY186" s="123"/>
      <c r="AZ186" s="124">
        <f t="shared" si="78"/>
        <v>45145</v>
      </c>
      <c r="BA186" s="121" t="b">
        <f t="shared" si="79"/>
        <v>1</v>
      </c>
      <c r="BB186" s="121">
        <f t="shared" si="80"/>
        <v>45145</v>
      </c>
      <c r="BC186" s="121" t="str">
        <f t="shared" si="81"/>
        <v>no</v>
      </c>
      <c r="BD186" s="121" t="b">
        <f t="shared" si="82"/>
        <v>0</v>
      </c>
      <c r="BE186" s="125" t="s">
        <v>56</v>
      </c>
      <c r="BF186" s="122"/>
    </row>
    <row r="187" spans="2:58" s="115" customFormat="1" ht="154">
      <c r="B187" s="115" t="s">
        <v>461</v>
      </c>
      <c r="E187" s="334"/>
      <c r="F187" s="332" t="s">
        <v>395</v>
      </c>
      <c r="G187" s="333" t="s">
        <v>342</v>
      </c>
      <c r="H187" s="326">
        <v>45180</v>
      </c>
      <c r="I187" s="326">
        <v>45191</v>
      </c>
      <c r="J187" s="326">
        <v>45194</v>
      </c>
      <c r="K187" s="335">
        <v>45205</v>
      </c>
      <c r="L187" s="326">
        <v>45208</v>
      </c>
      <c r="M187" s="327" t="s">
        <v>271</v>
      </c>
      <c r="N187" s="327" t="s">
        <v>271</v>
      </c>
      <c r="O187" s="327" t="s">
        <v>271</v>
      </c>
      <c r="P187" s="327" t="s">
        <v>271</v>
      </c>
      <c r="Q187" s="328" t="s">
        <v>99</v>
      </c>
      <c r="R187" s="328"/>
      <c r="S187" s="115">
        <f t="shared" si="83"/>
        <v>30</v>
      </c>
      <c r="U187" s="115">
        <v>30</v>
      </c>
      <c r="V187" s="517">
        <v>0</v>
      </c>
      <c r="Z187" s="115" t="s">
        <v>52</v>
      </c>
      <c r="AG187" s="115" t="s">
        <v>53</v>
      </c>
      <c r="AH187" s="115" t="s">
        <v>339</v>
      </c>
      <c r="AI187" s="115" t="s">
        <v>46</v>
      </c>
      <c r="AL187" s="115" t="s">
        <v>55</v>
      </c>
      <c r="AN187" s="115" t="s">
        <v>385</v>
      </c>
      <c r="AR187" s="121">
        <f t="shared" si="72"/>
        <v>1</v>
      </c>
      <c r="AS187" s="121" t="str">
        <f t="shared" si="73"/>
        <v>2023_09_11_a</v>
      </c>
      <c r="AT187" s="122"/>
      <c r="AU187" s="121" t="str">
        <f t="shared" si="74"/>
        <v>2023</v>
      </c>
      <c r="AV187" s="121" t="str">
        <f t="shared" si="75"/>
        <v>09</v>
      </c>
      <c r="AW187" s="121" t="str">
        <f t="shared" si="76"/>
        <v>11</v>
      </c>
      <c r="AX187" s="121">
        <f t="shared" si="77"/>
        <v>45180</v>
      </c>
      <c r="AY187" s="123"/>
      <c r="AZ187" s="124">
        <f t="shared" si="78"/>
        <v>45180</v>
      </c>
      <c r="BA187" s="121" t="b">
        <f t="shared" si="79"/>
        <v>1</v>
      </c>
      <c r="BB187" s="121">
        <f t="shared" si="80"/>
        <v>45180</v>
      </c>
      <c r="BC187" s="121" t="str">
        <f t="shared" si="81"/>
        <v>no</v>
      </c>
      <c r="BD187" s="121" t="b">
        <f t="shared" si="82"/>
        <v>0</v>
      </c>
      <c r="BE187" s="125" t="s">
        <v>56</v>
      </c>
      <c r="BF187" s="122"/>
    </row>
    <row r="188" spans="2:58" s="115" customFormat="1" ht="154">
      <c r="B188" s="115" t="s">
        <v>462</v>
      </c>
      <c r="E188" s="334"/>
      <c r="F188" s="332" t="s">
        <v>395</v>
      </c>
      <c r="G188" s="333" t="s">
        <v>342</v>
      </c>
      <c r="H188" s="326">
        <v>45187</v>
      </c>
      <c r="I188" s="326">
        <v>45198</v>
      </c>
      <c r="J188" s="326">
        <v>45201</v>
      </c>
      <c r="K188" s="335">
        <v>45212</v>
      </c>
      <c r="L188" s="326">
        <v>45215</v>
      </c>
      <c r="M188" s="327" t="s">
        <v>271</v>
      </c>
      <c r="N188" s="327" t="s">
        <v>271</v>
      </c>
      <c r="O188" s="327" t="s">
        <v>271</v>
      </c>
      <c r="P188" s="327" t="s">
        <v>271</v>
      </c>
      <c r="Q188" s="328" t="s">
        <v>99</v>
      </c>
      <c r="R188" s="328"/>
      <c r="S188" s="115">
        <f t="shared" si="83"/>
        <v>32</v>
      </c>
      <c r="U188" s="115">
        <v>32</v>
      </c>
      <c r="V188" s="517">
        <v>0</v>
      </c>
      <c r="Z188" s="115" t="s">
        <v>52</v>
      </c>
      <c r="AG188" s="115" t="s">
        <v>53</v>
      </c>
      <c r="AH188" s="115" t="s">
        <v>339</v>
      </c>
      <c r="AI188" s="115" t="s">
        <v>46</v>
      </c>
      <c r="AL188" s="115" t="s">
        <v>55</v>
      </c>
      <c r="AN188" s="115" t="s">
        <v>385</v>
      </c>
      <c r="AR188" s="121">
        <f t="shared" si="72"/>
        <v>1</v>
      </c>
      <c r="AS188" s="121" t="str">
        <f t="shared" si="73"/>
        <v>2023_09_18_a</v>
      </c>
      <c r="AT188" s="122"/>
      <c r="AU188" s="121" t="str">
        <f t="shared" si="74"/>
        <v>2023</v>
      </c>
      <c r="AV188" s="121" t="str">
        <f t="shared" si="75"/>
        <v>09</v>
      </c>
      <c r="AW188" s="121" t="str">
        <f t="shared" si="76"/>
        <v>18</v>
      </c>
      <c r="AX188" s="121">
        <f t="shared" si="77"/>
        <v>45187</v>
      </c>
      <c r="AY188" s="123"/>
      <c r="AZ188" s="124">
        <f t="shared" si="78"/>
        <v>45187</v>
      </c>
      <c r="BA188" s="121" t="b">
        <f t="shared" si="79"/>
        <v>1</v>
      </c>
      <c r="BB188" s="121">
        <f t="shared" si="80"/>
        <v>45187</v>
      </c>
      <c r="BC188" s="121" t="str">
        <f t="shared" si="81"/>
        <v>no</v>
      </c>
      <c r="BD188" s="121" t="b">
        <f t="shared" si="82"/>
        <v>0</v>
      </c>
      <c r="BE188" s="125" t="s">
        <v>56</v>
      </c>
      <c r="BF188" s="122"/>
    </row>
    <row r="189" spans="2:58" s="115" customFormat="1" ht="154">
      <c r="B189" s="115" t="s">
        <v>463</v>
      </c>
      <c r="E189" s="334"/>
      <c r="F189" s="332" t="s">
        <v>395</v>
      </c>
      <c r="G189" s="333" t="s">
        <v>342</v>
      </c>
      <c r="H189" s="326">
        <v>45187</v>
      </c>
      <c r="I189" s="326">
        <v>45198</v>
      </c>
      <c r="J189" s="326">
        <v>45201</v>
      </c>
      <c r="K189" s="335">
        <v>45212</v>
      </c>
      <c r="L189" s="326">
        <v>45215</v>
      </c>
      <c r="M189" s="327" t="s">
        <v>271</v>
      </c>
      <c r="N189" s="327" t="s">
        <v>271</v>
      </c>
      <c r="O189" s="327" t="s">
        <v>271</v>
      </c>
      <c r="P189" s="327" t="s">
        <v>271</v>
      </c>
      <c r="Q189" s="328" t="s">
        <v>99</v>
      </c>
      <c r="R189" s="328"/>
      <c r="S189" s="115">
        <f t="shared" si="83"/>
        <v>32</v>
      </c>
      <c r="U189" s="115">
        <v>32</v>
      </c>
      <c r="V189" s="517">
        <v>0</v>
      </c>
      <c r="Z189" s="115" t="s">
        <v>52</v>
      </c>
      <c r="AG189" s="115" t="s">
        <v>53</v>
      </c>
      <c r="AH189" s="115" t="s">
        <v>339</v>
      </c>
      <c r="AI189" s="115" t="s">
        <v>46</v>
      </c>
      <c r="AL189" s="115" t="s">
        <v>55</v>
      </c>
      <c r="AN189" s="115" t="s">
        <v>385</v>
      </c>
      <c r="AR189" s="121">
        <f t="shared" si="72"/>
        <v>1</v>
      </c>
      <c r="AS189" s="121" t="str">
        <f t="shared" si="73"/>
        <v>2023_09_18_b</v>
      </c>
      <c r="AT189" s="122"/>
      <c r="AU189" s="121" t="str">
        <f t="shared" si="74"/>
        <v>2023</v>
      </c>
      <c r="AV189" s="121" t="str">
        <f t="shared" si="75"/>
        <v>09</v>
      </c>
      <c r="AW189" s="121" t="str">
        <f t="shared" si="76"/>
        <v>18</v>
      </c>
      <c r="AX189" s="121">
        <f t="shared" si="77"/>
        <v>45187</v>
      </c>
      <c r="AY189" s="123"/>
      <c r="AZ189" s="124">
        <f t="shared" si="78"/>
        <v>45187</v>
      </c>
      <c r="BA189" s="121" t="b">
        <f t="shared" si="79"/>
        <v>1</v>
      </c>
      <c r="BB189" s="121">
        <f t="shared" si="80"/>
        <v>45187</v>
      </c>
      <c r="BC189" s="121" t="str">
        <f t="shared" si="81"/>
        <v>no</v>
      </c>
      <c r="BD189" s="121" t="b">
        <f t="shared" si="82"/>
        <v>0</v>
      </c>
      <c r="BE189" s="125" t="s">
        <v>56</v>
      </c>
      <c r="BF189" s="122"/>
    </row>
    <row r="190" spans="2:58" s="115" customFormat="1" ht="154">
      <c r="B190" s="115" t="s">
        <v>464</v>
      </c>
      <c r="E190" s="334"/>
      <c r="F190" s="332" t="s">
        <v>395</v>
      </c>
      <c r="G190" s="333" t="s">
        <v>342</v>
      </c>
      <c r="H190" s="326">
        <v>45208</v>
      </c>
      <c r="I190" s="326">
        <v>45219</v>
      </c>
      <c r="J190" s="326">
        <v>45222</v>
      </c>
      <c r="K190" s="335">
        <v>45233</v>
      </c>
      <c r="L190" s="326">
        <v>45236</v>
      </c>
      <c r="M190" s="327" t="s">
        <v>271</v>
      </c>
      <c r="N190" s="327" t="s">
        <v>271</v>
      </c>
      <c r="O190" s="327" t="s">
        <v>271</v>
      </c>
      <c r="P190" s="327" t="s">
        <v>271</v>
      </c>
      <c r="Q190" s="328" t="s">
        <v>121</v>
      </c>
      <c r="R190" s="328"/>
      <c r="S190" s="115">
        <f t="shared" si="83"/>
        <v>32</v>
      </c>
      <c r="U190" s="115">
        <v>32</v>
      </c>
      <c r="V190" s="517">
        <v>0</v>
      </c>
      <c r="Z190" s="115" t="s">
        <v>52</v>
      </c>
      <c r="AG190" s="115" t="s">
        <v>53</v>
      </c>
      <c r="AH190" s="115" t="s">
        <v>339</v>
      </c>
      <c r="AI190" s="115" t="s">
        <v>46</v>
      </c>
      <c r="AL190" s="115" t="s">
        <v>55</v>
      </c>
      <c r="AN190" s="115" t="s">
        <v>385</v>
      </c>
      <c r="AR190" s="121">
        <f t="shared" si="72"/>
        <v>1</v>
      </c>
      <c r="AS190" s="121" t="str">
        <f t="shared" si="73"/>
        <v>2023_10_09_a</v>
      </c>
      <c r="AT190" s="122"/>
      <c r="AU190" s="121" t="str">
        <f t="shared" si="74"/>
        <v>2023</v>
      </c>
      <c r="AV190" s="121" t="str">
        <f t="shared" si="75"/>
        <v>10</v>
      </c>
      <c r="AW190" s="121" t="str">
        <f t="shared" si="76"/>
        <v>09</v>
      </c>
      <c r="AX190" s="121">
        <f t="shared" si="77"/>
        <v>45208</v>
      </c>
      <c r="AY190" s="123"/>
      <c r="AZ190" s="124">
        <f t="shared" si="78"/>
        <v>45208</v>
      </c>
      <c r="BA190" s="121" t="b">
        <f t="shared" si="79"/>
        <v>1</v>
      </c>
      <c r="BB190" s="121">
        <f t="shared" si="80"/>
        <v>45208</v>
      </c>
      <c r="BC190" s="121" t="str">
        <f t="shared" si="81"/>
        <v>no</v>
      </c>
      <c r="BD190" s="121" t="b">
        <f t="shared" si="82"/>
        <v>0</v>
      </c>
      <c r="BE190" s="125" t="s">
        <v>56</v>
      </c>
      <c r="BF190" s="122"/>
    </row>
    <row r="191" spans="2:58" s="115" customFormat="1" ht="154">
      <c r="B191" s="115" t="s">
        <v>465</v>
      </c>
      <c r="E191" s="334"/>
      <c r="F191" s="332" t="s">
        <v>395</v>
      </c>
      <c r="G191" s="333" t="s">
        <v>342</v>
      </c>
      <c r="H191" s="326">
        <v>45208</v>
      </c>
      <c r="I191" s="326">
        <v>45219</v>
      </c>
      <c r="J191" s="326">
        <v>45222</v>
      </c>
      <c r="K191" s="335">
        <v>45233</v>
      </c>
      <c r="L191" s="326">
        <v>45236</v>
      </c>
      <c r="M191" s="327" t="s">
        <v>271</v>
      </c>
      <c r="N191" s="327" t="s">
        <v>271</v>
      </c>
      <c r="O191" s="327" t="s">
        <v>271</v>
      </c>
      <c r="P191" s="327" t="s">
        <v>271</v>
      </c>
      <c r="Q191" s="328" t="s">
        <v>121</v>
      </c>
      <c r="R191" s="328"/>
      <c r="S191" s="115">
        <f t="shared" si="83"/>
        <v>32</v>
      </c>
      <c r="U191" s="115">
        <v>32</v>
      </c>
      <c r="V191" s="517">
        <v>0</v>
      </c>
      <c r="Z191" s="115" t="s">
        <v>52</v>
      </c>
      <c r="AG191" s="115" t="s">
        <v>53</v>
      </c>
      <c r="AH191" s="115" t="s">
        <v>339</v>
      </c>
      <c r="AI191" s="115" t="s">
        <v>46</v>
      </c>
      <c r="AL191" s="115" t="s">
        <v>55</v>
      </c>
      <c r="AN191" s="115" t="s">
        <v>385</v>
      </c>
      <c r="AR191" s="121">
        <f t="shared" si="72"/>
        <v>1</v>
      </c>
      <c r="AS191" s="121" t="str">
        <f t="shared" si="73"/>
        <v>2023_10_09_b</v>
      </c>
      <c r="AT191" s="122"/>
      <c r="AU191" s="121" t="str">
        <f t="shared" si="74"/>
        <v>2023</v>
      </c>
      <c r="AV191" s="121" t="str">
        <f t="shared" si="75"/>
        <v>10</v>
      </c>
      <c r="AW191" s="121" t="str">
        <f t="shared" si="76"/>
        <v>09</v>
      </c>
      <c r="AX191" s="121">
        <f t="shared" si="77"/>
        <v>45208</v>
      </c>
      <c r="AY191" s="123"/>
      <c r="AZ191" s="124">
        <f t="shared" si="78"/>
        <v>45208</v>
      </c>
      <c r="BA191" s="121" t="b">
        <f t="shared" si="79"/>
        <v>1</v>
      </c>
      <c r="BB191" s="121">
        <f t="shared" si="80"/>
        <v>45208</v>
      </c>
      <c r="BC191" s="121" t="str">
        <f t="shared" si="81"/>
        <v>no</v>
      </c>
      <c r="BD191" s="121" t="b">
        <f t="shared" si="82"/>
        <v>0</v>
      </c>
      <c r="BE191" s="125" t="s">
        <v>56</v>
      </c>
      <c r="BF191" s="122"/>
    </row>
    <row r="192" spans="2:58" s="115" customFormat="1" ht="154">
      <c r="B192" s="115" t="s">
        <v>466</v>
      </c>
      <c r="E192" s="334"/>
      <c r="F192" s="332" t="s">
        <v>395</v>
      </c>
      <c r="G192" s="333" t="s">
        <v>342</v>
      </c>
      <c r="H192" s="326">
        <v>45236</v>
      </c>
      <c r="I192" s="326">
        <v>45247</v>
      </c>
      <c r="J192" s="326">
        <v>45250</v>
      </c>
      <c r="K192" s="335">
        <v>45261</v>
      </c>
      <c r="L192" s="326">
        <v>45264</v>
      </c>
      <c r="M192" s="327" t="s">
        <v>271</v>
      </c>
      <c r="N192" s="327" t="s">
        <v>271</v>
      </c>
      <c r="O192" s="327" t="s">
        <v>271</v>
      </c>
      <c r="P192" s="327" t="s">
        <v>271</v>
      </c>
      <c r="Q192" s="328" t="s">
        <v>121</v>
      </c>
      <c r="R192" s="328"/>
      <c r="S192" s="115">
        <f t="shared" si="83"/>
        <v>16</v>
      </c>
      <c r="U192" s="115">
        <v>16</v>
      </c>
      <c r="V192" s="517">
        <v>0</v>
      </c>
      <c r="Z192" s="115" t="s">
        <v>52</v>
      </c>
      <c r="AG192" s="115" t="s">
        <v>53</v>
      </c>
      <c r="AH192" s="115" t="s">
        <v>339</v>
      </c>
      <c r="AI192" s="115" t="s">
        <v>46</v>
      </c>
      <c r="AL192" s="115" t="s">
        <v>55</v>
      </c>
      <c r="AN192" s="115" t="s">
        <v>385</v>
      </c>
      <c r="AR192" s="121">
        <f t="shared" si="72"/>
        <v>1</v>
      </c>
      <c r="AS192" s="121" t="str">
        <f t="shared" si="73"/>
        <v>2023_11_06_a</v>
      </c>
      <c r="AT192" s="122"/>
      <c r="AU192" s="121" t="str">
        <f t="shared" si="74"/>
        <v>2023</v>
      </c>
      <c r="AV192" s="121" t="str">
        <f t="shared" si="75"/>
        <v>11</v>
      </c>
      <c r="AW192" s="121" t="str">
        <f t="shared" si="76"/>
        <v>06</v>
      </c>
      <c r="AX192" s="121">
        <f t="shared" si="77"/>
        <v>45236</v>
      </c>
      <c r="AY192" s="123"/>
      <c r="AZ192" s="124">
        <f t="shared" si="78"/>
        <v>45236</v>
      </c>
      <c r="BA192" s="121" t="b">
        <f t="shared" si="79"/>
        <v>1</v>
      </c>
      <c r="BB192" s="121">
        <f t="shared" si="80"/>
        <v>45236</v>
      </c>
      <c r="BC192" s="121" t="str">
        <f t="shared" si="81"/>
        <v>no</v>
      </c>
      <c r="BD192" s="121" t="b">
        <f t="shared" si="82"/>
        <v>0</v>
      </c>
      <c r="BE192" s="125" t="s">
        <v>56</v>
      </c>
      <c r="BF192" s="122"/>
    </row>
    <row r="193" spans="1:58" s="139" customFormat="1" ht="154.5" customHeight="1">
      <c r="A193" s="115"/>
      <c r="B193" s="530"/>
      <c r="C193" s="530"/>
      <c r="D193" s="530"/>
      <c r="E193" s="530"/>
      <c r="F193" s="547" t="s">
        <v>258</v>
      </c>
      <c r="G193" s="548"/>
      <c r="H193" s="548"/>
      <c r="I193" s="548"/>
      <c r="J193" s="548"/>
      <c r="K193" s="548"/>
      <c r="L193" s="548"/>
      <c r="M193" s="548"/>
      <c r="N193" s="548"/>
      <c r="O193" s="548"/>
      <c r="P193" s="548"/>
      <c r="Q193" s="548"/>
      <c r="R193" s="549"/>
      <c r="S193" s="517">
        <f>SUMIFS(S126:S145, AA126:AA145, "=Complete")</f>
        <v>256</v>
      </c>
      <c r="T193" s="517"/>
      <c r="U193" s="517">
        <f>SUMIFS(U126:U145, Z126:Z145, "=Complete")</f>
        <v>0</v>
      </c>
      <c r="V193" s="517">
        <f>SUMIFS(V126:V145, Z126:Z145, "=Complete")</f>
        <v>0</v>
      </c>
      <c r="W193" s="517"/>
      <c r="X193" s="517"/>
      <c r="Y193" s="517"/>
      <c r="Z193" s="517"/>
      <c r="AA193" s="517">
        <f>COUNTIFS(AA126:AA145, "=Complete")</f>
        <v>11</v>
      </c>
      <c r="AB193" s="517"/>
      <c r="AC193" s="517"/>
      <c r="AD193" s="517"/>
      <c r="AE193" s="517"/>
      <c r="AF193" s="517"/>
      <c r="AG193" s="517">
        <f>COUNTIFS(AG126:AG145, "=Legacy")</f>
        <v>0</v>
      </c>
      <c r="AH193" s="517">
        <f>COUNTIFS(AH126:AH145, "=Virtual")</f>
        <v>16</v>
      </c>
      <c r="AI193" s="517"/>
      <c r="AJ193" s="517"/>
      <c r="AK193" s="517"/>
      <c r="AL193" s="517"/>
      <c r="AM193" s="530"/>
      <c r="AN193" s="530"/>
      <c r="AR193" s="121">
        <f t="shared" si="72"/>
        <v>0</v>
      </c>
      <c r="AS193" s="121">
        <f t="shared" si="73"/>
        <v>0</v>
      </c>
      <c r="AT193" s="122"/>
      <c r="AU193" s="121" t="str">
        <f t="shared" si="74"/>
        <v>0</v>
      </c>
      <c r="AV193" s="121" t="str">
        <f t="shared" si="75"/>
        <v/>
      </c>
      <c r="AW193" s="121" t="str">
        <f t="shared" si="76"/>
        <v/>
      </c>
      <c r="AX193" s="121" t="str">
        <f t="shared" si="77"/>
        <v xml:space="preserve"> </v>
      </c>
      <c r="AY193" s="123"/>
      <c r="AZ193" s="124">
        <f t="shared" si="78"/>
        <v>0</v>
      </c>
      <c r="BA193" s="121" t="str">
        <f t="shared" si="79"/>
        <v xml:space="preserve"> </v>
      </c>
      <c r="BB193" s="121">
        <f t="shared" si="80"/>
        <v>0</v>
      </c>
      <c r="BC193" s="121" t="str">
        <f t="shared" si="81"/>
        <v>no</v>
      </c>
      <c r="BD193" s="121" t="b">
        <f t="shared" si="82"/>
        <v>1</v>
      </c>
      <c r="BE193" s="125" t="s">
        <v>56</v>
      </c>
      <c r="BF193" s="122"/>
    </row>
    <row r="194" spans="1:58" s="114" customFormat="1" ht="154">
      <c r="A194" s="530"/>
      <c r="B194" s="517"/>
      <c r="C194" s="517"/>
      <c r="D194" s="517"/>
      <c r="E194" s="517"/>
      <c r="F194" s="534" t="s">
        <v>259</v>
      </c>
      <c r="G194" s="534"/>
      <c r="H194" s="534"/>
      <c r="I194" s="534"/>
      <c r="J194" s="534"/>
      <c r="K194" s="534"/>
      <c r="L194" s="534"/>
      <c r="M194" s="534"/>
      <c r="N194" s="534"/>
      <c r="O194" s="534"/>
      <c r="P194" s="534"/>
      <c r="Q194" s="534"/>
      <c r="R194" s="534"/>
      <c r="S194" s="517">
        <f>SUMIFS(S126:S145, AA126:AA145, "=In Progress")</f>
        <v>0</v>
      </c>
      <c r="T194" s="517"/>
      <c r="U194" s="517">
        <f>SUMIFS(U126:U145, Z126:Z145, "=In Progress")</f>
        <v>0</v>
      </c>
      <c r="V194" s="517">
        <f>SUMIFS(V126:V145, Z126:Z145, "=In Progress")</f>
        <v>0</v>
      </c>
      <c r="W194" s="517"/>
      <c r="X194" s="517"/>
      <c r="Y194" s="517"/>
      <c r="Z194" s="517"/>
      <c r="AA194" s="517">
        <f>COUNTIFS(AA126:AA145, "=In Progress")</f>
        <v>0</v>
      </c>
      <c r="AB194" s="517"/>
      <c r="AC194" s="517"/>
      <c r="AD194" s="517"/>
      <c r="AE194" s="517"/>
      <c r="AF194" s="517"/>
      <c r="AG194" s="517"/>
      <c r="AH194" s="517"/>
      <c r="AI194" s="517"/>
      <c r="AJ194" s="517"/>
      <c r="AK194" s="517"/>
      <c r="AL194" s="517"/>
      <c r="AM194" s="517"/>
      <c r="AN194" s="517"/>
      <c r="AO194" s="517"/>
      <c r="AP194" s="517"/>
      <c r="AQ194" s="517"/>
      <c r="AR194" s="121">
        <f t="shared" si="72"/>
        <v>0</v>
      </c>
      <c r="AS194" s="121">
        <f t="shared" si="73"/>
        <v>0</v>
      </c>
      <c r="AT194" s="122"/>
      <c r="AU194" s="121" t="str">
        <f t="shared" si="74"/>
        <v>0</v>
      </c>
      <c r="AV194" s="121" t="str">
        <f t="shared" si="75"/>
        <v/>
      </c>
      <c r="AW194" s="121" t="str">
        <f t="shared" si="76"/>
        <v/>
      </c>
      <c r="AX194" s="121" t="str">
        <f t="shared" si="77"/>
        <v xml:space="preserve"> </v>
      </c>
      <c r="AY194" s="123"/>
      <c r="AZ194" s="124">
        <f t="shared" si="78"/>
        <v>0</v>
      </c>
      <c r="BA194" s="121" t="str">
        <f t="shared" si="79"/>
        <v xml:space="preserve"> </v>
      </c>
      <c r="BB194" s="121">
        <f t="shared" si="80"/>
        <v>0</v>
      </c>
      <c r="BC194" s="121" t="str">
        <f t="shared" si="81"/>
        <v>no</v>
      </c>
      <c r="BD194" s="121" t="b">
        <f t="shared" si="82"/>
        <v>1</v>
      </c>
      <c r="BE194" s="125" t="s">
        <v>56</v>
      </c>
      <c r="BF194" s="122"/>
    </row>
    <row r="195" spans="1:58" s="139" customFormat="1" ht="154">
      <c r="A195" s="517"/>
      <c r="B195" s="530"/>
      <c r="C195" s="530"/>
      <c r="D195" s="530"/>
      <c r="E195" s="530"/>
      <c r="F195" s="534" t="s">
        <v>260</v>
      </c>
      <c r="G195" s="535"/>
      <c r="H195" s="535"/>
      <c r="I195" s="535"/>
      <c r="J195" s="535"/>
      <c r="K195" s="535"/>
      <c r="L195" s="535"/>
      <c r="M195" s="535"/>
      <c r="N195" s="535"/>
      <c r="O195" s="535"/>
      <c r="P195" s="535"/>
      <c r="Q195" s="535"/>
      <c r="R195" s="535"/>
      <c r="S195" s="517">
        <f>SUMIFS(S126:S145, AA126:AA145, "=Planned")</f>
        <v>64</v>
      </c>
      <c r="T195" s="517"/>
      <c r="U195" s="517">
        <f>SUMIFS(U126:U145, Z126:Z145, "=Planned")</f>
        <v>0</v>
      </c>
      <c r="V195" s="517">
        <f>SUMIFS(V126:V145, Z126:Z145, "=Planned")</f>
        <v>384</v>
      </c>
      <c r="W195" s="517"/>
      <c r="X195" s="517"/>
      <c r="Y195" s="517"/>
      <c r="Z195" s="517"/>
      <c r="AA195" s="517">
        <f>COUNTIFS(AA126:AA145, "=Planned")</f>
        <v>3</v>
      </c>
      <c r="AB195" s="517"/>
      <c r="AC195" s="517"/>
      <c r="AD195" s="517"/>
      <c r="AE195" s="517"/>
      <c r="AF195" s="517"/>
      <c r="AG195" s="517">
        <f>COUNTIFS(AG126:AG145, "=New")</f>
        <v>0</v>
      </c>
      <c r="AH195" s="517">
        <f>COUNTIFS(AH126:AH145, "=F2F")</f>
        <v>0</v>
      </c>
      <c r="AI195" s="517"/>
      <c r="AJ195" s="517"/>
      <c r="AK195" s="517"/>
      <c r="AL195" s="517"/>
      <c r="AM195" s="530"/>
      <c r="AN195" s="530"/>
      <c r="AR195" s="121">
        <f t="shared" ref="AR195:AR258" si="84">COUNTIF(B:B,B195)</f>
        <v>0</v>
      </c>
      <c r="AS195" s="121">
        <f t="shared" si="73"/>
        <v>0</v>
      </c>
      <c r="AT195" s="122"/>
      <c r="AU195" s="121" t="str">
        <f t="shared" si="74"/>
        <v>0</v>
      </c>
      <c r="AV195" s="121" t="str">
        <f t="shared" si="75"/>
        <v/>
      </c>
      <c r="AW195" s="121" t="str">
        <f t="shared" si="76"/>
        <v/>
      </c>
      <c r="AX195" s="121" t="str">
        <f t="shared" si="77"/>
        <v xml:space="preserve"> </v>
      </c>
      <c r="AY195" s="123"/>
      <c r="AZ195" s="124">
        <f t="shared" si="78"/>
        <v>0</v>
      </c>
      <c r="BA195" s="121" t="str">
        <f t="shared" si="79"/>
        <v xml:space="preserve"> </v>
      </c>
      <c r="BB195" s="121">
        <f t="shared" si="80"/>
        <v>0</v>
      </c>
      <c r="BC195" s="121" t="str">
        <f t="shared" si="81"/>
        <v>no</v>
      </c>
      <c r="BD195" s="121" t="b">
        <f t="shared" si="82"/>
        <v>0</v>
      </c>
      <c r="BE195" s="125" t="s">
        <v>56</v>
      </c>
      <c r="BF195" s="122"/>
    </row>
    <row r="196" spans="1:58" s="114" customFormat="1" ht="154">
      <c r="A196" s="530"/>
      <c r="B196" s="517"/>
      <c r="C196" s="517"/>
      <c r="D196" s="517"/>
      <c r="E196" s="517"/>
      <c r="F196" s="534" t="s">
        <v>261</v>
      </c>
      <c r="G196" s="534"/>
      <c r="H196" s="534"/>
      <c r="I196" s="534"/>
      <c r="J196" s="534"/>
      <c r="K196" s="534"/>
      <c r="L196" s="534"/>
      <c r="M196" s="534"/>
      <c r="N196" s="534"/>
      <c r="O196" s="534"/>
      <c r="P196" s="534"/>
      <c r="Q196" s="534"/>
      <c r="R196" s="534"/>
      <c r="S196" s="517">
        <f>SUMIFS(S126:S145, AA126:AA145, "=Tentative")</f>
        <v>0</v>
      </c>
      <c r="T196" s="517"/>
      <c r="U196" s="517">
        <f>SUMIFS(U126:U145, Z126:Z145, "=Tentative")</f>
        <v>0</v>
      </c>
      <c r="V196" s="517">
        <f>SUMIFS(V126:V145, Z126:Z145, "=Tentative")</f>
        <v>0</v>
      </c>
      <c r="W196" s="517"/>
      <c r="X196" s="517"/>
      <c r="Y196" s="517"/>
      <c r="Z196" s="517"/>
      <c r="AA196" s="517">
        <f>COUNTIFS(AA126:AA145, "=Tentative")</f>
        <v>0</v>
      </c>
      <c r="AB196" s="517"/>
      <c r="AC196" s="517"/>
      <c r="AD196" s="517"/>
      <c r="AE196" s="517"/>
      <c r="AF196" s="517"/>
      <c r="AG196" s="517"/>
      <c r="AH196" s="517"/>
      <c r="AI196" s="517"/>
      <c r="AJ196" s="517"/>
      <c r="AK196" s="517"/>
      <c r="AL196" s="517"/>
      <c r="AM196" s="517"/>
      <c r="AN196" s="517"/>
      <c r="AO196" s="517"/>
      <c r="AP196" s="517"/>
      <c r="AQ196" s="517"/>
      <c r="AR196" s="121">
        <f t="shared" si="84"/>
        <v>0</v>
      </c>
      <c r="AS196" s="121">
        <f t="shared" si="73"/>
        <v>0</v>
      </c>
      <c r="AT196" s="122"/>
      <c r="AU196" s="121" t="str">
        <f t="shared" si="74"/>
        <v>0</v>
      </c>
      <c r="AV196" s="121" t="str">
        <f t="shared" si="75"/>
        <v/>
      </c>
      <c r="AW196" s="121" t="str">
        <f t="shared" si="76"/>
        <v/>
      </c>
      <c r="AX196" s="121" t="str">
        <f t="shared" si="77"/>
        <v xml:space="preserve"> </v>
      </c>
      <c r="AY196" s="123"/>
      <c r="AZ196" s="124">
        <f t="shared" si="78"/>
        <v>0</v>
      </c>
      <c r="BA196" s="121" t="str">
        <f t="shared" si="79"/>
        <v xml:space="preserve"> </v>
      </c>
      <c r="BB196" s="121">
        <f t="shared" si="80"/>
        <v>0</v>
      </c>
      <c r="BC196" s="121" t="str">
        <f t="shared" si="81"/>
        <v>no</v>
      </c>
      <c r="BD196" s="121" t="b">
        <f t="shared" si="82"/>
        <v>1</v>
      </c>
      <c r="BE196" s="125" t="s">
        <v>56</v>
      </c>
      <c r="BF196" s="122"/>
    </row>
    <row r="197" spans="1:58" s="114" customFormat="1" ht="154">
      <c r="A197" s="517"/>
      <c r="B197" s="517" t="s">
        <v>467</v>
      </c>
      <c r="C197" s="517"/>
      <c r="D197" s="517" t="s">
        <v>468</v>
      </c>
      <c r="E197" s="517" t="s">
        <v>469</v>
      </c>
      <c r="F197" s="516" t="s">
        <v>470</v>
      </c>
      <c r="G197" s="144" t="s">
        <v>471</v>
      </c>
      <c r="H197" s="143">
        <v>44298</v>
      </c>
      <c r="I197" s="144">
        <v>44309</v>
      </c>
      <c r="J197" s="143">
        <v>44221</v>
      </c>
      <c r="K197" s="144">
        <v>44267</v>
      </c>
      <c r="L197" s="144">
        <v>44312</v>
      </c>
      <c r="M197" s="144" t="s">
        <v>46</v>
      </c>
      <c r="N197" s="144" t="s">
        <v>46</v>
      </c>
      <c r="O197" s="517"/>
      <c r="P197" s="517"/>
      <c r="Q197" s="517" t="s">
        <v>78</v>
      </c>
      <c r="R197" s="517" t="s">
        <v>472</v>
      </c>
      <c r="S197" s="517">
        <f t="shared" ref="S197:S211" si="85">U197+V197</f>
        <v>12</v>
      </c>
      <c r="T197" s="517">
        <v>12</v>
      </c>
      <c r="U197" s="517">
        <v>0</v>
      </c>
      <c r="V197" s="517">
        <v>12</v>
      </c>
      <c r="W197" s="517"/>
      <c r="X197" s="517"/>
      <c r="Y197" s="517"/>
      <c r="Z197" s="517"/>
      <c r="AA197" s="517"/>
      <c r="AB197" s="517"/>
      <c r="AC197" s="517"/>
      <c r="AD197" s="517"/>
      <c r="AE197" s="517"/>
      <c r="AF197" s="517"/>
      <c r="AG197" s="517" t="s">
        <v>53</v>
      </c>
      <c r="AH197" s="517" t="s">
        <v>54</v>
      </c>
      <c r="AI197" s="517"/>
      <c r="AJ197" s="517"/>
      <c r="AK197" s="517"/>
      <c r="AL197" s="128" t="s">
        <v>473</v>
      </c>
      <c r="AM197" s="517"/>
      <c r="AN197" s="517" t="s">
        <v>474</v>
      </c>
      <c r="AO197" s="517"/>
      <c r="AP197" s="517"/>
      <c r="AQ197" s="517"/>
      <c r="AR197" s="121">
        <f t="shared" si="84"/>
        <v>1</v>
      </c>
      <c r="AS197" s="121" t="str">
        <f t="shared" ref="AS197:AS260" si="86">IFERROR(RIGHT(B197,16-SEARCH("_", B197)),0)</f>
        <v>2021_04_12_a</v>
      </c>
      <c r="AT197" s="122"/>
      <c r="AU197" s="121" t="str">
        <f t="shared" ref="AU197:AU260" si="87">LEFT(AS197,4)</f>
        <v>2021</v>
      </c>
      <c r="AV197" s="121" t="str">
        <f t="shared" ref="AV197:AV260" si="88">MID(AS197,6,2)</f>
        <v>04</v>
      </c>
      <c r="AW197" s="121" t="str">
        <f t="shared" ref="AW197:AW260" si="89">MID(AS197,9,2)</f>
        <v>12</v>
      </c>
      <c r="AX197" s="121">
        <f t="shared" ref="AX197:AX260" si="90">IFERROR(DATE(AU197,AV197,AW197)," ")</f>
        <v>44298</v>
      </c>
      <c r="AY197" s="123"/>
      <c r="AZ197" s="124">
        <f t="shared" ref="AZ197:AZ260" si="91">H197</f>
        <v>44298</v>
      </c>
      <c r="BA197" s="121" t="b">
        <f t="shared" ref="BA197:BA260" si="92">IF(AX197=" "," ",AX197=AZ197)</f>
        <v>1</v>
      </c>
      <c r="BB197" s="121">
        <f t="shared" ref="BB197:BB260" si="93">IF(BC197="YES"," ",AZ197)</f>
        <v>44298</v>
      </c>
      <c r="BC197" s="121" t="str">
        <f t="shared" ref="BC197:BC260" si="94">IF(AM197="Apprentice","yes","no")</f>
        <v>no</v>
      </c>
      <c r="BD197" s="121" t="b">
        <f t="shared" ref="BD197:BD260" si="95">IF(OR(U197&lt;&gt;"0", V197&lt;&gt;"0"),U197=V197," ")</f>
        <v>0</v>
      </c>
      <c r="BE197" s="125" t="s">
        <v>56</v>
      </c>
      <c r="BF197" s="122"/>
    </row>
    <row r="198" spans="1:58" s="114" customFormat="1" ht="154">
      <c r="A198" s="517"/>
      <c r="B198" s="517" t="s">
        <v>475</v>
      </c>
      <c r="C198" s="517"/>
      <c r="D198" s="517" t="s">
        <v>476</v>
      </c>
      <c r="E198" s="517"/>
      <c r="F198" s="516" t="s">
        <v>470</v>
      </c>
      <c r="G198" s="144">
        <v>44312</v>
      </c>
      <c r="H198" s="143">
        <v>44312</v>
      </c>
      <c r="I198" s="144">
        <v>44323</v>
      </c>
      <c r="J198" s="143">
        <v>44326</v>
      </c>
      <c r="K198" s="144">
        <v>44386</v>
      </c>
      <c r="L198" s="144">
        <v>44359</v>
      </c>
      <c r="M198" s="144" t="s">
        <v>46</v>
      </c>
      <c r="N198" s="144" t="s">
        <v>46</v>
      </c>
      <c r="O198" s="517"/>
      <c r="P198" s="517"/>
      <c r="Q198" s="517" t="s">
        <v>78</v>
      </c>
      <c r="R198" s="517" t="s">
        <v>472</v>
      </c>
      <c r="S198" s="517">
        <f t="shared" si="85"/>
        <v>2</v>
      </c>
      <c r="T198" s="517"/>
      <c r="U198" s="23">
        <v>0</v>
      </c>
      <c r="V198" s="517">
        <v>2</v>
      </c>
      <c r="W198" s="517"/>
      <c r="X198" s="156"/>
      <c r="Y198" s="156"/>
      <c r="Z198" s="517" t="s">
        <v>50</v>
      </c>
      <c r="AA198" s="517" t="e">
        <f>COUNTIFS(#REF!, "=Complete")</f>
        <v>#REF!</v>
      </c>
      <c r="AB198" s="517"/>
      <c r="AC198" s="517"/>
      <c r="AD198" s="517"/>
      <c r="AE198" s="517"/>
      <c r="AF198" s="517"/>
      <c r="AG198" s="517" t="s">
        <v>53</v>
      </c>
      <c r="AH198" s="517" t="s">
        <v>54</v>
      </c>
      <c r="AI198" s="517"/>
      <c r="AJ198" s="517"/>
      <c r="AK198" s="517"/>
      <c r="AL198" s="517" t="s">
        <v>55</v>
      </c>
      <c r="AM198" s="517"/>
      <c r="AN198" s="517" t="s">
        <v>477</v>
      </c>
      <c r="AO198" s="517"/>
      <c r="AP198" s="517"/>
      <c r="AQ198" s="517"/>
      <c r="AR198" s="121">
        <f t="shared" si="84"/>
        <v>1</v>
      </c>
      <c r="AS198" s="121" t="str">
        <f t="shared" si="86"/>
        <v>2021_04_26_a</v>
      </c>
      <c r="AT198" s="122"/>
      <c r="AU198" s="121" t="str">
        <f t="shared" si="87"/>
        <v>2021</v>
      </c>
      <c r="AV198" s="121" t="str">
        <f t="shared" si="88"/>
        <v>04</v>
      </c>
      <c r="AW198" s="121" t="str">
        <f t="shared" si="89"/>
        <v>26</v>
      </c>
      <c r="AX198" s="121">
        <f t="shared" si="90"/>
        <v>44312</v>
      </c>
      <c r="AY198" s="123"/>
      <c r="AZ198" s="124">
        <f t="shared" si="91"/>
        <v>44312</v>
      </c>
      <c r="BA198" s="121" t="b">
        <f t="shared" si="92"/>
        <v>1</v>
      </c>
      <c r="BB198" s="121">
        <f t="shared" si="93"/>
        <v>44312</v>
      </c>
      <c r="BC198" s="121" t="str">
        <f t="shared" si="94"/>
        <v>no</v>
      </c>
      <c r="BD198" s="121" t="b">
        <f t="shared" si="95"/>
        <v>0</v>
      </c>
      <c r="BE198" s="125" t="s">
        <v>56</v>
      </c>
      <c r="BF198" s="122"/>
    </row>
    <row r="199" spans="1:58" s="114" customFormat="1" ht="154">
      <c r="A199" s="517"/>
      <c r="B199" s="517" t="s">
        <v>478</v>
      </c>
      <c r="C199" s="517"/>
      <c r="D199" s="517" t="s">
        <v>479</v>
      </c>
      <c r="E199" s="517"/>
      <c r="F199" s="516" t="s">
        <v>470</v>
      </c>
      <c r="G199" s="144">
        <v>44319</v>
      </c>
      <c r="H199" s="143">
        <v>44319</v>
      </c>
      <c r="I199" s="144">
        <v>44330</v>
      </c>
      <c r="J199" s="143">
        <v>44333</v>
      </c>
      <c r="K199" s="144">
        <v>44393</v>
      </c>
      <c r="L199" s="144">
        <v>44396</v>
      </c>
      <c r="M199" s="144" t="s">
        <v>46</v>
      </c>
      <c r="N199" s="144" t="s">
        <v>46</v>
      </c>
      <c r="O199" s="517"/>
      <c r="P199" s="517"/>
      <c r="Q199" s="517" t="s">
        <v>78</v>
      </c>
      <c r="R199" s="517" t="s">
        <v>472</v>
      </c>
      <c r="S199" s="517">
        <f t="shared" si="85"/>
        <v>10</v>
      </c>
      <c r="T199" s="517"/>
      <c r="U199" s="23">
        <v>0</v>
      </c>
      <c r="V199" s="517">
        <v>10</v>
      </c>
      <c r="W199" s="517"/>
      <c r="X199" s="156"/>
      <c r="Y199" s="156"/>
      <c r="Z199" s="517" t="s">
        <v>50</v>
      </c>
      <c r="AA199" s="517"/>
      <c r="AB199" s="517"/>
      <c r="AC199" s="517"/>
      <c r="AD199" s="517"/>
      <c r="AE199" s="517"/>
      <c r="AF199" s="517"/>
      <c r="AG199" s="517" t="s">
        <v>53</v>
      </c>
      <c r="AH199" s="517" t="s">
        <v>54</v>
      </c>
      <c r="AI199" s="517"/>
      <c r="AJ199" s="517"/>
      <c r="AK199" s="517"/>
      <c r="AL199" s="517" t="s">
        <v>55</v>
      </c>
      <c r="AM199" s="517"/>
      <c r="AN199" s="517" t="s">
        <v>480</v>
      </c>
      <c r="AO199" s="517"/>
      <c r="AP199" s="517"/>
      <c r="AQ199" s="517"/>
      <c r="AR199" s="121">
        <f t="shared" si="84"/>
        <v>1</v>
      </c>
      <c r="AS199" s="121" t="str">
        <f t="shared" si="86"/>
        <v>2021_05_03_a</v>
      </c>
      <c r="AT199" s="122"/>
      <c r="AU199" s="121" t="str">
        <f t="shared" si="87"/>
        <v>2021</v>
      </c>
      <c r="AV199" s="121" t="str">
        <f t="shared" si="88"/>
        <v>05</v>
      </c>
      <c r="AW199" s="121" t="str">
        <f t="shared" si="89"/>
        <v>03</v>
      </c>
      <c r="AX199" s="121">
        <f t="shared" si="90"/>
        <v>44319</v>
      </c>
      <c r="AY199" s="123"/>
      <c r="AZ199" s="124">
        <f t="shared" si="91"/>
        <v>44319</v>
      </c>
      <c r="BA199" s="121" t="b">
        <f t="shared" si="92"/>
        <v>1</v>
      </c>
      <c r="BB199" s="121">
        <f t="shared" si="93"/>
        <v>44319</v>
      </c>
      <c r="BC199" s="121" t="str">
        <f t="shared" si="94"/>
        <v>no</v>
      </c>
      <c r="BD199" s="121" t="b">
        <f t="shared" si="95"/>
        <v>0</v>
      </c>
      <c r="BE199" s="125" t="s">
        <v>56</v>
      </c>
      <c r="BF199" s="122"/>
    </row>
    <row r="200" spans="1:58" s="114" customFormat="1" ht="154">
      <c r="A200" s="517"/>
      <c r="B200" s="517" t="s">
        <v>481</v>
      </c>
      <c r="C200" s="517"/>
      <c r="D200" s="517" t="s">
        <v>482</v>
      </c>
      <c r="E200" s="517"/>
      <c r="F200" s="516" t="s">
        <v>470</v>
      </c>
      <c r="G200" s="144" t="s">
        <v>483</v>
      </c>
      <c r="H200" s="143">
        <v>44396</v>
      </c>
      <c r="I200" s="144" t="s">
        <v>484</v>
      </c>
      <c r="J200" s="143">
        <v>44361</v>
      </c>
      <c r="K200" s="144">
        <v>44393</v>
      </c>
      <c r="L200" s="144" t="s">
        <v>485</v>
      </c>
      <c r="M200" s="144" t="s">
        <v>46</v>
      </c>
      <c r="N200" s="144" t="s">
        <v>46</v>
      </c>
      <c r="O200" s="517"/>
      <c r="P200" s="517"/>
      <c r="Q200" s="517" t="s">
        <v>78</v>
      </c>
      <c r="R200" s="517" t="s">
        <v>472</v>
      </c>
      <c r="S200" s="517">
        <f t="shared" si="85"/>
        <v>4</v>
      </c>
      <c r="T200" s="517"/>
      <c r="U200" s="23">
        <v>0</v>
      </c>
      <c r="V200" s="517">
        <v>4</v>
      </c>
      <c r="W200" s="517"/>
      <c r="X200" s="156"/>
      <c r="Y200" s="156"/>
      <c r="Z200" s="517"/>
      <c r="AA200" s="517"/>
      <c r="AB200" s="517"/>
      <c r="AC200" s="517"/>
      <c r="AD200" s="517"/>
      <c r="AE200" s="517"/>
      <c r="AF200" s="517"/>
      <c r="AG200" s="517" t="s">
        <v>53</v>
      </c>
      <c r="AH200" s="517" t="s">
        <v>54</v>
      </c>
      <c r="AI200" s="517"/>
      <c r="AJ200" s="517"/>
      <c r="AK200" s="517"/>
      <c r="AL200" s="517" t="s">
        <v>486</v>
      </c>
      <c r="AM200" s="145"/>
      <c r="AN200" s="145" t="s">
        <v>486</v>
      </c>
      <c r="AO200" s="517"/>
      <c r="AP200" s="517"/>
      <c r="AQ200" s="517"/>
      <c r="AR200" s="121">
        <f t="shared" si="84"/>
        <v>1</v>
      </c>
      <c r="AS200" s="121" t="str">
        <f t="shared" si="86"/>
        <v>2021_07_19_a</v>
      </c>
      <c r="AT200" s="122"/>
      <c r="AU200" s="121" t="str">
        <f t="shared" si="87"/>
        <v>2021</v>
      </c>
      <c r="AV200" s="121" t="str">
        <f t="shared" si="88"/>
        <v>07</v>
      </c>
      <c r="AW200" s="121" t="str">
        <f t="shared" si="89"/>
        <v>19</v>
      </c>
      <c r="AX200" s="121">
        <f t="shared" si="90"/>
        <v>44396</v>
      </c>
      <c r="AY200" s="123"/>
      <c r="AZ200" s="124">
        <f t="shared" si="91"/>
        <v>44396</v>
      </c>
      <c r="BA200" s="121" t="b">
        <f t="shared" si="92"/>
        <v>1</v>
      </c>
      <c r="BB200" s="121">
        <f t="shared" si="93"/>
        <v>44396</v>
      </c>
      <c r="BC200" s="121" t="str">
        <f t="shared" si="94"/>
        <v>no</v>
      </c>
      <c r="BD200" s="121" t="b">
        <f t="shared" si="95"/>
        <v>0</v>
      </c>
      <c r="BE200" s="125" t="s">
        <v>56</v>
      </c>
      <c r="BF200" s="122"/>
    </row>
    <row r="201" spans="1:58" s="114" customFormat="1" ht="154">
      <c r="A201" s="517"/>
      <c r="B201" s="517" t="s">
        <v>487</v>
      </c>
      <c r="C201" s="517"/>
      <c r="D201" s="517" t="s">
        <v>482</v>
      </c>
      <c r="E201" s="517"/>
      <c r="F201" s="516" t="s">
        <v>470</v>
      </c>
      <c r="G201" s="144" t="s">
        <v>488</v>
      </c>
      <c r="H201" s="143">
        <v>44396</v>
      </c>
      <c r="I201" s="144" t="s">
        <v>484</v>
      </c>
      <c r="J201" s="143">
        <v>44368</v>
      </c>
      <c r="K201" s="144" t="s">
        <v>489</v>
      </c>
      <c r="L201" s="144" t="s">
        <v>490</v>
      </c>
      <c r="M201" s="144" t="s">
        <v>46</v>
      </c>
      <c r="N201" s="144" t="s">
        <v>46</v>
      </c>
      <c r="O201" s="517"/>
      <c r="P201" s="517"/>
      <c r="Q201" s="517" t="s">
        <v>78</v>
      </c>
      <c r="R201" s="517" t="s">
        <v>472</v>
      </c>
      <c r="S201" s="517">
        <f t="shared" si="85"/>
        <v>4</v>
      </c>
      <c r="T201" s="517"/>
      <c r="U201" s="23">
        <v>0</v>
      </c>
      <c r="V201" s="517">
        <v>4</v>
      </c>
      <c r="W201" s="517"/>
      <c r="X201" s="156"/>
      <c r="Y201" s="156"/>
      <c r="Z201" s="517"/>
      <c r="AA201" s="517"/>
      <c r="AB201" s="517"/>
      <c r="AC201" s="517"/>
      <c r="AD201" s="517"/>
      <c r="AE201" s="517"/>
      <c r="AF201" s="517"/>
      <c r="AG201" s="517" t="s">
        <v>53</v>
      </c>
      <c r="AH201" s="517" t="s">
        <v>54</v>
      </c>
      <c r="AI201" s="517"/>
      <c r="AJ201" s="517"/>
      <c r="AK201" s="517"/>
      <c r="AL201" s="517" t="s">
        <v>486</v>
      </c>
      <c r="AM201" s="145"/>
      <c r="AN201" s="145" t="s">
        <v>486</v>
      </c>
      <c r="AO201" s="517"/>
      <c r="AP201" s="517"/>
      <c r="AQ201" s="517"/>
      <c r="AR201" s="121">
        <f t="shared" si="84"/>
        <v>1</v>
      </c>
      <c r="AS201" s="121" t="str">
        <f t="shared" si="86"/>
        <v>2021_07_19_b</v>
      </c>
      <c r="AT201" s="122"/>
      <c r="AU201" s="121" t="str">
        <f t="shared" si="87"/>
        <v>2021</v>
      </c>
      <c r="AV201" s="121" t="str">
        <f t="shared" si="88"/>
        <v>07</v>
      </c>
      <c r="AW201" s="121" t="str">
        <f t="shared" si="89"/>
        <v>19</v>
      </c>
      <c r="AX201" s="121">
        <f t="shared" si="90"/>
        <v>44396</v>
      </c>
      <c r="AY201" s="123"/>
      <c r="AZ201" s="124">
        <f t="shared" si="91"/>
        <v>44396</v>
      </c>
      <c r="BA201" s="121" t="b">
        <f t="shared" si="92"/>
        <v>1</v>
      </c>
      <c r="BB201" s="121">
        <f t="shared" si="93"/>
        <v>44396</v>
      </c>
      <c r="BC201" s="121" t="str">
        <f t="shared" si="94"/>
        <v>no</v>
      </c>
      <c r="BD201" s="121" t="b">
        <f t="shared" si="95"/>
        <v>0</v>
      </c>
      <c r="BE201" s="125" t="s">
        <v>56</v>
      </c>
      <c r="BF201" s="122"/>
    </row>
    <row r="202" spans="1:58" s="114" customFormat="1" ht="154">
      <c r="A202" s="517"/>
      <c r="B202" s="517" t="s">
        <v>491</v>
      </c>
      <c r="C202" s="517">
        <v>10105391</v>
      </c>
      <c r="D202" s="517" t="s">
        <v>492</v>
      </c>
      <c r="E202" s="517"/>
      <c r="F202" s="516" t="s">
        <v>470</v>
      </c>
      <c r="G202" s="144" t="s">
        <v>493</v>
      </c>
      <c r="H202" s="143">
        <v>44424</v>
      </c>
      <c r="I202" s="144">
        <v>44435</v>
      </c>
      <c r="J202" s="143">
        <v>44438</v>
      </c>
      <c r="K202" s="144">
        <v>44484</v>
      </c>
      <c r="L202" s="144">
        <v>44487</v>
      </c>
      <c r="M202" s="144" t="s">
        <v>46</v>
      </c>
      <c r="N202" s="144" t="s">
        <v>46</v>
      </c>
      <c r="O202" s="517"/>
      <c r="P202" s="517"/>
      <c r="Q202" s="517" t="s">
        <v>99</v>
      </c>
      <c r="R202" s="517" t="s">
        <v>472</v>
      </c>
      <c r="S202" s="517">
        <f t="shared" si="85"/>
        <v>19</v>
      </c>
      <c r="T202" s="517"/>
      <c r="U202" s="23">
        <v>0</v>
      </c>
      <c r="V202" s="517">
        <v>19</v>
      </c>
      <c r="W202" s="517"/>
      <c r="X202" s="156"/>
      <c r="Y202" s="156"/>
      <c r="Z202" s="517"/>
      <c r="AA202" s="517"/>
      <c r="AB202" s="517"/>
      <c r="AC202" s="517"/>
      <c r="AD202" s="517"/>
      <c r="AE202" s="517"/>
      <c r="AF202" s="517"/>
      <c r="AG202" s="517" t="s">
        <v>53</v>
      </c>
      <c r="AH202" s="517" t="s">
        <v>54</v>
      </c>
      <c r="AI202" s="517"/>
      <c r="AJ202" s="517"/>
      <c r="AK202" s="517"/>
      <c r="AL202" s="517" t="s">
        <v>55</v>
      </c>
      <c r="AM202" s="145"/>
      <c r="AN202" s="145" t="s">
        <v>494</v>
      </c>
      <c r="AO202" s="517"/>
      <c r="AP202" s="517"/>
      <c r="AQ202" s="517"/>
      <c r="AR202" s="121">
        <f t="shared" si="84"/>
        <v>1</v>
      </c>
      <c r="AS202" s="121" t="str">
        <f t="shared" si="86"/>
        <v>2021_08_16_a</v>
      </c>
      <c r="AT202" s="122"/>
      <c r="AU202" s="121" t="str">
        <f t="shared" si="87"/>
        <v>2021</v>
      </c>
      <c r="AV202" s="121" t="str">
        <f t="shared" si="88"/>
        <v>08</v>
      </c>
      <c r="AW202" s="121" t="str">
        <f t="shared" si="89"/>
        <v>16</v>
      </c>
      <c r="AX202" s="121">
        <f t="shared" si="90"/>
        <v>44424</v>
      </c>
      <c r="AY202" s="123"/>
      <c r="AZ202" s="124">
        <f t="shared" si="91"/>
        <v>44424</v>
      </c>
      <c r="BA202" s="121" t="b">
        <f t="shared" si="92"/>
        <v>1</v>
      </c>
      <c r="BB202" s="121">
        <f t="shared" si="93"/>
        <v>44424</v>
      </c>
      <c r="BC202" s="121" t="str">
        <f t="shared" si="94"/>
        <v>no</v>
      </c>
      <c r="BD202" s="121" t="b">
        <f t="shared" si="95"/>
        <v>0</v>
      </c>
      <c r="BE202" s="125" t="s">
        <v>56</v>
      </c>
      <c r="BF202" s="122"/>
    </row>
    <row r="203" spans="1:58" s="114" customFormat="1" ht="154">
      <c r="A203" s="517"/>
      <c r="B203" s="517" t="s">
        <v>495</v>
      </c>
      <c r="C203" s="517"/>
      <c r="D203" s="517" t="s">
        <v>496</v>
      </c>
      <c r="E203" s="517"/>
      <c r="F203" s="516" t="s">
        <v>470</v>
      </c>
      <c r="G203" s="144" t="s">
        <v>497</v>
      </c>
      <c r="H203" s="143">
        <v>44480</v>
      </c>
      <c r="I203" s="143">
        <v>44491</v>
      </c>
      <c r="J203" s="143">
        <v>44494</v>
      </c>
      <c r="K203" s="144">
        <v>44533</v>
      </c>
      <c r="L203" s="144">
        <v>44536</v>
      </c>
      <c r="M203" s="144" t="s">
        <v>46</v>
      </c>
      <c r="N203" s="144"/>
      <c r="O203" s="517"/>
      <c r="P203" s="517"/>
      <c r="Q203" s="517" t="s">
        <v>121</v>
      </c>
      <c r="R203" s="517" t="s">
        <v>472</v>
      </c>
      <c r="S203" s="517">
        <f t="shared" si="85"/>
        <v>39</v>
      </c>
      <c r="T203" s="517"/>
      <c r="U203" s="23">
        <v>0</v>
      </c>
      <c r="V203" s="517">
        <v>39</v>
      </c>
      <c r="W203" s="517"/>
      <c r="X203" s="156"/>
      <c r="Y203" s="156"/>
      <c r="Z203" s="517"/>
      <c r="AA203" s="517"/>
      <c r="AB203" s="517"/>
      <c r="AC203" s="517"/>
      <c r="AD203" s="517"/>
      <c r="AE203" s="517"/>
      <c r="AF203" s="517"/>
      <c r="AG203" s="517" t="s">
        <v>53</v>
      </c>
      <c r="AH203" s="517" t="s">
        <v>54</v>
      </c>
      <c r="AI203" s="517"/>
      <c r="AJ203" s="517"/>
      <c r="AK203" s="517"/>
      <c r="AL203" s="517" t="s">
        <v>55</v>
      </c>
      <c r="AM203" s="145"/>
      <c r="AN203" s="145" t="s">
        <v>498</v>
      </c>
      <c r="AO203" s="517"/>
      <c r="AP203" s="517"/>
      <c r="AQ203" s="517"/>
      <c r="AR203" s="121">
        <f t="shared" si="84"/>
        <v>1</v>
      </c>
      <c r="AS203" s="121" t="str">
        <f t="shared" si="86"/>
        <v>2021_10_11_a</v>
      </c>
      <c r="AT203" s="122"/>
      <c r="AU203" s="121" t="str">
        <f t="shared" si="87"/>
        <v>2021</v>
      </c>
      <c r="AV203" s="121" t="str">
        <f t="shared" si="88"/>
        <v>10</v>
      </c>
      <c r="AW203" s="121" t="str">
        <f t="shared" si="89"/>
        <v>11</v>
      </c>
      <c r="AX203" s="121">
        <f t="shared" si="90"/>
        <v>44480</v>
      </c>
      <c r="AY203" s="123"/>
      <c r="AZ203" s="124">
        <f t="shared" si="91"/>
        <v>44480</v>
      </c>
      <c r="BA203" s="121" t="b">
        <f t="shared" si="92"/>
        <v>1</v>
      </c>
      <c r="BB203" s="121">
        <f t="shared" si="93"/>
        <v>44480</v>
      </c>
      <c r="BC203" s="121" t="str">
        <f t="shared" si="94"/>
        <v>no</v>
      </c>
      <c r="BD203" s="121" t="b">
        <f t="shared" si="95"/>
        <v>0</v>
      </c>
      <c r="BE203" s="125" t="s">
        <v>56</v>
      </c>
      <c r="BF203" s="122"/>
    </row>
    <row r="204" spans="1:58" s="114" customFormat="1" ht="154">
      <c r="A204" s="517"/>
      <c r="B204" s="517" t="s">
        <v>499</v>
      </c>
      <c r="C204" s="517"/>
      <c r="D204" s="517" t="s">
        <v>500</v>
      </c>
      <c r="E204" s="517"/>
      <c r="F204" s="516" t="s">
        <v>470</v>
      </c>
      <c r="G204" s="144" t="s">
        <v>501</v>
      </c>
      <c r="H204" s="143">
        <v>44536</v>
      </c>
      <c r="I204" s="143">
        <v>44547</v>
      </c>
      <c r="J204" s="143">
        <v>44508</v>
      </c>
      <c r="K204" s="144">
        <v>44559</v>
      </c>
      <c r="L204" s="144">
        <v>44564</v>
      </c>
      <c r="M204" s="144" t="s">
        <v>46</v>
      </c>
      <c r="N204" s="144"/>
      <c r="O204" s="517"/>
      <c r="P204" s="517"/>
      <c r="Q204" s="517" t="s">
        <v>121</v>
      </c>
      <c r="R204" s="517" t="s">
        <v>472</v>
      </c>
      <c r="S204" s="517">
        <f t="shared" si="85"/>
        <v>35</v>
      </c>
      <c r="T204" s="517"/>
      <c r="U204" s="23">
        <v>0</v>
      </c>
      <c r="V204" s="517">
        <v>35</v>
      </c>
      <c r="W204" s="517"/>
      <c r="X204" s="156" t="s">
        <v>502</v>
      </c>
      <c r="Y204" s="156"/>
      <c r="Z204" s="517"/>
      <c r="AA204" s="517"/>
      <c r="AB204" s="517"/>
      <c r="AC204" s="517"/>
      <c r="AD204" s="517"/>
      <c r="AE204" s="517"/>
      <c r="AF204" s="517"/>
      <c r="AG204" s="517" t="s">
        <v>53</v>
      </c>
      <c r="AH204" s="517" t="s">
        <v>54</v>
      </c>
      <c r="AI204" s="517"/>
      <c r="AJ204" s="517"/>
      <c r="AK204" s="517"/>
      <c r="AL204" s="517" t="s">
        <v>55</v>
      </c>
      <c r="AM204" s="145" t="s">
        <v>503</v>
      </c>
      <c r="AN204" s="145"/>
      <c r="AO204" s="517"/>
      <c r="AP204" s="517"/>
      <c r="AQ204" s="517"/>
      <c r="AR204" s="121">
        <f t="shared" si="84"/>
        <v>1</v>
      </c>
      <c r="AS204" s="121" t="str">
        <f t="shared" si="86"/>
        <v>2021_12_06_a</v>
      </c>
      <c r="AT204" s="122"/>
      <c r="AU204" s="121" t="str">
        <f t="shared" si="87"/>
        <v>2021</v>
      </c>
      <c r="AV204" s="121" t="str">
        <f t="shared" si="88"/>
        <v>12</v>
      </c>
      <c r="AW204" s="121" t="str">
        <f t="shared" si="89"/>
        <v>06</v>
      </c>
      <c r="AX204" s="121">
        <f t="shared" si="90"/>
        <v>44536</v>
      </c>
      <c r="AY204" s="123"/>
      <c r="AZ204" s="124">
        <f t="shared" si="91"/>
        <v>44536</v>
      </c>
      <c r="BA204" s="121" t="b">
        <f t="shared" si="92"/>
        <v>1</v>
      </c>
      <c r="BB204" s="121">
        <f t="shared" si="93"/>
        <v>44536</v>
      </c>
      <c r="BC204" s="121" t="str">
        <f t="shared" si="94"/>
        <v>no</v>
      </c>
      <c r="BD204" s="121" t="b">
        <f t="shared" si="95"/>
        <v>0</v>
      </c>
      <c r="BE204" s="125" t="s">
        <v>56</v>
      </c>
      <c r="BF204" s="122"/>
    </row>
    <row r="205" spans="1:58" s="114" customFormat="1" ht="154">
      <c r="A205" s="517"/>
      <c r="B205" s="517" t="s">
        <v>504</v>
      </c>
      <c r="C205" s="517"/>
      <c r="D205" s="517" t="s">
        <v>505</v>
      </c>
      <c r="E205" s="517"/>
      <c r="F205" s="516" t="s">
        <v>470</v>
      </c>
      <c r="G205" s="144" t="s">
        <v>506</v>
      </c>
      <c r="H205" s="143">
        <v>44606</v>
      </c>
      <c r="I205" s="143">
        <v>44617</v>
      </c>
      <c r="J205" s="143">
        <v>44620</v>
      </c>
      <c r="K205" s="144">
        <v>44652</v>
      </c>
      <c r="L205" s="144">
        <v>44655</v>
      </c>
      <c r="M205" s="144" t="s">
        <v>46</v>
      </c>
      <c r="N205" s="144"/>
      <c r="O205" s="517"/>
      <c r="P205" s="517"/>
      <c r="Q205" s="517" t="s">
        <v>47</v>
      </c>
      <c r="R205" s="517" t="s">
        <v>472</v>
      </c>
      <c r="S205" s="517">
        <f t="shared" si="85"/>
        <v>14</v>
      </c>
      <c r="T205" s="517"/>
      <c r="U205" s="23">
        <v>0</v>
      </c>
      <c r="V205" s="517">
        <v>14</v>
      </c>
      <c r="W205" s="517"/>
      <c r="X205" s="156" t="s">
        <v>502</v>
      </c>
      <c r="Y205" s="156"/>
      <c r="Z205" s="517"/>
      <c r="AA205" s="517"/>
      <c r="AB205" s="517"/>
      <c r="AC205" s="517"/>
      <c r="AD205" s="517"/>
      <c r="AE205" s="517"/>
      <c r="AF205" s="517"/>
      <c r="AG205" s="517" t="s">
        <v>53</v>
      </c>
      <c r="AH205" s="517" t="s">
        <v>54</v>
      </c>
      <c r="AI205" s="517"/>
      <c r="AJ205" s="517"/>
      <c r="AK205" s="517"/>
      <c r="AL205" s="517" t="s">
        <v>55</v>
      </c>
      <c r="AM205" s="145" t="s">
        <v>503</v>
      </c>
      <c r="AN205" s="145"/>
      <c r="AO205" s="517"/>
      <c r="AP205" s="517"/>
      <c r="AQ205" s="517"/>
      <c r="AR205" s="121">
        <f t="shared" si="84"/>
        <v>1</v>
      </c>
      <c r="AS205" s="121" t="str">
        <f t="shared" si="86"/>
        <v>2022_02_14_a</v>
      </c>
      <c r="AT205" s="122"/>
      <c r="AU205" s="121" t="str">
        <f t="shared" si="87"/>
        <v>2022</v>
      </c>
      <c r="AV205" s="121" t="str">
        <f t="shared" si="88"/>
        <v>02</v>
      </c>
      <c r="AW205" s="121" t="str">
        <f t="shared" si="89"/>
        <v>14</v>
      </c>
      <c r="AX205" s="121">
        <f t="shared" si="90"/>
        <v>44606</v>
      </c>
      <c r="AY205" s="123"/>
      <c r="AZ205" s="124">
        <f t="shared" si="91"/>
        <v>44606</v>
      </c>
      <c r="BA205" s="121" t="b">
        <f t="shared" si="92"/>
        <v>1</v>
      </c>
      <c r="BB205" s="121">
        <f t="shared" si="93"/>
        <v>44606</v>
      </c>
      <c r="BC205" s="121" t="str">
        <f t="shared" si="94"/>
        <v>no</v>
      </c>
      <c r="BD205" s="121" t="b">
        <f t="shared" si="95"/>
        <v>0</v>
      </c>
      <c r="BE205" s="125" t="s">
        <v>56</v>
      </c>
      <c r="BF205" s="122"/>
    </row>
    <row r="206" spans="1:58" s="114" customFormat="1" ht="154">
      <c r="A206" s="517"/>
      <c r="B206" s="517" t="s">
        <v>507</v>
      </c>
      <c r="C206" s="517"/>
      <c r="D206" s="517" t="s">
        <v>508</v>
      </c>
      <c r="E206" s="517"/>
      <c r="F206" s="516" t="s">
        <v>470</v>
      </c>
      <c r="G206" s="144" t="s">
        <v>509</v>
      </c>
      <c r="H206" s="143">
        <v>44641</v>
      </c>
      <c r="I206" s="143" t="s">
        <v>510</v>
      </c>
      <c r="J206" s="143">
        <v>44655</v>
      </c>
      <c r="K206" s="144">
        <v>44694</v>
      </c>
      <c r="L206" s="144">
        <v>44697</v>
      </c>
      <c r="M206" s="144" t="s">
        <v>46</v>
      </c>
      <c r="N206" s="144"/>
      <c r="O206" s="517"/>
      <c r="P206" s="517"/>
      <c r="Q206" s="517" t="s">
        <v>47</v>
      </c>
      <c r="R206" s="517" t="s">
        <v>472</v>
      </c>
      <c r="S206" s="517">
        <f t="shared" si="85"/>
        <v>38</v>
      </c>
      <c r="T206" s="517"/>
      <c r="U206" s="23">
        <v>0</v>
      </c>
      <c r="V206" s="517">
        <v>38</v>
      </c>
      <c r="W206" s="517"/>
      <c r="X206" s="156" t="s">
        <v>502</v>
      </c>
      <c r="Y206" s="156"/>
      <c r="Z206" s="517"/>
      <c r="AA206" s="517"/>
      <c r="AB206" s="517"/>
      <c r="AC206" s="517"/>
      <c r="AD206" s="517"/>
      <c r="AE206" s="517"/>
      <c r="AF206" s="517"/>
      <c r="AG206" s="517" t="s">
        <v>53</v>
      </c>
      <c r="AH206" s="517" t="s">
        <v>54</v>
      </c>
      <c r="AI206" s="517"/>
      <c r="AJ206" s="517"/>
      <c r="AK206" s="517"/>
      <c r="AL206" s="517" t="s">
        <v>55</v>
      </c>
      <c r="AM206" s="145" t="s">
        <v>503</v>
      </c>
      <c r="AN206" s="145"/>
      <c r="AO206" s="517"/>
      <c r="AP206" s="517"/>
      <c r="AQ206" s="517"/>
      <c r="AR206" s="121">
        <f t="shared" si="84"/>
        <v>1</v>
      </c>
      <c r="AS206" s="121" t="str">
        <f t="shared" si="86"/>
        <v>2022_03_21_a</v>
      </c>
      <c r="AT206" s="122"/>
      <c r="AU206" s="121" t="str">
        <f t="shared" si="87"/>
        <v>2022</v>
      </c>
      <c r="AV206" s="121" t="str">
        <f t="shared" si="88"/>
        <v>03</v>
      </c>
      <c r="AW206" s="121" t="str">
        <f t="shared" si="89"/>
        <v>21</v>
      </c>
      <c r="AX206" s="121">
        <f t="shared" si="90"/>
        <v>44641</v>
      </c>
      <c r="AY206" s="123"/>
      <c r="AZ206" s="124">
        <f t="shared" si="91"/>
        <v>44641</v>
      </c>
      <c r="BA206" s="121" t="b">
        <f t="shared" si="92"/>
        <v>1</v>
      </c>
      <c r="BB206" s="121">
        <f t="shared" si="93"/>
        <v>44641</v>
      </c>
      <c r="BC206" s="121" t="str">
        <f t="shared" si="94"/>
        <v>no</v>
      </c>
      <c r="BD206" s="121" t="b">
        <f t="shared" si="95"/>
        <v>0</v>
      </c>
      <c r="BE206" s="125" t="s">
        <v>56</v>
      </c>
      <c r="BF206" s="122"/>
    </row>
    <row r="207" spans="1:58" s="114" customFormat="1" ht="154">
      <c r="A207" s="517"/>
      <c r="B207" s="517" t="s">
        <v>511</v>
      </c>
      <c r="C207" s="145"/>
      <c r="D207" s="517" t="s">
        <v>512</v>
      </c>
      <c r="E207" s="517"/>
      <c r="F207" s="516" t="s">
        <v>470</v>
      </c>
      <c r="G207" s="144" t="s">
        <v>513</v>
      </c>
      <c r="H207" s="143">
        <v>44704</v>
      </c>
      <c r="I207" s="143">
        <v>44715</v>
      </c>
      <c r="J207" s="143">
        <v>44718</v>
      </c>
      <c r="K207" s="143">
        <v>44757</v>
      </c>
      <c r="L207" s="143">
        <v>44781</v>
      </c>
      <c r="M207" s="144" t="s">
        <v>46</v>
      </c>
      <c r="N207" s="144"/>
      <c r="O207" s="517"/>
      <c r="P207" s="517"/>
      <c r="Q207" s="517" t="s">
        <v>78</v>
      </c>
      <c r="R207" s="517" t="s">
        <v>472</v>
      </c>
      <c r="S207" s="517">
        <f t="shared" si="85"/>
        <v>23</v>
      </c>
      <c r="T207" s="517"/>
      <c r="U207" s="23">
        <v>0</v>
      </c>
      <c r="V207" s="517">
        <v>23</v>
      </c>
      <c r="W207" s="517" t="s">
        <v>514</v>
      </c>
      <c r="X207" s="156" t="s">
        <v>515</v>
      </c>
      <c r="Y207" s="156"/>
      <c r="Z207" s="517"/>
      <c r="AA207" s="517"/>
      <c r="AB207" s="517"/>
      <c r="AC207" s="517"/>
      <c r="AD207" s="517"/>
      <c r="AE207" s="517"/>
      <c r="AF207" s="517"/>
      <c r="AG207" s="517" t="s">
        <v>53</v>
      </c>
      <c r="AH207" s="517" t="s">
        <v>339</v>
      </c>
      <c r="AI207" s="517"/>
      <c r="AJ207" s="517"/>
      <c r="AK207" s="517"/>
      <c r="AL207" s="517" t="s">
        <v>55</v>
      </c>
      <c r="AM207" s="145" t="s">
        <v>503</v>
      </c>
      <c r="AN207" s="145"/>
      <c r="AO207" s="517"/>
      <c r="AP207" s="517"/>
      <c r="AQ207" s="517"/>
      <c r="AR207" s="121">
        <f t="shared" si="84"/>
        <v>1</v>
      </c>
      <c r="AS207" s="121" t="str">
        <f t="shared" si="86"/>
        <v>2022_05_23_a</v>
      </c>
      <c r="AT207" s="122"/>
      <c r="AU207" s="121" t="str">
        <f t="shared" si="87"/>
        <v>2022</v>
      </c>
      <c r="AV207" s="121" t="str">
        <f t="shared" si="88"/>
        <v>05</v>
      </c>
      <c r="AW207" s="121" t="str">
        <f t="shared" si="89"/>
        <v>23</v>
      </c>
      <c r="AX207" s="121">
        <f t="shared" si="90"/>
        <v>44704</v>
      </c>
      <c r="AY207" s="123"/>
      <c r="AZ207" s="124">
        <f t="shared" si="91"/>
        <v>44704</v>
      </c>
      <c r="BA207" s="121" t="b">
        <f t="shared" si="92"/>
        <v>1</v>
      </c>
      <c r="BB207" s="121">
        <f t="shared" si="93"/>
        <v>44704</v>
      </c>
      <c r="BC207" s="121" t="str">
        <f t="shared" si="94"/>
        <v>no</v>
      </c>
      <c r="BD207" s="121" t="b">
        <f t="shared" si="95"/>
        <v>0</v>
      </c>
      <c r="BE207" s="125" t="s">
        <v>56</v>
      </c>
      <c r="BF207" s="122"/>
    </row>
    <row r="208" spans="1:58" s="114" customFormat="1" ht="154">
      <c r="A208" s="517"/>
      <c r="B208" s="517" t="s">
        <v>516</v>
      </c>
      <c r="C208" s="517"/>
      <c r="D208" s="517" t="s">
        <v>517</v>
      </c>
      <c r="E208" s="517"/>
      <c r="F208" s="516" t="s">
        <v>470</v>
      </c>
      <c r="G208" s="144" t="s">
        <v>518</v>
      </c>
      <c r="H208" s="143">
        <v>44739</v>
      </c>
      <c r="I208" s="143">
        <v>44750</v>
      </c>
      <c r="J208" s="143">
        <v>44753</v>
      </c>
      <c r="K208" s="143">
        <v>44792</v>
      </c>
      <c r="L208" s="143">
        <v>44816</v>
      </c>
      <c r="M208" s="144" t="s">
        <v>46</v>
      </c>
      <c r="N208" s="144"/>
      <c r="O208" s="517"/>
      <c r="P208" s="517"/>
      <c r="Q208" s="517" t="s">
        <v>78</v>
      </c>
      <c r="R208" s="517" t="s">
        <v>472</v>
      </c>
      <c r="S208" s="517">
        <f t="shared" si="85"/>
        <v>47</v>
      </c>
      <c r="T208" s="517"/>
      <c r="U208" s="23">
        <v>0</v>
      </c>
      <c r="V208" s="517">
        <v>47</v>
      </c>
      <c r="W208" s="517" t="s">
        <v>514</v>
      </c>
      <c r="X208" s="156" t="s">
        <v>515</v>
      </c>
      <c r="Y208" s="156"/>
      <c r="Z208" s="517"/>
      <c r="AA208" s="517"/>
      <c r="AB208" s="517"/>
      <c r="AC208" s="517"/>
      <c r="AD208" s="517"/>
      <c r="AE208" s="517"/>
      <c r="AF208" s="517"/>
      <c r="AG208" s="517" t="s">
        <v>53</v>
      </c>
      <c r="AH208" s="517" t="s">
        <v>339</v>
      </c>
      <c r="AI208" s="517"/>
      <c r="AJ208" s="517"/>
      <c r="AK208" s="517"/>
      <c r="AL208" s="517" t="s">
        <v>55</v>
      </c>
      <c r="AM208" s="145" t="s">
        <v>503</v>
      </c>
      <c r="AN208" s="145"/>
      <c r="AO208" s="517"/>
      <c r="AP208" s="517"/>
      <c r="AQ208" s="517"/>
      <c r="AR208" s="121">
        <f t="shared" si="84"/>
        <v>1</v>
      </c>
      <c r="AS208" s="121" t="str">
        <f t="shared" si="86"/>
        <v>2022_06_27_a</v>
      </c>
      <c r="AT208" s="122"/>
      <c r="AU208" s="121" t="str">
        <f t="shared" si="87"/>
        <v>2022</v>
      </c>
      <c r="AV208" s="121" t="str">
        <f t="shared" si="88"/>
        <v>06</v>
      </c>
      <c r="AW208" s="121" t="str">
        <f t="shared" si="89"/>
        <v>27</v>
      </c>
      <c r="AX208" s="121">
        <f t="shared" si="90"/>
        <v>44739</v>
      </c>
      <c r="AY208" s="123"/>
      <c r="AZ208" s="124">
        <f t="shared" si="91"/>
        <v>44739</v>
      </c>
      <c r="BA208" s="121" t="b">
        <f t="shared" si="92"/>
        <v>1</v>
      </c>
      <c r="BB208" s="121">
        <f t="shared" si="93"/>
        <v>44739</v>
      </c>
      <c r="BC208" s="121" t="str">
        <f t="shared" si="94"/>
        <v>no</v>
      </c>
      <c r="BD208" s="121" t="b">
        <f t="shared" si="95"/>
        <v>0</v>
      </c>
      <c r="BE208" s="125" t="s">
        <v>56</v>
      </c>
      <c r="BF208" s="122"/>
    </row>
    <row r="209" spans="1:58" s="114" customFormat="1" ht="154">
      <c r="A209" s="517"/>
      <c r="B209" s="517" t="s">
        <v>519</v>
      </c>
      <c r="C209" s="517"/>
      <c r="D209" s="517" t="s">
        <v>520</v>
      </c>
      <c r="E209" s="517"/>
      <c r="F209" s="516" t="s">
        <v>470</v>
      </c>
      <c r="G209" s="144" t="s">
        <v>521</v>
      </c>
      <c r="H209" s="143">
        <v>44830</v>
      </c>
      <c r="I209" s="143">
        <v>44841</v>
      </c>
      <c r="J209" s="143">
        <v>44774</v>
      </c>
      <c r="K209" s="143">
        <v>44792</v>
      </c>
      <c r="L209" s="143">
        <v>44844</v>
      </c>
      <c r="M209" s="144" t="s">
        <v>46</v>
      </c>
      <c r="N209" s="144"/>
      <c r="O209" s="517"/>
      <c r="P209" s="517"/>
      <c r="Q209" s="517" t="s">
        <v>99</v>
      </c>
      <c r="R209" s="517" t="s">
        <v>472</v>
      </c>
      <c r="S209" s="517">
        <f t="shared" si="85"/>
        <v>26</v>
      </c>
      <c r="T209" s="517"/>
      <c r="U209" s="23">
        <v>0</v>
      </c>
      <c r="V209" s="517">
        <v>26</v>
      </c>
      <c r="W209" s="517" t="s">
        <v>514</v>
      </c>
      <c r="X209" s="156" t="s">
        <v>515</v>
      </c>
      <c r="Y209" s="156"/>
      <c r="Z209" s="517"/>
      <c r="AA209" s="517"/>
      <c r="AB209" s="517"/>
      <c r="AC209" s="517"/>
      <c r="AD209" s="517"/>
      <c r="AE209" s="517"/>
      <c r="AF209" s="517"/>
      <c r="AG209" s="517" t="s">
        <v>53</v>
      </c>
      <c r="AH209" s="517" t="s">
        <v>339</v>
      </c>
      <c r="AI209" s="517"/>
      <c r="AJ209" s="517"/>
      <c r="AK209" s="517"/>
      <c r="AL209" s="517" t="s">
        <v>55</v>
      </c>
      <c r="AM209" s="145" t="s">
        <v>503</v>
      </c>
      <c r="AN209" s="145"/>
      <c r="AO209" s="517"/>
      <c r="AP209" s="517"/>
      <c r="AQ209" s="517"/>
      <c r="AR209" s="121">
        <f t="shared" si="84"/>
        <v>1</v>
      </c>
      <c r="AS209" s="121" t="str">
        <f t="shared" si="86"/>
        <v>2022_09_26_a</v>
      </c>
      <c r="AT209" s="122"/>
      <c r="AU209" s="121" t="str">
        <f t="shared" si="87"/>
        <v>2022</v>
      </c>
      <c r="AV209" s="121" t="str">
        <f t="shared" si="88"/>
        <v>09</v>
      </c>
      <c r="AW209" s="121" t="str">
        <f t="shared" si="89"/>
        <v>26</v>
      </c>
      <c r="AX209" s="121">
        <f t="shared" si="90"/>
        <v>44830</v>
      </c>
      <c r="AY209" s="123"/>
      <c r="AZ209" s="124">
        <f t="shared" si="91"/>
        <v>44830</v>
      </c>
      <c r="BA209" s="121" t="b">
        <f t="shared" si="92"/>
        <v>1</v>
      </c>
      <c r="BB209" s="121">
        <f t="shared" si="93"/>
        <v>44830</v>
      </c>
      <c r="BC209" s="121" t="str">
        <f t="shared" si="94"/>
        <v>no</v>
      </c>
      <c r="BD209" s="121" t="b">
        <f t="shared" si="95"/>
        <v>0</v>
      </c>
      <c r="BE209" s="125" t="s">
        <v>56</v>
      </c>
      <c r="BF209" s="122"/>
    </row>
    <row r="210" spans="1:58" s="114" customFormat="1" ht="154">
      <c r="A210" s="517"/>
      <c r="B210" s="517" t="s">
        <v>522</v>
      </c>
      <c r="C210" s="517"/>
      <c r="D210" s="283"/>
      <c r="E210" s="517"/>
      <c r="F210" s="516" t="s">
        <v>470</v>
      </c>
      <c r="G210" s="144"/>
      <c r="H210" s="143">
        <v>44984</v>
      </c>
      <c r="I210" s="143">
        <v>44995</v>
      </c>
      <c r="J210" s="143">
        <v>44858</v>
      </c>
      <c r="K210" s="143">
        <v>45037</v>
      </c>
      <c r="L210" s="143">
        <v>45040</v>
      </c>
      <c r="M210" s="144" t="s">
        <v>46</v>
      </c>
      <c r="N210" s="144"/>
      <c r="O210" s="517"/>
      <c r="P210" s="517"/>
      <c r="Q210" s="517" t="s">
        <v>47</v>
      </c>
      <c r="R210" s="517" t="s">
        <v>472</v>
      </c>
      <c r="S210" s="517">
        <f t="shared" si="85"/>
        <v>17</v>
      </c>
      <c r="T210" s="517">
        <v>30</v>
      </c>
      <c r="U210" s="23">
        <v>0</v>
      </c>
      <c r="V210" s="517">
        <v>17</v>
      </c>
      <c r="W210" s="517" t="s">
        <v>369</v>
      </c>
      <c r="X210" s="156" t="s">
        <v>515</v>
      </c>
      <c r="Y210" s="156"/>
      <c r="Z210" s="517"/>
      <c r="AA210" s="517"/>
      <c r="AB210" s="517"/>
      <c r="AC210" s="517"/>
      <c r="AD210" s="517"/>
      <c r="AE210" s="517"/>
      <c r="AF210" s="517"/>
      <c r="AG210" s="517" t="s">
        <v>53</v>
      </c>
      <c r="AH210" s="517" t="s">
        <v>339</v>
      </c>
      <c r="AI210" s="517"/>
      <c r="AJ210" s="517"/>
      <c r="AK210" s="517"/>
      <c r="AL210" s="517" t="s">
        <v>55</v>
      </c>
      <c r="AM210" s="145" t="s">
        <v>503</v>
      </c>
      <c r="AN210" s="145"/>
      <c r="AO210" s="517"/>
      <c r="AP210" s="517"/>
      <c r="AQ210" s="517"/>
      <c r="AR210" s="121">
        <f t="shared" si="84"/>
        <v>1</v>
      </c>
      <c r="AS210" s="121" t="str">
        <f t="shared" si="86"/>
        <v>2023_02_27_a</v>
      </c>
      <c r="AT210" s="122"/>
      <c r="AU210" s="121" t="str">
        <f t="shared" si="87"/>
        <v>2023</v>
      </c>
      <c r="AV210" s="121" t="str">
        <f t="shared" si="88"/>
        <v>02</v>
      </c>
      <c r="AW210" s="121" t="str">
        <f t="shared" si="89"/>
        <v>27</v>
      </c>
      <c r="AX210" s="121">
        <f t="shared" si="90"/>
        <v>44984</v>
      </c>
      <c r="AY210" s="123"/>
      <c r="AZ210" s="124">
        <f t="shared" si="91"/>
        <v>44984</v>
      </c>
      <c r="BA210" s="121" t="b">
        <f t="shared" si="92"/>
        <v>1</v>
      </c>
      <c r="BB210" s="121">
        <f t="shared" si="93"/>
        <v>44984</v>
      </c>
      <c r="BC210" s="121" t="str">
        <f t="shared" si="94"/>
        <v>no</v>
      </c>
      <c r="BD210" s="121" t="b">
        <f t="shared" si="95"/>
        <v>0</v>
      </c>
      <c r="BE210" s="125" t="s">
        <v>56</v>
      </c>
      <c r="BF210" s="122"/>
    </row>
    <row r="211" spans="1:58" s="114" customFormat="1" ht="154">
      <c r="A211" s="517"/>
      <c r="B211" s="517" t="s">
        <v>523</v>
      </c>
      <c r="C211" s="517"/>
      <c r="D211" s="283"/>
      <c r="E211" s="517"/>
      <c r="F211" s="516" t="s">
        <v>470</v>
      </c>
      <c r="G211" s="144" t="s">
        <v>524</v>
      </c>
      <c r="H211" s="143">
        <v>45033</v>
      </c>
      <c r="I211" s="143">
        <v>45044</v>
      </c>
      <c r="J211" s="143">
        <v>44998</v>
      </c>
      <c r="K211" s="143">
        <v>45051</v>
      </c>
      <c r="L211" s="143">
        <v>45054</v>
      </c>
      <c r="M211" s="144" t="s">
        <v>46</v>
      </c>
      <c r="N211" s="144"/>
      <c r="O211" s="517"/>
      <c r="P211" s="517"/>
      <c r="Q211" s="517" t="s">
        <v>78</v>
      </c>
      <c r="R211" s="517" t="s">
        <v>472</v>
      </c>
      <c r="S211" s="517">
        <f t="shared" si="85"/>
        <v>11</v>
      </c>
      <c r="T211" s="517">
        <v>30</v>
      </c>
      <c r="U211" s="23">
        <v>0</v>
      </c>
      <c r="V211" s="517">
        <v>11</v>
      </c>
      <c r="W211" s="517" t="s">
        <v>525</v>
      </c>
      <c r="X211" s="156" t="s">
        <v>515</v>
      </c>
      <c r="Y211" s="156"/>
      <c r="Z211" s="517"/>
      <c r="AA211" s="517"/>
      <c r="AB211" s="517"/>
      <c r="AC211" s="517"/>
      <c r="AD211" s="517"/>
      <c r="AE211" s="517"/>
      <c r="AF211" s="517"/>
      <c r="AG211" s="517" t="s">
        <v>53</v>
      </c>
      <c r="AH211" s="517" t="s">
        <v>339</v>
      </c>
      <c r="AI211" s="517"/>
      <c r="AJ211" s="517"/>
      <c r="AK211" s="517"/>
      <c r="AL211" s="517" t="s">
        <v>55</v>
      </c>
      <c r="AM211" s="145" t="s">
        <v>503</v>
      </c>
      <c r="AN211" s="145"/>
      <c r="AO211" s="517"/>
      <c r="AP211" s="517"/>
      <c r="AQ211" s="517"/>
      <c r="AR211" s="121">
        <f t="shared" si="84"/>
        <v>1</v>
      </c>
      <c r="AS211" s="121" t="str">
        <f t="shared" si="86"/>
        <v>2023_04_17_a</v>
      </c>
      <c r="AT211" s="122"/>
      <c r="AU211" s="121" t="str">
        <f t="shared" si="87"/>
        <v>2023</v>
      </c>
      <c r="AV211" s="121" t="str">
        <f t="shared" si="88"/>
        <v>04</v>
      </c>
      <c r="AW211" s="121" t="str">
        <f t="shared" si="89"/>
        <v>17</v>
      </c>
      <c r="AX211" s="121">
        <f t="shared" si="90"/>
        <v>45033</v>
      </c>
      <c r="AY211" s="123"/>
      <c r="AZ211" s="124">
        <f t="shared" si="91"/>
        <v>45033</v>
      </c>
      <c r="BA211" s="121" t="b">
        <f t="shared" si="92"/>
        <v>1</v>
      </c>
      <c r="BB211" s="121">
        <f t="shared" si="93"/>
        <v>45033</v>
      </c>
      <c r="BC211" s="121" t="str">
        <f t="shared" si="94"/>
        <v>no</v>
      </c>
      <c r="BD211" s="121" t="b">
        <f t="shared" si="95"/>
        <v>0</v>
      </c>
      <c r="BE211" s="125" t="s">
        <v>56</v>
      </c>
      <c r="BF211" s="122"/>
    </row>
    <row r="212" spans="1:58" s="114" customFormat="1" ht="154">
      <c r="A212" s="517"/>
      <c r="B212" s="517"/>
      <c r="C212" s="517"/>
      <c r="D212" s="517"/>
      <c r="E212" s="517"/>
      <c r="F212" s="534" t="s">
        <v>259</v>
      </c>
      <c r="G212" s="534"/>
      <c r="H212" s="534"/>
      <c r="I212" s="534"/>
      <c r="J212" s="534"/>
      <c r="K212" s="534"/>
      <c r="L212" s="534"/>
      <c r="M212" s="534"/>
      <c r="N212" s="534"/>
      <c r="O212" s="534"/>
      <c r="P212" s="534"/>
      <c r="Q212" s="534"/>
      <c r="R212" s="534"/>
      <c r="S212" s="517">
        <v>0</v>
      </c>
      <c r="T212" s="517"/>
      <c r="U212" s="23" t="e">
        <f>SUMIFS(#REF!,#REF!, "=In Progress")</f>
        <v>#REF!</v>
      </c>
      <c r="V212" s="517" t="e">
        <f>SUMIFS(#REF!,#REF!, "=In Progress")</f>
        <v>#REF!</v>
      </c>
      <c r="W212" s="517"/>
      <c r="X212" s="156"/>
      <c r="Y212" s="156"/>
      <c r="Z212" s="517"/>
      <c r="AA212" s="517" t="e">
        <f>COUNTIFS(#REF!, "=In Progress")</f>
        <v>#REF!</v>
      </c>
      <c r="AB212" s="517"/>
      <c r="AC212" s="517"/>
      <c r="AD212" s="517"/>
      <c r="AE212" s="517"/>
      <c r="AF212" s="517"/>
      <c r="AG212" s="517"/>
      <c r="AH212" s="517"/>
      <c r="AI212" s="517"/>
      <c r="AJ212" s="517"/>
      <c r="AK212" s="517"/>
      <c r="AL212" s="517"/>
      <c r="AM212" s="517"/>
      <c r="AN212" s="517"/>
      <c r="AO212" s="517"/>
      <c r="AP212" s="517"/>
      <c r="AQ212" s="517"/>
      <c r="AR212" s="121">
        <f t="shared" si="84"/>
        <v>0</v>
      </c>
      <c r="AS212" s="121">
        <f t="shared" si="86"/>
        <v>0</v>
      </c>
      <c r="AT212" s="122"/>
      <c r="AU212" s="121" t="str">
        <f t="shared" si="87"/>
        <v>0</v>
      </c>
      <c r="AV212" s="121" t="str">
        <f t="shared" si="88"/>
        <v/>
      </c>
      <c r="AW212" s="121" t="str">
        <f t="shared" si="89"/>
        <v/>
      </c>
      <c r="AX212" s="121" t="str">
        <f t="shared" si="90"/>
        <v xml:space="preserve"> </v>
      </c>
      <c r="AY212" s="123"/>
      <c r="AZ212" s="124">
        <f t="shared" si="91"/>
        <v>0</v>
      </c>
      <c r="BA212" s="121" t="str">
        <f t="shared" si="92"/>
        <v xml:space="preserve"> </v>
      </c>
      <c r="BB212" s="121">
        <f t="shared" si="93"/>
        <v>0</v>
      </c>
      <c r="BC212" s="121" t="str">
        <f t="shared" si="94"/>
        <v>no</v>
      </c>
      <c r="BD212" s="121" t="e">
        <f t="shared" si="95"/>
        <v>#REF!</v>
      </c>
      <c r="BE212" s="125" t="s">
        <v>56</v>
      </c>
      <c r="BF212" s="122"/>
    </row>
    <row r="213" spans="1:58" s="114" customFormat="1" ht="154">
      <c r="A213" s="517"/>
      <c r="B213" s="517"/>
      <c r="C213" s="517"/>
      <c r="D213" s="517"/>
      <c r="E213" s="517"/>
      <c r="F213" s="534" t="s">
        <v>260</v>
      </c>
      <c r="G213" s="535"/>
      <c r="H213" s="535"/>
      <c r="I213" s="535"/>
      <c r="J213" s="535"/>
      <c r="K213" s="535"/>
      <c r="L213" s="535"/>
      <c r="M213" s="535"/>
      <c r="N213" s="535"/>
      <c r="O213" s="535"/>
      <c r="P213" s="535"/>
      <c r="Q213" s="535"/>
      <c r="R213" s="535"/>
      <c r="S213" s="517" t="e">
        <f>SUMIFS(#REF!,#REF!, "=Planned")</f>
        <v>#REF!</v>
      </c>
      <c r="T213" s="517"/>
      <c r="U213" s="23" t="e">
        <f>SUMIFS(#REF!,#REF!, "=Planned")</f>
        <v>#REF!</v>
      </c>
      <c r="V213" s="517" t="e">
        <f>SUMIFS(#REF!,#REF!, "=Planned")</f>
        <v>#REF!</v>
      </c>
      <c r="W213" s="517"/>
      <c r="X213" s="156"/>
      <c r="Y213" s="156"/>
      <c r="Z213" s="517"/>
      <c r="AA213" s="517" t="e">
        <f>COUNTIFS(#REF!, "=Planned")</f>
        <v>#REF!</v>
      </c>
      <c r="AB213" s="517"/>
      <c r="AC213" s="517"/>
      <c r="AD213" s="517"/>
      <c r="AE213" s="517"/>
      <c r="AF213" s="517"/>
      <c r="AG213" s="517" t="e">
        <f>COUNTIFS(#REF!, "=New")</f>
        <v>#REF!</v>
      </c>
      <c r="AH213" s="517" t="e">
        <f>COUNTIFS(#REF!, "=F2F")</f>
        <v>#REF!</v>
      </c>
      <c r="AI213" s="517"/>
      <c r="AJ213" s="517"/>
      <c r="AK213" s="517"/>
      <c r="AL213" s="517"/>
      <c r="AM213" s="517"/>
      <c r="AN213" s="517"/>
      <c r="AO213" s="517"/>
      <c r="AP213" s="517"/>
      <c r="AQ213" s="517"/>
      <c r="AR213" s="121">
        <f t="shared" si="84"/>
        <v>0</v>
      </c>
      <c r="AS213" s="121">
        <f t="shared" si="86"/>
        <v>0</v>
      </c>
      <c r="AT213" s="122"/>
      <c r="AU213" s="121" t="str">
        <f t="shared" si="87"/>
        <v>0</v>
      </c>
      <c r="AV213" s="121" t="str">
        <f t="shared" si="88"/>
        <v/>
      </c>
      <c r="AW213" s="121" t="str">
        <f t="shared" si="89"/>
        <v/>
      </c>
      <c r="AX213" s="121" t="str">
        <f t="shared" si="90"/>
        <v xml:space="preserve"> </v>
      </c>
      <c r="AY213" s="123"/>
      <c r="AZ213" s="124">
        <f t="shared" si="91"/>
        <v>0</v>
      </c>
      <c r="BA213" s="121" t="str">
        <f t="shared" si="92"/>
        <v xml:space="preserve"> </v>
      </c>
      <c r="BB213" s="121">
        <f t="shared" si="93"/>
        <v>0</v>
      </c>
      <c r="BC213" s="121" t="str">
        <f t="shared" si="94"/>
        <v>no</v>
      </c>
      <c r="BD213" s="121" t="e">
        <f t="shared" si="95"/>
        <v>#REF!</v>
      </c>
      <c r="BE213" s="125" t="s">
        <v>56</v>
      </c>
      <c r="BF213" s="122"/>
    </row>
    <row r="214" spans="1:58" s="114" customFormat="1" ht="154">
      <c r="A214" s="517"/>
      <c r="B214" s="517"/>
      <c r="C214" s="517"/>
      <c r="D214" s="517"/>
      <c r="E214" s="517"/>
      <c r="F214" s="534" t="s">
        <v>261</v>
      </c>
      <c r="G214" s="534"/>
      <c r="H214" s="534"/>
      <c r="I214" s="534"/>
      <c r="J214" s="534"/>
      <c r="K214" s="534"/>
      <c r="L214" s="534"/>
      <c r="M214" s="534"/>
      <c r="N214" s="534"/>
      <c r="O214" s="534"/>
      <c r="P214" s="534"/>
      <c r="Q214" s="534"/>
      <c r="R214" s="534"/>
      <c r="S214" s="517" t="e">
        <f>SUMIFS(#REF!,#REF!, "=Tentative")</f>
        <v>#REF!</v>
      </c>
      <c r="T214" s="517"/>
      <c r="U214" s="23" t="e">
        <f>SUMIFS(#REF!,#REF!, "=Tentative")</f>
        <v>#REF!</v>
      </c>
      <c r="V214" s="517" t="e">
        <f>SUMIFS(#REF!,#REF!, "=Tentative")</f>
        <v>#REF!</v>
      </c>
      <c r="W214" s="517"/>
      <c r="X214" s="156"/>
      <c r="Y214" s="156"/>
      <c r="Z214" s="517"/>
      <c r="AA214" s="517" t="e">
        <f>COUNTIFS(#REF!, "=Tentative")</f>
        <v>#REF!</v>
      </c>
      <c r="AB214" s="517"/>
      <c r="AC214" s="517"/>
      <c r="AD214" s="517"/>
      <c r="AE214" s="517"/>
      <c r="AF214" s="517"/>
      <c r="AG214" s="517"/>
      <c r="AH214" s="517"/>
      <c r="AI214" s="517"/>
      <c r="AJ214" s="517"/>
      <c r="AK214" s="517"/>
      <c r="AL214" s="517"/>
      <c r="AM214" s="517"/>
      <c r="AN214" s="517"/>
      <c r="AO214" s="517"/>
      <c r="AP214" s="517"/>
      <c r="AQ214" s="517"/>
      <c r="AR214" s="121">
        <f t="shared" si="84"/>
        <v>0</v>
      </c>
      <c r="AS214" s="121">
        <f t="shared" si="86"/>
        <v>0</v>
      </c>
      <c r="AT214" s="122"/>
      <c r="AU214" s="121" t="str">
        <f t="shared" si="87"/>
        <v>0</v>
      </c>
      <c r="AV214" s="121" t="str">
        <f t="shared" si="88"/>
        <v/>
      </c>
      <c r="AW214" s="121" t="str">
        <f t="shared" si="89"/>
        <v/>
      </c>
      <c r="AX214" s="121" t="str">
        <f t="shared" si="90"/>
        <v xml:space="preserve"> </v>
      </c>
      <c r="AY214" s="123"/>
      <c r="AZ214" s="124">
        <f t="shared" si="91"/>
        <v>0</v>
      </c>
      <c r="BA214" s="121" t="str">
        <f t="shared" si="92"/>
        <v xml:space="preserve"> </v>
      </c>
      <c r="BB214" s="121">
        <f t="shared" si="93"/>
        <v>0</v>
      </c>
      <c r="BC214" s="121" t="str">
        <f t="shared" si="94"/>
        <v>no</v>
      </c>
      <c r="BD214" s="121" t="e">
        <f t="shared" si="95"/>
        <v>#REF!</v>
      </c>
      <c r="BE214" s="125" t="s">
        <v>56</v>
      </c>
      <c r="BF214" s="122"/>
    </row>
    <row r="215" spans="1:58" s="114" customFormat="1" ht="154">
      <c r="A215" s="517"/>
      <c r="B215" s="517"/>
      <c r="C215" s="517"/>
      <c r="D215" s="517"/>
      <c r="E215" s="517"/>
      <c r="F215" s="539" t="s">
        <v>169</v>
      </c>
      <c r="G215" s="535"/>
      <c r="H215" s="535"/>
      <c r="I215" s="535"/>
      <c r="J215" s="535"/>
      <c r="K215" s="535"/>
      <c r="L215" s="535"/>
      <c r="M215" s="535"/>
      <c r="N215" s="535"/>
      <c r="O215" s="535"/>
      <c r="P215" s="535"/>
      <c r="Q215" s="535"/>
      <c r="R215" s="535"/>
      <c r="S215" s="518" t="e">
        <f>SUM(#REF!)</f>
        <v>#REF!</v>
      </c>
      <c r="T215" s="517"/>
      <c r="U215" s="157" t="e">
        <f>SUM(#REF!)</f>
        <v>#REF!</v>
      </c>
      <c r="V215" s="518" t="e">
        <f>SUM(#REF!)</f>
        <v>#REF!</v>
      </c>
      <c r="W215" s="517"/>
      <c r="X215" s="156"/>
      <c r="Y215" s="156"/>
      <c r="Z215" s="517"/>
      <c r="AA215" s="517"/>
      <c r="AB215" s="517"/>
      <c r="AC215" s="517"/>
      <c r="AD215" s="517"/>
      <c r="AE215" s="517"/>
      <c r="AF215" s="517"/>
      <c r="AG215" s="517"/>
      <c r="AH215" s="517"/>
      <c r="AI215" s="517"/>
      <c r="AJ215" s="517"/>
      <c r="AK215" s="517"/>
      <c r="AL215" s="517"/>
      <c r="AM215" s="517"/>
      <c r="AN215" s="517"/>
      <c r="AO215" s="517"/>
      <c r="AP215" s="517"/>
      <c r="AQ215" s="517"/>
      <c r="AR215" s="121">
        <f t="shared" si="84"/>
        <v>0</v>
      </c>
      <c r="AS215" s="121">
        <f t="shared" si="86"/>
        <v>0</v>
      </c>
      <c r="AT215" s="122"/>
      <c r="AU215" s="121" t="str">
        <f t="shared" si="87"/>
        <v>0</v>
      </c>
      <c r="AV215" s="121" t="str">
        <f t="shared" si="88"/>
        <v/>
      </c>
      <c r="AW215" s="121" t="str">
        <f t="shared" si="89"/>
        <v/>
      </c>
      <c r="AX215" s="121" t="str">
        <f t="shared" si="90"/>
        <v xml:space="preserve"> </v>
      </c>
      <c r="AY215" s="123"/>
      <c r="AZ215" s="124">
        <f t="shared" si="91"/>
        <v>0</v>
      </c>
      <c r="BA215" s="121" t="str">
        <f t="shared" si="92"/>
        <v xml:space="preserve"> </v>
      </c>
      <c r="BB215" s="121">
        <f t="shared" si="93"/>
        <v>0</v>
      </c>
      <c r="BC215" s="121" t="str">
        <f t="shared" si="94"/>
        <v>no</v>
      </c>
      <c r="BD215" s="121" t="e">
        <f t="shared" si="95"/>
        <v>#REF!</v>
      </c>
      <c r="BE215" s="125" t="s">
        <v>56</v>
      </c>
      <c r="BF215" s="122"/>
    </row>
    <row r="216" spans="1:58" s="276" customFormat="1" ht="154">
      <c r="A216" s="517"/>
      <c r="B216" s="281" t="s">
        <v>526</v>
      </c>
      <c r="C216" s="283"/>
      <c r="D216" s="283">
        <v>10095694</v>
      </c>
      <c r="E216" s="283"/>
      <c r="F216" s="288" t="s">
        <v>527</v>
      </c>
      <c r="G216" s="289" t="s">
        <v>528</v>
      </c>
      <c r="H216" s="290">
        <v>44214</v>
      </c>
      <c r="I216" s="289"/>
      <c r="J216" s="290">
        <v>44228</v>
      </c>
      <c r="K216" s="289"/>
      <c r="L216" s="289"/>
      <c r="M216" s="289"/>
      <c r="N216" s="289"/>
      <c r="O216" s="289"/>
      <c r="P216" s="289"/>
      <c r="Q216" s="277" t="s">
        <v>47</v>
      </c>
      <c r="R216" s="277" t="s">
        <v>529</v>
      </c>
      <c r="S216" s="277">
        <f t="shared" ref="S216:S256" si="96">U216+V216</f>
        <v>15</v>
      </c>
      <c r="T216" s="277"/>
      <c r="U216" s="277">
        <v>0</v>
      </c>
      <c r="V216" s="277">
        <v>15</v>
      </c>
      <c r="W216" s="277" t="s">
        <v>530</v>
      </c>
      <c r="X216" s="277"/>
      <c r="Y216" s="277"/>
      <c r="Z216" s="277" t="s">
        <v>50</v>
      </c>
      <c r="AA216" s="277" t="s">
        <v>51</v>
      </c>
      <c r="AB216" s="277" t="s">
        <v>51</v>
      </c>
      <c r="AC216" s="277" t="s">
        <v>46</v>
      </c>
      <c r="AD216" s="277" t="s">
        <v>531</v>
      </c>
      <c r="AE216" s="277" t="s">
        <v>531</v>
      </c>
      <c r="AF216" s="277" t="s">
        <v>531</v>
      </c>
      <c r="AG216" s="277" t="s">
        <v>53</v>
      </c>
      <c r="AH216" s="277" t="s">
        <v>54</v>
      </c>
      <c r="AI216" s="277" t="s">
        <v>46</v>
      </c>
      <c r="AJ216" s="291"/>
      <c r="AK216" s="291"/>
      <c r="AL216" s="277" t="s">
        <v>532</v>
      </c>
      <c r="AM216" s="277"/>
      <c r="AN216" s="277"/>
      <c r="AO216" s="285"/>
      <c r="AP216" s="285"/>
      <c r="AQ216" s="520"/>
      <c r="AR216" s="121">
        <f t="shared" si="84"/>
        <v>1</v>
      </c>
      <c r="AS216" s="121" t="str">
        <f t="shared" si="86"/>
        <v>2021_01_18_a</v>
      </c>
      <c r="AT216" s="122"/>
      <c r="AU216" s="121" t="str">
        <f t="shared" si="87"/>
        <v>2021</v>
      </c>
      <c r="AV216" s="121" t="str">
        <f t="shared" si="88"/>
        <v>01</v>
      </c>
      <c r="AW216" s="121" t="str">
        <f t="shared" si="89"/>
        <v>18</v>
      </c>
      <c r="AX216" s="121">
        <f t="shared" si="90"/>
        <v>44214</v>
      </c>
      <c r="AY216" s="123"/>
      <c r="AZ216" s="124">
        <f t="shared" si="91"/>
        <v>44214</v>
      </c>
      <c r="BA216" s="121" t="b">
        <f t="shared" si="92"/>
        <v>1</v>
      </c>
      <c r="BB216" s="121">
        <f t="shared" si="93"/>
        <v>44214</v>
      </c>
      <c r="BC216" s="121" t="str">
        <f t="shared" si="94"/>
        <v>no</v>
      </c>
      <c r="BD216" s="121" t="b">
        <f t="shared" si="95"/>
        <v>0</v>
      </c>
      <c r="BE216" s="125" t="s">
        <v>56</v>
      </c>
      <c r="BF216" s="287"/>
    </row>
    <row r="217" spans="1:58" s="276" customFormat="1" ht="154">
      <c r="A217" s="283" t="s">
        <v>533</v>
      </c>
      <c r="B217" s="281" t="s">
        <v>534</v>
      </c>
      <c r="C217" s="283"/>
      <c r="D217" s="283">
        <v>10097154</v>
      </c>
      <c r="E217" s="283"/>
      <c r="F217" s="288" t="s">
        <v>527</v>
      </c>
      <c r="G217" s="289" t="s">
        <v>535</v>
      </c>
      <c r="H217" s="290">
        <v>44236</v>
      </c>
      <c r="I217" s="289"/>
      <c r="J217" s="290">
        <v>44257</v>
      </c>
      <c r="K217" s="289"/>
      <c r="L217" s="289"/>
      <c r="M217" s="289"/>
      <c r="N217" s="289"/>
      <c r="O217" s="289"/>
      <c r="P217" s="289"/>
      <c r="Q217" s="277" t="s">
        <v>47</v>
      </c>
      <c r="R217" s="277" t="s">
        <v>529</v>
      </c>
      <c r="S217" s="277">
        <f t="shared" si="96"/>
        <v>40</v>
      </c>
      <c r="T217" s="277"/>
      <c r="U217" s="277">
        <v>0</v>
      </c>
      <c r="V217" s="277">
        <v>40</v>
      </c>
      <c r="W217" s="277"/>
      <c r="X217" s="277"/>
      <c r="Y217" s="277"/>
      <c r="Z217" s="277"/>
      <c r="AA217" s="277"/>
      <c r="AB217" s="277"/>
      <c r="AC217" s="277"/>
      <c r="AD217" s="277"/>
      <c r="AE217" s="277"/>
      <c r="AF217" s="277"/>
      <c r="AG217" s="277" t="s">
        <v>53</v>
      </c>
      <c r="AH217" s="277" t="s">
        <v>54</v>
      </c>
      <c r="AI217" s="277"/>
      <c r="AJ217" s="291"/>
      <c r="AK217" s="291"/>
      <c r="AL217" s="277"/>
      <c r="AM217" s="277"/>
      <c r="AN217" s="277"/>
      <c r="AO217" s="285"/>
      <c r="AP217" s="285"/>
      <c r="AQ217" s="520"/>
      <c r="AR217" s="121">
        <f t="shared" si="84"/>
        <v>1</v>
      </c>
      <c r="AS217" s="121" t="str">
        <f t="shared" si="86"/>
        <v>2021_02_09_a</v>
      </c>
      <c r="AT217" s="122"/>
      <c r="AU217" s="121" t="str">
        <f t="shared" si="87"/>
        <v>2021</v>
      </c>
      <c r="AV217" s="121" t="str">
        <f t="shared" si="88"/>
        <v>02</v>
      </c>
      <c r="AW217" s="121" t="str">
        <f t="shared" si="89"/>
        <v>09</v>
      </c>
      <c r="AX217" s="121">
        <f t="shared" si="90"/>
        <v>44236</v>
      </c>
      <c r="AY217" s="123"/>
      <c r="AZ217" s="124">
        <f t="shared" si="91"/>
        <v>44236</v>
      </c>
      <c r="BA217" s="121" t="b">
        <f t="shared" si="92"/>
        <v>1</v>
      </c>
      <c r="BB217" s="121">
        <f t="shared" si="93"/>
        <v>44236</v>
      </c>
      <c r="BC217" s="121" t="str">
        <f t="shared" si="94"/>
        <v>no</v>
      </c>
      <c r="BD217" s="121" t="b">
        <f t="shared" si="95"/>
        <v>0</v>
      </c>
      <c r="BE217" s="125" t="s">
        <v>56</v>
      </c>
      <c r="BF217" s="287"/>
    </row>
    <row r="218" spans="1:58" s="276" customFormat="1" ht="154">
      <c r="A218" s="283"/>
      <c r="B218" s="281" t="s">
        <v>536</v>
      </c>
      <c r="C218" s="283"/>
      <c r="D218" s="283">
        <v>10097703</v>
      </c>
      <c r="E218" s="283"/>
      <c r="F218" s="522" t="s">
        <v>527</v>
      </c>
      <c r="G218" s="292" t="s">
        <v>535</v>
      </c>
      <c r="H218" s="293">
        <v>44253</v>
      </c>
      <c r="I218" s="289"/>
      <c r="J218" s="290">
        <f t="shared" ref="J218:J239" si="97">H218+14</f>
        <v>44267</v>
      </c>
      <c r="K218" s="289"/>
      <c r="L218" s="289"/>
      <c r="M218" s="289"/>
      <c r="N218" s="289"/>
      <c r="O218" s="289"/>
      <c r="P218" s="289"/>
      <c r="Q218" s="277" t="s">
        <v>47</v>
      </c>
      <c r="R218" s="277" t="s">
        <v>537</v>
      </c>
      <c r="S218" s="277">
        <f t="shared" si="96"/>
        <v>19</v>
      </c>
      <c r="T218" s="277"/>
      <c r="U218" s="277">
        <v>0</v>
      </c>
      <c r="V218" s="277">
        <v>19</v>
      </c>
      <c r="W218" s="277"/>
      <c r="X218" s="277"/>
      <c r="Y218" s="277"/>
      <c r="Z218" s="277"/>
      <c r="AA218" s="277"/>
      <c r="AB218" s="277"/>
      <c r="AC218" s="277"/>
      <c r="AD218" s="277"/>
      <c r="AE218" s="277"/>
      <c r="AF218" s="277"/>
      <c r="AG218" s="277" t="s">
        <v>53</v>
      </c>
      <c r="AH218" s="277" t="s">
        <v>54</v>
      </c>
      <c r="AI218" s="277"/>
      <c r="AJ218" s="291"/>
      <c r="AK218" s="291"/>
      <c r="AL218" s="277"/>
      <c r="AM218" s="277"/>
      <c r="AN218" s="277"/>
      <c r="AO218" s="285"/>
      <c r="AP218" s="285"/>
      <c r="AQ218" s="520"/>
      <c r="AR218" s="121">
        <f t="shared" si="84"/>
        <v>1</v>
      </c>
      <c r="AS218" s="121" t="str">
        <f t="shared" si="86"/>
        <v>2021_02_26_a</v>
      </c>
      <c r="AT218" s="122"/>
      <c r="AU218" s="121" t="str">
        <f t="shared" si="87"/>
        <v>2021</v>
      </c>
      <c r="AV218" s="121" t="str">
        <f t="shared" si="88"/>
        <v>02</v>
      </c>
      <c r="AW218" s="121" t="str">
        <f t="shared" si="89"/>
        <v>26</v>
      </c>
      <c r="AX218" s="121">
        <f t="shared" si="90"/>
        <v>44253</v>
      </c>
      <c r="AY218" s="123"/>
      <c r="AZ218" s="124">
        <f t="shared" si="91"/>
        <v>44253</v>
      </c>
      <c r="BA218" s="121" t="b">
        <f t="shared" si="92"/>
        <v>1</v>
      </c>
      <c r="BB218" s="121">
        <f t="shared" si="93"/>
        <v>44253</v>
      </c>
      <c r="BC218" s="121" t="str">
        <f t="shared" si="94"/>
        <v>no</v>
      </c>
      <c r="BD218" s="121" t="b">
        <f t="shared" si="95"/>
        <v>0</v>
      </c>
      <c r="BE218" s="125" t="s">
        <v>56</v>
      </c>
      <c r="BF218" s="287"/>
    </row>
    <row r="219" spans="1:58" s="276" customFormat="1" ht="154">
      <c r="A219" s="283"/>
      <c r="B219" s="281" t="s">
        <v>538</v>
      </c>
      <c r="C219" s="283"/>
      <c r="D219" s="283">
        <v>10097778</v>
      </c>
      <c r="E219" s="283"/>
      <c r="F219" s="522" t="s">
        <v>527</v>
      </c>
      <c r="G219" s="292" t="s">
        <v>539</v>
      </c>
      <c r="H219" s="293">
        <v>44259</v>
      </c>
      <c r="I219" s="289"/>
      <c r="J219" s="290">
        <f t="shared" si="97"/>
        <v>44273</v>
      </c>
      <c r="K219" s="289"/>
      <c r="L219" s="289"/>
      <c r="M219" s="289"/>
      <c r="N219" s="289"/>
      <c r="O219" s="289"/>
      <c r="P219" s="289"/>
      <c r="Q219" s="277" t="s">
        <v>47</v>
      </c>
      <c r="R219" s="277" t="s">
        <v>540</v>
      </c>
      <c r="S219" s="277">
        <f t="shared" si="96"/>
        <v>31</v>
      </c>
      <c r="T219" s="277"/>
      <c r="U219" s="277">
        <v>0</v>
      </c>
      <c r="V219" s="277">
        <v>31</v>
      </c>
      <c r="W219" s="277"/>
      <c r="X219" s="277"/>
      <c r="Y219" s="277"/>
      <c r="Z219" s="277"/>
      <c r="AA219" s="277"/>
      <c r="AB219" s="277"/>
      <c r="AC219" s="277"/>
      <c r="AD219" s="277"/>
      <c r="AE219" s="277"/>
      <c r="AF219" s="277"/>
      <c r="AG219" s="277" t="s">
        <v>53</v>
      </c>
      <c r="AH219" s="277" t="s">
        <v>54</v>
      </c>
      <c r="AI219" s="277"/>
      <c r="AJ219" s="291"/>
      <c r="AK219" s="291"/>
      <c r="AL219" s="277"/>
      <c r="AM219" s="277"/>
      <c r="AN219" s="277"/>
      <c r="AO219" s="285"/>
      <c r="AP219" s="285"/>
      <c r="AQ219" s="520"/>
      <c r="AR219" s="121">
        <f t="shared" si="84"/>
        <v>1</v>
      </c>
      <c r="AS219" s="121" t="str">
        <f t="shared" si="86"/>
        <v>2021_03_04_a</v>
      </c>
      <c r="AT219" s="122"/>
      <c r="AU219" s="121" t="str">
        <f t="shared" si="87"/>
        <v>2021</v>
      </c>
      <c r="AV219" s="121" t="str">
        <f t="shared" si="88"/>
        <v>03</v>
      </c>
      <c r="AW219" s="121" t="str">
        <f t="shared" si="89"/>
        <v>04</v>
      </c>
      <c r="AX219" s="121">
        <f t="shared" si="90"/>
        <v>44259</v>
      </c>
      <c r="AY219" s="123"/>
      <c r="AZ219" s="124">
        <f t="shared" si="91"/>
        <v>44259</v>
      </c>
      <c r="BA219" s="121" t="b">
        <f t="shared" si="92"/>
        <v>1</v>
      </c>
      <c r="BB219" s="121">
        <f t="shared" si="93"/>
        <v>44259</v>
      </c>
      <c r="BC219" s="121" t="str">
        <f t="shared" si="94"/>
        <v>no</v>
      </c>
      <c r="BD219" s="121" t="b">
        <f t="shared" si="95"/>
        <v>0</v>
      </c>
      <c r="BE219" s="125" t="s">
        <v>56</v>
      </c>
      <c r="BF219" s="287"/>
    </row>
    <row r="220" spans="1:58" s="276" customFormat="1" ht="154">
      <c r="A220" s="283"/>
      <c r="B220" s="281" t="s">
        <v>541</v>
      </c>
      <c r="C220" s="283"/>
      <c r="D220" s="283">
        <v>10098055</v>
      </c>
      <c r="E220" s="283"/>
      <c r="F220" s="522" t="s">
        <v>527</v>
      </c>
      <c r="G220" s="292" t="s">
        <v>539</v>
      </c>
      <c r="H220" s="293">
        <v>44271</v>
      </c>
      <c r="I220" s="289"/>
      <c r="J220" s="290">
        <f t="shared" si="97"/>
        <v>44285</v>
      </c>
      <c r="K220" s="289"/>
      <c r="L220" s="289"/>
      <c r="M220" s="289"/>
      <c r="N220" s="289"/>
      <c r="O220" s="289"/>
      <c r="P220" s="289"/>
      <c r="Q220" s="277" t="s">
        <v>47</v>
      </c>
      <c r="R220" s="277" t="s">
        <v>529</v>
      </c>
      <c r="S220" s="277">
        <f t="shared" si="96"/>
        <v>94</v>
      </c>
      <c r="T220" s="277"/>
      <c r="U220" s="277">
        <v>0</v>
      </c>
      <c r="V220" s="277">
        <v>94</v>
      </c>
      <c r="W220" s="277"/>
      <c r="X220" s="277"/>
      <c r="Y220" s="277"/>
      <c r="Z220" s="277"/>
      <c r="AA220" s="277"/>
      <c r="AB220" s="277"/>
      <c r="AC220" s="277"/>
      <c r="AD220" s="277"/>
      <c r="AE220" s="277"/>
      <c r="AF220" s="277"/>
      <c r="AG220" s="277" t="s">
        <v>53</v>
      </c>
      <c r="AH220" s="277" t="s">
        <v>54</v>
      </c>
      <c r="AI220" s="277"/>
      <c r="AJ220" s="291"/>
      <c r="AK220" s="291"/>
      <c r="AL220" s="277"/>
      <c r="AM220" s="277"/>
      <c r="AN220" s="277"/>
      <c r="AO220" s="285"/>
      <c r="AP220" s="285"/>
      <c r="AQ220" s="520"/>
      <c r="AR220" s="121">
        <f t="shared" si="84"/>
        <v>1</v>
      </c>
      <c r="AS220" s="121" t="str">
        <f t="shared" si="86"/>
        <v>2021_03_16_a</v>
      </c>
      <c r="AT220" s="122"/>
      <c r="AU220" s="121" t="str">
        <f t="shared" si="87"/>
        <v>2021</v>
      </c>
      <c r="AV220" s="121" t="str">
        <f t="shared" si="88"/>
        <v>03</v>
      </c>
      <c r="AW220" s="121" t="str">
        <f t="shared" si="89"/>
        <v>16</v>
      </c>
      <c r="AX220" s="121">
        <f t="shared" si="90"/>
        <v>44271</v>
      </c>
      <c r="AY220" s="123"/>
      <c r="AZ220" s="124">
        <f t="shared" si="91"/>
        <v>44271</v>
      </c>
      <c r="BA220" s="121" t="b">
        <f t="shared" si="92"/>
        <v>1</v>
      </c>
      <c r="BB220" s="121">
        <f t="shared" si="93"/>
        <v>44271</v>
      </c>
      <c r="BC220" s="121" t="str">
        <f t="shared" si="94"/>
        <v>no</v>
      </c>
      <c r="BD220" s="121" t="b">
        <f t="shared" si="95"/>
        <v>0</v>
      </c>
      <c r="BE220" s="125" t="s">
        <v>56</v>
      </c>
      <c r="BF220" s="287"/>
    </row>
    <row r="221" spans="1:58" s="276" customFormat="1" ht="154">
      <c r="A221" s="283"/>
      <c r="B221" s="281" t="s">
        <v>542</v>
      </c>
      <c r="C221" s="283"/>
      <c r="D221" s="283">
        <v>10099872</v>
      </c>
      <c r="E221" s="283"/>
      <c r="F221" s="522" t="s">
        <v>527</v>
      </c>
      <c r="G221" s="292" t="s">
        <v>543</v>
      </c>
      <c r="H221" s="293">
        <v>44299</v>
      </c>
      <c r="I221" s="289"/>
      <c r="J221" s="290">
        <f t="shared" si="97"/>
        <v>44313</v>
      </c>
      <c r="K221" s="289"/>
      <c r="L221" s="289"/>
      <c r="M221" s="289"/>
      <c r="N221" s="289"/>
      <c r="O221" s="289"/>
      <c r="P221" s="289"/>
      <c r="Q221" s="277" t="s">
        <v>78</v>
      </c>
      <c r="R221" s="277" t="s">
        <v>540</v>
      </c>
      <c r="S221" s="277">
        <f t="shared" si="96"/>
        <v>22</v>
      </c>
      <c r="T221" s="277"/>
      <c r="U221" s="277">
        <v>0</v>
      </c>
      <c r="V221" s="277">
        <v>22</v>
      </c>
      <c r="W221" s="277"/>
      <c r="X221" s="277"/>
      <c r="Y221" s="277"/>
      <c r="Z221" s="277"/>
      <c r="AA221" s="277"/>
      <c r="AB221" s="277"/>
      <c r="AC221" s="277"/>
      <c r="AD221" s="277"/>
      <c r="AE221" s="277"/>
      <c r="AF221" s="277"/>
      <c r="AG221" s="277" t="s">
        <v>53</v>
      </c>
      <c r="AH221" s="277" t="s">
        <v>54</v>
      </c>
      <c r="AI221" s="277"/>
      <c r="AJ221" s="291"/>
      <c r="AK221" s="291"/>
      <c r="AL221" s="277"/>
      <c r="AM221" s="277"/>
      <c r="AN221" s="277"/>
      <c r="AO221" s="285"/>
      <c r="AP221" s="285"/>
      <c r="AQ221" s="520"/>
      <c r="AR221" s="121">
        <f t="shared" si="84"/>
        <v>1</v>
      </c>
      <c r="AS221" s="121" t="str">
        <f t="shared" si="86"/>
        <v>2021_04_13_a</v>
      </c>
      <c r="AT221" s="122"/>
      <c r="AU221" s="121" t="str">
        <f t="shared" si="87"/>
        <v>2021</v>
      </c>
      <c r="AV221" s="121" t="str">
        <f t="shared" si="88"/>
        <v>04</v>
      </c>
      <c r="AW221" s="121" t="str">
        <f t="shared" si="89"/>
        <v>13</v>
      </c>
      <c r="AX221" s="121">
        <f t="shared" si="90"/>
        <v>44299</v>
      </c>
      <c r="AY221" s="123"/>
      <c r="AZ221" s="124">
        <f t="shared" si="91"/>
        <v>44299</v>
      </c>
      <c r="BA221" s="121" t="b">
        <f t="shared" si="92"/>
        <v>1</v>
      </c>
      <c r="BB221" s="121">
        <f t="shared" si="93"/>
        <v>44299</v>
      </c>
      <c r="BC221" s="121" t="str">
        <f t="shared" si="94"/>
        <v>no</v>
      </c>
      <c r="BD221" s="121" t="b">
        <f t="shared" si="95"/>
        <v>0</v>
      </c>
      <c r="BE221" s="125" t="s">
        <v>56</v>
      </c>
      <c r="BF221" s="287"/>
    </row>
    <row r="222" spans="1:58" s="276" customFormat="1" ht="154">
      <c r="A222" s="283"/>
      <c r="B222" s="281" t="s">
        <v>544</v>
      </c>
      <c r="C222" s="283"/>
      <c r="D222" s="283">
        <v>10099711</v>
      </c>
      <c r="E222" s="283"/>
      <c r="F222" s="522" t="s">
        <v>527</v>
      </c>
      <c r="G222" s="292" t="s">
        <v>543</v>
      </c>
      <c r="H222" s="293">
        <v>44306</v>
      </c>
      <c r="I222" s="289"/>
      <c r="J222" s="290">
        <f t="shared" si="97"/>
        <v>44320</v>
      </c>
      <c r="K222" s="289"/>
      <c r="L222" s="289"/>
      <c r="M222" s="289"/>
      <c r="N222" s="289"/>
      <c r="O222" s="289"/>
      <c r="P222" s="289"/>
      <c r="Q222" s="277" t="s">
        <v>78</v>
      </c>
      <c r="R222" s="277" t="s">
        <v>529</v>
      </c>
      <c r="S222" s="277">
        <f t="shared" si="96"/>
        <v>29</v>
      </c>
      <c r="T222" s="277"/>
      <c r="U222" s="277">
        <v>0</v>
      </c>
      <c r="V222" s="277">
        <v>29</v>
      </c>
      <c r="W222" s="277"/>
      <c r="X222" s="277"/>
      <c r="Y222" s="277"/>
      <c r="Z222" s="277"/>
      <c r="AA222" s="277"/>
      <c r="AB222" s="277"/>
      <c r="AC222" s="277"/>
      <c r="AD222" s="277"/>
      <c r="AE222" s="277"/>
      <c r="AF222" s="277"/>
      <c r="AG222" s="277" t="s">
        <v>53</v>
      </c>
      <c r="AH222" s="277" t="s">
        <v>54</v>
      </c>
      <c r="AI222" s="277"/>
      <c r="AJ222" s="291"/>
      <c r="AK222" s="291"/>
      <c r="AL222" s="277"/>
      <c r="AM222" s="277"/>
      <c r="AN222" s="277"/>
      <c r="AO222" s="285"/>
      <c r="AP222" s="285"/>
      <c r="AQ222" s="520"/>
      <c r="AR222" s="121">
        <f t="shared" si="84"/>
        <v>1</v>
      </c>
      <c r="AS222" s="121" t="str">
        <f t="shared" si="86"/>
        <v>2021_04_20_a</v>
      </c>
      <c r="AT222" s="122"/>
      <c r="AU222" s="121" t="str">
        <f t="shared" si="87"/>
        <v>2021</v>
      </c>
      <c r="AV222" s="121" t="str">
        <f t="shared" si="88"/>
        <v>04</v>
      </c>
      <c r="AW222" s="121" t="str">
        <f t="shared" si="89"/>
        <v>20</v>
      </c>
      <c r="AX222" s="121">
        <f t="shared" si="90"/>
        <v>44306</v>
      </c>
      <c r="AY222" s="123"/>
      <c r="AZ222" s="124">
        <f t="shared" si="91"/>
        <v>44306</v>
      </c>
      <c r="BA222" s="121" t="b">
        <f t="shared" si="92"/>
        <v>1</v>
      </c>
      <c r="BB222" s="121">
        <f t="shared" si="93"/>
        <v>44306</v>
      </c>
      <c r="BC222" s="121" t="str">
        <f t="shared" si="94"/>
        <v>no</v>
      </c>
      <c r="BD222" s="121" t="b">
        <f t="shared" si="95"/>
        <v>0</v>
      </c>
      <c r="BE222" s="125" t="s">
        <v>56</v>
      </c>
      <c r="BF222" s="287"/>
    </row>
    <row r="223" spans="1:58" s="276" customFormat="1" ht="154">
      <c r="A223" s="283"/>
      <c r="B223" s="281" t="s">
        <v>545</v>
      </c>
      <c r="C223" s="283"/>
      <c r="D223" s="283">
        <v>10100928</v>
      </c>
      <c r="E223" s="283"/>
      <c r="F223" s="522" t="s">
        <v>527</v>
      </c>
      <c r="G223" s="292" t="s">
        <v>543</v>
      </c>
      <c r="H223" s="293">
        <v>44298</v>
      </c>
      <c r="I223" s="289"/>
      <c r="J223" s="290">
        <f t="shared" si="97"/>
        <v>44312</v>
      </c>
      <c r="K223" s="289"/>
      <c r="L223" s="289"/>
      <c r="M223" s="289"/>
      <c r="N223" s="289"/>
      <c r="O223" s="289"/>
      <c r="P223" s="289"/>
      <c r="Q223" s="277" t="s">
        <v>78</v>
      </c>
      <c r="R223" s="277" t="s">
        <v>537</v>
      </c>
      <c r="S223" s="277">
        <f t="shared" si="96"/>
        <v>33</v>
      </c>
      <c r="T223" s="277"/>
      <c r="U223" s="277">
        <v>0</v>
      </c>
      <c r="V223" s="277">
        <v>33</v>
      </c>
      <c r="W223" s="277" t="s">
        <v>530</v>
      </c>
      <c r="X223" s="277"/>
      <c r="Y223" s="277"/>
      <c r="Z223" s="277" t="s">
        <v>50</v>
      </c>
      <c r="AA223" s="277" t="s">
        <v>51</v>
      </c>
      <c r="AB223" s="277" t="s">
        <v>51</v>
      </c>
      <c r="AC223" s="277" t="s">
        <v>46</v>
      </c>
      <c r="AD223" s="277" t="s">
        <v>531</v>
      </c>
      <c r="AE223" s="277" t="s">
        <v>531</v>
      </c>
      <c r="AF223" s="277" t="s">
        <v>531</v>
      </c>
      <c r="AG223" s="277" t="s">
        <v>53</v>
      </c>
      <c r="AH223" s="277" t="s">
        <v>54</v>
      </c>
      <c r="AI223" s="277" t="s">
        <v>46</v>
      </c>
      <c r="AJ223" s="291"/>
      <c r="AK223" s="291"/>
      <c r="AL223" s="277" t="s">
        <v>532</v>
      </c>
      <c r="AM223" s="277"/>
      <c r="AN223" s="277"/>
      <c r="AO223" s="285"/>
      <c r="AP223" s="285"/>
      <c r="AQ223" s="520"/>
      <c r="AR223" s="121">
        <f t="shared" si="84"/>
        <v>1</v>
      </c>
      <c r="AS223" s="121" t="str">
        <f t="shared" si="86"/>
        <v>2021_04_12_a</v>
      </c>
      <c r="AT223" s="122"/>
      <c r="AU223" s="121" t="str">
        <f t="shared" si="87"/>
        <v>2021</v>
      </c>
      <c r="AV223" s="121" t="str">
        <f t="shared" si="88"/>
        <v>04</v>
      </c>
      <c r="AW223" s="121" t="str">
        <f t="shared" si="89"/>
        <v>12</v>
      </c>
      <c r="AX223" s="121">
        <f t="shared" si="90"/>
        <v>44298</v>
      </c>
      <c r="AY223" s="123"/>
      <c r="AZ223" s="124">
        <f t="shared" si="91"/>
        <v>44298</v>
      </c>
      <c r="BA223" s="121" t="b">
        <f t="shared" si="92"/>
        <v>1</v>
      </c>
      <c r="BB223" s="121">
        <f t="shared" si="93"/>
        <v>44298</v>
      </c>
      <c r="BC223" s="121" t="str">
        <f t="shared" si="94"/>
        <v>no</v>
      </c>
      <c r="BD223" s="121" t="b">
        <f t="shared" si="95"/>
        <v>0</v>
      </c>
      <c r="BE223" s="125" t="s">
        <v>56</v>
      </c>
      <c r="BF223" s="287"/>
    </row>
    <row r="224" spans="1:58" s="276" customFormat="1" ht="154">
      <c r="A224" s="283" t="s">
        <v>533</v>
      </c>
      <c r="B224" s="281" t="s">
        <v>546</v>
      </c>
      <c r="C224" s="283"/>
      <c r="D224" s="283">
        <v>10100176</v>
      </c>
      <c r="E224" s="283"/>
      <c r="F224" s="522" t="s">
        <v>527</v>
      </c>
      <c r="G224" s="292" t="s">
        <v>547</v>
      </c>
      <c r="H224" s="293">
        <v>44326</v>
      </c>
      <c r="I224" s="289"/>
      <c r="J224" s="290">
        <f t="shared" si="97"/>
        <v>44340</v>
      </c>
      <c r="K224" s="289"/>
      <c r="L224" s="289"/>
      <c r="M224" s="289"/>
      <c r="N224" s="289"/>
      <c r="O224" s="289"/>
      <c r="P224" s="289"/>
      <c r="Q224" s="277" t="s">
        <v>78</v>
      </c>
      <c r="R224" s="277" t="s">
        <v>540</v>
      </c>
      <c r="S224" s="277">
        <f t="shared" si="96"/>
        <v>22</v>
      </c>
      <c r="T224" s="277"/>
      <c r="U224" s="277">
        <v>0</v>
      </c>
      <c r="V224" s="277">
        <v>22</v>
      </c>
      <c r="W224" s="277"/>
      <c r="X224" s="277"/>
      <c r="Y224" s="277"/>
      <c r="Z224" s="277"/>
      <c r="AA224" s="277"/>
      <c r="AB224" s="277"/>
      <c r="AC224" s="277"/>
      <c r="AD224" s="277"/>
      <c r="AE224" s="277"/>
      <c r="AF224" s="277"/>
      <c r="AG224" s="277" t="s">
        <v>53</v>
      </c>
      <c r="AH224" s="277" t="s">
        <v>54</v>
      </c>
      <c r="AI224" s="277"/>
      <c r="AJ224" s="291"/>
      <c r="AK224" s="291"/>
      <c r="AL224" s="277"/>
      <c r="AM224" s="277"/>
      <c r="AN224" s="277"/>
      <c r="AO224" s="285"/>
      <c r="AP224" s="285"/>
      <c r="AQ224" s="520"/>
      <c r="AR224" s="121">
        <f t="shared" si="84"/>
        <v>1</v>
      </c>
      <c r="AS224" s="121" t="str">
        <f t="shared" si="86"/>
        <v>2021_05_10_a</v>
      </c>
      <c r="AT224" s="122"/>
      <c r="AU224" s="121" t="str">
        <f t="shared" si="87"/>
        <v>2021</v>
      </c>
      <c r="AV224" s="121" t="str">
        <f t="shared" si="88"/>
        <v>05</v>
      </c>
      <c r="AW224" s="121" t="str">
        <f t="shared" si="89"/>
        <v>10</v>
      </c>
      <c r="AX224" s="121">
        <f t="shared" si="90"/>
        <v>44326</v>
      </c>
      <c r="AY224" s="123"/>
      <c r="AZ224" s="124">
        <f t="shared" si="91"/>
        <v>44326</v>
      </c>
      <c r="BA224" s="121" t="b">
        <f t="shared" si="92"/>
        <v>1</v>
      </c>
      <c r="BB224" s="121">
        <f t="shared" si="93"/>
        <v>44326</v>
      </c>
      <c r="BC224" s="121" t="str">
        <f t="shared" si="94"/>
        <v>no</v>
      </c>
      <c r="BD224" s="121" t="b">
        <f t="shared" si="95"/>
        <v>0</v>
      </c>
      <c r="BE224" s="125" t="s">
        <v>56</v>
      </c>
      <c r="BF224" s="287"/>
    </row>
    <row r="225" spans="1:58" s="276" customFormat="1" ht="154">
      <c r="A225" s="283"/>
      <c r="B225" s="281" t="s">
        <v>548</v>
      </c>
      <c r="C225" s="283"/>
      <c r="D225" s="283">
        <v>10102216</v>
      </c>
      <c r="E225" s="283"/>
      <c r="F225" s="522" t="s">
        <v>527</v>
      </c>
      <c r="G225" s="292" t="s">
        <v>547</v>
      </c>
      <c r="H225" s="293">
        <v>44335</v>
      </c>
      <c r="I225" s="289"/>
      <c r="J225" s="290">
        <f t="shared" si="97"/>
        <v>44349</v>
      </c>
      <c r="K225" s="289"/>
      <c r="L225" s="289"/>
      <c r="M225" s="289"/>
      <c r="N225" s="289"/>
      <c r="O225" s="289"/>
      <c r="P225" s="289"/>
      <c r="Q225" s="277" t="s">
        <v>78</v>
      </c>
      <c r="R225" s="277" t="s">
        <v>537</v>
      </c>
      <c r="S225" s="277">
        <f t="shared" si="96"/>
        <v>20</v>
      </c>
      <c r="T225" s="277"/>
      <c r="U225" s="277">
        <v>0</v>
      </c>
      <c r="V225" s="277">
        <v>20</v>
      </c>
      <c r="W225" s="277"/>
      <c r="X225" s="277"/>
      <c r="Y225" s="277"/>
      <c r="Z225" s="277"/>
      <c r="AA225" s="277"/>
      <c r="AB225" s="277"/>
      <c r="AC225" s="277"/>
      <c r="AD225" s="277"/>
      <c r="AE225" s="277"/>
      <c r="AF225" s="277"/>
      <c r="AG225" s="277" t="s">
        <v>53</v>
      </c>
      <c r="AH225" s="277" t="s">
        <v>54</v>
      </c>
      <c r="AI225" s="277"/>
      <c r="AJ225" s="291"/>
      <c r="AK225" s="291"/>
      <c r="AL225" s="277"/>
      <c r="AM225" s="277"/>
      <c r="AN225" s="277"/>
      <c r="AO225" s="285"/>
      <c r="AP225" s="285"/>
      <c r="AQ225" s="520"/>
      <c r="AR225" s="121">
        <f t="shared" si="84"/>
        <v>1</v>
      </c>
      <c r="AS225" s="121" t="str">
        <f t="shared" si="86"/>
        <v>2021_05_19_a</v>
      </c>
      <c r="AT225" s="122"/>
      <c r="AU225" s="121" t="str">
        <f t="shared" si="87"/>
        <v>2021</v>
      </c>
      <c r="AV225" s="121" t="str">
        <f t="shared" si="88"/>
        <v>05</v>
      </c>
      <c r="AW225" s="121" t="str">
        <f t="shared" si="89"/>
        <v>19</v>
      </c>
      <c r="AX225" s="121">
        <f t="shared" si="90"/>
        <v>44335</v>
      </c>
      <c r="AY225" s="123"/>
      <c r="AZ225" s="124">
        <f t="shared" si="91"/>
        <v>44335</v>
      </c>
      <c r="BA225" s="121" t="b">
        <f t="shared" si="92"/>
        <v>1</v>
      </c>
      <c r="BB225" s="121">
        <f t="shared" si="93"/>
        <v>44335</v>
      </c>
      <c r="BC225" s="121" t="str">
        <f t="shared" si="94"/>
        <v>no</v>
      </c>
      <c r="BD225" s="121" t="b">
        <f t="shared" si="95"/>
        <v>0</v>
      </c>
      <c r="BE225" s="125" t="s">
        <v>56</v>
      </c>
      <c r="BF225" s="287"/>
    </row>
    <row r="226" spans="1:58" s="276" customFormat="1" ht="154">
      <c r="A226" s="283"/>
      <c r="B226" s="281" t="s">
        <v>549</v>
      </c>
      <c r="C226" s="283"/>
      <c r="D226" s="283">
        <v>10101988</v>
      </c>
      <c r="E226" s="283"/>
      <c r="F226" s="522" t="s">
        <v>527</v>
      </c>
      <c r="G226" s="292" t="s">
        <v>547</v>
      </c>
      <c r="H226" s="293">
        <v>44334</v>
      </c>
      <c r="I226" s="289"/>
      <c r="J226" s="290">
        <f t="shared" si="97"/>
        <v>44348</v>
      </c>
      <c r="K226" s="289"/>
      <c r="L226" s="289"/>
      <c r="M226" s="289"/>
      <c r="N226" s="289"/>
      <c r="O226" s="289"/>
      <c r="P226" s="289"/>
      <c r="Q226" s="277" t="s">
        <v>78</v>
      </c>
      <c r="R226" s="277" t="s">
        <v>529</v>
      </c>
      <c r="S226" s="277">
        <f t="shared" si="96"/>
        <v>60</v>
      </c>
      <c r="T226" s="277"/>
      <c r="U226" s="277">
        <v>0</v>
      </c>
      <c r="V226" s="277">
        <v>60</v>
      </c>
      <c r="W226" s="277"/>
      <c r="X226" s="277"/>
      <c r="Y226" s="277"/>
      <c r="Z226" s="277"/>
      <c r="AA226" s="277"/>
      <c r="AB226" s="277"/>
      <c r="AC226" s="277"/>
      <c r="AD226" s="277"/>
      <c r="AE226" s="277"/>
      <c r="AF226" s="277"/>
      <c r="AG226" s="277" t="s">
        <v>53</v>
      </c>
      <c r="AH226" s="277" t="s">
        <v>54</v>
      </c>
      <c r="AI226" s="277"/>
      <c r="AJ226" s="291"/>
      <c r="AK226" s="291"/>
      <c r="AL226" s="277"/>
      <c r="AM226" s="277"/>
      <c r="AN226" s="277"/>
      <c r="AO226" s="285"/>
      <c r="AP226" s="285"/>
      <c r="AQ226" s="520"/>
      <c r="AR226" s="121">
        <f t="shared" si="84"/>
        <v>1</v>
      </c>
      <c r="AS226" s="121" t="str">
        <f t="shared" si="86"/>
        <v>2021_05_18_a</v>
      </c>
      <c r="AT226" s="122"/>
      <c r="AU226" s="121" t="str">
        <f t="shared" si="87"/>
        <v>2021</v>
      </c>
      <c r="AV226" s="121" t="str">
        <f t="shared" si="88"/>
        <v>05</v>
      </c>
      <c r="AW226" s="121" t="str">
        <f t="shared" si="89"/>
        <v>18</v>
      </c>
      <c r="AX226" s="121">
        <f t="shared" si="90"/>
        <v>44334</v>
      </c>
      <c r="AY226" s="123"/>
      <c r="AZ226" s="124">
        <f t="shared" si="91"/>
        <v>44334</v>
      </c>
      <c r="BA226" s="121" t="b">
        <f t="shared" si="92"/>
        <v>1</v>
      </c>
      <c r="BB226" s="121">
        <f t="shared" si="93"/>
        <v>44334</v>
      </c>
      <c r="BC226" s="121" t="str">
        <f t="shared" si="94"/>
        <v>no</v>
      </c>
      <c r="BD226" s="121" t="b">
        <f t="shared" si="95"/>
        <v>0</v>
      </c>
      <c r="BE226" s="125" t="s">
        <v>56</v>
      </c>
      <c r="BF226" s="287"/>
    </row>
    <row r="227" spans="1:58" s="276" customFormat="1" ht="154">
      <c r="A227" s="283"/>
      <c r="B227" s="281" t="s">
        <v>550</v>
      </c>
      <c r="C227" s="283"/>
      <c r="D227" s="283">
        <v>10100177</v>
      </c>
      <c r="E227" s="283"/>
      <c r="F227" s="522" t="s">
        <v>527</v>
      </c>
      <c r="G227" s="292" t="s">
        <v>551</v>
      </c>
      <c r="H227" s="293">
        <v>44350</v>
      </c>
      <c r="I227" s="289"/>
      <c r="J227" s="290">
        <f t="shared" si="97"/>
        <v>44364</v>
      </c>
      <c r="K227" s="289"/>
      <c r="L227" s="289"/>
      <c r="M227" s="289"/>
      <c r="N227" s="289"/>
      <c r="O227" s="289"/>
      <c r="P227" s="289"/>
      <c r="Q227" s="277" t="s">
        <v>78</v>
      </c>
      <c r="R227" s="277" t="s">
        <v>540</v>
      </c>
      <c r="S227" s="277">
        <f t="shared" si="96"/>
        <v>9</v>
      </c>
      <c r="T227" s="277"/>
      <c r="U227" s="277">
        <v>0</v>
      </c>
      <c r="V227" s="277">
        <v>9</v>
      </c>
      <c r="W227" s="277"/>
      <c r="X227" s="277"/>
      <c r="Y227" s="277"/>
      <c r="Z227" s="277"/>
      <c r="AA227" s="277"/>
      <c r="AB227" s="277"/>
      <c r="AC227" s="277"/>
      <c r="AD227" s="277"/>
      <c r="AE227" s="277"/>
      <c r="AF227" s="277"/>
      <c r="AG227" s="277" t="s">
        <v>53</v>
      </c>
      <c r="AH227" s="277" t="s">
        <v>54</v>
      </c>
      <c r="AI227" s="277"/>
      <c r="AJ227" s="291"/>
      <c r="AK227" s="291"/>
      <c r="AL227" s="277"/>
      <c r="AM227" s="277"/>
      <c r="AN227" s="277"/>
      <c r="AO227" s="285"/>
      <c r="AP227" s="285"/>
      <c r="AQ227" s="520"/>
      <c r="AR227" s="121">
        <f t="shared" si="84"/>
        <v>1</v>
      </c>
      <c r="AS227" s="121" t="str">
        <f t="shared" si="86"/>
        <v>2021_06_03_a</v>
      </c>
      <c r="AT227" s="122"/>
      <c r="AU227" s="121" t="str">
        <f t="shared" si="87"/>
        <v>2021</v>
      </c>
      <c r="AV227" s="121" t="str">
        <f t="shared" si="88"/>
        <v>06</v>
      </c>
      <c r="AW227" s="121" t="str">
        <f t="shared" si="89"/>
        <v>03</v>
      </c>
      <c r="AX227" s="121">
        <f t="shared" si="90"/>
        <v>44350</v>
      </c>
      <c r="AY227" s="123"/>
      <c r="AZ227" s="124">
        <f t="shared" si="91"/>
        <v>44350</v>
      </c>
      <c r="BA227" s="121" t="b">
        <f t="shared" si="92"/>
        <v>1</v>
      </c>
      <c r="BB227" s="121">
        <f t="shared" si="93"/>
        <v>44350</v>
      </c>
      <c r="BC227" s="121" t="str">
        <f t="shared" si="94"/>
        <v>no</v>
      </c>
      <c r="BD227" s="121" t="b">
        <f t="shared" si="95"/>
        <v>0</v>
      </c>
      <c r="BE227" s="125" t="s">
        <v>56</v>
      </c>
      <c r="BF227" s="287"/>
    </row>
    <row r="228" spans="1:58" s="276" customFormat="1" ht="154">
      <c r="A228" s="283"/>
      <c r="B228" s="281" t="s">
        <v>552</v>
      </c>
      <c r="C228" s="283"/>
      <c r="D228" s="283">
        <v>10101989</v>
      </c>
      <c r="E228" s="283"/>
      <c r="F228" s="522" t="s">
        <v>527</v>
      </c>
      <c r="G228" s="292" t="s">
        <v>551</v>
      </c>
      <c r="H228" s="293">
        <v>44362</v>
      </c>
      <c r="I228" s="289"/>
      <c r="J228" s="290">
        <f t="shared" si="97"/>
        <v>44376</v>
      </c>
      <c r="K228" s="289"/>
      <c r="L228" s="289"/>
      <c r="M228" s="289"/>
      <c r="N228" s="289"/>
      <c r="O228" s="289"/>
      <c r="P228" s="289"/>
      <c r="Q228" s="277" t="s">
        <v>78</v>
      </c>
      <c r="R228" s="277" t="s">
        <v>529</v>
      </c>
      <c r="S228" s="277">
        <f t="shared" si="96"/>
        <v>26</v>
      </c>
      <c r="T228" s="277"/>
      <c r="U228" s="277">
        <v>0</v>
      </c>
      <c r="V228" s="277">
        <v>26</v>
      </c>
      <c r="W228" s="277"/>
      <c r="X228" s="277"/>
      <c r="Y228" s="277"/>
      <c r="Z228" s="277"/>
      <c r="AA228" s="277"/>
      <c r="AB228" s="277"/>
      <c r="AC228" s="277"/>
      <c r="AD228" s="277"/>
      <c r="AE228" s="277"/>
      <c r="AF228" s="277"/>
      <c r="AG228" s="277" t="s">
        <v>53</v>
      </c>
      <c r="AH228" s="277" t="s">
        <v>54</v>
      </c>
      <c r="AI228" s="277"/>
      <c r="AJ228" s="291"/>
      <c r="AK228" s="291"/>
      <c r="AL228" s="277"/>
      <c r="AM228" s="277"/>
      <c r="AN228" s="277"/>
      <c r="AO228" s="285"/>
      <c r="AP228" s="285"/>
      <c r="AQ228" s="520"/>
      <c r="AR228" s="121">
        <f t="shared" si="84"/>
        <v>1</v>
      </c>
      <c r="AS228" s="121" t="str">
        <f t="shared" si="86"/>
        <v>2021_06_15_a</v>
      </c>
      <c r="AT228" s="122"/>
      <c r="AU228" s="121" t="str">
        <f t="shared" si="87"/>
        <v>2021</v>
      </c>
      <c r="AV228" s="121" t="str">
        <f t="shared" si="88"/>
        <v>06</v>
      </c>
      <c r="AW228" s="121" t="str">
        <f t="shared" si="89"/>
        <v>15</v>
      </c>
      <c r="AX228" s="121">
        <f t="shared" si="90"/>
        <v>44362</v>
      </c>
      <c r="AY228" s="123"/>
      <c r="AZ228" s="124">
        <f t="shared" si="91"/>
        <v>44362</v>
      </c>
      <c r="BA228" s="121" t="b">
        <f t="shared" si="92"/>
        <v>1</v>
      </c>
      <c r="BB228" s="121">
        <f t="shared" si="93"/>
        <v>44362</v>
      </c>
      <c r="BC228" s="121" t="str">
        <f t="shared" si="94"/>
        <v>no</v>
      </c>
      <c r="BD228" s="121" t="b">
        <f t="shared" si="95"/>
        <v>0</v>
      </c>
      <c r="BE228" s="125" t="s">
        <v>56</v>
      </c>
      <c r="BF228" s="287"/>
    </row>
    <row r="229" spans="1:58" s="276" customFormat="1" ht="154">
      <c r="A229" s="283"/>
      <c r="B229" s="281" t="s">
        <v>553</v>
      </c>
      <c r="C229" s="283"/>
      <c r="D229" s="283">
        <v>10103422</v>
      </c>
      <c r="E229" s="283"/>
      <c r="F229" s="522" t="s">
        <v>527</v>
      </c>
      <c r="G229" s="292" t="s">
        <v>551</v>
      </c>
      <c r="H229" s="293">
        <v>44376</v>
      </c>
      <c r="I229" s="289"/>
      <c r="J229" s="290">
        <f t="shared" si="97"/>
        <v>44390</v>
      </c>
      <c r="K229" s="289"/>
      <c r="L229" s="289"/>
      <c r="M229" s="289"/>
      <c r="N229" s="289"/>
      <c r="O229" s="289"/>
      <c r="P229" s="289"/>
      <c r="Q229" s="277" t="s">
        <v>78</v>
      </c>
      <c r="R229" s="277" t="s">
        <v>537</v>
      </c>
      <c r="S229" s="277">
        <f t="shared" si="96"/>
        <v>20</v>
      </c>
      <c r="T229" s="277"/>
      <c r="U229" s="277">
        <v>0</v>
      </c>
      <c r="V229" s="277">
        <v>20</v>
      </c>
      <c r="W229" s="277"/>
      <c r="X229" s="277"/>
      <c r="Y229" s="277"/>
      <c r="Z229" s="277"/>
      <c r="AA229" s="277"/>
      <c r="AB229" s="277"/>
      <c r="AC229" s="277"/>
      <c r="AD229" s="277"/>
      <c r="AE229" s="277"/>
      <c r="AF229" s="277"/>
      <c r="AG229" s="277" t="s">
        <v>53</v>
      </c>
      <c r="AH229" s="277" t="s">
        <v>54</v>
      </c>
      <c r="AI229" s="277"/>
      <c r="AJ229" s="291"/>
      <c r="AK229" s="291"/>
      <c r="AL229" s="277"/>
      <c r="AM229" s="277"/>
      <c r="AN229" s="277"/>
      <c r="AO229" s="285"/>
      <c r="AP229" s="285"/>
      <c r="AQ229" s="520"/>
      <c r="AR229" s="121">
        <f t="shared" si="84"/>
        <v>1</v>
      </c>
      <c r="AS229" s="121" t="str">
        <f t="shared" si="86"/>
        <v>2021_06_29_a</v>
      </c>
      <c r="AT229" s="122"/>
      <c r="AU229" s="121" t="str">
        <f t="shared" si="87"/>
        <v>2021</v>
      </c>
      <c r="AV229" s="121" t="str">
        <f t="shared" si="88"/>
        <v>06</v>
      </c>
      <c r="AW229" s="121" t="str">
        <f t="shared" si="89"/>
        <v>29</v>
      </c>
      <c r="AX229" s="121">
        <f t="shared" si="90"/>
        <v>44376</v>
      </c>
      <c r="AY229" s="123"/>
      <c r="AZ229" s="124">
        <f t="shared" si="91"/>
        <v>44376</v>
      </c>
      <c r="BA229" s="121" t="b">
        <f t="shared" si="92"/>
        <v>1</v>
      </c>
      <c r="BB229" s="121">
        <f t="shared" si="93"/>
        <v>44376</v>
      </c>
      <c r="BC229" s="121" t="str">
        <f t="shared" si="94"/>
        <v>no</v>
      </c>
      <c r="BD229" s="121" t="b">
        <f t="shared" si="95"/>
        <v>0</v>
      </c>
      <c r="BE229" s="125" t="s">
        <v>56</v>
      </c>
      <c r="BF229" s="287"/>
    </row>
    <row r="230" spans="1:58" s="276" customFormat="1" ht="154">
      <c r="A230" s="283"/>
      <c r="B230" s="281" t="s">
        <v>554</v>
      </c>
      <c r="C230" s="283"/>
      <c r="D230" s="283">
        <v>10103793</v>
      </c>
      <c r="E230" s="283"/>
      <c r="F230" s="522" t="s">
        <v>527</v>
      </c>
      <c r="G230" s="292" t="s">
        <v>551</v>
      </c>
      <c r="H230" s="293">
        <v>44377</v>
      </c>
      <c r="I230" s="289"/>
      <c r="J230" s="290">
        <f t="shared" si="97"/>
        <v>44391</v>
      </c>
      <c r="K230" s="289"/>
      <c r="L230" s="289"/>
      <c r="M230" s="289"/>
      <c r="N230" s="289"/>
      <c r="O230" s="289"/>
      <c r="P230" s="289"/>
      <c r="Q230" s="277" t="s">
        <v>78</v>
      </c>
      <c r="R230" s="277" t="s">
        <v>540</v>
      </c>
      <c r="S230" s="277">
        <f t="shared" si="96"/>
        <v>38</v>
      </c>
      <c r="T230" s="277"/>
      <c r="U230" s="277">
        <v>0</v>
      </c>
      <c r="V230" s="277">
        <v>38</v>
      </c>
      <c r="W230" s="277"/>
      <c r="X230" s="277"/>
      <c r="Y230" s="277"/>
      <c r="Z230" s="277"/>
      <c r="AA230" s="277"/>
      <c r="AB230" s="277"/>
      <c r="AC230" s="277"/>
      <c r="AD230" s="277"/>
      <c r="AE230" s="277"/>
      <c r="AF230" s="277"/>
      <c r="AG230" s="277" t="s">
        <v>53</v>
      </c>
      <c r="AH230" s="277" t="s">
        <v>54</v>
      </c>
      <c r="AI230" s="277"/>
      <c r="AJ230" s="291"/>
      <c r="AK230" s="291"/>
      <c r="AL230" s="277"/>
      <c r="AM230" s="277"/>
      <c r="AN230" s="277"/>
      <c r="AO230" s="285"/>
      <c r="AP230" s="285"/>
      <c r="AQ230" s="520"/>
      <c r="AR230" s="121">
        <f t="shared" si="84"/>
        <v>1</v>
      </c>
      <c r="AS230" s="121" t="str">
        <f t="shared" si="86"/>
        <v>2021_06_30_a</v>
      </c>
      <c r="AT230" s="122"/>
      <c r="AU230" s="121" t="str">
        <f t="shared" si="87"/>
        <v>2021</v>
      </c>
      <c r="AV230" s="121" t="str">
        <f t="shared" si="88"/>
        <v>06</v>
      </c>
      <c r="AW230" s="121" t="str">
        <f t="shared" si="89"/>
        <v>30</v>
      </c>
      <c r="AX230" s="121">
        <f t="shared" si="90"/>
        <v>44377</v>
      </c>
      <c r="AY230" s="123"/>
      <c r="AZ230" s="124">
        <f t="shared" si="91"/>
        <v>44377</v>
      </c>
      <c r="BA230" s="121" t="b">
        <f t="shared" si="92"/>
        <v>1</v>
      </c>
      <c r="BB230" s="121">
        <f t="shared" si="93"/>
        <v>44377</v>
      </c>
      <c r="BC230" s="121" t="str">
        <f t="shared" si="94"/>
        <v>no</v>
      </c>
      <c r="BD230" s="121" t="b">
        <f t="shared" si="95"/>
        <v>0</v>
      </c>
      <c r="BE230" s="125" t="s">
        <v>56</v>
      </c>
      <c r="BF230" s="287"/>
    </row>
    <row r="231" spans="1:58" s="276" customFormat="1" ht="154">
      <c r="A231" s="283"/>
      <c r="B231" s="281" t="s">
        <v>555</v>
      </c>
      <c r="C231" s="283"/>
      <c r="D231" s="283">
        <v>10102784</v>
      </c>
      <c r="E231" s="283"/>
      <c r="F231" s="522" t="s">
        <v>527</v>
      </c>
      <c r="G231" s="292" t="s">
        <v>556</v>
      </c>
      <c r="H231" s="293">
        <v>44397</v>
      </c>
      <c r="I231" s="289"/>
      <c r="J231" s="290">
        <f t="shared" si="97"/>
        <v>44411</v>
      </c>
      <c r="K231" s="289"/>
      <c r="L231" s="289"/>
      <c r="M231" s="289"/>
      <c r="N231" s="289"/>
      <c r="O231" s="289"/>
      <c r="P231" s="289"/>
      <c r="Q231" s="277" t="s">
        <v>99</v>
      </c>
      <c r="R231" s="277" t="s">
        <v>529</v>
      </c>
      <c r="S231" s="277">
        <f t="shared" si="96"/>
        <v>20</v>
      </c>
      <c r="T231" s="277"/>
      <c r="U231" s="277">
        <v>0</v>
      </c>
      <c r="V231" s="277">
        <v>20</v>
      </c>
      <c r="W231" s="277"/>
      <c r="X231" s="277"/>
      <c r="Y231" s="277"/>
      <c r="Z231" s="277"/>
      <c r="AA231" s="277"/>
      <c r="AB231" s="277"/>
      <c r="AC231" s="277"/>
      <c r="AD231" s="277"/>
      <c r="AE231" s="277"/>
      <c r="AF231" s="277"/>
      <c r="AG231" s="277" t="s">
        <v>53</v>
      </c>
      <c r="AH231" s="277" t="s">
        <v>54</v>
      </c>
      <c r="AI231" s="277"/>
      <c r="AJ231" s="291"/>
      <c r="AK231" s="291"/>
      <c r="AL231" s="277"/>
      <c r="AM231" s="277"/>
      <c r="AN231" s="277"/>
      <c r="AO231" s="285"/>
      <c r="AP231" s="285"/>
      <c r="AQ231" s="520"/>
      <c r="AR231" s="121">
        <f t="shared" si="84"/>
        <v>1</v>
      </c>
      <c r="AS231" s="121" t="str">
        <f t="shared" si="86"/>
        <v>2021_07_20_a</v>
      </c>
      <c r="AT231" s="122"/>
      <c r="AU231" s="121" t="str">
        <f t="shared" si="87"/>
        <v>2021</v>
      </c>
      <c r="AV231" s="121" t="str">
        <f t="shared" si="88"/>
        <v>07</v>
      </c>
      <c r="AW231" s="121" t="str">
        <f t="shared" si="89"/>
        <v>20</v>
      </c>
      <c r="AX231" s="121">
        <f t="shared" si="90"/>
        <v>44397</v>
      </c>
      <c r="AY231" s="123"/>
      <c r="AZ231" s="124">
        <f t="shared" si="91"/>
        <v>44397</v>
      </c>
      <c r="BA231" s="121" t="b">
        <f t="shared" si="92"/>
        <v>1</v>
      </c>
      <c r="BB231" s="121">
        <f t="shared" si="93"/>
        <v>44397</v>
      </c>
      <c r="BC231" s="121" t="str">
        <f t="shared" si="94"/>
        <v>no</v>
      </c>
      <c r="BD231" s="121" t="b">
        <f t="shared" si="95"/>
        <v>0</v>
      </c>
      <c r="BE231" s="125" t="s">
        <v>56</v>
      </c>
      <c r="BF231" s="287"/>
    </row>
    <row r="232" spans="1:58" s="276" customFormat="1" ht="154">
      <c r="A232" s="283"/>
      <c r="B232" s="281" t="s">
        <v>557</v>
      </c>
      <c r="C232" s="283"/>
      <c r="D232" s="283">
        <v>10095540</v>
      </c>
      <c r="E232" s="283"/>
      <c r="F232" s="522" t="s">
        <v>527</v>
      </c>
      <c r="G232" s="292" t="s">
        <v>558</v>
      </c>
      <c r="H232" s="293">
        <v>44417</v>
      </c>
      <c r="I232" s="289"/>
      <c r="J232" s="290">
        <f t="shared" si="97"/>
        <v>44431</v>
      </c>
      <c r="K232" s="289"/>
      <c r="L232" s="289"/>
      <c r="M232" s="289"/>
      <c r="N232" s="289"/>
      <c r="O232" s="289"/>
      <c r="P232" s="289"/>
      <c r="Q232" s="277" t="s">
        <v>99</v>
      </c>
      <c r="R232" s="277" t="s">
        <v>537</v>
      </c>
      <c r="S232" s="277">
        <f t="shared" si="96"/>
        <v>27</v>
      </c>
      <c r="T232" s="277"/>
      <c r="U232" s="277">
        <v>0</v>
      </c>
      <c r="V232" s="277">
        <v>27</v>
      </c>
      <c r="W232" s="277"/>
      <c r="X232" s="277"/>
      <c r="Y232" s="277"/>
      <c r="Z232" s="277"/>
      <c r="AA232" s="277"/>
      <c r="AB232" s="277"/>
      <c r="AC232" s="277"/>
      <c r="AD232" s="277"/>
      <c r="AE232" s="277"/>
      <c r="AF232" s="277"/>
      <c r="AG232" s="277" t="s">
        <v>53</v>
      </c>
      <c r="AH232" s="277" t="s">
        <v>54</v>
      </c>
      <c r="AI232" s="277"/>
      <c r="AJ232" s="291"/>
      <c r="AK232" s="291"/>
      <c r="AL232" s="277"/>
      <c r="AM232" s="277"/>
      <c r="AN232" s="277"/>
      <c r="AO232" s="285"/>
      <c r="AP232" s="285"/>
      <c r="AQ232" s="520"/>
      <c r="AR232" s="121">
        <f t="shared" si="84"/>
        <v>1</v>
      </c>
      <c r="AS232" s="121" t="str">
        <f t="shared" si="86"/>
        <v>2021_08_09_a</v>
      </c>
      <c r="AT232" s="122"/>
      <c r="AU232" s="121" t="str">
        <f t="shared" si="87"/>
        <v>2021</v>
      </c>
      <c r="AV232" s="121" t="str">
        <f t="shared" si="88"/>
        <v>08</v>
      </c>
      <c r="AW232" s="121" t="str">
        <f t="shared" si="89"/>
        <v>09</v>
      </c>
      <c r="AX232" s="121">
        <f t="shared" si="90"/>
        <v>44417</v>
      </c>
      <c r="AY232" s="123"/>
      <c r="AZ232" s="124">
        <f t="shared" si="91"/>
        <v>44417</v>
      </c>
      <c r="BA232" s="121" t="b">
        <f t="shared" si="92"/>
        <v>1</v>
      </c>
      <c r="BB232" s="121">
        <f t="shared" si="93"/>
        <v>44417</v>
      </c>
      <c r="BC232" s="121" t="str">
        <f t="shared" si="94"/>
        <v>no</v>
      </c>
      <c r="BD232" s="121" t="b">
        <f t="shared" si="95"/>
        <v>0</v>
      </c>
      <c r="BE232" s="125" t="s">
        <v>56</v>
      </c>
      <c r="BF232" s="287"/>
    </row>
    <row r="233" spans="1:58" s="276" customFormat="1" ht="154">
      <c r="A233" s="283"/>
      <c r="B233" s="283" t="s">
        <v>559</v>
      </c>
      <c r="C233" s="283"/>
      <c r="D233" s="283">
        <v>10103794</v>
      </c>
      <c r="E233" s="283"/>
      <c r="F233" s="522" t="s">
        <v>527</v>
      </c>
      <c r="G233" s="292" t="s">
        <v>556</v>
      </c>
      <c r="H233" s="293">
        <v>44406</v>
      </c>
      <c r="I233" s="289"/>
      <c r="J233" s="290">
        <f t="shared" si="97"/>
        <v>44420</v>
      </c>
      <c r="K233" s="289"/>
      <c r="L233" s="289"/>
      <c r="M233" s="289"/>
      <c r="N233" s="289"/>
      <c r="O233" s="289"/>
      <c r="P233" s="289"/>
      <c r="Q233" s="277" t="s">
        <v>99</v>
      </c>
      <c r="R233" s="277" t="s">
        <v>540</v>
      </c>
      <c r="S233" s="277">
        <f t="shared" si="96"/>
        <v>25</v>
      </c>
      <c r="T233" s="277"/>
      <c r="U233" s="277">
        <v>0</v>
      </c>
      <c r="V233" s="277">
        <v>25</v>
      </c>
      <c r="W233" s="277"/>
      <c r="X233" s="277"/>
      <c r="Y233" s="277"/>
      <c r="Z233" s="277"/>
      <c r="AA233" s="277"/>
      <c r="AB233" s="277"/>
      <c r="AC233" s="277"/>
      <c r="AD233" s="277"/>
      <c r="AE233" s="277"/>
      <c r="AF233" s="277"/>
      <c r="AG233" s="277" t="s">
        <v>53</v>
      </c>
      <c r="AH233" s="277" t="s">
        <v>54</v>
      </c>
      <c r="AI233" s="277"/>
      <c r="AJ233" s="291"/>
      <c r="AK233" s="291"/>
      <c r="AL233" s="277"/>
      <c r="AM233" s="277"/>
      <c r="AN233" s="277"/>
      <c r="AO233" s="285"/>
      <c r="AP233" s="285"/>
      <c r="AQ233" s="520"/>
      <c r="AR233" s="121">
        <f t="shared" si="84"/>
        <v>1</v>
      </c>
      <c r="AS233" s="121" t="str">
        <f t="shared" si="86"/>
        <v>2021_07_29_a</v>
      </c>
      <c r="AT233" s="122"/>
      <c r="AU233" s="121" t="str">
        <f t="shared" si="87"/>
        <v>2021</v>
      </c>
      <c r="AV233" s="121" t="str">
        <f t="shared" si="88"/>
        <v>07</v>
      </c>
      <c r="AW233" s="121" t="str">
        <f t="shared" si="89"/>
        <v>29</v>
      </c>
      <c r="AX233" s="121">
        <f t="shared" si="90"/>
        <v>44406</v>
      </c>
      <c r="AY233" s="123"/>
      <c r="AZ233" s="124">
        <f t="shared" si="91"/>
        <v>44406</v>
      </c>
      <c r="BA233" s="121" t="b">
        <f t="shared" si="92"/>
        <v>1</v>
      </c>
      <c r="BB233" s="121">
        <f t="shared" si="93"/>
        <v>44406</v>
      </c>
      <c r="BC233" s="121" t="str">
        <f t="shared" si="94"/>
        <v>no</v>
      </c>
      <c r="BD233" s="121" t="b">
        <f t="shared" si="95"/>
        <v>0</v>
      </c>
      <c r="BE233" s="125" t="s">
        <v>56</v>
      </c>
      <c r="BF233" s="287"/>
    </row>
    <row r="234" spans="1:58" s="276" customFormat="1" ht="154">
      <c r="A234" s="283"/>
      <c r="B234" s="283" t="s">
        <v>560</v>
      </c>
      <c r="C234" s="283"/>
      <c r="D234" s="283">
        <v>10104488</v>
      </c>
      <c r="E234" s="283"/>
      <c r="F234" s="522" t="s">
        <v>527</v>
      </c>
      <c r="G234" s="292" t="s">
        <v>558</v>
      </c>
      <c r="H234" s="293">
        <v>44425</v>
      </c>
      <c r="I234" s="289"/>
      <c r="J234" s="290">
        <f t="shared" si="97"/>
        <v>44439</v>
      </c>
      <c r="K234" s="289"/>
      <c r="L234" s="289"/>
      <c r="M234" s="289"/>
      <c r="N234" s="289"/>
      <c r="O234" s="289"/>
      <c r="P234" s="289"/>
      <c r="Q234" s="277" t="s">
        <v>99</v>
      </c>
      <c r="R234" s="277" t="s">
        <v>529</v>
      </c>
      <c r="S234" s="277">
        <f t="shared" si="96"/>
        <v>14</v>
      </c>
      <c r="T234" s="277"/>
      <c r="U234" s="277">
        <v>0</v>
      </c>
      <c r="V234" s="277">
        <v>14</v>
      </c>
      <c r="W234" s="277"/>
      <c r="X234" s="277"/>
      <c r="Y234" s="277"/>
      <c r="Z234" s="277"/>
      <c r="AA234" s="277"/>
      <c r="AB234" s="277"/>
      <c r="AC234" s="277"/>
      <c r="AD234" s="277"/>
      <c r="AE234" s="277"/>
      <c r="AF234" s="277"/>
      <c r="AG234" s="277" t="s">
        <v>53</v>
      </c>
      <c r="AH234" s="277" t="s">
        <v>54</v>
      </c>
      <c r="AI234" s="277"/>
      <c r="AJ234" s="291"/>
      <c r="AK234" s="291"/>
      <c r="AL234" s="277"/>
      <c r="AM234" s="277"/>
      <c r="AN234" s="277"/>
      <c r="AO234" s="285"/>
      <c r="AP234" s="285"/>
      <c r="AQ234" s="520"/>
      <c r="AR234" s="121">
        <f t="shared" si="84"/>
        <v>1</v>
      </c>
      <c r="AS234" s="121" t="str">
        <f t="shared" si="86"/>
        <v>2021_08_17_a</v>
      </c>
      <c r="AT234" s="122"/>
      <c r="AU234" s="121" t="str">
        <f t="shared" si="87"/>
        <v>2021</v>
      </c>
      <c r="AV234" s="121" t="str">
        <f t="shared" si="88"/>
        <v>08</v>
      </c>
      <c r="AW234" s="121" t="str">
        <f t="shared" si="89"/>
        <v>17</v>
      </c>
      <c r="AX234" s="121">
        <f t="shared" si="90"/>
        <v>44425</v>
      </c>
      <c r="AY234" s="123"/>
      <c r="AZ234" s="124">
        <f t="shared" si="91"/>
        <v>44425</v>
      </c>
      <c r="BA234" s="121" t="b">
        <f t="shared" si="92"/>
        <v>1</v>
      </c>
      <c r="BB234" s="121">
        <f t="shared" si="93"/>
        <v>44425</v>
      </c>
      <c r="BC234" s="121" t="str">
        <f t="shared" si="94"/>
        <v>no</v>
      </c>
      <c r="BD234" s="121" t="b">
        <f t="shared" si="95"/>
        <v>0</v>
      </c>
      <c r="BE234" s="125" t="s">
        <v>56</v>
      </c>
      <c r="BF234" s="287"/>
    </row>
    <row r="235" spans="1:58" s="276" customFormat="1" ht="154">
      <c r="A235" s="283"/>
      <c r="B235" s="283" t="s">
        <v>561</v>
      </c>
      <c r="C235" s="283"/>
      <c r="D235" s="283" t="s">
        <v>562</v>
      </c>
      <c r="E235" s="283"/>
      <c r="F235" s="522" t="s">
        <v>527</v>
      </c>
      <c r="G235" s="292" t="s">
        <v>563</v>
      </c>
      <c r="H235" s="293">
        <v>44441</v>
      </c>
      <c r="I235" s="289"/>
      <c r="J235" s="290">
        <f t="shared" si="97"/>
        <v>44455</v>
      </c>
      <c r="K235" s="289"/>
      <c r="L235" s="289"/>
      <c r="M235" s="289"/>
      <c r="N235" s="289"/>
      <c r="O235" s="289"/>
      <c r="P235" s="289"/>
      <c r="Q235" s="277" t="s">
        <v>99</v>
      </c>
      <c r="R235" s="277" t="s">
        <v>540</v>
      </c>
      <c r="S235" s="277">
        <f t="shared" si="96"/>
        <v>25</v>
      </c>
      <c r="T235" s="277"/>
      <c r="U235" s="277">
        <v>0</v>
      </c>
      <c r="V235" s="277">
        <v>25</v>
      </c>
      <c r="W235" s="277"/>
      <c r="X235" s="277"/>
      <c r="Y235" s="277"/>
      <c r="Z235" s="277"/>
      <c r="AA235" s="277"/>
      <c r="AB235" s="277"/>
      <c r="AC235" s="277"/>
      <c r="AD235" s="277"/>
      <c r="AE235" s="277"/>
      <c r="AF235" s="277"/>
      <c r="AG235" s="277" t="s">
        <v>53</v>
      </c>
      <c r="AH235" s="277" t="s">
        <v>54</v>
      </c>
      <c r="AI235" s="277"/>
      <c r="AJ235" s="291"/>
      <c r="AK235" s="291"/>
      <c r="AL235" s="277"/>
      <c r="AM235" s="277"/>
      <c r="AN235" s="277"/>
      <c r="AO235" s="285"/>
      <c r="AP235" s="285"/>
      <c r="AQ235" s="520"/>
      <c r="AR235" s="121">
        <f t="shared" si="84"/>
        <v>1</v>
      </c>
      <c r="AS235" s="121" t="str">
        <f t="shared" si="86"/>
        <v>2021_09_02_a</v>
      </c>
      <c r="AT235" s="122"/>
      <c r="AU235" s="121" t="str">
        <f t="shared" si="87"/>
        <v>2021</v>
      </c>
      <c r="AV235" s="121" t="str">
        <f t="shared" si="88"/>
        <v>09</v>
      </c>
      <c r="AW235" s="121" t="str">
        <f t="shared" si="89"/>
        <v>02</v>
      </c>
      <c r="AX235" s="121">
        <f t="shared" si="90"/>
        <v>44441</v>
      </c>
      <c r="AY235" s="123"/>
      <c r="AZ235" s="124">
        <f t="shared" si="91"/>
        <v>44441</v>
      </c>
      <c r="BA235" s="121" t="b">
        <f t="shared" si="92"/>
        <v>1</v>
      </c>
      <c r="BB235" s="121">
        <f t="shared" si="93"/>
        <v>44441</v>
      </c>
      <c r="BC235" s="121" t="str">
        <f t="shared" si="94"/>
        <v>no</v>
      </c>
      <c r="BD235" s="121" t="b">
        <f t="shared" si="95"/>
        <v>0</v>
      </c>
      <c r="BE235" s="125" t="s">
        <v>56</v>
      </c>
      <c r="BF235" s="287"/>
    </row>
    <row r="236" spans="1:58" s="276" customFormat="1" ht="154">
      <c r="A236" s="283"/>
      <c r="B236" s="283" t="s">
        <v>564</v>
      </c>
      <c r="C236" s="283"/>
      <c r="D236" s="283">
        <v>10105472</v>
      </c>
      <c r="E236" s="283"/>
      <c r="F236" s="522" t="s">
        <v>527</v>
      </c>
      <c r="G236" s="292" t="s">
        <v>563</v>
      </c>
      <c r="H236" s="293">
        <v>44459</v>
      </c>
      <c r="I236" s="289"/>
      <c r="J236" s="290">
        <f t="shared" si="97"/>
        <v>44473</v>
      </c>
      <c r="K236" s="289"/>
      <c r="L236" s="289"/>
      <c r="M236" s="289"/>
      <c r="N236" s="289"/>
      <c r="O236" s="289"/>
      <c r="P236" s="289"/>
      <c r="Q236" s="277" t="s">
        <v>99</v>
      </c>
      <c r="R236" s="277" t="s">
        <v>529</v>
      </c>
      <c r="S236" s="277">
        <f t="shared" si="96"/>
        <v>15</v>
      </c>
      <c r="T236" s="277"/>
      <c r="U236" s="277">
        <v>0</v>
      </c>
      <c r="V236" s="277">
        <v>15</v>
      </c>
      <c r="W236" s="277"/>
      <c r="X236" s="277"/>
      <c r="Y236" s="277"/>
      <c r="Z236" s="277"/>
      <c r="AA236" s="277"/>
      <c r="AB236" s="277"/>
      <c r="AC236" s="277"/>
      <c r="AD236" s="277"/>
      <c r="AE236" s="277"/>
      <c r="AF236" s="277"/>
      <c r="AG236" s="277" t="s">
        <v>53</v>
      </c>
      <c r="AH236" s="277" t="s">
        <v>54</v>
      </c>
      <c r="AI236" s="277"/>
      <c r="AJ236" s="291"/>
      <c r="AK236" s="291"/>
      <c r="AL236" s="277"/>
      <c r="AM236" s="277"/>
      <c r="AN236" s="277"/>
      <c r="AO236" s="285"/>
      <c r="AP236" s="285"/>
      <c r="AQ236" s="520"/>
      <c r="AR236" s="121">
        <f t="shared" si="84"/>
        <v>1</v>
      </c>
      <c r="AS236" s="121" t="str">
        <f t="shared" si="86"/>
        <v>2021_09_20_a</v>
      </c>
      <c r="AT236" s="122"/>
      <c r="AU236" s="121" t="str">
        <f t="shared" si="87"/>
        <v>2021</v>
      </c>
      <c r="AV236" s="121" t="str">
        <f t="shared" si="88"/>
        <v>09</v>
      </c>
      <c r="AW236" s="121" t="str">
        <f t="shared" si="89"/>
        <v>20</v>
      </c>
      <c r="AX236" s="121">
        <f t="shared" si="90"/>
        <v>44459</v>
      </c>
      <c r="AY236" s="123"/>
      <c r="AZ236" s="124">
        <f t="shared" si="91"/>
        <v>44459</v>
      </c>
      <c r="BA236" s="121" t="b">
        <f t="shared" si="92"/>
        <v>1</v>
      </c>
      <c r="BB236" s="121">
        <f t="shared" si="93"/>
        <v>44459</v>
      </c>
      <c r="BC236" s="121" t="str">
        <f t="shared" si="94"/>
        <v>no</v>
      </c>
      <c r="BD236" s="121" t="b">
        <f t="shared" si="95"/>
        <v>0</v>
      </c>
      <c r="BE236" s="125" t="s">
        <v>56</v>
      </c>
      <c r="BF236" s="287"/>
    </row>
    <row r="237" spans="1:58" s="276" customFormat="1" ht="154">
      <c r="A237" s="283"/>
      <c r="B237" s="283" t="s">
        <v>565</v>
      </c>
      <c r="C237" s="283"/>
      <c r="D237" s="283">
        <v>10225019</v>
      </c>
      <c r="E237" s="283"/>
      <c r="F237" s="522" t="s">
        <v>527</v>
      </c>
      <c r="G237" s="292" t="s">
        <v>566</v>
      </c>
      <c r="H237" s="293">
        <v>44487</v>
      </c>
      <c r="I237" s="289"/>
      <c r="J237" s="290">
        <f t="shared" si="97"/>
        <v>44501</v>
      </c>
      <c r="K237" s="289"/>
      <c r="L237" s="289"/>
      <c r="M237" s="289"/>
      <c r="N237" s="289"/>
      <c r="O237" s="289"/>
      <c r="P237" s="289"/>
      <c r="Q237" s="277" t="s">
        <v>121</v>
      </c>
      <c r="R237" s="277" t="s">
        <v>529</v>
      </c>
      <c r="S237" s="277">
        <f t="shared" si="96"/>
        <v>20</v>
      </c>
      <c r="T237" s="277"/>
      <c r="U237" s="277">
        <v>0</v>
      </c>
      <c r="V237" s="277">
        <v>20</v>
      </c>
      <c r="W237" s="277"/>
      <c r="X237" s="277"/>
      <c r="Y237" s="277"/>
      <c r="Z237" s="277"/>
      <c r="AA237" s="277"/>
      <c r="AB237" s="277"/>
      <c r="AC237" s="277"/>
      <c r="AD237" s="277"/>
      <c r="AE237" s="277"/>
      <c r="AF237" s="277"/>
      <c r="AG237" s="277" t="s">
        <v>53</v>
      </c>
      <c r="AH237" s="277" t="s">
        <v>54</v>
      </c>
      <c r="AI237" s="277"/>
      <c r="AJ237" s="291"/>
      <c r="AK237" s="291"/>
      <c r="AL237" s="277"/>
      <c r="AM237" s="277"/>
      <c r="AN237" s="277"/>
      <c r="AO237" s="285"/>
      <c r="AP237" s="285"/>
      <c r="AQ237" s="520"/>
      <c r="AR237" s="121">
        <f t="shared" si="84"/>
        <v>1</v>
      </c>
      <c r="AS237" s="121" t="str">
        <f t="shared" si="86"/>
        <v>2021_10_18_a</v>
      </c>
      <c r="AT237" s="122"/>
      <c r="AU237" s="121" t="str">
        <f t="shared" si="87"/>
        <v>2021</v>
      </c>
      <c r="AV237" s="121" t="str">
        <f t="shared" si="88"/>
        <v>10</v>
      </c>
      <c r="AW237" s="121" t="str">
        <f t="shared" si="89"/>
        <v>18</v>
      </c>
      <c r="AX237" s="121">
        <f t="shared" si="90"/>
        <v>44487</v>
      </c>
      <c r="AY237" s="123"/>
      <c r="AZ237" s="124">
        <f t="shared" si="91"/>
        <v>44487</v>
      </c>
      <c r="BA237" s="121" t="b">
        <f t="shared" si="92"/>
        <v>1</v>
      </c>
      <c r="BB237" s="121">
        <f t="shared" si="93"/>
        <v>44487</v>
      </c>
      <c r="BC237" s="121" t="str">
        <f t="shared" si="94"/>
        <v>no</v>
      </c>
      <c r="BD237" s="121" t="b">
        <f t="shared" si="95"/>
        <v>0</v>
      </c>
      <c r="BE237" s="125" t="s">
        <v>56</v>
      </c>
      <c r="BF237" s="287"/>
    </row>
    <row r="238" spans="1:58" s="276" customFormat="1" ht="154">
      <c r="A238" s="283"/>
      <c r="B238" s="283" t="s">
        <v>567</v>
      </c>
      <c r="C238" s="283"/>
      <c r="D238" s="283">
        <v>10226218</v>
      </c>
      <c r="E238" s="283"/>
      <c r="F238" s="522" t="s">
        <v>527</v>
      </c>
      <c r="G238" s="292" t="s">
        <v>568</v>
      </c>
      <c r="H238" s="293">
        <v>44503</v>
      </c>
      <c r="I238" s="289"/>
      <c r="J238" s="290">
        <f t="shared" si="97"/>
        <v>44517</v>
      </c>
      <c r="K238" s="289"/>
      <c r="L238" s="289"/>
      <c r="M238" s="289"/>
      <c r="N238" s="289"/>
      <c r="O238" s="289"/>
      <c r="P238" s="289"/>
      <c r="Q238" s="277" t="s">
        <v>121</v>
      </c>
      <c r="R238" s="277" t="s">
        <v>540</v>
      </c>
      <c r="S238" s="277">
        <f t="shared" si="96"/>
        <v>25</v>
      </c>
      <c r="T238" s="277"/>
      <c r="U238" s="277">
        <v>0</v>
      </c>
      <c r="V238" s="277">
        <v>25</v>
      </c>
      <c r="W238" s="277"/>
      <c r="X238" s="277"/>
      <c r="Y238" s="277"/>
      <c r="Z238" s="277"/>
      <c r="AA238" s="277"/>
      <c r="AB238" s="277"/>
      <c r="AC238" s="277"/>
      <c r="AD238" s="277"/>
      <c r="AE238" s="277"/>
      <c r="AF238" s="277"/>
      <c r="AG238" s="277" t="s">
        <v>53</v>
      </c>
      <c r="AH238" s="277" t="s">
        <v>54</v>
      </c>
      <c r="AI238" s="277"/>
      <c r="AJ238" s="291"/>
      <c r="AK238" s="291"/>
      <c r="AL238" s="277"/>
      <c r="AM238" s="277"/>
      <c r="AN238" s="277"/>
      <c r="AO238" s="285"/>
      <c r="AP238" s="285"/>
      <c r="AQ238" s="520"/>
      <c r="AR238" s="121">
        <f t="shared" si="84"/>
        <v>1</v>
      </c>
      <c r="AS238" s="121" t="str">
        <f t="shared" si="86"/>
        <v>2021_11_03_a</v>
      </c>
      <c r="AT238" s="122"/>
      <c r="AU238" s="121" t="str">
        <f t="shared" si="87"/>
        <v>2021</v>
      </c>
      <c r="AV238" s="121" t="str">
        <f t="shared" si="88"/>
        <v>11</v>
      </c>
      <c r="AW238" s="121" t="str">
        <f t="shared" si="89"/>
        <v>03</v>
      </c>
      <c r="AX238" s="121">
        <f t="shared" si="90"/>
        <v>44503</v>
      </c>
      <c r="AY238" s="123"/>
      <c r="AZ238" s="124">
        <f t="shared" si="91"/>
        <v>44503</v>
      </c>
      <c r="BA238" s="121" t="b">
        <f t="shared" si="92"/>
        <v>1</v>
      </c>
      <c r="BB238" s="121">
        <f t="shared" si="93"/>
        <v>44503</v>
      </c>
      <c r="BC238" s="121" t="str">
        <f t="shared" si="94"/>
        <v>no</v>
      </c>
      <c r="BD238" s="121" t="b">
        <f t="shared" si="95"/>
        <v>0</v>
      </c>
      <c r="BE238" s="125" t="s">
        <v>56</v>
      </c>
      <c r="BF238" s="287"/>
    </row>
    <row r="239" spans="1:58" s="276" customFormat="1" ht="154">
      <c r="A239" s="283"/>
      <c r="B239" s="283" t="s">
        <v>569</v>
      </c>
      <c r="C239" s="283"/>
      <c r="D239" s="283">
        <v>10227174</v>
      </c>
      <c r="E239" s="283"/>
      <c r="F239" s="522" t="s">
        <v>527</v>
      </c>
      <c r="G239" s="292" t="s">
        <v>570</v>
      </c>
      <c r="H239" s="293">
        <v>44537</v>
      </c>
      <c r="I239" s="289"/>
      <c r="J239" s="290">
        <f t="shared" si="97"/>
        <v>44551</v>
      </c>
      <c r="K239" s="289"/>
      <c r="L239" s="289"/>
      <c r="M239" s="289"/>
      <c r="N239" s="289"/>
      <c r="O239" s="289"/>
      <c r="P239" s="289"/>
      <c r="Q239" s="277" t="s">
        <v>121</v>
      </c>
      <c r="R239" s="277" t="s">
        <v>540</v>
      </c>
      <c r="S239" s="277">
        <f t="shared" si="96"/>
        <v>35</v>
      </c>
      <c r="T239" s="277"/>
      <c r="U239" s="277">
        <v>0</v>
      </c>
      <c r="V239" s="277">
        <v>35</v>
      </c>
      <c r="W239" s="277"/>
      <c r="X239" s="277"/>
      <c r="Y239" s="277"/>
      <c r="Z239" s="277"/>
      <c r="AA239" s="277"/>
      <c r="AB239" s="277"/>
      <c r="AC239" s="277"/>
      <c r="AD239" s="277"/>
      <c r="AE239" s="277"/>
      <c r="AF239" s="277"/>
      <c r="AG239" s="277" t="s">
        <v>53</v>
      </c>
      <c r="AH239" s="277" t="s">
        <v>54</v>
      </c>
      <c r="AI239" s="277"/>
      <c r="AJ239" s="291"/>
      <c r="AK239" s="291"/>
      <c r="AL239" s="277"/>
      <c r="AM239" s="277"/>
      <c r="AN239" s="277"/>
      <c r="AO239" s="285"/>
      <c r="AP239" s="285"/>
      <c r="AQ239" s="520"/>
      <c r="AR239" s="121">
        <f t="shared" si="84"/>
        <v>1</v>
      </c>
      <c r="AS239" s="121" t="str">
        <f t="shared" si="86"/>
        <v>2021_12_07_a</v>
      </c>
      <c r="AT239" s="122"/>
      <c r="AU239" s="121" t="str">
        <f t="shared" si="87"/>
        <v>2021</v>
      </c>
      <c r="AV239" s="121" t="str">
        <f t="shared" si="88"/>
        <v>12</v>
      </c>
      <c r="AW239" s="121" t="str">
        <f t="shared" si="89"/>
        <v>07</v>
      </c>
      <c r="AX239" s="121">
        <f t="shared" si="90"/>
        <v>44537</v>
      </c>
      <c r="AY239" s="123"/>
      <c r="AZ239" s="124">
        <f t="shared" si="91"/>
        <v>44537</v>
      </c>
      <c r="BA239" s="121" t="b">
        <f t="shared" si="92"/>
        <v>1</v>
      </c>
      <c r="BB239" s="121">
        <f t="shared" si="93"/>
        <v>44537</v>
      </c>
      <c r="BC239" s="121" t="str">
        <f t="shared" si="94"/>
        <v>no</v>
      </c>
      <c r="BD239" s="121" t="b">
        <f t="shared" si="95"/>
        <v>0</v>
      </c>
      <c r="BE239" s="125" t="s">
        <v>56</v>
      </c>
      <c r="BF239" s="287"/>
    </row>
    <row r="240" spans="1:58" s="276" customFormat="1" ht="154">
      <c r="A240" s="283"/>
      <c r="B240" s="283" t="s">
        <v>571</v>
      </c>
      <c r="C240" s="283"/>
      <c r="D240" s="283"/>
      <c r="E240" s="283"/>
      <c r="F240" s="288" t="s">
        <v>527</v>
      </c>
      <c r="G240" s="289" t="s">
        <v>568</v>
      </c>
      <c r="H240" s="290">
        <v>44522</v>
      </c>
      <c r="I240" s="289"/>
      <c r="J240" s="290">
        <f>H240+14</f>
        <v>44536</v>
      </c>
      <c r="K240" s="289"/>
      <c r="L240" s="289"/>
      <c r="M240" s="289"/>
      <c r="N240" s="289"/>
      <c r="O240" s="289"/>
      <c r="P240" s="289"/>
      <c r="Q240" s="277" t="s">
        <v>121</v>
      </c>
      <c r="R240" s="277" t="s">
        <v>537</v>
      </c>
      <c r="S240" s="277">
        <f>U240+V240</f>
        <v>35</v>
      </c>
      <c r="T240" s="277"/>
      <c r="U240" s="277">
        <v>0</v>
      </c>
      <c r="V240" s="277">
        <v>35</v>
      </c>
      <c r="W240" s="277"/>
      <c r="X240" s="277"/>
      <c r="Y240" s="277"/>
      <c r="Z240" s="277"/>
      <c r="AA240" s="277"/>
      <c r="AB240" s="277"/>
      <c r="AC240" s="277"/>
      <c r="AD240" s="277"/>
      <c r="AE240" s="277"/>
      <c r="AF240" s="277"/>
      <c r="AG240" s="277" t="s">
        <v>53</v>
      </c>
      <c r="AH240" s="277" t="s">
        <v>54</v>
      </c>
      <c r="AI240" s="277"/>
      <c r="AJ240" s="291"/>
      <c r="AK240" s="291"/>
      <c r="AL240" s="277"/>
      <c r="AM240" s="277"/>
      <c r="AN240" s="277"/>
      <c r="AO240" s="285"/>
      <c r="AP240" s="285"/>
      <c r="AQ240" s="520"/>
      <c r="AR240" s="121">
        <f t="shared" si="84"/>
        <v>1</v>
      </c>
      <c r="AS240" s="121" t="str">
        <f t="shared" si="86"/>
        <v>2021_11_22_a</v>
      </c>
      <c r="AT240" s="122"/>
      <c r="AU240" s="121" t="str">
        <f t="shared" si="87"/>
        <v>2021</v>
      </c>
      <c r="AV240" s="121" t="str">
        <f t="shared" si="88"/>
        <v>11</v>
      </c>
      <c r="AW240" s="121" t="str">
        <f t="shared" si="89"/>
        <v>22</v>
      </c>
      <c r="AX240" s="121">
        <f t="shared" si="90"/>
        <v>44522</v>
      </c>
      <c r="AY240" s="123"/>
      <c r="AZ240" s="124">
        <f t="shared" si="91"/>
        <v>44522</v>
      </c>
      <c r="BA240" s="121" t="b">
        <f t="shared" si="92"/>
        <v>1</v>
      </c>
      <c r="BB240" s="121">
        <f t="shared" si="93"/>
        <v>44522</v>
      </c>
      <c r="BC240" s="121" t="str">
        <f t="shared" si="94"/>
        <v>no</v>
      </c>
      <c r="BD240" s="121" t="b">
        <f t="shared" si="95"/>
        <v>0</v>
      </c>
      <c r="BE240" s="125" t="s">
        <v>56</v>
      </c>
      <c r="BF240" s="287"/>
    </row>
    <row r="241" spans="1:58" s="276" customFormat="1" ht="154">
      <c r="A241" s="283"/>
      <c r="B241" s="283" t="s">
        <v>572</v>
      </c>
      <c r="C241" s="283"/>
      <c r="D241" s="283">
        <v>10233446</v>
      </c>
      <c r="E241" s="283"/>
      <c r="F241" s="288" t="s">
        <v>527</v>
      </c>
      <c r="G241" s="289" t="s">
        <v>568</v>
      </c>
      <c r="H241" s="290">
        <v>44522</v>
      </c>
      <c r="I241" s="289"/>
      <c r="J241" s="290">
        <f>H241+14</f>
        <v>44536</v>
      </c>
      <c r="K241" s="289"/>
      <c r="L241" s="289"/>
      <c r="M241" s="289"/>
      <c r="N241" s="289"/>
      <c r="O241" s="289"/>
      <c r="P241" s="289"/>
      <c r="Q241" s="277" t="s">
        <v>121</v>
      </c>
      <c r="R241" s="277" t="s">
        <v>529</v>
      </c>
      <c r="S241" s="277">
        <f t="shared" si="96"/>
        <v>20</v>
      </c>
      <c r="T241" s="277"/>
      <c r="U241" s="277">
        <v>0</v>
      </c>
      <c r="V241" s="277">
        <v>20</v>
      </c>
      <c r="W241" s="277"/>
      <c r="X241" s="277"/>
      <c r="Y241" s="277"/>
      <c r="Z241" s="277"/>
      <c r="AA241" s="277"/>
      <c r="AB241" s="277"/>
      <c r="AC241" s="277"/>
      <c r="AD241" s="277"/>
      <c r="AE241" s="277"/>
      <c r="AF241" s="277"/>
      <c r="AG241" s="277" t="s">
        <v>53</v>
      </c>
      <c r="AH241" s="277" t="s">
        <v>54</v>
      </c>
      <c r="AI241" s="277"/>
      <c r="AJ241" s="291"/>
      <c r="AK241" s="291"/>
      <c r="AL241" s="277"/>
      <c r="AM241" s="277"/>
      <c r="AN241" s="277"/>
      <c r="AO241" s="285"/>
      <c r="AP241" s="285"/>
      <c r="AQ241" s="520"/>
      <c r="AR241" s="121">
        <f t="shared" si="84"/>
        <v>1</v>
      </c>
      <c r="AS241" s="121" t="str">
        <f t="shared" si="86"/>
        <v>2021_11_22_a</v>
      </c>
      <c r="AT241" s="122"/>
      <c r="AU241" s="121" t="str">
        <f t="shared" si="87"/>
        <v>2021</v>
      </c>
      <c r="AV241" s="121" t="str">
        <f t="shared" si="88"/>
        <v>11</v>
      </c>
      <c r="AW241" s="121" t="str">
        <f t="shared" si="89"/>
        <v>22</v>
      </c>
      <c r="AX241" s="121">
        <f t="shared" si="90"/>
        <v>44522</v>
      </c>
      <c r="AY241" s="123"/>
      <c r="AZ241" s="124">
        <f t="shared" si="91"/>
        <v>44522</v>
      </c>
      <c r="BA241" s="121" t="b">
        <f t="shared" si="92"/>
        <v>1</v>
      </c>
      <c r="BB241" s="121">
        <f t="shared" si="93"/>
        <v>44522</v>
      </c>
      <c r="BC241" s="121" t="str">
        <f t="shared" si="94"/>
        <v>no</v>
      </c>
      <c r="BD241" s="121" t="b">
        <f t="shared" si="95"/>
        <v>0</v>
      </c>
      <c r="BE241" s="125" t="s">
        <v>56</v>
      </c>
      <c r="BF241" s="287"/>
    </row>
    <row r="242" spans="1:58" s="276" customFormat="1" ht="154">
      <c r="A242" s="283"/>
      <c r="B242" s="283" t="s">
        <v>573</v>
      </c>
      <c r="C242" s="283"/>
      <c r="D242" s="283">
        <v>10236683</v>
      </c>
      <c r="E242" s="283"/>
      <c r="F242" s="288" t="s">
        <v>527</v>
      </c>
      <c r="G242" s="289" t="s">
        <v>570</v>
      </c>
      <c r="H242" s="290">
        <v>44544</v>
      </c>
      <c r="I242" s="289"/>
      <c r="J242" s="290">
        <f>H242+14</f>
        <v>44558</v>
      </c>
      <c r="K242" s="289"/>
      <c r="L242" s="289"/>
      <c r="M242" s="289"/>
      <c r="N242" s="289"/>
      <c r="O242" s="289"/>
      <c r="P242" s="289"/>
      <c r="Q242" s="277" t="s">
        <v>121</v>
      </c>
      <c r="R242" s="277" t="s">
        <v>529</v>
      </c>
      <c r="S242" s="277">
        <f t="shared" si="96"/>
        <v>100</v>
      </c>
      <c r="T242" s="277"/>
      <c r="U242" s="277">
        <v>0</v>
      </c>
      <c r="V242" s="277">
        <v>100</v>
      </c>
      <c r="W242" s="277"/>
      <c r="X242" s="277"/>
      <c r="Y242" s="277"/>
      <c r="Z242" s="277"/>
      <c r="AA242" s="277"/>
      <c r="AB242" s="277"/>
      <c r="AC242" s="277"/>
      <c r="AD242" s="277"/>
      <c r="AE242" s="277"/>
      <c r="AF242" s="277"/>
      <c r="AG242" s="277" t="s">
        <v>53</v>
      </c>
      <c r="AH242" s="277" t="s">
        <v>54</v>
      </c>
      <c r="AI242" s="277"/>
      <c r="AJ242" s="291"/>
      <c r="AK242" s="291"/>
      <c r="AL242" s="277"/>
      <c r="AM242" s="277"/>
      <c r="AN242" s="277"/>
      <c r="AO242" s="285"/>
      <c r="AP242" s="285"/>
      <c r="AQ242" s="520"/>
      <c r="AR242" s="121">
        <f t="shared" si="84"/>
        <v>1</v>
      </c>
      <c r="AS242" s="121" t="str">
        <f t="shared" si="86"/>
        <v>2021_12_14_a</v>
      </c>
      <c r="AT242" s="122"/>
      <c r="AU242" s="121" t="str">
        <f t="shared" si="87"/>
        <v>2021</v>
      </c>
      <c r="AV242" s="121" t="str">
        <f t="shared" si="88"/>
        <v>12</v>
      </c>
      <c r="AW242" s="121" t="str">
        <f t="shared" si="89"/>
        <v>14</v>
      </c>
      <c r="AX242" s="121">
        <f t="shared" si="90"/>
        <v>44544</v>
      </c>
      <c r="AY242" s="123"/>
      <c r="AZ242" s="124">
        <f t="shared" si="91"/>
        <v>44544</v>
      </c>
      <c r="BA242" s="121" t="b">
        <f t="shared" si="92"/>
        <v>1</v>
      </c>
      <c r="BB242" s="121">
        <f t="shared" si="93"/>
        <v>44544</v>
      </c>
      <c r="BC242" s="121" t="str">
        <f t="shared" si="94"/>
        <v>no</v>
      </c>
      <c r="BD242" s="121" t="b">
        <f t="shared" si="95"/>
        <v>0</v>
      </c>
      <c r="BE242" s="125" t="s">
        <v>56</v>
      </c>
      <c r="BF242" s="287"/>
    </row>
    <row r="243" spans="1:58" s="276" customFormat="1" ht="154">
      <c r="A243" s="283"/>
      <c r="B243" s="281" t="s">
        <v>574</v>
      </c>
      <c r="C243" s="283"/>
      <c r="D243" s="283">
        <v>10236684</v>
      </c>
      <c r="E243" s="283"/>
      <c r="F243" s="282" t="s">
        <v>527</v>
      </c>
      <c r="G243" s="283" t="s">
        <v>528</v>
      </c>
      <c r="H243" s="284">
        <v>44579</v>
      </c>
      <c r="I243" s="282"/>
      <c r="J243" s="284">
        <f t="shared" ref="J243:J276" si="98">H243+14</f>
        <v>44593</v>
      </c>
      <c r="K243" s="282"/>
      <c r="L243" s="282"/>
      <c r="M243" s="282"/>
      <c r="N243" s="282"/>
      <c r="O243" s="282"/>
      <c r="P243" s="282"/>
      <c r="Q243" s="283" t="s">
        <v>47</v>
      </c>
      <c r="R243" s="283" t="s">
        <v>529</v>
      </c>
      <c r="S243" s="277">
        <f t="shared" si="96"/>
        <v>50</v>
      </c>
      <c r="T243" s="283"/>
      <c r="U243" s="283">
        <v>0</v>
      </c>
      <c r="V243" s="285">
        <v>50</v>
      </c>
      <c r="W243" s="283"/>
      <c r="X243" s="283"/>
      <c r="Y243" s="283"/>
      <c r="Z243" s="283"/>
      <c r="AA243" s="283"/>
      <c r="AB243" s="283"/>
      <c r="AC243" s="283"/>
      <c r="AD243" s="283"/>
      <c r="AE243" s="283"/>
      <c r="AF243" s="283"/>
      <c r="AG243" s="277" t="s">
        <v>53</v>
      </c>
      <c r="AH243" s="277" t="s">
        <v>54</v>
      </c>
      <c r="AI243" s="283"/>
      <c r="AJ243" s="283"/>
      <c r="AK243" s="283"/>
      <c r="AL243" s="286"/>
      <c r="AM243" s="277"/>
      <c r="AN243" s="277"/>
      <c r="AO243" s="285"/>
      <c r="AP243" s="285"/>
      <c r="AQ243" s="520"/>
      <c r="AR243" s="121">
        <f t="shared" si="84"/>
        <v>1</v>
      </c>
      <c r="AS243" s="121" t="str">
        <f t="shared" si="86"/>
        <v>2022_01_18_a</v>
      </c>
      <c r="AT243" s="122"/>
      <c r="AU243" s="121" t="str">
        <f t="shared" si="87"/>
        <v>2022</v>
      </c>
      <c r="AV243" s="121" t="str">
        <f t="shared" si="88"/>
        <v>01</v>
      </c>
      <c r="AW243" s="121" t="str">
        <f t="shared" si="89"/>
        <v>18</v>
      </c>
      <c r="AX243" s="121">
        <f t="shared" si="90"/>
        <v>44579</v>
      </c>
      <c r="AY243" s="123"/>
      <c r="AZ243" s="124">
        <f t="shared" si="91"/>
        <v>44579</v>
      </c>
      <c r="BA243" s="121" t="b">
        <f t="shared" si="92"/>
        <v>1</v>
      </c>
      <c r="BB243" s="121">
        <f t="shared" si="93"/>
        <v>44579</v>
      </c>
      <c r="BC243" s="121" t="str">
        <f t="shared" si="94"/>
        <v>no</v>
      </c>
      <c r="BD243" s="121" t="b">
        <f t="shared" si="95"/>
        <v>0</v>
      </c>
      <c r="BE243" s="125" t="s">
        <v>56</v>
      </c>
      <c r="BF243" s="287"/>
    </row>
    <row r="244" spans="1:58" s="276" customFormat="1" ht="154">
      <c r="A244" s="283"/>
      <c r="B244" s="281" t="s">
        <v>575</v>
      </c>
      <c r="C244" s="283"/>
      <c r="D244" s="283">
        <v>10258854</v>
      </c>
      <c r="E244" s="283"/>
      <c r="F244" s="282" t="s">
        <v>527</v>
      </c>
      <c r="G244" s="283" t="s">
        <v>535</v>
      </c>
      <c r="H244" s="284">
        <v>44607</v>
      </c>
      <c r="I244" s="282"/>
      <c r="J244" s="284">
        <f t="shared" si="98"/>
        <v>44621</v>
      </c>
      <c r="K244" s="282"/>
      <c r="L244" s="282"/>
      <c r="M244" s="282"/>
      <c r="N244" s="282"/>
      <c r="O244" s="282"/>
      <c r="P244" s="282"/>
      <c r="Q244" s="283" t="s">
        <v>47</v>
      </c>
      <c r="R244" s="283" t="s">
        <v>529</v>
      </c>
      <c r="S244" s="277">
        <f t="shared" si="96"/>
        <v>50</v>
      </c>
      <c r="T244" s="283"/>
      <c r="U244" s="283">
        <v>0</v>
      </c>
      <c r="V244" s="285">
        <v>50</v>
      </c>
      <c r="W244" s="283"/>
      <c r="X244" s="283"/>
      <c r="Y244" s="283"/>
      <c r="Z244" s="283"/>
      <c r="AA244" s="283"/>
      <c r="AB244" s="283"/>
      <c r="AC244" s="283"/>
      <c r="AD244" s="283"/>
      <c r="AE244" s="283"/>
      <c r="AF244" s="283"/>
      <c r="AG244" s="277" t="s">
        <v>53</v>
      </c>
      <c r="AH244" s="277" t="s">
        <v>54</v>
      </c>
      <c r="AI244" s="283"/>
      <c r="AJ244" s="283"/>
      <c r="AK244" s="283"/>
      <c r="AL244" s="286"/>
      <c r="AM244" s="277"/>
      <c r="AN244" s="277"/>
      <c r="AO244" s="285"/>
      <c r="AP244" s="285"/>
      <c r="AQ244" s="520"/>
      <c r="AR244" s="121">
        <f t="shared" si="84"/>
        <v>1</v>
      </c>
      <c r="AS244" s="121" t="str">
        <f t="shared" si="86"/>
        <v>2022_02_15_a</v>
      </c>
      <c r="AT244" s="122"/>
      <c r="AU244" s="121" t="str">
        <f t="shared" si="87"/>
        <v>2022</v>
      </c>
      <c r="AV244" s="121" t="str">
        <f t="shared" si="88"/>
        <v>02</v>
      </c>
      <c r="AW244" s="121" t="str">
        <f t="shared" si="89"/>
        <v>15</v>
      </c>
      <c r="AX244" s="121">
        <f t="shared" si="90"/>
        <v>44607</v>
      </c>
      <c r="AY244" s="123"/>
      <c r="AZ244" s="124">
        <f t="shared" si="91"/>
        <v>44607</v>
      </c>
      <c r="BA244" s="121" t="b">
        <f t="shared" si="92"/>
        <v>1</v>
      </c>
      <c r="BB244" s="121">
        <f t="shared" si="93"/>
        <v>44607</v>
      </c>
      <c r="BC244" s="121" t="str">
        <f t="shared" si="94"/>
        <v>no</v>
      </c>
      <c r="BD244" s="121" t="b">
        <f t="shared" si="95"/>
        <v>0</v>
      </c>
      <c r="BE244" s="125" t="s">
        <v>56</v>
      </c>
      <c r="BF244" s="287"/>
    </row>
    <row r="245" spans="1:58" s="276" customFormat="1" ht="154">
      <c r="A245" s="283"/>
      <c r="B245" s="281" t="s">
        <v>576</v>
      </c>
      <c r="C245" s="283"/>
      <c r="D245" s="283">
        <v>10258856</v>
      </c>
      <c r="E245" s="283"/>
      <c r="F245" s="282" t="s">
        <v>527</v>
      </c>
      <c r="G245" s="283" t="s">
        <v>539</v>
      </c>
      <c r="H245" s="284">
        <v>44635</v>
      </c>
      <c r="I245" s="282"/>
      <c r="J245" s="284">
        <f t="shared" si="98"/>
        <v>44649</v>
      </c>
      <c r="K245" s="282"/>
      <c r="L245" s="282"/>
      <c r="M245" s="282"/>
      <c r="N245" s="282"/>
      <c r="O245" s="282"/>
      <c r="P245" s="282"/>
      <c r="Q245" s="283" t="s">
        <v>47</v>
      </c>
      <c r="R245" s="283" t="s">
        <v>529</v>
      </c>
      <c r="S245" s="277">
        <f t="shared" si="96"/>
        <v>50</v>
      </c>
      <c r="T245" s="283"/>
      <c r="U245" s="283">
        <v>0</v>
      </c>
      <c r="V245" s="285">
        <v>50</v>
      </c>
      <c r="W245" s="283"/>
      <c r="X245" s="283"/>
      <c r="Y245" s="283"/>
      <c r="Z245" s="283"/>
      <c r="AA245" s="283"/>
      <c r="AB245" s="283"/>
      <c r="AC245" s="283"/>
      <c r="AD245" s="283"/>
      <c r="AE245" s="283"/>
      <c r="AF245" s="283"/>
      <c r="AG245" s="277" t="s">
        <v>53</v>
      </c>
      <c r="AH245" s="277" t="s">
        <v>54</v>
      </c>
      <c r="AI245" s="283"/>
      <c r="AJ245" s="283"/>
      <c r="AK245" s="283"/>
      <c r="AL245" s="286"/>
      <c r="AM245" s="277"/>
      <c r="AN245" s="277"/>
      <c r="AO245" s="285"/>
      <c r="AP245" s="285"/>
      <c r="AQ245" s="520"/>
      <c r="AR245" s="121">
        <f t="shared" si="84"/>
        <v>1</v>
      </c>
      <c r="AS245" s="121" t="str">
        <f t="shared" si="86"/>
        <v>2022_03_15_a</v>
      </c>
      <c r="AT245" s="122"/>
      <c r="AU245" s="121" t="str">
        <f t="shared" si="87"/>
        <v>2022</v>
      </c>
      <c r="AV245" s="121" t="str">
        <f t="shared" si="88"/>
        <v>03</v>
      </c>
      <c r="AW245" s="121" t="str">
        <f t="shared" si="89"/>
        <v>15</v>
      </c>
      <c r="AX245" s="121">
        <f t="shared" si="90"/>
        <v>44635</v>
      </c>
      <c r="AY245" s="123"/>
      <c r="AZ245" s="124">
        <f t="shared" si="91"/>
        <v>44635</v>
      </c>
      <c r="BA245" s="121" t="b">
        <f t="shared" si="92"/>
        <v>1</v>
      </c>
      <c r="BB245" s="121">
        <f t="shared" si="93"/>
        <v>44635</v>
      </c>
      <c r="BC245" s="121" t="str">
        <f t="shared" si="94"/>
        <v>no</v>
      </c>
      <c r="BD245" s="121" t="b">
        <f t="shared" si="95"/>
        <v>0</v>
      </c>
      <c r="BE245" s="125" t="s">
        <v>56</v>
      </c>
      <c r="BF245" s="287"/>
    </row>
    <row r="246" spans="1:58" s="276" customFormat="1" ht="154">
      <c r="A246" s="283"/>
      <c r="B246" s="281" t="s">
        <v>577</v>
      </c>
      <c r="C246" s="283"/>
      <c r="D246" s="283">
        <v>10280508</v>
      </c>
      <c r="E246" s="283"/>
      <c r="F246" s="282" t="s">
        <v>527</v>
      </c>
      <c r="G246" s="283" t="s">
        <v>543</v>
      </c>
      <c r="H246" s="284">
        <v>44663</v>
      </c>
      <c r="I246" s="282"/>
      <c r="J246" s="284">
        <f t="shared" si="98"/>
        <v>44677</v>
      </c>
      <c r="K246" s="282"/>
      <c r="L246" s="282"/>
      <c r="M246" s="282"/>
      <c r="N246" s="282"/>
      <c r="O246" s="282"/>
      <c r="P246" s="282"/>
      <c r="Q246" s="283" t="s">
        <v>78</v>
      </c>
      <c r="R246" s="283" t="s">
        <v>529</v>
      </c>
      <c r="S246" s="277">
        <f t="shared" si="96"/>
        <v>50</v>
      </c>
      <c r="T246" s="283"/>
      <c r="U246" s="283">
        <v>0</v>
      </c>
      <c r="V246" s="285">
        <v>50</v>
      </c>
      <c r="W246" s="283"/>
      <c r="X246" s="283"/>
      <c r="Y246" s="283"/>
      <c r="Z246" s="283"/>
      <c r="AA246" s="283"/>
      <c r="AB246" s="283"/>
      <c r="AC246" s="283"/>
      <c r="AD246" s="283"/>
      <c r="AE246" s="283"/>
      <c r="AF246" s="283"/>
      <c r="AG246" s="277" t="s">
        <v>53</v>
      </c>
      <c r="AH246" s="277" t="s">
        <v>54</v>
      </c>
      <c r="AI246" s="283"/>
      <c r="AJ246" s="283"/>
      <c r="AK246" s="283"/>
      <c r="AL246" s="286"/>
      <c r="AM246" s="277"/>
      <c r="AN246" s="277"/>
      <c r="AO246" s="285"/>
      <c r="AP246" s="285"/>
      <c r="AQ246" s="520"/>
      <c r="AR246" s="121">
        <f t="shared" si="84"/>
        <v>1</v>
      </c>
      <c r="AS246" s="121" t="str">
        <f t="shared" si="86"/>
        <v>2022_04_12_a</v>
      </c>
      <c r="AT246" s="122"/>
      <c r="AU246" s="121" t="str">
        <f t="shared" si="87"/>
        <v>2022</v>
      </c>
      <c r="AV246" s="121" t="str">
        <f t="shared" si="88"/>
        <v>04</v>
      </c>
      <c r="AW246" s="121" t="str">
        <f t="shared" si="89"/>
        <v>12</v>
      </c>
      <c r="AX246" s="121">
        <f t="shared" si="90"/>
        <v>44663</v>
      </c>
      <c r="AY246" s="123"/>
      <c r="AZ246" s="124">
        <f t="shared" si="91"/>
        <v>44663</v>
      </c>
      <c r="BA246" s="121" t="b">
        <f t="shared" si="92"/>
        <v>1</v>
      </c>
      <c r="BB246" s="121">
        <f t="shared" si="93"/>
        <v>44663</v>
      </c>
      <c r="BC246" s="121" t="str">
        <f t="shared" si="94"/>
        <v>no</v>
      </c>
      <c r="BD246" s="121" t="b">
        <f t="shared" si="95"/>
        <v>0</v>
      </c>
      <c r="BE246" s="125" t="s">
        <v>56</v>
      </c>
      <c r="BF246" s="287"/>
    </row>
    <row r="247" spans="1:58" s="276" customFormat="1" ht="154">
      <c r="A247" s="283"/>
      <c r="B247" s="281" t="s">
        <v>578</v>
      </c>
      <c r="C247" s="283"/>
      <c r="D247" s="283" t="s">
        <v>579</v>
      </c>
      <c r="E247" s="283"/>
      <c r="F247" s="282" t="s">
        <v>527</v>
      </c>
      <c r="G247" s="283" t="s">
        <v>547</v>
      </c>
      <c r="H247" s="284">
        <v>44698</v>
      </c>
      <c r="I247" s="282"/>
      <c r="J247" s="284">
        <f t="shared" si="98"/>
        <v>44712</v>
      </c>
      <c r="K247" s="282"/>
      <c r="L247" s="282"/>
      <c r="M247" s="282"/>
      <c r="N247" s="282"/>
      <c r="O247" s="282"/>
      <c r="P247" s="282"/>
      <c r="Q247" s="283" t="s">
        <v>78</v>
      </c>
      <c r="R247" s="283" t="s">
        <v>529</v>
      </c>
      <c r="S247" s="277">
        <f t="shared" si="96"/>
        <v>50</v>
      </c>
      <c r="T247" s="283"/>
      <c r="U247" s="283">
        <v>0</v>
      </c>
      <c r="V247" s="285">
        <v>50</v>
      </c>
      <c r="W247" s="283"/>
      <c r="X247" s="283"/>
      <c r="Y247" s="283"/>
      <c r="Z247" s="283"/>
      <c r="AA247" s="283"/>
      <c r="AB247" s="283"/>
      <c r="AC247" s="283"/>
      <c r="AD247" s="283"/>
      <c r="AE247" s="283"/>
      <c r="AF247" s="283"/>
      <c r="AG247" s="277" t="s">
        <v>53</v>
      </c>
      <c r="AH247" s="277" t="s">
        <v>54</v>
      </c>
      <c r="AI247" s="283"/>
      <c r="AJ247" s="283"/>
      <c r="AK247" s="283"/>
      <c r="AL247" s="286"/>
      <c r="AM247" s="277"/>
      <c r="AN247" s="277"/>
      <c r="AO247" s="285"/>
      <c r="AP247" s="285"/>
      <c r="AQ247" s="520"/>
      <c r="AR247" s="121">
        <f t="shared" si="84"/>
        <v>1</v>
      </c>
      <c r="AS247" s="121" t="str">
        <f t="shared" si="86"/>
        <v>2022_05_17_a</v>
      </c>
      <c r="AT247" s="122"/>
      <c r="AU247" s="121" t="str">
        <f t="shared" si="87"/>
        <v>2022</v>
      </c>
      <c r="AV247" s="121" t="str">
        <f t="shared" si="88"/>
        <v>05</v>
      </c>
      <c r="AW247" s="121" t="str">
        <f t="shared" si="89"/>
        <v>17</v>
      </c>
      <c r="AX247" s="121">
        <f t="shared" si="90"/>
        <v>44698</v>
      </c>
      <c r="AY247" s="123"/>
      <c r="AZ247" s="124">
        <f t="shared" si="91"/>
        <v>44698</v>
      </c>
      <c r="BA247" s="121" t="b">
        <f t="shared" si="92"/>
        <v>1</v>
      </c>
      <c r="BB247" s="121">
        <f t="shared" si="93"/>
        <v>44698</v>
      </c>
      <c r="BC247" s="121" t="str">
        <f t="shared" si="94"/>
        <v>no</v>
      </c>
      <c r="BD247" s="121" t="b">
        <f t="shared" si="95"/>
        <v>0</v>
      </c>
      <c r="BE247" s="125" t="s">
        <v>56</v>
      </c>
      <c r="BF247" s="287"/>
    </row>
    <row r="248" spans="1:58" s="276" customFormat="1" ht="154">
      <c r="A248" s="283"/>
      <c r="B248" s="281" t="s">
        <v>580</v>
      </c>
      <c r="C248" s="283"/>
      <c r="D248" s="283">
        <v>10291069</v>
      </c>
      <c r="E248" s="283"/>
      <c r="F248" s="282" t="s">
        <v>527</v>
      </c>
      <c r="G248" s="283" t="s">
        <v>551</v>
      </c>
      <c r="H248" s="284">
        <v>44726</v>
      </c>
      <c r="I248" s="282"/>
      <c r="J248" s="284">
        <f t="shared" si="98"/>
        <v>44740</v>
      </c>
      <c r="K248" s="282"/>
      <c r="L248" s="282"/>
      <c r="M248" s="282"/>
      <c r="N248" s="282"/>
      <c r="O248" s="282"/>
      <c r="P248" s="282"/>
      <c r="Q248" s="283" t="s">
        <v>78</v>
      </c>
      <c r="R248" s="283" t="s">
        <v>529</v>
      </c>
      <c r="S248" s="277">
        <f t="shared" si="96"/>
        <v>50</v>
      </c>
      <c r="T248" s="283"/>
      <c r="U248" s="283">
        <v>0</v>
      </c>
      <c r="V248" s="285">
        <v>50</v>
      </c>
      <c r="W248" s="283"/>
      <c r="X248" s="283"/>
      <c r="Y248" s="283"/>
      <c r="Z248" s="283"/>
      <c r="AA248" s="283"/>
      <c r="AB248" s="283"/>
      <c r="AC248" s="283"/>
      <c r="AD248" s="283"/>
      <c r="AE248" s="283"/>
      <c r="AF248" s="283"/>
      <c r="AG248" s="277" t="s">
        <v>53</v>
      </c>
      <c r="AH248" s="277" t="s">
        <v>54</v>
      </c>
      <c r="AI248" s="283"/>
      <c r="AJ248" s="283"/>
      <c r="AK248" s="283"/>
      <c r="AL248" s="286"/>
      <c r="AM248" s="277"/>
      <c r="AN248" s="277"/>
      <c r="AO248" s="285"/>
      <c r="AP248" s="285"/>
      <c r="AQ248" s="520"/>
      <c r="AR248" s="121">
        <f t="shared" si="84"/>
        <v>1</v>
      </c>
      <c r="AS248" s="121" t="str">
        <f t="shared" si="86"/>
        <v>2022_06_14_a</v>
      </c>
      <c r="AT248" s="122"/>
      <c r="AU248" s="121" t="str">
        <f t="shared" si="87"/>
        <v>2022</v>
      </c>
      <c r="AV248" s="121" t="str">
        <f t="shared" si="88"/>
        <v>06</v>
      </c>
      <c r="AW248" s="121" t="str">
        <f t="shared" si="89"/>
        <v>14</v>
      </c>
      <c r="AX248" s="121">
        <f t="shared" si="90"/>
        <v>44726</v>
      </c>
      <c r="AY248" s="123"/>
      <c r="AZ248" s="124">
        <f t="shared" si="91"/>
        <v>44726</v>
      </c>
      <c r="BA248" s="121" t="b">
        <f t="shared" si="92"/>
        <v>1</v>
      </c>
      <c r="BB248" s="121">
        <f t="shared" si="93"/>
        <v>44726</v>
      </c>
      <c r="BC248" s="121" t="str">
        <f t="shared" si="94"/>
        <v>no</v>
      </c>
      <c r="BD248" s="121" t="b">
        <f t="shared" si="95"/>
        <v>0</v>
      </c>
      <c r="BE248" s="125" t="s">
        <v>56</v>
      </c>
      <c r="BF248" s="287"/>
    </row>
    <row r="249" spans="1:58" s="276" customFormat="1" ht="154">
      <c r="A249" s="283"/>
      <c r="B249" s="281" t="s">
        <v>581</v>
      </c>
      <c r="C249" s="283"/>
      <c r="D249" s="283">
        <v>10291071</v>
      </c>
      <c r="E249" s="283"/>
      <c r="F249" s="282" t="s">
        <v>527</v>
      </c>
      <c r="G249" s="283" t="s">
        <v>556</v>
      </c>
      <c r="H249" s="284">
        <v>44754</v>
      </c>
      <c r="I249" s="282"/>
      <c r="J249" s="284">
        <f t="shared" si="98"/>
        <v>44768</v>
      </c>
      <c r="K249" s="282"/>
      <c r="L249" s="282"/>
      <c r="M249" s="282"/>
      <c r="N249" s="282"/>
      <c r="O249" s="282"/>
      <c r="P249" s="282"/>
      <c r="Q249" s="283" t="s">
        <v>99</v>
      </c>
      <c r="R249" s="283" t="s">
        <v>529</v>
      </c>
      <c r="S249" s="277">
        <f t="shared" si="96"/>
        <v>50</v>
      </c>
      <c r="T249" s="283"/>
      <c r="U249" s="283">
        <v>0</v>
      </c>
      <c r="V249" s="285">
        <v>50</v>
      </c>
      <c r="W249" s="283"/>
      <c r="X249" s="283"/>
      <c r="Y249" s="283"/>
      <c r="Z249" s="283"/>
      <c r="AA249" s="283"/>
      <c r="AB249" s="283"/>
      <c r="AC249" s="283"/>
      <c r="AD249" s="283"/>
      <c r="AE249" s="283"/>
      <c r="AF249" s="283"/>
      <c r="AG249" s="277" t="s">
        <v>53</v>
      </c>
      <c r="AH249" s="277" t="s">
        <v>54</v>
      </c>
      <c r="AI249" s="283"/>
      <c r="AJ249" s="283"/>
      <c r="AK249" s="283"/>
      <c r="AL249" s="286"/>
      <c r="AM249" s="277"/>
      <c r="AN249" s="277"/>
      <c r="AO249" s="285"/>
      <c r="AP249" s="285"/>
      <c r="AQ249" s="520"/>
      <c r="AR249" s="121">
        <f t="shared" si="84"/>
        <v>1</v>
      </c>
      <c r="AS249" s="121" t="str">
        <f t="shared" si="86"/>
        <v>2022_07_12_a</v>
      </c>
      <c r="AT249" s="122"/>
      <c r="AU249" s="121" t="str">
        <f t="shared" si="87"/>
        <v>2022</v>
      </c>
      <c r="AV249" s="121" t="str">
        <f t="shared" si="88"/>
        <v>07</v>
      </c>
      <c r="AW249" s="121" t="str">
        <f t="shared" si="89"/>
        <v>12</v>
      </c>
      <c r="AX249" s="121">
        <f t="shared" si="90"/>
        <v>44754</v>
      </c>
      <c r="AY249" s="123"/>
      <c r="AZ249" s="124">
        <f t="shared" si="91"/>
        <v>44754</v>
      </c>
      <c r="BA249" s="121" t="b">
        <f t="shared" si="92"/>
        <v>1</v>
      </c>
      <c r="BB249" s="121">
        <f t="shared" si="93"/>
        <v>44754</v>
      </c>
      <c r="BC249" s="121" t="str">
        <f t="shared" si="94"/>
        <v>no</v>
      </c>
      <c r="BD249" s="121" t="b">
        <f t="shared" si="95"/>
        <v>0</v>
      </c>
      <c r="BE249" s="125" t="s">
        <v>56</v>
      </c>
      <c r="BF249" s="287"/>
    </row>
    <row r="250" spans="1:58" s="276" customFormat="1" ht="154">
      <c r="A250" s="283"/>
      <c r="B250" s="281" t="s">
        <v>582</v>
      </c>
      <c r="C250" s="283"/>
      <c r="D250" s="283"/>
      <c r="E250" s="283"/>
      <c r="F250" s="282" t="s">
        <v>527</v>
      </c>
      <c r="G250" s="283" t="s">
        <v>558</v>
      </c>
      <c r="H250" s="284">
        <v>44788</v>
      </c>
      <c r="I250" s="282"/>
      <c r="J250" s="284">
        <f t="shared" si="98"/>
        <v>44802</v>
      </c>
      <c r="K250" s="282"/>
      <c r="L250" s="282"/>
      <c r="M250" s="282"/>
      <c r="N250" s="282"/>
      <c r="O250" s="282"/>
      <c r="P250" s="282"/>
      <c r="Q250" s="283" t="s">
        <v>99</v>
      </c>
      <c r="R250" s="283" t="s">
        <v>529</v>
      </c>
      <c r="S250" s="277">
        <f t="shared" si="96"/>
        <v>50</v>
      </c>
      <c r="T250" s="283"/>
      <c r="U250" s="283">
        <v>0</v>
      </c>
      <c r="V250" s="285">
        <v>50</v>
      </c>
      <c r="W250" s="283"/>
      <c r="X250" s="283"/>
      <c r="Y250" s="283"/>
      <c r="Z250" s="283"/>
      <c r="AA250" s="283"/>
      <c r="AB250" s="283"/>
      <c r="AC250" s="283"/>
      <c r="AD250" s="283"/>
      <c r="AE250" s="283"/>
      <c r="AF250" s="283"/>
      <c r="AG250" s="277" t="s">
        <v>53</v>
      </c>
      <c r="AH250" s="277" t="s">
        <v>54</v>
      </c>
      <c r="AI250" s="283"/>
      <c r="AJ250" s="283"/>
      <c r="AK250" s="283"/>
      <c r="AL250" s="286"/>
      <c r="AM250" s="277"/>
      <c r="AN250" s="277"/>
      <c r="AO250" s="285"/>
      <c r="AP250" s="285"/>
      <c r="AQ250" s="520"/>
      <c r="AR250" s="121">
        <f t="shared" si="84"/>
        <v>1</v>
      </c>
      <c r="AS250" s="121" t="str">
        <f t="shared" si="86"/>
        <v>2022_08_15_a</v>
      </c>
      <c r="AT250" s="122"/>
      <c r="AU250" s="121" t="str">
        <f t="shared" si="87"/>
        <v>2022</v>
      </c>
      <c r="AV250" s="121" t="str">
        <f t="shared" si="88"/>
        <v>08</v>
      </c>
      <c r="AW250" s="121" t="str">
        <f t="shared" si="89"/>
        <v>15</v>
      </c>
      <c r="AX250" s="121">
        <f t="shared" si="90"/>
        <v>44788</v>
      </c>
      <c r="AY250" s="123"/>
      <c r="AZ250" s="124">
        <f t="shared" si="91"/>
        <v>44788</v>
      </c>
      <c r="BA250" s="121" t="b">
        <f t="shared" si="92"/>
        <v>1</v>
      </c>
      <c r="BB250" s="121">
        <f t="shared" si="93"/>
        <v>44788</v>
      </c>
      <c r="BC250" s="121" t="str">
        <f t="shared" si="94"/>
        <v>no</v>
      </c>
      <c r="BD250" s="121" t="b">
        <f t="shared" si="95"/>
        <v>0</v>
      </c>
      <c r="BE250" s="125" t="s">
        <v>56</v>
      </c>
      <c r="BF250" s="287"/>
    </row>
    <row r="251" spans="1:58" s="276" customFormat="1" ht="154">
      <c r="A251" s="283"/>
      <c r="B251" s="281" t="s">
        <v>583</v>
      </c>
      <c r="C251" s="283"/>
      <c r="D251" s="283"/>
      <c r="E251" s="283"/>
      <c r="F251" s="282" t="s">
        <v>527</v>
      </c>
      <c r="G251" s="283" t="s">
        <v>563</v>
      </c>
      <c r="H251" s="284">
        <v>44817</v>
      </c>
      <c r="I251" s="282"/>
      <c r="J251" s="284">
        <f t="shared" si="98"/>
        <v>44831</v>
      </c>
      <c r="K251" s="282"/>
      <c r="L251" s="282"/>
      <c r="M251" s="282"/>
      <c r="N251" s="282"/>
      <c r="O251" s="282"/>
      <c r="P251" s="282"/>
      <c r="Q251" s="283" t="s">
        <v>99</v>
      </c>
      <c r="R251" s="283" t="s">
        <v>529</v>
      </c>
      <c r="S251" s="277">
        <f t="shared" si="96"/>
        <v>50</v>
      </c>
      <c r="T251" s="283"/>
      <c r="U251" s="283">
        <v>0</v>
      </c>
      <c r="V251" s="285">
        <v>50</v>
      </c>
      <c r="W251" s="283"/>
      <c r="X251" s="283"/>
      <c r="Y251" s="283"/>
      <c r="Z251" s="283"/>
      <c r="AA251" s="283"/>
      <c r="AB251" s="283"/>
      <c r="AC251" s="283"/>
      <c r="AD251" s="283"/>
      <c r="AE251" s="283"/>
      <c r="AF251" s="283"/>
      <c r="AG251" s="277" t="s">
        <v>53</v>
      </c>
      <c r="AH251" s="277" t="s">
        <v>54</v>
      </c>
      <c r="AI251" s="283"/>
      <c r="AJ251" s="283"/>
      <c r="AK251" s="283"/>
      <c r="AL251" s="286"/>
      <c r="AM251" s="277"/>
      <c r="AN251" s="277"/>
      <c r="AO251" s="285"/>
      <c r="AP251" s="285"/>
      <c r="AQ251" s="520"/>
      <c r="AR251" s="121">
        <f t="shared" si="84"/>
        <v>1</v>
      </c>
      <c r="AS251" s="121" t="str">
        <f t="shared" si="86"/>
        <v>2022_09_13_a</v>
      </c>
      <c r="AT251" s="122"/>
      <c r="AU251" s="121" t="str">
        <f t="shared" si="87"/>
        <v>2022</v>
      </c>
      <c r="AV251" s="121" t="str">
        <f t="shared" si="88"/>
        <v>09</v>
      </c>
      <c r="AW251" s="121" t="str">
        <f t="shared" si="89"/>
        <v>13</v>
      </c>
      <c r="AX251" s="121">
        <f t="shared" si="90"/>
        <v>44817</v>
      </c>
      <c r="AY251" s="123"/>
      <c r="AZ251" s="124">
        <f t="shared" si="91"/>
        <v>44817</v>
      </c>
      <c r="BA251" s="121" t="b">
        <f t="shared" si="92"/>
        <v>1</v>
      </c>
      <c r="BB251" s="121">
        <f t="shared" si="93"/>
        <v>44817</v>
      </c>
      <c r="BC251" s="121" t="str">
        <f t="shared" si="94"/>
        <v>no</v>
      </c>
      <c r="BD251" s="121" t="b">
        <f t="shared" si="95"/>
        <v>0</v>
      </c>
      <c r="BE251" s="125" t="s">
        <v>56</v>
      </c>
      <c r="BF251" s="287"/>
    </row>
    <row r="252" spans="1:58" s="276" customFormat="1" ht="154">
      <c r="A252" s="283"/>
      <c r="B252" s="281" t="s">
        <v>584</v>
      </c>
      <c r="C252" s="283"/>
      <c r="D252" s="283"/>
      <c r="E252" s="283"/>
      <c r="F252" s="282" t="s">
        <v>527</v>
      </c>
      <c r="G252" s="283" t="s">
        <v>566</v>
      </c>
      <c r="H252" s="284">
        <v>44852</v>
      </c>
      <c r="I252" s="282"/>
      <c r="J252" s="284">
        <f t="shared" si="98"/>
        <v>44866</v>
      </c>
      <c r="K252" s="282"/>
      <c r="L252" s="282"/>
      <c r="M252" s="282"/>
      <c r="N252" s="282"/>
      <c r="O252" s="282"/>
      <c r="P252" s="282"/>
      <c r="Q252" s="283" t="s">
        <v>121</v>
      </c>
      <c r="R252" s="283" t="s">
        <v>529</v>
      </c>
      <c r="S252" s="277">
        <f t="shared" si="96"/>
        <v>50</v>
      </c>
      <c r="T252" s="283"/>
      <c r="U252" s="283">
        <v>0</v>
      </c>
      <c r="V252" s="285">
        <v>50</v>
      </c>
      <c r="W252" s="283"/>
      <c r="X252" s="283"/>
      <c r="Y252" s="283"/>
      <c r="Z252" s="283"/>
      <c r="AA252" s="283"/>
      <c r="AB252" s="283"/>
      <c r="AC252" s="283"/>
      <c r="AD252" s="283"/>
      <c r="AE252" s="283"/>
      <c r="AF252" s="283"/>
      <c r="AG252" s="277" t="s">
        <v>53</v>
      </c>
      <c r="AH252" s="277" t="s">
        <v>54</v>
      </c>
      <c r="AI252" s="283"/>
      <c r="AJ252" s="283"/>
      <c r="AK252" s="283"/>
      <c r="AL252" s="286"/>
      <c r="AM252" s="277"/>
      <c r="AN252" s="277"/>
      <c r="AO252" s="285"/>
      <c r="AP252" s="285"/>
      <c r="AQ252" s="520"/>
      <c r="AR252" s="121">
        <f t="shared" si="84"/>
        <v>1</v>
      </c>
      <c r="AS252" s="121" t="str">
        <f t="shared" si="86"/>
        <v>2022_10_18_a</v>
      </c>
      <c r="AT252" s="122"/>
      <c r="AU252" s="121" t="str">
        <f t="shared" si="87"/>
        <v>2022</v>
      </c>
      <c r="AV252" s="121" t="str">
        <f t="shared" si="88"/>
        <v>10</v>
      </c>
      <c r="AW252" s="121" t="str">
        <f t="shared" si="89"/>
        <v>18</v>
      </c>
      <c r="AX252" s="121">
        <f t="shared" si="90"/>
        <v>44852</v>
      </c>
      <c r="AY252" s="123"/>
      <c r="AZ252" s="124">
        <f t="shared" si="91"/>
        <v>44852</v>
      </c>
      <c r="BA252" s="121" t="b">
        <f t="shared" si="92"/>
        <v>1</v>
      </c>
      <c r="BB252" s="121">
        <f t="shared" si="93"/>
        <v>44852</v>
      </c>
      <c r="BC252" s="121" t="str">
        <f t="shared" si="94"/>
        <v>no</v>
      </c>
      <c r="BD252" s="121" t="b">
        <f t="shared" si="95"/>
        <v>0</v>
      </c>
      <c r="BE252" s="125" t="s">
        <v>56</v>
      </c>
      <c r="BF252" s="287"/>
    </row>
    <row r="253" spans="1:58" s="276" customFormat="1" ht="154">
      <c r="A253" s="283"/>
      <c r="B253" s="281" t="s">
        <v>585</v>
      </c>
      <c r="C253" s="283"/>
      <c r="D253" s="283"/>
      <c r="E253" s="283"/>
      <c r="F253" s="282" t="s">
        <v>527</v>
      </c>
      <c r="G253" s="283" t="s">
        <v>568</v>
      </c>
      <c r="H253" s="284">
        <v>44879</v>
      </c>
      <c r="I253" s="282"/>
      <c r="J253" s="284">
        <f t="shared" si="98"/>
        <v>44893</v>
      </c>
      <c r="K253" s="282"/>
      <c r="L253" s="282"/>
      <c r="M253" s="282"/>
      <c r="N253" s="282"/>
      <c r="O253" s="282"/>
      <c r="P253" s="282"/>
      <c r="Q253" s="283" t="s">
        <v>121</v>
      </c>
      <c r="R253" s="283" t="s">
        <v>529</v>
      </c>
      <c r="S253" s="277">
        <f t="shared" si="96"/>
        <v>50</v>
      </c>
      <c r="T253" s="283"/>
      <c r="U253" s="283">
        <v>0</v>
      </c>
      <c r="V253" s="285">
        <v>50</v>
      </c>
      <c r="W253" s="283"/>
      <c r="X253" s="283"/>
      <c r="Y253" s="283"/>
      <c r="Z253" s="283"/>
      <c r="AA253" s="283"/>
      <c r="AB253" s="283"/>
      <c r="AC253" s="283"/>
      <c r="AD253" s="283"/>
      <c r="AE253" s="283"/>
      <c r="AF253" s="283"/>
      <c r="AG253" s="277" t="s">
        <v>53</v>
      </c>
      <c r="AH253" s="277" t="s">
        <v>54</v>
      </c>
      <c r="AI253" s="283"/>
      <c r="AJ253" s="283"/>
      <c r="AK253" s="283"/>
      <c r="AL253" s="286"/>
      <c r="AM253" s="277"/>
      <c r="AN253" s="277"/>
      <c r="AO253" s="285"/>
      <c r="AP253" s="285"/>
      <c r="AQ253" s="520"/>
      <c r="AR253" s="121">
        <f t="shared" si="84"/>
        <v>1</v>
      </c>
      <c r="AS253" s="121" t="str">
        <f t="shared" si="86"/>
        <v>2022_11_14_a</v>
      </c>
      <c r="AT253" s="122"/>
      <c r="AU253" s="121" t="str">
        <f t="shared" si="87"/>
        <v>2022</v>
      </c>
      <c r="AV253" s="121" t="str">
        <f t="shared" si="88"/>
        <v>11</v>
      </c>
      <c r="AW253" s="121" t="str">
        <f t="shared" si="89"/>
        <v>14</v>
      </c>
      <c r="AX253" s="121">
        <f t="shared" si="90"/>
        <v>44879</v>
      </c>
      <c r="AY253" s="123"/>
      <c r="AZ253" s="124">
        <f t="shared" si="91"/>
        <v>44879</v>
      </c>
      <c r="BA253" s="121" t="b">
        <f t="shared" si="92"/>
        <v>1</v>
      </c>
      <c r="BB253" s="121">
        <f t="shared" si="93"/>
        <v>44879</v>
      </c>
      <c r="BC253" s="121" t="str">
        <f t="shared" si="94"/>
        <v>no</v>
      </c>
      <c r="BD253" s="121" t="b">
        <f t="shared" si="95"/>
        <v>0</v>
      </c>
      <c r="BE253" s="125" t="s">
        <v>56</v>
      </c>
      <c r="BF253" s="287"/>
    </row>
    <row r="254" spans="1:58" s="276" customFormat="1" ht="154">
      <c r="A254" s="283"/>
      <c r="B254" s="281" t="s">
        <v>586</v>
      </c>
      <c r="C254" s="283"/>
      <c r="D254" s="283"/>
      <c r="E254" s="283"/>
      <c r="F254" s="282" t="s">
        <v>527</v>
      </c>
      <c r="G254" s="283" t="s">
        <v>570</v>
      </c>
      <c r="H254" s="284">
        <v>44908</v>
      </c>
      <c r="I254" s="282"/>
      <c r="J254" s="284">
        <f t="shared" si="98"/>
        <v>44922</v>
      </c>
      <c r="K254" s="282"/>
      <c r="L254" s="282"/>
      <c r="M254" s="282"/>
      <c r="N254" s="282"/>
      <c r="O254" s="282"/>
      <c r="P254" s="282"/>
      <c r="Q254" s="283" t="s">
        <v>121</v>
      </c>
      <c r="R254" s="283" t="s">
        <v>529</v>
      </c>
      <c r="S254" s="277">
        <f t="shared" si="96"/>
        <v>50</v>
      </c>
      <c r="T254" s="283"/>
      <c r="U254" s="283">
        <v>0</v>
      </c>
      <c r="V254" s="285">
        <v>50</v>
      </c>
      <c r="W254" s="283"/>
      <c r="X254" s="283"/>
      <c r="Y254" s="283"/>
      <c r="Z254" s="283"/>
      <c r="AA254" s="283"/>
      <c r="AB254" s="283"/>
      <c r="AC254" s="283"/>
      <c r="AD254" s="283"/>
      <c r="AE254" s="283"/>
      <c r="AF254" s="283"/>
      <c r="AG254" s="277" t="s">
        <v>53</v>
      </c>
      <c r="AH254" s="277" t="s">
        <v>54</v>
      </c>
      <c r="AI254" s="283"/>
      <c r="AJ254" s="283"/>
      <c r="AK254" s="283"/>
      <c r="AL254" s="286"/>
      <c r="AM254" s="277"/>
      <c r="AN254" s="277"/>
      <c r="AO254" s="285"/>
      <c r="AP254" s="285"/>
      <c r="AQ254" s="520"/>
      <c r="AR254" s="121">
        <f t="shared" si="84"/>
        <v>1</v>
      </c>
      <c r="AS254" s="121" t="str">
        <f t="shared" si="86"/>
        <v>2022_12_13_a</v>
      </c>
      <c r="AT254" s="122"/>
      <c r="AU254" s="121" t="str">
        <f t="shared" si="87"/>
        <v>2022</v>
      </c>
      <c r="AV254" s="121" t="str">
        <f t="shared" si="88"/>
        <v>12</v>
      </c>
      <c r="AW254" s="121" t="str">
        <f t="shared" si="89"/>
        <v>13</v>
      </c>
      <c r="AX254" s="121">
        <f t="shared" si="90"/>
        <v>44908</v>
      </c>
      <c r="AY254" s="123"/>
      <c r="AZ254" s="124">
        <f t="shared" si="91"/>
        <v>44908</v>
      </c>
      <c r="BA254" s="121" t="b">
        <f t="shared" si="92"/>
        <v>1</v>
      </c>
      <c r="BB254" s="121">
        <f t="shared" si="93"/>
        <v>44908</v>
      </c>
      <c r="BC254" s="121" t="str">
        <f t="shared" si="94"/>
        <v>no</v>
      </c>
      <c r="BD254" s="121" t="b">
        <f t="shared" si="95"/>
        <v>0</v>
      </c>
      <c r="BE254" s="125" t="s">
        <v>56</v>
      </c>
      <c r="BF254" s="287"/>
    </row>
    <row r="255" spans="1:58" s="276" customFormat="1" ht="154">
      <c r="A255" s="283"/>
      <c r="B255" s="281" t="s">
        <v>587</v>
      </c>
      <c r="C255" s="283"/>
      <c r="D255" s="283">
        <v>10260677</v>
      </c>
      <c r="E255" s="283"/>
      <c r="F255" s="282" t="s">
        <v>527</v>
      </c>
      <c r="G255" s="283" t="s">
        <v>528</v>
      </c>
      <c r="H255" s="284">
        <v>44579</v>
      </c>
      <c r="I255" s="282"/>
      <c r="J255" s="284">
        <f t="shared" si="98"/>
        <v>44593</v>
      </c>
      <c r="K255" s="282"/>
      <c r="L255" s="282"/>
      <c r="M255" s="282"/>
      <c r="N255" s="282"/>
      <c r="O255" s="282"/>
      <c r="P255" s="282"/>
      <c r="Q255" s="283" t="s">
        <v>47</v>
      </c>
      <c r="R255" s="283" t="s">
        <v>540</v>
      </c>
      <c r="S255" s="277">
        <f t="shared" si="96"/>
        <v>25</v>
      </c>
      <c r="T255" s="283"/>
      <c r="U255" s="283">
        <v>0</v>
      </c>
      <c r="V255" s="285">
        <v>25</v>
      </c>
      <c r="W255" s="283"/>
      <c r="X255" s="283"/>
      <c r="Y255" s="283"/>
      <c r="Z255" s="283"/>
      <c r="AA255" s="283"/>
      <c r="AB255" s="283"/>
      <c r="AC255" s="283"/>
      <c r="AD255" s="283"/>
      <c r="AE255" s="283"/>
      <c r="AF255" s="283"/>
      <c r="AG255" s="277" t="s">
        <v>53</v>
      </c>
      <c r="AH255" s="277" t="s">
        <v>54</v>
      </c>
      <c r="AI255" s="283"/>
      <c r="AJ255" s="283"/>
      <c r="AK255" s="283"/>
      <c r="AL255" s="286"/>
      <c r="AM255" s="277"/>
      <c r="AN255" s="277"/>
      <c r="AO255" s="285"/>
      <c r="AP255" s="285"/>
      <c r="AQ255" s="520"/>
      <c r="AR255" s="121">
        <f t="shared" si="84"/>
        <v>1</v>
      </c>
      <c r="AS255" s="121" t="str">
        <f t="shared" si="86"/>
        <v>2022_01_18_a</v>
      </c>
      <c r="AT255" s="122"/>
      <c r="AU255" s="121" t="str">
        <f t="shared" si="87"/>
        <v>2022</v>
      </c>
      <c r="AV255" s="121" t="str">
        <f t="shared" si="88"/>
        <v>01</v>
      </c>
      <c r="AW255" s="121" t="str">
        <f t="shared" si="89"/>
        <v>18</v>
      </c>
      <c r="AX255" s="121">
        <f t="shared" si="90"/>
        <v>44579</v>
      </c>
      <c r="AY255" s="123"/>
      <c r="AZ255" s="124">
        <f t="shared" si="91"/>
        <v>44579</v>
      </c>
      <c r="BA255" s="121" t="b">
        <f t="shared" si="92"/>
        <v>1</v>
      </c>
      <c r="BB255" s="121">
        <f t="shared" si="93"/>
        <v>44579</v>
      </c>
      <c r="BC255" s="121" t="str">
        <f t="shared" si="94"/>
        <v>no</v>
      </c>
      <c r="BD255" s="121" t="b">
        <f t="shared" si="95"/>
        <v>0</v>
      </c>
      <c r="BE255" s="125" t="s">
        <v>56</v>
      </c>
      <c r="BF255" s="287"/>
    </row>
    <row r="256" spans="1:58" s="276" customFormat="1" ht="154">
      <c r="A256" s="283"/>
      <c r="B256" s="281" t="s">
        <v>588</v>
      </c>
      <c r="C256" s="283"/>
      <c r="D256" s="283">
        <v>10260680</v>
      </c>
      <c r="E256" s="283"/>
      <c r="F256" s="282" t="s">
        <v>527</v>
      </c>
      <c r="G256" s="283" t="s">
        <v>535</v>
      </c>
      <c r="H256" s="284">
        <v>44607</v>
      </c>
      <c r="I256" s="282"/>
      <c r="J256" s="284">
        <f t="shared" si="98"/>
        <v>44621</v>
      </c>
      <c r="K256" s="282"/>
      <c r="L256" s="282"/>
      <c r="M256" s="282"/>
      <c r="N256" s="282"/>
      <c r="O256" s="282"/>
      <c r="P256" s="282"/>
      <c r="Q256" s="283" t="s">
        <v>47</v>
      </c>
      <c r="R256" s="283" t="s">
        <v>540</v>
      </c>
      <c r="S256" s="277">
        <f t="shared" si="96"/>
        <v>25</v>
      </c>
      <c r="T256" s="283"/>
      <c r="U256" s="283">
        <v>0</v>
      </c>
      <c r="V256" s="285">
        <v>25</v>
      </c>
      <c r="W256" s="283"/>
      <c r="X256" s="283"/>
      <c r="Y256" s="283"/>
      <c r="Z256" s="283"/>
      <c r="AA256" s="283"/>
      <c r="AB256" s="283"/>
      <c r="AC256" s="283"/>
      <c r="AD256" s="283"/>
      <c r="AE256" s="283"/>
      <c r="AF256" s="283"/>
      <c r="AG256" s="277" t="s">
        <v>53</v>
      </c>
      <c r="AH256" s="277" t="s">
        <v>54</v>
      </c>
      <c r="AI256" s="283"/>
      <c r="AJ256" s="283"/>
      <c r="AK256" s="283"/>
      <c r="AL256" s="286"/>
      <c r="AM256" s="277"/>
      <c r="AN256" s="277"/>
      <c r="AO256" s="285"/>
      <c r="AP256" s="285"/>
      <c r="AQ256" s="520"/>
      <c r="AR256" s="121">
        <f t="shared" si="84"/>
        <v>1</v>
      </c>
      <c r="AS256" s="121" t="str">
        <f t="shared" si="86"/>
        <v>2022_02_15_a</v>
      </c>
      <c r="AT256" s="122"/>
      <c r="AU256" s="121" t="str">
        <f t="shared" si="87"/>
        <v>2022</v>
      </c>
      <c r="AV256" s="121" t="str">
        <f t="shared" si="88"/>
        <v>02</v>
      </c>
      <c r="AW256" s="121" t="str">
        <f t="shared" si="89"/>
        <v>15</v>
      </c>
      <c r="AX256" s="121">
        <f t="shared" si="90"/>
        <v>44607</v>
      </c>
      <c r="AY256" s="123"/>
      <c r="AZ256" s="124">
        <f t="shared" si="91"/>
        <v>44607</v>
      </c>
      <c r="BA256" s="121" t="b">
        <f t="shared" si="92"/>
        <v>1</v>
      </c>
      <c r="BB256" s="121">
        <f t="shared" si="93"/>
        <v>44607</v>
      </c>
      <c r="BC256" s="121" t="str">
        <f t="shared" si="94"/>
        <v>no</v>
      </c>
      <c r="BD256" s="121" t="b">
        <f t="shared" si="95"/>
        <v>0</v>
      </c>
      <c r="BE256" s="125" t="s">
        <v>56</v>
      </c>
      <c r="BF256" s="287"/>
    </row>
    <row r="257" spans="1:58" s="276" customFormat="1" ht="154">
      <c r="A257" s="283"/>
      <c r="B257" s="281" t="s">
        <v>589</v>
      </c>
      <c r="C257" s="283"/>
      <c r="D257" s="283">
        <v>10260681</v>
      </c>
      <c r="E257" s="283"/>
      <c r="F257" s="282" t="s">
        <v>527</v>
      </c>
      <c r="G257" s="283" t="s">
        <v>539</v>
      </c>
      <c r="H257" s="284">
        <v>44635</v>
      </c>
      <c r="I257" s="282"/>
      <c r="J257" s="284">
        <f t="shared" si="98"/>
        <v>44649</v>
      </c>
      <c r="K257" s="282"/>
      <c r="L257" s="282"/>
      <c r="M257" s="282"/>
      <c r="N257" s="282"/>
      <c r="O257" s="282"/>
      <c r="P257" s="282"/>
      <c r="Q257" s="283" t="s">
        <v>47</v>
      </c>
      <c r="R257" s="283" t="s">
        <v>540</v>
      </c>
      <c r="S257" s="277">
        <f t="shared" ref="S257:S311" si="99">U257+V257</f>
        <v>25</v>
      </c>
      <c r="T257" s="283"/>
      <c r="U257" s="283">
        <v>0</v>
      </c>
      <c r="V257" s="285">
        <v>25</v>
      </c>
      <c r="W257" s="283"/>
      <c r="X257" s="283"/>
      <c r="Y257" s="283"/>
      <c r="Z257" s="283"/>
      <c r="AA257" s="283"/>
      <c r="AB257" s="283"/>
      <c r="AC257" s="283"/>
      <c r="AD257" s="283"/>
      <c r="AE257" s="283"/>
      <c r="AF257" s="283"/>
      <c r="AG257" s="277" t="s">
        <v>53</v>
      </c>
      <c r="AH257" s="277" t="s">
        <v>54</v>
      </c>
      <c r="AI257" s="283"/>
      <c r="AJ257" s="283"/>
      <c r="AK257" s="283"/>
      <c r="AL257" s="286"/>
      <c r="AM257" s="277"/>
      <c r="AN257" s="277"/>
      <c r="AO257" s="285"/>
      <c r="AP257" s="285"/>
      <c r="AQ257" s="520"/>
      <c r="AR257" s="121">
        <f t="shared" si="84"/>
        <v>1</v>
      </c>
      <c r="AS257" s="121" t="str">
        <f t="shared" si="86"/>
        <v>2022_03_15_a</v>
      </c>
      <c r="AT257" s="122"/>
      <c r="AU257" s="121" t="str">
        <f t="shared" si="87"/>
        <v>2022</v>
      </c>
      <c r="AV257" s="121" t="str">
        <f t="shared" si="88"/>
        <v>03</v>
      </c>
      <c r="AW257" s="121" t="str">
        <f t="shared" si="89"/>
        <v>15</v>
      </c>
      <c r="AX257" s="121">
        <f t="shared" si="90"/>
        <v>44635</v>
      </c>
      <c r="AY257" s="123"/>
      <c r="AZ257" s="124">
        <f t="shared" si="91"/>
        <v>44635</v>
      </c>
      <c r="BA257" s="121" t="b">
        <f t="shared" si="92"/>
        <v>1</v>
      </c>
      <c r="BB257" s="121">
        <f t="shared" si="93"/>
        <v>44635</v>
      </c>
      <c r="BC257" s="121" t="str">
        <f t="shared" si="94"/>
        <v>no</v>
      </c>
      <c r="BD257" s="121" t="b">
        <f t="shared" si="95"/>
        <v>0</v>
      </c>
      <c r="BE257" s="125" t="s">
        <v>56</v>
      </c>
      <c r="BF257" s="287"/>
    </row>
    <row r="258" spans="1:58" s="276" customFormat="1" ht="154">
      <c r="A258" s="283"/>
      <c r="B258" s="281" t="s">
        <v>590</v>
      </c>
      <c r="C258" s="283"/>
      <c r="D258" s="283" t="s">
        <v>591</v>
      </c>
      <c r="E258" s="283"/>
      <c r="F258" s="282" t="s">
        <v>527</v>
      </c>
      <c r="G258" s="283" t="s">
        <v>543</v>
      </c>
      <c r="H258" s="284">
        <v>44663</v>
      </c>
      <c r="I258" s="282"/>
      <c r="J258" s="284">
        <f t="shared" si="98"/>
        <v>44677</v>
      </c>
      <c r="K258" s="282"/>
      <c r="L258" s="282"/>
      <c r="M258" s="282"/>
      <c r="N258" s="282"/>
      <c r="O258" s="282"/>
      <c r="P258" s="282"/>
      <c r="Q258" s="283" t="s">
        <v>78</v>
      </c>
      <c r="R258" s="283" t="s">
        <v>540</v>
      </c>
      <c r="S258" s="277">
        <f t="shared" si="99"/>
        <v>25</v>
      </c>
      <c r="T258" s="283"/>
      <c r="U258" s="283">
        <v>0</v>
      </c>
      <c r="V258" s="285">
        <v>25</v>
      </c>
      <c r="W258" s="283"/>
      <c r="X258" s="283"/>
      <c r="Y258" s="283"/>
      <c r="Z258" s="283"/>
      <c r="AA258" s="283"/>
      <c r="AB258" s="283"/>
      <c r="AC258" s="283"/>
      <c r="AD258" s="283"/>
      <c r="AE258" s="283"/>
      <c r="AF258" s="283"/>
      <c r="AG258" s="277" t="s">
        <v>53</v>
      </c>
      <c r="AH258" s="277" t="s">
        <v>54</v>
      </c>
      <c r="AI258" s="283"/>
      <c r="AJ258" s="283"/>
      <c r="AK258" s="283"/>
      <c r="AL258" s="286"/>
      <c r="AM258" s="277"/>
      <c r="AN258" s="277"/>
      <c r="AO258" s="285"/>
      <c r="AP258" s="285"/>
      <c r="AQ258" s="520"/>
      <c r="AR258" s="121">
        <f t="shared" si="84"/>
        <v>1</v>
      </c>
      <c r="AS258" s="121" t="str">
        <f t="shared" si="86"/>
        <v>2022_04_12_a</v>
      </c>
      <c r="AT258" s="122"/>
      <c r="AU258" s="121" t="str">
        <f t="shared" si="87"/>
        <v>2022</v>
      </c>
      <c r="AV258" s="121" t="str">
        <f t="shared" si="88"/>
        <v>04</v>
      </c>
      <c r="AW258" s="121" t="str">
        <f t="shared" si="89"/>
        <v>12</v>
      </c>
      <c r="AX258" s="121">
        <f t="shared" si="90"/>
        <v>44663</v>
      </c>
      <c r="AY258" s="123"/>
      <c r="AZ258" s="124">
        <f t="shared" si="91"/>
        <v>44663</v>
      </c>
      <c r="BA258" s="121" t="b">
        <f t="shared" si="92"/>
        <v>1</v>
      </c>
      <c r="BB258" s="121">
        <f t="shared" si="93"/>
        <v>44663</v>
      </c>
      <c r="BC258" s="121" t="str">
        <f t="shared" si="94"/>
        <v>no</v>
      </c>
      <c r="BD258" s="121" t="b">
        <f t="shared" si="95"/>
        <v>0</v>
      </c>
      <c r="BE258" s="125" t="s">
        <v>56</v>
      </c>
      <c r="BF258" s="287"/>
    </row>
    <row r="259" spans="1:58" s="276" customFormat="1" ht="154">
      <c r="A259" s="283"/>
      <c r="B259" s="281" t="s">
        <v>592</v>
      </c>
      <c r="C259" s="283"/>
      <c r="D259" s="283">
        <v>10271153</v>
      </c>
      <c r="E259" s="283"/>
      <c r="F259" s="282" t="s">
        <v>527</v>
      </c>
      <c r="G259" s="283" t="s">
        <v>547</v>
      </c>
      <c r="H259" s="284">
        <v>44698</v>
      </c>
      <c r="I259" s="282"/>
      <c r="J259" s="284">
        <f t="shared" si="98"/>
        <v>44712</v>
      </c>
      <c r="K259" s="282"/>
      <c r="L259" s="282"/>
      <c r="M259" s="282"/>
      <c r="N259" s="282"/>
      <c r="O259" s="282"/>
      <c r="P259" s="282"/>
      <c r="Q259" s="283" t="s">
        <v>78</v>
      </c>
      <c r="R259" s="283" t="s">
        <v>540</v>
      </c>
      <c r="S259" s="277">
        <f t="shared" si="99"/>
        <v>25</v>
      </c>
      <c r="T259" s="283"/>
      <c r="U259" s="283">
        <v>0</v>
      </c>
      <c r="V259" s="285">
        <v>25</v>
      </c>
      <c r="W259" s="283"/>
      <c r="X259" s="283"/>
      <c r="Y259" s="283"/>
      <c r="Z259" s="283"/>
      <c r="AA259" s="283"/>
      <c r="AB259" s="283"/>
      <c r="AC259" s="283"/>
      <c r="AD259" s="283"/>
      <c r="AE259" s="283"/>
      <c r="AF259" s="283"/>
      <c r="AG259" s="277" t="s">
        <v>53</v>
      </c>
      <c r="AH259" s="277" t="s">
        <v>54</v>
      </c>
      <c r="AI259" s="283"/>
      <c r="AJ259" s="283"/>
      <c r="AK259" s="283"/>
      <c r="AL259" s="286"/>
      <c r="AM259" s="277"/>
      <c r="AN259" s="277"/>
      <c r="AO259" s="285"/>
      <c r="AP259" s="285"/>
      <c r="AQ259" s="520"/>
      <c r="AR259" s="121">
        <f t="shared" ref="AR259:AR322" si="100">COUNTIF(B:B,B259)</f>
        <v>1</v>
      </c>
      <c r="AS259" s="121" t="str">
        <f t="shared" si="86"/>
        <v>2022_05_17_a</v>
      </c>
      <c r="AT259" s="122"/>
      <c r="AU259" s="121" t="str">
        <f t="shared" si="87"/>
        <v>2022</v>
      </c>
      <c r="AV259" s="121" t="str">
        <f t="shared" si="88"/>
        <v>05</v>
      </c>
      <c r="AW259" s="121" t="str">
        <f t="shared" si="89"/>
        <v>17</v>
      </c>
      <c r="AX259" s="121">
        <f t="shared" si="90"/>
        <v>44698</v>
      </c>
      <c r="AY259" s="123"/>
      <c r="AZ259" s="124">
        <f t="shared" si="91"/>
        <v>44698</v>
      </c>
      <c r="BA259" s="121" t="b">
        <f t="shared" si="92"/>
        <v>1</v>
      </c>
      <c r="BB259" s="121">
        <f t="shared" si="93"/>
        <v>44698</v>
      </c>
      <c r="BC259" s="121" t="str">
        <f t="shared" si="94"/>
        <v>no</v>
      </c>
      <c r="BD259" s="121" t="b">
        <f t="shared" si="95"/>
        <v>0</v>
      </c>
      <c r="BE259" s="125" t="s">
        <v>56</v>
      </c>
      <c r="BF259" s="287"/>
    </row>
    <row r="260" spans="1:58" s="276" customFormat="1" ht="154">
      <c r="A260" s="283"/>
      <c r="B260" s="281" t="s">
        <v>593</v>
      </c>
      <c r="C260" s="283"/>
      <c r="D260" s="283">
        <v>10271163</v>
      </c>
      <c r="E260" s="283"/>
      <c r="F260" s="282" t="s">
        <v>527</v>
      </c>
      <c r="G260" s="283" t="s">
        <v>551</v>
      </c>
      <c r="H260" s="284">
        <v>44726</v>
      </c>
      <c r="I260" s="282"/>
      <c r="J260" s="284">
        <f t="shared" si="98"/>
        <v>44740</v>
      </c>
      <c r="K260" s="282"/>
      <c r="L260" s="282"/>
      <c r="M260" s="282"/>
      <c r="N260" s="282"/>
      <c r="O260" s="282"/>
      <c r="P260" s="282"/>
      <c r="Q260" s="283" t="s">
        <v>78</v>
      </c>
      <c r="R260" s="283" t="s">
        <v>540</v>
      </c>
      <c r="S260" s="277">
        <f t="shared" si="99"/>
        <v>25</v>
      </c>
      <c r="T260" s="283"/>
      <c r="U260" s="283">
        <v>0</v>
      </c>
      <c r="V260" s="285">
        <v>25</v>
      </c>
      <c r="W260" s="283"/>
      <c r="X260" s="283"/>
      <c r="Y260" s="283"/>
      <c r="Z260" s="283"/>
      <c r="AA260" s="283"/>
      <c r="AB260" s="283"/>
      <c r="AC260" s="283"/>
      <c r="AD260" s="283"/>
      <c r="AE260" s="283"/>
      <c r="AF260" s="283"/>
      <c r="AG260" s="277" t="s">
        <v>53</v>
      </c>
      <c r="AH260" s="277" t="s">
        <v>54</v>
      </c>
      <c r="AI260" s="283"/>
      <c r="AJ260" s="283"/>
      <c r="AK260" s="283"/>
      <c r="AL260" s="286"/>
      <c r="AM260" s="277"/>
      <c r="AN260" s="277"/>
      <c r="AO260" s="285"/>
      <c r="AP260" s="285"/>
      <c r="AQ260" s="520"/>
      <c r="AR260" s="121">
        <f t="shared" si="100"/>
        <v>1</v>
      </c>
      <c r="AS260" s="121" t="str">
        <f t="shared" si="86"/>
        <v>2022_06_14_a</v>
      </c>
      <c r="AT260" s="122"/>
      <c r="AU260" s="121" t="str">
        <f t="shared" si="87"/>
        <v>2022</v>
      </c>
      <c r="AV260" s="121" t="str">
        <f t="shared" si="88"/>
        <v>06</v>
      </c>
      <c r="AW260" s="121" t="str">
        <f t="shared" si="89"/>
        <v>14</v>
      </c>
      <c r="AX260" s="121">
        <f t="shared" si="90"/>
        <v>44726</v>
      </c>
      <c r="AY260" s="123"/>
      <c r="AZ260" s="124">
        <f t="shared" si="91"/>
        <v>44726</v>
      </c>
      <c r="BA260" s="121" t="b">
        <f t="shared" si="92"/>
        <v>1</v>
      </c>
      <c r="BB260" s="121">
        <f t="shared" si="93"/>
        <v>44726</v>
      </c>
      <c r="BC260" s="121" t="str">
        <f t="shared" si="94"/>
        <v>no</v>
      </c>
      <c r="BD260" s="121" t="b">
        <f t="shared" si="95"/>
        <v>0</v>
      </c>
      <c r="BE260" s="125" t="s">
        <v>56</v>
      </c>
      <c r="BF260" s="287"/>
    </row>
    <row r="261" spans="1:58" s="276" customFormat="1" ht="154">
      <c r="A261" s="283"/>
      <c r="B261" s="281" t="s">
        <v>594</v>
      </c>
      <c r="C261" s="283"/>
      <c r="D261" s="283" t="s">
        <v>595</v>
      </c>
      <c r="E261" s="283"/>
      <c r="F261" s="282" t="s">
        <v>527</v>
      </c>
      <c r="G261" s="283" t="s">
        <v>556</v>
      </c>
      <c r="H261" s="284">
        <v>44754</v>
      </c>
      <c r="I261" s="282"/>
      <c r="J261" s="284">
        <f t="shared" si="98"/>
        <v>44768</v>
      </c>
      <c r="K261" s="282"/>
      <c r="L261" s="282"/>
      <c r="M261" s="282"/>
      <c r="N261" s="282"/>
      <c r="O261" s="282"/>
      <c r="P261" s="282"/>
      <c r="Q261" s="283" t="s">
        <v>99</v>
      </c>
      <c r="R261" s="283" t="s">
        <v>540</v>
      </c>
      <c r="S261" s="277">
        <f t="shared" si="99"/>
        <v>25</v>
      </c>
      <c r="T261" s="283"/>
      <c r="U261" s="283">
        <v>0</v>
      </c>
      <c r="V261" s="285">
        <v>25</v>
      </c>
      <c r="W261" s="283"/>
      <c r="X261" s="283"/>
      <c r="Y261" s="283"/>
      <c r="Z261" s="283"/>
      <c r="AA261" s="283"/>
      <c r="AB261" s="283"/>
      <c r="AC261" s="283"/>
      <c r="AD261" s="283"/>
      <c r="AE261" s="283"/>
      <c r="AF261" s="283"/>
      <c r="AG261" s="277" t="s">
        <v>53</v>
      </c>
      <c r="AH261" s="277" t="s">
        <v>54</v>
      </c>
      <c r="AI261" s="283"/>
      <c r="AJ261" s="283"/>
      <c r="AK261" s="283"/>
      <c r="AL261" s="286"/>
      <c r="AM261" s="277"/>
      <c r="AN261" s="277"/>
      <c r="AO261" s="285"/>
      <c r="AP261" s="285"/>
      <c r="AQ261" s="520"/>
      <c r="AR261" s="121">
        <f t="shared" si="100"/>
        <v>1</v>
      </c>
      <c r="AS261" s="121" t="str">
        <f t="shared" ref="AS261:AS324" si="101">IFERROR(RIGHT(B261,16-SEARCH("_", B261)),0)</f>
        <v>2022_07_12_a</v>
      </c>
      <c r="AT261" s="122"/>
      <c r="AU261" s="121" t="str">
        <f t="shared" ref="AU261:AU324" si="102">LEFT(AS261,4)</f>
        <v>2022</v>
      </c>
      <c r="AV261" s="121" t="str">
        <f t="shared" ref="AV261:AV324" si="103">MID(AS261,6,2)</f>
        <v>07</v>
      </c>
      <c r="AW261" s="121" t="str">
        <f t="shared" ref="AW261:AW324" si="104">MID(AS261,9,2)</f>
        <v>12</v>
      </c>
      <c r="AX261" s="121">
        <f t="shared" ref="AX261:AX324" si="105">IFERROR(DATE(AU261,AV261,AW261)," ")</f>
        <v>44754</v>
      </c>
      <c r="AY261" s="123"/>
      <c r="AZ261" s="124">
        <f t="shared" ref="AZ261:AZ324" si="106">H261</f>
        <v>44754</v>
      </c>
      <c r="BA261" s="121" t="b">
        <f t="shared" ref="BA261:BA324" si="107">IF(AX261=" "," ",AX261=AZ261)</f>
        <v>1</v>
      </c>
      <c r="BB261" s="121">
        <f t="shared" ref="BB261:BB324" si="108">IF(BC261="YES"," ",AZ261)</f>
        <v>44754</v>
      </c>
      <c r="BC261" s="121" t="str">
        <f t="shared" ref="BC261:BC324" si="109">IF(AM261="Apprentice","yes","no")</f>
        <v>no</v>
      </c>
      <c r="BD261" s="121" t="b">
        <f t="shared" ref="BD261:BD324" si="110">IF(OR(U261&lt;&gt;"0", V261&lt;&gt;"0"),U261=V261," ")</f>
        <v>0</v>
      </c>
      <c r="BE261" s="125" t="s">
        <v>56</v>
      </c>
      <c r="BF261" s="287"/>
    </row>
    <row r="262" spans="1:58" s="276" customFormat="1" ht="154">
      <c r="A262" s="283"/>
      <c r="B262" s="281" t="s">
        <v>596</v>
      </c>
      <c r="C262" s="283"/>
      <c r="D262" s="283"/>
      <c r="E262" s="283"/>
      <c r="F262" s="282" t="s">
        <v>527</v>
      </c>
      <c r="G262" s="283" t="s">
        <v>558</v>
      </c>
      <c r="H262" s="284">
        <v>44788</v>
      </c>
      <c r="I262" s="282"/>
      <c r="J262" s="284">
        <f t="shared" si="98"/>
        <v>44802</v>
      </c>
      <c r="K262" s="282"/>
      <c r="L262" s="282"/>
      <c r="M262" s="282"/>
      <c r="N262" s="282"/>
      <c r="O262" s="282"/>
      <c r="P262" s="282"/>
      <c r="Q262" s="283" t="s">
        <v>99</v>
      </c>
      <c r="R262" s="283" t="s">
        <v>540</v>
      </c>
      <c r="S262" s="277">
        <f t="shared" si="99"/>
        <v>25</v>
      </c>
      <c r="T262" s="283"/>
      <c r="U262" s="283">
        <v>0</v>
      </c>
      <c r="V262" s="285">
        <v>25</v>
      </c>
      <c r="W262" s="283"/>
      <c r="X262" s="283"/>
      <c r="Y262" s="283"/>
      <c r="Z262" s="283"/>
      <c r="AA262" s="283"/>
      <c r="AB262" s="283"/>
      <c r="AC262" s="283"/>
      <c r="AD262" s="283"/>
      <c r="AE262" s="283"/>
      <c r="AF262" s="283"/>
      <c r="AG262" s="277" t="s">
        <v>53</v>
      </c>
      <c r="AH262" s="277" t="s">
        <v>54</v>
      </c>
      <c r="AI262" s="283"/>
      <c r="AJ262" s="283"/>
      <c r="AK262" s="283"/>
      <c r="AL262" s="286"/>
      <c r="AM262" s="277"/>
      <c r="AN262" s="277"/>
      <c r="AO262" s="285"/>
      <c r="AP262" s="285"/>
      <c r="AQ262" s="520"/>
      <c r="AR262" s="121">
        <f t="shared" si="100"/>
        <v>1</v>
      </c>
      <c r="AS262" s="121" t="str">
        <f t="shared" si="101"/>
        <v>2022_08_15_a</v>
      </c>
      <c r="AT262" s="122"/>
      <c r="AU262" s="121" t="str">
        <f t="shared" si="102"/>
        <v>2022</v>
      </c>
      <c r="AV262" s="121" t="str">
        <f t="shared" si="103"/>
        <v>08</v>
      </c>
      <c r="AW262" s="121" t="str">
        <f t="shared" si="104"/>
        <v>15</v>
      </c>
      <c r="AX262" s="121">
        <f t="shared" si="105"/>
        <v>44788</v>
      </c>
      <c r="AY262" s="123"/>
      <c r="AZ262" s="124">
        <f t="shared" si="106"/>
        <v>44788</v>
      </c>
      <c r="BA262" s="121" t="b">
        <f t="shared" si="107"/>
        <v>1</v>
      </c>
      <c r="BB262" s="121">
        <f t="shared" si="108"/>
        <v>44788</v>
      </c>
      <c r="BC262" s="121" t="str">
        <f t="shared" si="109"/>
        <v>no</v>
      </c>
      <c r="BD262" s="121" t="b">
        <f t="shared" si="110"/>
        <v>0</v>
      </c>
      <c r="BE262" s="125" t="s">
        <v>56</v>
      </c>
      <c r="BF262" s="287"/>
    </row>
    <row r="263" spans="1:58" s="276" customFormat="1" ht="154">
      <c r="A263" s="283"/>
      <c r="B263" s="281" t="s">
        <v>597</v>
      </c>
      <c r="C263" s="283"/>
      <c r="D263" s="283"/>
      <c r="E263" s="283"/>
      <c r="F263" s="282" t="s">
        <v>527</v>
      </c>
      <c r="G263" s="283" t="s">
        <v>563</v>
      </c>
      <c r="H263" s="284">
        <v>44817</v>
      </c>
      <c r="I263" s="282"/>
      <c r="J263" s="284">
        <f t="shared" si="98"/>
        <v>44831</v>
      </c>
      <c r="K263" s="282"/>
      <c r="L263" s="282"/>
      <c r="M263" s="282"/>
      <c r="N263" s="282"/>
      <c r="O263" s="282"/>
      <c r="P263" s="282"/>
      <c r="Q263" s="283" t="s">
        <v>99</v>
      </c>
      <c r="R263" s="283" t="s">
        <v>540</v>
      </c>
      <c r="S263" s="277">
        <f t="shared" si="99"/>
        <v>25</v>
      </c>
      <c r="T263" s="283"/>
      <c r="U263" s="283">
        <v>0</v>
      </c>
      <c r="V263" s="285">
        <v>25</v>
      </c>
      <c r="W263" s="283"/>
      <c r="X263" s="283"/>
      <c r="Y263" s="283"/>
      <c r="Z263" s="283"/>
      <c r="AA263" s="283"/>
      <c r="AB263" s="283"/>
      <c r="AC263" s="283"/>
      <c r="AD263" s="283"/>
      <c r="AE263" s="283"/>
      <c r="AF263" s="283"/>
      <c r="AG263" s="277" t="s">
        <v>53</v>
      </c>
      <c r="AH263" s="277" t="s">
        <v>54</v>
      </c>
      <c r="AI263" s="283"/>
      <c r="AJ263" s="283"/>
      <c r="AK263" s="283"/>
      <c r="AL263" s="286"/>
      <c r="AM263" s="277"/>
      <c r="AN263" s="277"/>
      <c r="AO263" s="285"/>
      <c r="AP263" s="285"/>
      <c r="AQ263" s="520"/>
      <c r="AR263" s="121">
        <f t="shared" si="100"/>
        <v>1</v>
      </c>
      <c r="AS263" s="121" t="str">
        <f t="shared" si="101"/>
        <v>2022_09_13_a</v>
      </c>
      <c r="AT263" s="122"/>
      <c r="AU263" s="121" t="str">
        <f t="shared" si="102"/>
        <v>2022</v>
      </c>
      <c r="AV263" s="121" t="str">
        <f t="shared" si="103"/>
        <v>09</v>
      </c>
      <c r="AW263" s="121" t="str">
        <f t="shared" si="104"/>
        <v>13</v>
      </c>
      <c r="AX263" s="121">
        <f t="shared" si="105"/>
        <v>44817</v>
      </c>
      <c r="AY263" s="123"/>
      <c r="AZ263" s="124">
        <f t="shared" si="106"/>
        <v>44817</v>
      </c>
      <c r="BA263" s="121" t="b">
        <f t="shared" si="107"/>
        <v>1</v>
      </c>
      <c r="BB263" s="121">
        <f t="shared" si="108"/>
        <v>44817</v>
      </c>
      <c r="BC263" s="121" t="str">
        <f t="shared" si="109"/>
        <v>no</v>
      </c>
      <c r="BD263" s="121" t="b">
        <f t="shared" si="110"/>
        <v>0</v>
      </c>
      <c r="BE263" s="125" t="s">
        <v>56</v>
      </c>
      <c r="BF263" s="287"/>
    </row>
    <row r="264" spans="1:58" s="276" customFormat="1" ht="154">
      <c r="A264" s="283"/>
      <c r="B264" s="281" t="s">
        <v>598</v>
      </c>
      <c r="C264" s="283"/>
      <c r="D264" s="283"/>
      <c r="E264" s="283"/>
      <c r="F264" s="282" t="s">
        <v>527</v>
      </c>
      <c r="G264" s="283" t="s">
        <v>566</v>
      </c>
      <c r="H264" s="284">
        <v>44852</v>
      </c>
      <c r="I264" s="282"/>
      <c r="J264" s="284">
        <f t="shared" si="98"/>
        <v>44866</v>
      </c>
      <c r="K264" s="282"/>
      <c r="L264" s="282"/>
      <c r="M264" s="282"/>
      <c r="N264" s="282"/>
      <c r="O264" s="282"/>
      <c r="P264" s="282"/>
      <c r="Q264" s="283" t="s">
        <v>121</v>
      </c>
      <c r="R264" s="283" t="s">
        <v>540</v>
      </c>
      <c r="S264" s="277">
        <f t="shared" si="99"/>
        <v>25</v>
      </c>
      <c r="T264" s="283"/>
      <c r="U264" s="283">
        <v>0</v>
      </c>
      <c r="V264" s="285">
        <v>25</v>
      </c>
      <c r="W264" s="283"/>
      <c r="X264" s="283"/>
      <c r="Y264" s="283"/>
      <c r="Z264" s="283"/>
      <c r="AA264" s="283"/>
      <c r="AB264" s="283"/>
      <c r="AC264" s="283"/>
      <c r="AD264" s="283"/>
      <c r="AE264" s="283"/>
      <c r="AF264" s="283"/>
      <c r="AG264" s="277" t="s">
        <v>53</v>
      </c>
      <c r="AH264" s="277" t="s">
        <v>54</v>
      </c>
      <c r="AI264" s="283"/>
      <c r="AJ264" s="283"/>
      <c r="AK264" s="283"/>
      <c r="AL264" s="286"/>
      <c r="AM264" s="277"/>
      <c r="AN264" s="277"/>
      <c r="AO264" s="285"/>
      <c r="AP264" s="285"/>
      <c r="AQ264" s="520"/>
      <c r="AR264" s="121">
        <f t="shared" si="100"/>
        <v>1</v>
      </c>
      <c r="AS264" s="121" t="str">
        <f t="shared" si="101"/>
        <v>2022_10_18_a</v>
      </c>
      <c r="AT264" s="122"/>
      <c r="AU264" s="121" t="str">
        <f t="shared" si="102"/>
        <v>2022</v>
      </c>
      <c r="AV264" s="121" t="str">
        <f t="shared" si="103"/>
        <v>10</v>
      </c>
      <c r="AW264" s="121" t="str">
        <f t="shared" si="104"/>
        <v>18</v>
      </c>
      <c r="AX264" s="121">
        <f t="shared" si="105"/>
        <v>44852</v>
      </c>
      <c r="AY264" s="123"/>
      <c r="AZ264" s="124">
        <f t="shared" si="106"/>
        <v>44852</v>
      </c>
      <c r="BA264" s="121" t="b">
        <f t="shared" si="107"/>
        <v>1</v>
      </c>
      <c r="BB264" s="121">
        <f t="shared" si="108"/>
        <v>44852</v>
      </c>
      <c r="BC264" s="121" t="str">
        <f t="shared" si="109"/>
        <v>no</v>
      </c>
      <c r="BD264" s="121" t="b">
        <f t="shared" si="110"/>
        <v>0</v>
      </c>
      <c r="BE264" s="125" t="s">
        <v>56</v>
      </c>
      <c r="BF264" s="287"/>
    </row>
    <row r="265" spans="1:58" s="276" customFormat="1" ht="154">
      <c r="A265" s="283"/>
      <c r="B265" s="281" t="s">
        <v>599</v>
      </c>
      <c r="C265" s="283"/>
      <c r="D265" s="283"/>
      <c r="E265" s="283"/>
      <c r="F265" s="282" t="s">
        <v>527</v>
      </c>
      <c r="G265" s="283" t="s">
        <v>568</v>
      </c>
      <c r="H265" s="284">
        <v>44879</v>
      </c>
      <c r="I265" s="282"/>
      <c r="J265" s="284">
        <f t="shared" si="98"/>
        <v>44893</v>
      </c>
      <c r="K265" s="282"/>
      <c r="L265" s="282"/>
      <c r="M265" s="282"/>
      <c r="N265" s="282"/>
      <c r="O265" s="282"/>
      <c r="P265" s="282"/>
      <c r="Q265" s="283" t="s">
        <v>121</v>
      </c>
      <c r="R265" s="283" t="s">
        <v>540</v>
      </c>
      <c r="S265" s="277">
        <f t="shared" si="99"/>
        <v>25</v>
      </c>
      <c r="T265" s="283"/>
      <c r="U265" s="283">
        <v>0</v>
      </c>
      <c r="V265" s="285">
        <v>25</v>
      </c>
      <c r="W265" s="283"/>
      <c r="X265" s="283"/>
      <c r="Y265" s="283"/>
      <c r="Z265" s="283"/>
      <c r="AA265" s="283"/>
      <c r="AB265" s="283"/>
      <c r="AC265" s="283"/>
      <c r="AD265" s="283"/>
      <c r="AE265" s="283"/>
      <c r="AF265" s="283"/>
      <c r="AG265" s="277" t="s">
        <v>53</v>
      </c>
      <c r="AH265" s="277" t="s">
        <v>54</v>
      </c>
      <c r="AI265" s="283"/>
      <c r="AJ265" s="283"/>
      <c r="AK265" s="283"/>
      <c r="AL265" s="286"/>
      <c r="AM265" s="277"/>
      <c r="AN265" s="277"/>
      <c r="AO265" s="285"/>
      <c r="AP265" s="285"/>
      <c r="AQ265" s="520"/>
      <c r="AR265" s="121">
        <f t="shared" si="100"/>
        <v>1</v>
      </c>
      <c r="AS265" s="121" t="str">
        <f t="shared" si="101"/>
        <v>2022_11_14_a</v>
      </c>
      <c r="AT265" s="122"/>
      <c r="AU265" s="121" t="str">
        <f t="shared" si="102"/>
        <v>2022</v>
      </c>
      <c r="AV265" s="121" t="str">
        <f t="shared" si="103"/>
        <v>11</v>
      </c>
      <c r="AW265" s="121" t="str">
        <f t="shared" si="104"/>
        <v>14</v>
      </c>
      <c r="AX265" s="121">
        <f t="shared" si="105"/>
        <v>44879</v>
      </c>
      <c r="AY265" s="123"/>
      <c r="AZ265" s="124">
        <f t="shared" si="106"/>
        <v>44879</v>
      </c>
      <c r="BA265" s="121" t="b">
        <f t="shared" si="107"/>
        <v>1</v>
      </c>
      <c r="BB265" s="121">
        <f t="shared" si="108"/>
        <v>44879</v>
      </c>
      <c r="BC265" s="121" t="str">
        <f t="shared" si="109"/>
        <v>no</v>
      </c>
      <c r="BD265" s="121" t="b">
        <f t="shared" si="110"/>
        <v>0</v>
      </c>
      <c r="BE265" s="125" t="s">
        <v>56</v>
      </c>
      <c r="BF265" s="287"/>
    </row>
    <row r="266" spans="1:58" s="276" customFormat="1" ht="154">
      <c r="A266" s="283"/>
      <c r="B266" s="281" t="s">
        <v>600</v>
      </c>
      <c r="C266" s="283"/>
      <c r="D266" s="283">
        <v>10321666</v>
      </c>
      <c r="E266" s="283"/>
      <c r="F266" s="282" t="s">
        <v>527</v>
      </c>
      <c r="G266" s="283" t="s">
        <v>570</v>
      </c>
      <c r="H266" s="284">
        <v>44908</v>
      </c>
      <c r="I266" s="282"/>
      <c r="J266" s="284">
        <f t="shared" si="98"/>
        <v>44922</v>
      </c>
      <c r="K266" s="282"/>
      <c r="L266" s="282"/>
      <c r="M266" s="282"/>
      <c r="N266" s="282"/>
      <c r="O266" s="282"/>
      <c r="P266" s="282"/>
      <c r="Q266" s="283" t="s">
        <v>121</v>
      </c>
      <c r="R266" s="283" t="s">
        <v>540</v>
      </c>
      <c r="S266" s="277">
        <f t="shared" si="99"/>
        <v>25</v>
      </c>
      <c r="T266" s="283"/>
      <c r="U266" s="283">
        <v>0</v>
      </c>
      <c r="V266" s="285">
        <v>25</v>
      </c>
      <c r="W266" s="283"/>
      <c r="X266" s="283"/>
      <c r="Y266" s="283"/>
      <c r="Z266" s="283"/>
      <c r="AA266" s="283"/>
      <c r="AB266" s="283"/>
      <c r="AC266" s="283"/>
      <c r="AD266" s="283"/>
      <c r="AE266" s="283"/>
      <c r="AF266" s="283"/>
      <c r="AG266" s="277" t="s">
        <v>53</v>
      </c>
      <c r="AH266" s="277" t="s">
        <v>54</v>
      </c>
      <c r="AI266" s="283"/>
      <c r="AJ266" s="283"/>
      <c r="AK266" s="283"/>
      <c r="AL266" s="286"/>
      <c r="AM266" s="277"/>
      <c r="AN266" s="277"/>
      <c r="AO266" s="285"/>
      <c r="AP266" s="285"/>
      <c r="AQ266" s="520"/>
      <c r="AR266" s="121">
        <f t="shared" si="100"/>
        <v>1</v>
      </c>
      <c r="AS266" s="121" t="str">
        <f t="shared" si="101"/>
        <v>2022_12_13_a</v>
      </c>
      <c r="AT266" s="122"/>
      <c r="AU266" s="121" t="str">
        <f t="shared" si="102"/>
        <v>2022</v>
      </c>
      <c r="AV266" s="121" t="str">
        <f t="shared" si="103"/>
        <v>12</v>
      </c>
      <c r="AW266" s="121" t="str">
        <f t="shared" si="104"/>
        <v>13</v>
      </c>
      <c r="AX266" s="121">
        <f t="shared" si="105"/>
        <v>44908</v>
      </c>
      <c r="AY266" s="123"/>
      <c r="AZ266" s="124">
        <f t="shared" si="106"/>
        <v>44908</v>
      </c>
      <c r="BA266" s="121" t="b">
        <f t="shared" si="107"/>
        <v>1</v>
      </c>
      <c r="BB266" s="121">
        <f t="shared" si="108"/>
        <v>44908</v>
      </c>
      <c r="BC266" s="121" t="str">
        <f t="shared" si="109"/>
        <v>no</v>
      </c>
      <c r="BD266" s="121" t="b">
        <f t="shared" si="110"/>
        <v>0</v>
      </c>
      <c r="BE266" s="125" t="s">
        <v>56</v>
      </c>
      <c r="BF266" s="287"/>
    </row>
    <row r="267" spans="1:58" s="276" customFormat="1" ht="154">
      <c r="A267" s="283"/>
      <c r="B267" s="281" t="s">
        <v>601</v>
      </c>
      <c r="C267" s="283"/>
      <c r="D267" s="283">
        <v>10258505</v>
      </c>
      <c r="E267" s="283"/>
      <c r="F267" s="282" t="s">
        <v>527</v>
      </c>
      <c r="G267" s="283" t="s">
        <v>528</v>
      </c>
      <c r="H267" s="284">
        <v>44579</v>
      </c>
      <c r="I267" s="282"/>
      <c r="J267" s="284">
        <f t="shared" si="98"/>
        <v>44593</v>
      </c>
      <c r="K267" s="282"/>
      <c r="L267" s="282"/>
      <c r="M267" s="282"/>
      <c r="N267" s="282"/>
      <c r="O267" s="282"/>
      <c r="P267" s="282"/>
      <c r="Q267" s="283" t="s">
        <v>47</v>
      </c>
      <c r="R267" s="283" t="s">
        <v>537</v>
      </c>
      <c r="S267" s="277">
        <f t="shared" si="99"/>
        <v>25</v>
      </c>
      <c r="T267" s="283"/>
      <c r="U267" s="283">
        <v>0</v>
      </c>
      <c r="V267" s="285">
        <v>25</v>
      </c>
      <c r="W267" s="283"/>
      <c r="X267" s="283"/>
      <c r="Y267" s="283"/>
      <c r="Z267" s="283"/>
      <c r="AA267" s="283"/>
      <c r="AB267" s="283"/>
      <c r="AC267" s="283"/>
      <c r="AD267" s="283"/>
      <c r="AE267" s="283"/>
      <c r="AF267" s="283"/>
      <c r="AG267" s="277" t="s">
        <v>53</v>
      </c>
      <c r="AH267" s="277" t="s">
        <v>54</v>
      </c>
      <c r="AI267" s="283"/>
      <c r="AJ267" s="283"/>
      <c r="AK267" s="283"/>
      <c r="AL267" s="286"/>
      <c r="AM267" s="277"/>
      <c r="AN267" s="277"/>
      <c r="AO267" s="285"/>
      <c r="AP267" s="285"/>
      <c r="AQ267" s="520"/>
      <c r="AR267" s="121">
        <f t="shared" si="100"/>
        <v>1</v>
      </c>
      <c r="AS267" s="121" t="str">
        <f t="shared" si="101"/>
        <v>2022_01_18_a</v>
      </c>
      <c r="AT267" s="122"/>
      <c r="AU267" s="121" t="str">
        <f t="shared" si="102"/>
        <v>2022</v>
      </c>
      <c r="AV267" s="121" t="str">
        <f t="shared" si="103"/>
        <v>01</v>
      </c>
      <c r="AW267" s="121" t="str">
        <f t="shared" si="104"/>
        <v>18</v>
      </c>
      <c r="AX267" s="121">
        <f t="shared" si="105"/>
        <v>44579</v>
      </c>
      <c r="AY267" s="123"/>
      <c r="AZ267" s="124">
        <f t="shared" si="106"/>
        <v>44579</v>
      </c>
      <c r="BA267" s="121" t="b">
        <f t="shared" si="107"/>
        <v>1</v>
      </c>
      <c r="BB267" s="121">
        <f t="shared" si="108"/>
        <v>44579</v>
      </c>
      <c r="BC267" s="121" t="str">
        <f t="shared" si="109"/>
        <v>no</v>
      </c>
      <c r="BD267" s="121" t="b">
        <f t="shared" si="110"/>
        <v>0</v>
      </c>
      <c r="BE267" s="125" t="s">
        <v>56</v>
      </c>
      <c r="BF267" s="287"/>
    </row>
    <row r="268" spans="1:58" s="276" customFormat="1" ht="154">
      <c r="A268" s="283"/>
      <c r="B268" s="281" t="s">
        <v>602</v>
      </c>
      <c r="C268" s="283"/>
      <c r="D268" s="283">
        <v>10258510</v>
      </c>
      <c r="E268" s="283"/>
      <c r="F268" s="282" t="s">
        <v>527</v>
      </c>
      <c r="G268" s="283" t="s">
        <v>535</v>
      </c>
      <c r="H268" s="284">
        <v>44607</v>
      </c>
      <c r="I268" s="282"/>
      <c r="J268" s="284">
        <f t="shared" si="98"/>
        <v>44621</v>
      </c>
      <c r="K268" s="282"/>
      <c r="L268" s="282"/>
      <c r="M268" s="282"/>
      <c r="N268" s="282"/>
      <c r="O268" s="282"/>
      <c r="P268" s="282"/>
      <c r="Q268" s="283" t="s">
        <v>47</v>
      </c>
      <c r="R268" s="283" t="s">
        <v>537</v>
      </c>
      <c r="S268" s="277">
        <f t="shared" si="99"/>
        <v>25</v>
      </c>
      <c r="T268" s="283"/>
      <c r="U268" s="283">
        <v>0</v>
      </c>
      <c r="V268" s="285">
        <v>25</v>
      </c>
      <c r="W268" s="283"/>
      <c r="X268" s="283"/>
      <c r="Y268" s="283"/>
      <c r="Z268" s="283"/>
      <c r="AA268" s="283"/>
      <c r="AB268" s="283"/>
      <c r="AC268" s="283"/>
      <c r="AD268" s="283"/>
      <c r="AE268" s="283"/>
      <c r="AF268" s="283"/>
      <c r="AG268" s="277" t="s">
        <v>53</v>
      </c>
      <c r="AH268" s="277" t="s">
        <v>54</v>
      </c>
      <c r="AI268" s="283"/>
      <c r="AJ268" s="283"/>
      <c r="AK268" s="283"/>
      <c r="AL268" s="286"/>
      <c r="AM268" s="277"/>
      <c r="AN268" s="277"/>
      <c r="AO268" s="285"/>
      <c r="AP268" s="285"/>
      <c r="AQ268" s="520"/>
      <c r="AR268" s="121">
        <f t="shared" si="100"/>
        <v>1</v>
      </c>
      <c r="AS268" s="121" t="str">
        <f t="shared" si="101"/>
        <v>2022_02_15_a</v>
      </c>
      <c r="AT268" s="122"/>
      <c r="AU268" s="121" t="str">
        <f t="shared" si="102"/>
        <v>2022</v>
      </c>
      <c r="AV268" s="121" t="str">
        <f t="shared" si="103"/>
        <v>02</v>
      </c>
      <c r="AW268" s="121" t="str">
        <f t="shared" si="104"/>
        <v>15</v>
      </c>
      <c r="AX268" s="121">
        <f t="shared" si="105"/>
        <v>44607</v>
      </c>
      <c r="AY268" s="123"/>
      <c r="AZ268" s="124">
        <f t="shared" si="106"/>
        <v>44607</v>
      </c>
      <c r="BA268" s="121" t="b">
        <f t="shared" si="107"/>
        <v>1</v>
      </c>
      <c r="BB268" s="121">
        <f t="shared" si="108"/>
        <v>44607</v>
      </c>
      <c r="BC268" s="121" t="str">
        <f t="shared" si="109"/>
        <v>no</v>
      </c>
      <c r="BD268" s="121" t="b">
        <f t="shared" si="110"/>
        <v>0</v>
      </c>
      <c r="BE268" s="125" t="s">
        <v>56</v>
      </c>
      <c r="BF268" s="287"/>
    </row>
    <row r="269" spans="1:58" s="276" customFormat="1" ht="154">
      <c r="A269" s="283"/>
      <c r="B269" s="281" t="s">
        <v>603</v>
      </c>
      <c r="C269" s="283"/>
      <c r="D269" s="283">
        <v>10260543</v>
      </c>
      <c r="E269" s="283"/>
      <c r="F269" s="282" t="s">
        <v>527</v>
      </c>
      <c r="G269" s="283" t="s">
        <v>539</v>
      </c>
      <c r="H269" s="284">
        <v>44635</v>
      </c>
      <c r="I269" s="282"/>
      <c r="J269" s="284">
        <f t="shared" si="98"/>
        <v>44649</v>
      </c>
      <c r="K269" s="282"/>
      <c r="L269" s="282"/>
      <c r="M269" s="282"/>
      <c r="N269" s="282"/>
      <c r="O269" s="282"/>
      <c r="P269" s="282"/>
      <c r="Q269" s="283" t="s">
        <v>47</v>
      </c>
      <c r="R269" s="283" t="s">
        <v>537</v>
      </c>
      <c r="S269" s="277">
        <f t="shared" si="99"/>
        <v>25</v>
      </c>
      <c r="T269" s="283"/>
      <c r="U269" s="283">
        <v>0</v>
      </c>
      <c r="V269" s="285">
        <v>25</v>
      </c>
      <c r="W269" s="283"/>
      <c r="X269" s="283"/>
      <c r="Y269" s="283"/>
      <c r="Z269" s="283"/>
      <c r="AA269" s="283"/>
      <c r="AB269" s="283"/>
      <c r="AC269" s="283"/>
      <c r="AD269" s="283"/>
      <c r="AE269" s="283"/>
      <c r="AF269" s="283"/>
      <c r="AG269" s="277" t="s">
        <v>53</v>
      </c>
      <c r="AH269" s="277" t="s">
        <v>54</v>
      </c>
      <c r="AI269" s="283"/>
      <c r="AJ269" s="283"/>
      <c r="AK269" s="283"/>
      <c r="AL269" s="286"/>
      <c r="AM269" s="277"/>
      <c r="AN269" s="277"/>
      <c r="AO269" s="285"/>
      <c r="AP269" s="285"/>
      <c r="AQ269" s="520"/>
      <c r="AR269" s="121">
        <f t="shared" si="100"/>
        <v>1</v>
      </c>
      <c r="AS269" s="121" t="str">
        <f t="shared" si="101"/>
        <v>2022_03_15_a</v>
      </c>
      <c r="AT269" s="122"/>
      <c r="AU269" s="121" t="str">
        <f t="shared" si="102"/>
        <v>2022</v>
      </c>
      <c r="AV269" s="121" t="str">
        <f t="shared" si="103"/>
        <v>03</v>
      </c>
      <c r="AW269" s="121" t="str">
        <f t="shared" si="104"/>
        <v>15</v>
      </c>
      <c r="AX269" s="121">
        <f t="shared" si="105"/>
        <v>44635</v>
      </c>
      <c r="AY269" s="123"/>
      <c r="AZ269" s="124">
        <f t="shared" si="106"/>
        <v>44635</v>
      </c>
      <c r="BA269" s="121" t="b">
        <f t="shared" si="107"/>
        <v>1</v>
      </c>
      <c r="BB269" s="121">
        <f t="shared" si="108"/>
        <v>44635</v>
      </c>
      <c r="BC269" s="121" t="str">
        <f t="shared" si="109"/>
        <v>no</v>
      </c>
      <c r="BD269" s="121" t="b">
        <f t="shared" si="110"/>
        <v>0</v>
      </c>
      <c r="BE269" s="125" t="s">
        <v>56</v>
      </c>
      <c r="BF269" s="287"/>
    </row>
    <row r="270" spans="1:58" s="276" customFormat="1" ht="154">
      <c r="A270" s="283"/>
      <c r="B270" s="281" t="s">
        <v>604</v>
      </c>
      <c r="C270" s="283"/>
      <c r="D270" s="283">
        <v>10266396</v>
      </c>
      <c r="E270" s="283"/>
      <c r="F270" s="282" t="s">
        <v>527</v>
      </c>
      <c r="G270" s="283" t="s">
        <v>543</v>
      </c>
      <c r="H270" s="284">
        <v>44663</v>
      </c>
      <c r="I270" s="282"/>
      <c r="J270" s="284">
        <f t="shared" si="98"/>
        <v>44677</v>
      </c>
      <c r="K270" s="282"/>
      <c r="L270" s="282"/>
      <c r="M270" s="282"/>
      <c r="N270" s="282"/>
      <c r="O270" s="282"/>
      <c r="P270" s="282"/>
      <c r="Q270" s="283" t="s">
        <v>78</v>
      </c>
      <c r="R270" s="283" t="s">
        <v>537</v>
      </c>
      <c r="S270" s="277">
        <f t="shared" si="99"/>
        <v>25</v>
      </c>
      <c r="T270" s="283"/>
      <c r="U270" s="283">
        <v>0</v>
      </c>
      <c r="V270" s="285">
        <v>25</v>
      </c>
      <c r="W270" s="283"/>
      <c r="X270" s="283"/>
      <c r="Y270" s="283"/>
      <c r="Z270" s="283"/>
      <c r="AA270" s="283"/>
      <c r="AB270" s="283"/>
      <c r="AC270" s="283"/>
      <c r="AD270" s="283"/>
      <c r="AE270" s="283"/>
      <c r="AF270" s="283"/>
      <c r="AG270" s="277" t="s">
        <v>53</v>
      </c>
      <c r="AH270" s="277" t="s">
        <v>54</v>
      </c>
      <c r="AI270" s="283"/>
      <c r="AJ270" s="283"/>
      <c r="AK270" s="283"/>
      <c r="AL270" s="286"/>
      <c r="AM270" s="277"/>
      <c r="AN270" s="277"/>
      <c r="AO270" s="285"/>
      <c r="AP270" s="285"/>
      <c r="AQ270" s="520"/>
      <c r="AR270" s="121">
        <f t="shared" si="100"/>
        <v>1</v>
      </c>
      <c r="AS270" s="121" t="str">
        <f t="shared" si="101"/>
        <v>2022_04_12_a</v>
      </c>
      <c r="AT270" s="122"/>
      <c r="AU270" s="121" t="str">
        <f t="shared" si="102"/>
        <v>2022</v>
      </c>
      <c r="AV270" s="121" t="str">
        <f t="shared" si="103"/>
        <v>04</v>
      </c>
      <c r="AW270" s="121" t="str">
        <f t="shared" si="104"/>
        <v>12</v>
      </c>
      <c r="AX270" s="121">
        <f t="shared" si="105"/>
        <v>44663</v>
      </c>
      <c r="AY270" s="123"/>
      <c r="AZ270" s="124">
        <f t="shared" si="106"/>
        <v>44663</v>
      </c>
      <c r="BA270" s="121" t="b">
        <f t="shared" si="107"/>
        <v>1</v>
      </c>
      <c r="BB270" s="121">
        <f t="shared" si="108"/>
        <v>44663</v>
      </c>
      <c r="BC270" s="121" t="str">
        <f t="shared" si="109"/>
        <v>no</v>
      </c>
      <c r="BD270" s="121" t="b">
        <f t="shared" si="110"/>
        <v>0</v>
      </c>
      <c r="BE270" s="125" t="s">
        <v>56</v>
      </c>
      <c r="BF270" s="287"/>
    </row>
    <row r="271" spans="1:58" s="276" customFormat="1" ht="154">
      <c r="A271" s="283"/>
      <c r="B271" s="281" t="s">
        <v>605</v>
      </c>
      <c r="C271" s="283"/>
      <c r="D271" s="283">
        <v>10271568</v>
      </c>
      <c r="E271" s="283"/>
      <c r="F271" s="282" t="s">
        <v>527</v>
      </c>
      <c r="G271" s="283" t="s">
        <v>547</v>
      </c>
      <c r="H271" s="284">
        <v>44698</v>
      </c>
      <c r="I271" s="282"/>
      <c r="J271" s="284">
        <f t="shared" si="98"/>
        <v>44712</v>
      </c>
      <c r="K271" s="282"/>
      <c r="L271" s="282"/>
      <c r="M271" s="282"/>
      <c r="N271" s="282"/>
      <c r="O271" s="282"/>
      <c r="P271" s="282"/>
      <c r="Q271" s="283" t="s">
        <v>78</v>
      </c>
      <c r="R271" s="283" t="s">
        <v>537</v>
      </c>
      <c r="S271" s="277">
        <f t="shared" si="99"/>
        <v>25</v>
      </c>
      <c r="T271" s="283"/>
      <c r="U271" s="283">
        <v>0</v>
      </c>
      <c r="V271" s="285">
        <v>25</v>
      </c>
      <c r="W271" s="283"/>
      <c r="X271" s="283"/>
      <c r="Y271" s="283"/>
      <c r="Z271" s="283"/>
      <c r="AA271" s="283"/>
      <c r="AB271" s="283"/>
      <c r="AC271" s="283"/>
      <c r="AD271" s="283"/>
      <c r="AE271" s="283"/>
      <c r="AF271" s="283"/>
      <c r="AG271" s="277" t="s">
        <v>53</v>
      </c>
      <c r="AH271" s="277" t="s">
        <v>54</v>
      </c>
      <c r="AI271" s="283"/>
      <c r="AJ271" s="283"/>
      <c r="AK271" s="283"/>
      <c r="AL271" s="286"/>
      <c r="AM271" s="277"/>
      <c r="AN271" s="277"/>
      <c r="AO271" s="285"/>
      <c r="AP271" s="285"/>
      <c r="AQ271" s="520"/>
      <c r="AR271" s="121">
        <f t="shared" si="100"/>
        <v>1</v>
      </c>
      <c r="AS271" s="121" t="str">
        <f t="shared" si="101"/>
        <v>2022_05_17_a</v>
      </c>
      <c r="AT271" s="122"/>
      <c r="AU271" s="121" t="str">
        <f t="shared" si="102"/>
        <v>2022</v>
      </c>
      <c r="AV271" s="121" t="str">
        <f t="shared" si="103"/>
        <v>05</v>
      </c>
      <c r="AW271" s="121" t="str">
        <f t="shared" si="104"/>
        <v>17</v>
      </c>
      <c r="AX271" s="121">
        <f t="shared" si="105"/>
        <v>44698</v>
      </c>
      <c r="AY271" s="123"/>
      <c r="AZ271" s="124">
        <f t="shared" si="106"/>
        <v>44698</v>
      </c>
      <c r="BA271" s="121" t="b">
        <f t="shared" si="107"/>
        <v>1</v>
      </c>
      <c r="BB271" s="121">
        <f t="shared" si="108"/>
        <v>44698</v>
      </c>
      <c r="BC271" s="121" t="str">
        <f t="shared" si="109"/>
        <v>no</v>
      </c>
      <c r="BD271" s="121" t="b">
        <f t="shared" si="110"/>
        <v>0</v>
      </c>
      <c r="BE271" s="125" t="s">
        <v>56</v>
      </c>
      <c r="BF271" s="287"/>
    </row>
    <row r="272" spans="1:58" s="276" customFormat="1" ht="154">
      <c r="A272" s="283"/>
      <c r="B272" s="281" t="s">
        <v>606</v>
      </c>
      <c r="C272" s="283"/>
      <c r="D272" s="283" t="s">
        <v>595</v>
      </c>
      <c r="E272" s="283"/>
      <c r="F272" s="282" t="s">
        <v>527</v>
      </c>
      <c r="G272" s="283" t="s">
        <v>556</v>
      </c>
      <c r="H272" s="284">
        <v>44754</v>
      </c>
      <c r="I272" s="282"/>
      <c r="J272" s="284">
        <f t="shared" si="98"/>
        <v>44768</v>
      </c>
      <c r="K272" s="282"/>
      <c r="L272" s="282"/>
      <c r="M272" s="282"/>
      <c r="N272" s="282"/>
      <c r="O272" s="282"/>
      <c r="P272" s="282"/>
      <c r="Q272" s="283" t="s">
        <v>99</v>
      </c>
      <c r="R272" s="283" t="s">
        <v>537</v>
      </c>
      <c r="S272" s="277">
        <f t="shared" si="99"/>
        <v>25</v>
      </c>
      <c r="T272" s="283"/>
      <c r="U272" s="283">
        <v>0</v>
      </c>
      <c r="V272" s="285">
        <v>25</v>
      </c>
      <c r="W272" s="283"/>
      <c r="X272" s="283"/>
      <c r="Y272" s="283"/>
      <c r="Z272" s="283"/>
      <c r="AA272" s="283"/>
      <c r="AB272" s="283"/>
      <c r="AC272" s="283"/>
      <c r="AD272" s="283"/>
      <c r="AE272" s="283"/>
      <c r="AF272" s="283"/>
      <c r="AG272" s="277" t="s">
        <v>53</v>
      </c>
      <c r="AH272" s="277" t="s">
        <v>54</v>
      </c>
      <c r="AI272" s="283"/>
      <c r="AJ272" s="283"/>
      <c r="AK272" s="283"/>
      <c r="AL272" s="286"/>
      <c r="AM272" s="277"/>
      <c r="AN272" s="277"/>
      <c r="AO272" s="285"/>
      <c r="AP272" s="285"/>
      <c r="AQ272" s="520"/>
      <c r="AR272" s="121">
        <f t="shared" si="100"/>
        <v>1</v>
      </c>
      <c r="AS272" s="121" t="str">
        <f t="shared" si="101"/>
        <v>2022_07_12_a</v>
      </c>
      <c r="AT272" s="122"/>
      <c r="AU272" s="121" t="str">
        <f t="shared" si="102"/>
        <v>2022</v>
      </c>
      <c r="AV272" s="121" t="str">
        <f t="shared" si="103"/>
        <v>07</v>
      </c>
      <c r="AW272" s="121" t="str">
        <f t="shared" si="104"/>
        <v>12</v>
      </c>
      <c r="AX272" s="121">
        <f t="shared" si="105"/>
        <v>44754</v>
      </c>
      <c r="AY272" s="123"/>
      <c r="AZ272" s="124">
        <f t="shared" si="106"/>
        <v>44754</v>
      </c>
      <c r="BA272" s="121" t="b">
        <f t="shared" si="107"/>
        <v>1</v>
      </c>
      <c r="BB272" s="121">
        <f t="shared" si="108"/>
        <v>44754</v>
      </c>
      <c r="BC272" s="121" t="str">
        <f t="shared" si="109"/>
        <v>no</v>
      </c>
      <c r="BD272" s="121" t="b">
        <f t="shared" si="110"/>
        <v>0</v>
      </c>
      <c r="BE272" s="125" t="s">
        <v>56</v>
      </c>
      <c r="BF272" s="287"/>
    </row>
    <row r="273" spans="1:58" s="276" customFormat="1" ht="154">
      <c r="A273" s="283"/>
      <c r="B273" s="281" t="s">
        <v>607</v>
      </c>
      <c r="C273" s="283"/>
      <c r="D273" s="283"/>
      <c r="E273" s="283"/>
      <c r="F273" s="282" t="s">
        <v>527</v>
      </c>
      <c r="G273" s="283" t="s">
        <v>558</v>
      </c>
      <c r="H273" s="284">
        <v>44788</v>
      </c>
      <c r="I273" s="282"/>
      <c r="J273" s="284">
        <f t="shared" si="98"/>
        <v>44802</v>
      </c>
      <c r="K273" s="282"/>
      <c r="L273" s="282"/>
      <c r="M273" s="282"/>
      <c r="N273" s="282"/>
      <c r="O273" s="282"/>
      <c r="P273" s="282"/>
      <c r="Q273" s="283" t="s">
        <v>99</v>
      </c>
      <c r="R273" s="283" t="s">
        <v>537</v>
      </c>
      <c r="S273" s="277">
        <f t="shared" si="99"/>
        <v>25</v>
      </c>
      <c r="T273" s="283"/>
      <c r="U273" s="283">
        <v>0</v>
      </c>
      <c r="V273" s="285">
        <v>25</v>
      </c>
      <c r="W273" s="283"/>
      <c r="X273" s="283"/>
      <c r="Y273" s="283"/>
      <c r="Z273" s="283"/>
      <c r="AA273" s="283"/>
      <c r="AB273" s="283"/>
      <c r="AC273" s="283"/>
      <c r="AD273" s="283"/>
      <c r="AE273" s="283"/>
      <c r="AF273" s="283"/>
      <c r="AG273" s="277" t="s">
        <v>53</v>
      </c>
      <c r="AH273" s="277" t="s">
        <v>54</v>
      </c>
      <c r="AI273" s="283"/>
      <c r="AJ273" s="283"/>
      <c r="AK273" s="283"/>
      <c r="AL273" s="286"/>
      <c r="AM273" s="277"/>
      <c r="AN273" s="277"/>
      <c r="AO273" s="285"/>
      <c r="AP273" s="285"/>
      <c r="AQ273" s="520"/>
      <c r="AR273" s="121">
        <f t="shared" si="100"/>
        <v>1</v>
      </c>
      <c r="AS273" s="121" t="str">
        <f t="shared" si="101"/>
        <v>2022_08_15_a</v>
      </c>
      <c r="AT273" s="122"/>
      <c r="AU273" s="121" t="str">
        <f t="shared" si="102"/>
        <v>2022</v>
      </c>
      <c r="AV273" s="121" t="str">
        <f t="shared" si="103"/>
        <v>08</v>
      </c>
      <c r="AW273" s="121" t="str">
        <f t="shared" si="104"/>
        <v>15</v>
      </c>
      <c r="AX273" s="121">
        <f t="shared" si="105"/>
        <v>44788</v>
      </c>
      <c r="AY273" s="123"/>
      <c r="AZ273" s="124">
        <f t="shared" si="106"/>
        <v>44788</v>
      </c>
      <c r="BA273" s="121" t="b">
        <f t="shared" si="107"/>
        <v>1</v>
      </c>
      <c r="BB273" s="121">
        <f t="shared" si="108"/>
        <v>44788</v>
      </c>
      <c r="BC273" s="121" t="str">
        <f t="shared" si="109"/>
        <v>no</v>
      </c>
      <c r="BD273" s="121" t="b">
        <f t="shared" si="110"/>
        <v>0</v>
      </c>
      <c r="BE273" s="125" t="s">
        <v>56</v>
      </c>
      <c r="BF273" s="287"/>
    </row>
    <row r="274" spans="1:58" s="276" customFormat="1" ht="154">
      <c r="A274" s="283"/>
      <c r="B274" s="281" t="s">
        <v>608</v>
      </c>
      <c r="C274" s="283"/>
      <c r="D274" s="283"/>
      <c r="E274" s="283"/>
      <c r="F274" s="282" t="s">
        <v>527</v>
      </c>
      <c r="G274" s="283" t="s">
        <v>563</v>
      </c>
      <c r="H274" s="284">
        <v>44817</v>
      </c>
      <c r="I274" s="282"/>
      <c r="J274" s="284">
        <f t="shared" si="98"/>
        <v>44831</v>
      </c>
      <c r="K274" s="282"/>
      <c r="L274" s="282"/>
      <c r="M274" s="282"/>
      <c r="N274" s="282"/>
      <c r="O274" s="282"/>
      <c r="P274" s="282"/>
      <c r="Q274" s="283" t="s">
        <v>99</v>
      </c>
      <c r="R274" s="283" t="s">
        <v>537</v>
      </c>
      <c r="S274" s="277">
        <f t="shared" si="99"/>
        <v>25</v>
      </c>
      <c r="T274" s="283"/>
      <c r="U274" s="283">
        <v>0</v>
      </c>
      <c r="V274" s="285">
        <v>25</v>
      </c>
      <c r="W274" s="283"/>
      <c r="X274" s="283"/>
      <c r="Y274" s="283"/>
      <c r="Z274" s="283"/>
      <c r="AA274" s="283"/>
      <c r="AB274" s="283"/>
      <c r="AC274" s="283"/>
      <c r="AD274" s="283"/>
      <c r="AE274" s="283"/>
      <c r="AF274" s="283"/>
      <c r="AG274" s="277" t="s">
        <v>53</v>
      </c>
      <c r="AH274" s="277" t="s">
        <v>54</v>
      </c>
      <c r="AI274" s="283"/>
      <c r="AJ274" s="283"/>
      <c r="AK274" s="283"/>
      <c r="AL274" s="286"/>
      <c r="AM274" s="277"/>
      <c r="AN274" s="277"/>
      <c r="AO274" s="285"/>
      <c r="AP274" s="285"/>
      <c r="AQ274" s="520"/>
      <c r="AR274" s="121">
        <f t="shared" si="100"/>
        <v>1</v>
      </c>
      <c r="AS274" s="121" t="str">
        <f t="shared" si="101"/>
        <v>2022_09_13_a</v>
      </c>
      <c r="AT274" s="122"/>
      <c r="AU274" s="121" t="str">
        <f t="shared" si="102"/>
        <v>2022</v>
      </c>
      <c r="AV274" s="121" t="str">
        <f t="shared" si="103"/>
        <v>09</v>
      </c>
      <c r="AW274" s="121" t="str">
        <f t="shared" si="104"/>
        <v>13</v>
      </c>
      <c r="AX274" s="121">
        <f t="shared" si="105"/>
        <v>44817</v>
      </c>
      <c r="AY274" s="123"/>
      <c r="AZ274" s="124">
        <f t="shared" si="106"/>
        <v>44817</v>
      </c>
      <c r="BA274" s="121" t="b">
        <f t="shared" si="107"/>
        <v>1</v>
      </c>
      <c r="BB274" s="121">
        <f t="shared" si="108"/>
        <v>44817</v>
      </c>
      <c r="BC274" s="121" t="str">
        <f t="shared" si="109"/>
        <v>no</v>
      </c>
      <c r="BD274" s="121" t="b">
        <f t="shared" si="110"/>
        <v>0</v>
      </c>
      <c r="BE274" s="125" t="s">
        <v>56</v>
      </c>
      <c r="BF274" s="287"/>
    </row>
    <row r="275" spans="1:58" s="276" customFormat="1" ht="154">
      <c r="A275" s="283"/>
      <c r="B275" s="281" t="s">
        <v>609</v>
      </c>
      <c r="C275" s="283"/>
      <c r="D275" s="283"/>
      <c r="E275" s="283"/>
      <c r="F275" s="282" t="s">
        <v>527</v>
      </c>
      <c r="G275" s="283" t="s">
        <v>566</v>
      </c>
      <c r="H275" s="284">
        <v>44852</v>
      </c>
      <c r="I275" s="282"/>
      <c r="J275" s="284">
        <f t="shared" si="98"/>
        <v>44866</v>
      </c>
      <c r="K275" s="282"/>
      <c r="L275" s="282"/>
      <c r="M275" s="282"/>
      <c r="N275" s="282"/>
      <c r="O275" s="282"/>
      <c r="P275" s="282"/>
      <c r="Q275" s="283" t="s">
        <v>121</v>
      </c>
      <c r="R275" s="283" t="s">
        <v>537</v>
      </c>
      <c r="S275" s="277">
        <f t="shared" si="99"/>
        <v>25</v>
      </c>
      <c r="T275" s="283"/>
      <c r="U275" s="283">
        <v>0</v>
      </c>
      <c r="V275" s="285">
        <v>25</v>
      </c>
      <c r="W275" s="283"/>
      <c r="X275" s="283"/>
      <c r="Y275" s="283"/>
      <c r="Z275" s="283"/>
      <c r="AA275" s="283"/>
      <c r="AB275" s="283"/>
      <c r="AC275" s="283"/>
      <c r="AD275" s="283"/>
      <c r="AE275" s="283"/>
      <c r="AF275" s="283"/>
      <c r="AG275" s="277" t="s">
        <v>53</v>
      </c>
      <c r="AH275" s="277" t="s">
        <v>54</v>
      </c>
      <c r="AI275" s="283"/>
      <c r="AJ275" s="283"/>
      <c r="AK275" s="283"/>
      <c r="AL275" s="286"/>
      <c r="AM275" s="277"/>
      <c r="AN275" s="277"/>
      <c r="AO275" s="285"/>
      <c r="AP275" s="285"/>
      <c r="AQ275" s="520"/>
      <c r="AR275" s="121">
        <f t="shared" si="100"/>
        <v>1</v>
      </c>
      <c r="AS275" s="121" t="str">
        <f t="shared" si="101"/>
        <v>2022_10_18_a</v>
      </c>
      <c r="AT275" s="122"/>
      <c r="AU275" s="121" t="str">
        <f t="shared" si="102"/>
        <v>2022</v>
      </c>
      <c r="AV275" s="121" t="str">
        <f t="shared" si="103"/>
        <v>10</v>
      </c>
      <c r="AW275" s="121" t="str">
        <f t="shared" si="104"/>
        <v>18</v>
      </c>
      <c r="AX275" s="121">
        <f t="shared" si="105"/>
        <v>44852</v>
      </c>
      <c r="AY275" s="123"/>
      <c r="AZ275" s="124">
        <f t="shared" si="106"/>
        <v>44852</v>
      </c>
      <c r="BA275" s="121" t="b">
        <f t="shared" si="107"/>
        <v>1</v>
      </c>
      <c r="BB275" s="121">
        <f t="shared" si="108"/>
        <v>44852</v>
      </c>
      <c r="BC275" s="121" t="str">
        <f t="shared" si="109"/>
        <v>no</v>
      </c>
      <c r="BD275" s="121" t="b">
        <f t="shared" si="110"/>
        <v>0</v>
      </c>
      <c r="BE275" s="125" t="s">
        <v>56</v>
      </c>
      <c r="BF275" s="287"/>
    </row>
    <row r="276" spans="1:58" s="276" customFormat="1" ht="154">
      <c r="A276" s="283"/>
      <c r="B276" s="281" t="s">
        <v>610</v>
      </c>
      <c r="C276" s="283"/>
      <c r="D276" s="283"/>
      <c r="E276" s="283"/>
      <c r="F276" s="282" t="s">
        <v>527</v>
      </c>
      <c r="G276" s="283" t="s">
        <v>568</v>
      </c>
      <c r="H276" s="284">
        <v>44879</v>
      </c>
      <c r="I276" s="282"/>
      <c r="J276" s="284">
        <f t="shared" si="98"/>
        <v>44893</v>
      </c>
      <c r="K276" s="282"/>
      <c r="L276" s="282"/>
      <c r="M276" s="282"/>
      <c r="N276" s="282"/>
      <c r="O276" s="282"/>
      <c r="P276" s="282"/>
      <c r="Q276" s="283" t="s">
        <v>121</v>
      </c>
      <c r="R276" s="283" t="s">
        <v>537</v>
      </c>
      <c r="S276" s="277">
        <f t="shared" si="99"/>
        <v>25</v>
      </c>
      <c r="T276" s="283"/>
      <c r="U276" s="283">
        <v>0</v>
      </c>
      <c r="V276" s="285">
        <v>25</v>
      </c>
      <c r="W276" s="283"/>
      <c r="X276" s="283"/>
      <c r="Y276" s="283"/>
      <c r="Z276" s="283"/>
      <c r="AA276" s="283"/>
      <c r="AB276" s="283"/>
      <c r="AC276" s="283"/>
      <c r="AD276" s="283"/>
      <c r="AE276" s="283"/>
      <c r="AF276" s="283"/>
      <c r="AG276" s="277" t="s">
        <v>53</v>
      </c>
      <c r="AH276" s="277" t="s">
        <v>54</v>
      </c>
      <c r="AI276" s="283"/>
      <c r="AJ276" s="283"/>
      <c r="AK276" s="283"/>
      <c r="AL276" s="286"/>
      <c r="AM276" s="277"/>
      <c r="AN276" s="277"/>
      <c r="AO276" s="285"/>
      <c r="AP276" s="285"/>
      <c r="AQ276" s="520"/>
      <c r="AR276" s="121">
        <f t="shared" si="100"/>
        <v>1</v>
      </c>
      <c r="AS276" s="121" t="str">
        <f t="shared" si="101"/>
        <v>2022_11_14_a</v>
      </c>
      <c r="AT276" s="122"/>
      <c r="AU276" s="121" t="str">
        <f t="shared" si="102"/>
        <v>2022</v>
      </c>
      <c r="AV276" s="121" t="str">
        <f t="shared" si="103"/>
        <v>11</v>
      </c>
      <c r="AW276" s="121" t="str">
        <f t="shared" si="104"/>
        <v>14</v>
      </c>
      <c r="AX276" s="121">
        <f t="shared" si="105"/>
        <v>44879</v>
      </c>
      <c r="AY276" s="123"/>
      <c r="AZ276" s="124">
        <f t="shared" si="106"/>
        <v>44879</v>
      </c>
      <c r="BA276" s="121" t="b">
        <f t="shared" si="107"/>
        <v>1</v>
      </c>
      <c r="BB276" s="121">
        <f t="shared" si="108"/>
        <v>44879</v>
      </c>
      <c r="BC276" s="121" t="str">
        <f t="shared" si="109"/>
        <v>no</v>
      </c>
      <c r="BD276" s="121" t="b">
        <f t="shared" si="110"/>
        <v>0</v>
      </c>
      <c r="BE276" s="125" t="s">
        <v>56</v>
      </c>
      <c r="BF276" s="287"/>
    </row>
    <row r="277" spans="1:58" s="276" customFormat="1" ht="154">
      <c r="A277" s="283"/>
      <c r="B277" s="281" t="s">
        <v>611</v>
      </c>
      <c r="C277" s="283"/>
      <c r="D277" s="283">
        <v>10345207</v>
      </c>
      <c r="E277" s="283"/>
      <c r="F277" s="282" t="s">
        <v>527</v>
      </c>
      <c r="G277" s="113">
        <v>44942</v>
      </c>
      <c r="H277" s="284">
        <v>44942</v>
      </c>
      <c r="I277" s="284"/>
      <c r="J277" s="284">
        <v>44954</v>
      </c>
      <c r="K277" s="284"/>
      <c r="L277" s="282"/>
      <c r="M277" s="282"/>
      <c r="N277" s="282"/>
      <c r="O277" s="282"/>
      <c r="P277" s="282"/>
      <c r="Q277" s="283" t="s">
        <v>47</v>
      </c>
      <c r="R277" s="283" t="s">
        <v>612</v>
      </c>
      <c r="S277" s="283">
        <f t="shared" si="99"/>
        <v>70</v>
      </c>
      <c r="T277" s="283"/>
      <c r="U277" s="282">
        <v>70</v>
      </c>
      <c r="V277" s="285">
        <v>0</v>
      </c>
      <c r="W277" s="283"/>
      <c r="X277" s="283"/>
      <c r="Y277" s="283"/>
      <c r="Z277" s="283"/>
      <c r="AA277" s="283"/>
      <c r="AB277" s="283"/>
      <c r="AC277" s="283"/>
      <c r="AD277" s="283"/>
      <c r="AE277" s="283"/>
      <c r="AF277" s="283"/>
      <c r="AG277" s="277" t="s">
        <v>53</v>
      </c>
      <c r="AH277" s="283" t="s">
        <v>54</v>
      </c>
      <c r="AI277" s="283"/>
      <c r="AJ277" s="283"/>
      <c r="AK277" s="283"/>
      <c r="AL277" s="286"/>
      <c r="AM277" s="283"/>
      <c r="AN277" s="283"/>
      <c r="AO277" s="285"/>
      <c r="AP277" s="285"/>
      <c r="AQ277" s="520"/>
      <c r="AR277" s="121">
        <f t="shared" si="100"/>
        <v>1</v>
      </c>
      <c r="AS277" s="121" t="str">
        <f t="shared" si="101"/>
        <v>2023_01_16_a</v>
      </c>
      <c r="AT277" s="122"/>
      <c r="AU277" s="121" t="str">
        <f t="shared" si="102"/>
        <v>2023</v>
      </c>
      <c r="AV277" s="121" t="str">
        <f t="shared" si="103"/>
        <v>01</v>
      </c>
      <c r="AW277" s="121" t="str">
        <f t="shared" si="104"/>
        <v>16</v>
      </c>
      <c r="AX277" s="121">
        <f t="shared" si="105"/>
        <v>44942</v>
      </c>
      <c r="AY277" s="123"/>
      <c r="AZ277" s="124">
        <f t="shared" si="106"/>
        <v>44942</v>
      </c>
      <c r="BA277" s="121" t="b">
        <f t="shared" si="107"/>
        <v>1</v>
      </c>
      <c r="BB277" s="121">
        <f t="shared" si="108"/>
        <v>44942</v>
      </c>
      <c r="BC277" s="121" t="str">
        <f t="shared" si="109"/>
        <v>no</v>
      </c>
      <c r="BD277" s="121" t="b">
        <f t="shared" si="110"/>
        <v>0</v>
      </c>
      <c r="BE277" s="125" t="s">
        <v>56</v>
      </c>
      <c r="BF277" s="287"/>
    </row>
    <row r="278" spans="1:58" s="276" customFormat="1" ht="154">
      <c r="A278" s="283"/>
      <c r="B278" s="281" t="s">
        <v>613</v>
      </c>
      <c r="C278" s="283"/>
      <c r="D278" s="283">
        <v>10345213</v>
      </c>
      <c r="E278" s="283"/>
      <c r="F278" s="282" t="s">
        <v>527</v>
      </c>
      <c r="G278" s="113">
        <v>44977</v>
      </c>
      <c r="H278" s="284">
        <v>44977</v>
      </c>
      <c r="I278" s="284"/>
      <c r="J278" s="284">
        <v>44989</v>
      </c>
      <c r="K278" s="284"/>
      <c r="L278" s="282"/>
      <c r="M278" s="282"/>
      <c r="N278" s="282"/>
      <c r="O278" s="282"/>
      <c r="P278" s="282"/>
      <c r="Q278" s="283" t="s">
        <v>47</v>
      </c>
      <c r="R278" s="283" t="s">
        <v>612</v>
      </c>
      <c r="S278" s="283">
        <f t="shared" si="99"/>
        <v>70</v>
      </c>
      <c r="T278" s="283"/>
      <c r="U278" s="282">
        <v>70</v>
      </c>
      <c r="V278" s="285">
        <v>0</v>
      </c>
      <c r="W278" s="283"/>
      <c r="X278" s="283"/>
      <c r="Y278" s="283"/>
      <c r="Z278" s="283"/>
      <c r="AA278" s="283"/>
      <c r="AB278" s="283"/>
      <c r="AC278" s="283"/>
      <c r="AD278" s="283"/>
      <c r="AE278" s="283"/>
      <c r="AF278" s="283"/>
      <c r="AG278" s="277" t="s">
        <v>53</v>
      </c>
      <c r="AH278" s="283" t="s">
        <v>54</v>
      </c>
      <c r="AI278" s="283"/>
      <c r="AJ278" s="283"/>
      <c r="AK278" s="283"/>
      <c r="AL278" s="286"/>
      <c r="AM278" s="283"/>
      <c r="AN278" s="283"/>
      <c r="AO278" s="285"/>
      <c r="AP278" s="285"/>
      <c r="AQ278" s="520"/>
      <c r="AR278" s="121">
        <f t="shared" si="100"/>
        <v>1</v>
      </c>
      <c r="AS278" s="121" t="str">
        <f t="shared" si="101"/>
        <v>2023_02_20_a</v>
      </c>
      <c r="AT278" s="122"/>
      <c r="AU278" s="121" t="str">
        <f t="shared" si="102"/>
        <v>2023</v>
      </c>
      <c r="AV278" s="121" t="str">
        <f t="shared" si="103"/>
        <v>02</v>
      </c>
      <c r="AW278" s="121" t="str">
        <f t="shared" si="104"/>
        <v>20</v>
      </c>
      <c r="AX278" s="121">
        <f t="shared" si="105"/>
        <v>44977</v>
      </c>
      <c r="AY278" s="123"/>
      <c r="AZ278" s="124">
        <f t="shared" si="106"/>
        <v>44977</v>
      </c>
      <c r="BA278" s="121" t="b">
        <f t="shared" si="107"/>
        <v>1</v>
      </c>
      <c r="BB278" s="121">
        <f t="shared" si="108"/>
        <v>44977</v>
      </c>
      <c r="BC278" s="121" t="str">
        <f t="shared" si="109"/>
        <v>no</v>
      </c>
      <c r="BD278" s="121" t="b">
        <f t="shared" si="110"/>
        <v>0</v>
      </c>
      <c r="BE278" s="125" t="s">
        <v>56</v>
      </c>
      <c r="BF278" s="287"/>
    </row>
    <row r="279" spans="1:58" s="276" customFormat="1" ht="154">
      <c r="A279" s="283"/>
      <c r="B279" s="281" t="s">
        <v>614</v>
      </c>
      <c r="C279" s="283"/>
      <c r="D279" s="283">
        <v>10345229</v>
      </c>
      <c r="E279" s="283"/>
      <c r="F279" s="282" t="s">
        <v>527</v>
      </c>
      <c r="G279" s="113">
        <v>45005</v>
      </c>
      <c r="H279" s="284">
        <v>45005</v>
      </c>
      <c r="I279" s="284"/>
      <c r="J279" s="284">
        <v>45017</v>
      </c>
      <c r="K279" s="284"/>
      <c r="L279" s="282"/>
      <c r="M279" s="282"/>
      <c r="N279" s="282"/>
      <c r="O279" s="282"/>
      <c r="P279" s="282"/>
      <c r="Q279" s="283" t="s">
        <v>47</v>
      </c>
      <c r="R279" s="283" t="s">
        <v>612</v>
      </c>
      <c r="S279" s="283">
        <f t="shared" si="99"/>
        <v>70</v>
      </c>
      <c r="T279" s="283"/>
      <c r="U279" s="282">
        <v>70</v>
      </c>
      <c r="V279" s="285">
        <v>0</v>
      </c>
      <c r="W279" s="283"/>
      <c r="X279" s="283"/>
      <c r="Y279" s="283"/>
      <c r="Z279" s="283"/>
      <c r="AA279" s="283"/>
      <c r="AB279" s="283"/>
      <c r="AC279" s="283"/>
      <c r="AD279" s="283"/>
      <c r="AE279" s="283"/>
      <c r="AF279" s="283"/>
      <c r="AG279" s="277" t="s">
        <v>53</v>
      </c>
      <c r="AH279" s="283" t="s">
        <v>54</v>
      </c>
      <c r="AI279" s="283"/>
      <c r="AJ279" s="283"/>
      <c r="AK279" s="283"/>
      <c r="AL279" s="286"/>
      <c r="AM279" s="283"/>
      <c r="AN279" s="283"/>
      <c r="AO279" s="285"/>
      <c r="AP279" s="285"/>
      <c r="AQ279" s="520"/>
      <c r="AR279" s="121">
        <f t="shared" si="100"/>
        <v>1</v>
      </c>
      <c r="AS279" s="121" t="str">
        <f t="shared" si="101"/>
        <v>2023_03_20_a</v>
      </c>
      <c r="AT279" s="122"/>
      <c r="AU279" s="121" t="str">
        <f t="shared" si="102"/>
        <v>2023</v>
      </c>
      <c r="AV279" s="121" t="str">
        <f t="shared" si="103"/>
        <v>03</v>
      </c>
      <c r="AW279" s="121" t="str">
        <f t="shared" si="104"/>
        <v>20</v>
      </c>
      <c r="AX279" s="121">
        <f t="shared" si="105"/>
        <v>45005</v>
      </c>
      <c r="AY279" s="123"/>
      <c r="AZ279" s="124">
        <f t="shared" si="106"/>
        <v>45005</v>
      </c>
      <c r="BA279" s="121" t="b">
        <f t="shared" si="107"/>
        <v>1</v>
      </c>
      <c r="BB279" s="121">
        <f t="shared" si="108"/>
        <v>45005</v>
      </c>
      <c r="BC279" s="121" t="str">
        <f t="shared" si="109"/>
        <v>no</v>
      </c>
      <c r="BD279" s="121" t="b">
        <f t="shared" si="110"/>
        <v>0</v>
      </c>
      <c r="BE279" s="125" t="s">
        <v>56</v>
      </c>
      <c r="BF279" s="287"/>
    </row>
    <row r="280" spans="1:58" s="276" customFormat="1" ht="154">
      <c r="A280" s="283"/>
      <c r="B280" s="281" t="s">
        <v>615</v>
      </c>
      <c r="C280" s="283"/>
      <c r="D280" s="283"/>
      <c r="E280" s="283"/>
      <c r="F280" s="282" t="s">
        <v>527</v>
      </c>
      <c r="G280" s="113">
        <v>45033</v>
      </c>
      <c r="H280" s="284">
        <v>45033</v>
      </c>
      <c r="I280" s="284"/>
      <c r="J280" s="284">
        <v>45045</v>
      </c>
      <c r="K280" s="284"/>
      <c r="L280" s="282"/>
      <c r="M280" s="282"/>
      <c r="N280" s="282"/>
      <c r="O280" s="282"/>
      <c r="P280" s="282"/>
      <c r="Q280" s="283" t="s">
        <v>78</v>
      </c>
      <c r="R280" s="283" t="s">
        <v>612</v>
      </c>
      <c r="S280" s="283">
        <f t="shared" si="99"/>
        <v>70</v>
      </c>
      <c r="T280" s="283"/>
      <c r="U280" s="282">
        <v>70</v>
      </c>
      <c r="V280" s="285">
        <v>0</v>
      </c>
      <c r="W280" s="283"/>
      <c r="X280" s="283"/>
      <c r="Y280" s="283"/>
      <c r="Z280" s="283"/>
      <c r="AA280" s="283"/>
      <c r="AB280" s="283"/>
      <c r="AC280" s="283"/>
      <c r="AD280" s="283"/>
      <c r="AE280" s="283"/>
      <c r="AF280" s="283"/>
      <c r="AG280" s="277" t="s">
        <v>53</v>
      </c>
      <c r="AH280" s="283" t="s">
        <v>54</v>
      </c>
      <c r="AI280" s="283"/>
      <c r="AJ280" s="283"/>
      <c r="AK280" s="283"/>
      <c r="AL280" s="286"/>
      <c r="AM280" s="283"/>
      <c r="AN280" s="283"/>
      <c r="AO280" s="285"/>
      <c r="AP280" s="285"/>
      <c r="AQ280" s="520"/>
      <c r="AR280" s="121">
        <f t="shared" si="100"/>
        <v>1</v>
      </c>
      <c r="AS280" s="121" t="str">
        <f t="shared" si="101"/>
        <v>2023_04_17_a</v>
      </c>
      <c r="AT280" s="122"/>
      <c r="AU280" s="121" t="str">
        <f t="shared" si="102"/>
        <v>2023</v>
      </c>
      <c r="AV280" s="121" t="str">
        <f t="shared" si="103"/>
        <v>04</v>
      </c>
      <c r="AW280" s="121" t="str">
        <f t="shared" si="104"/>
        <v>17</v>
      </c>
      <c r="AX280" s="121">
        <f t="shared" si="105"/>
        <v>45033</v>
      </c>
      <c r="AY280" s="123"/>
      <c r="AZ280" s="124">
        <f t="shared" si="106"/>
        <v>45033</v>
      </c>
      <c r="BA280" s="121" t="b">
        <f t="shared" si="107"/>
        <v>1</v>
      </c>
      <c r="BB280" s="121">
        <f t="shared" si="108"/>
        <v>45033</v>
      </c>
      <c r="BC280" s="121" t="str">
        <f t="shared" si="109"/>
        <v>no</v>
      </c>
      <c r="BD280" s="121" t="b">
        <f t="shared" si="110"/>
        <v>0</v>
      </c>
      <c r="BE280" s="125" t="s">
        <v>56</v>
      </c>
      <c r="BF280" s="287"/>
    </row>
    <row r="281" spans="1:58" s="276" customFormat="1" ht="154">
      <c r="A281" s="283"/>
      <c r="B281" s="281" t="s">
        <v>616</v>
      </c>
      <c r="C281" s="283"/>
      <c r="D281" s="283"/>
      <c r="E281" s="283"/>
      <c r="F281" s="282" t="s">
        <v>527</v>
      </c>
      <c r="G281" s="113">
        <v>45061</v>
      </c>
      <c r="H281" s="284">
        <v>45061</v>
      </c>
      <c r="I281" s="284"/>
      <c r="J281" s="284">
        <v>45073</v>
      </c>
      <c r="K281" s="284"/>
      <c r="L281" s="282"/>
      <c r="M281" s="282"/>
      <c r="N281" s="282"/>
      <c r="O281" s="282"/>
      <c r="P281" s="282"/>
      <c r="Q281" s="283" t="s">
        <v>78</v>
      </c>
      <c r="R281" s="283" t="s">
        <v>612</v>
      </c>
      <c r="S281" s="283">
        <f t="shared" si="99"/>
        <v>70</v>
      </c>
      <c r="T281" s="283"/>
      <c r="U281" s="282">
        <v>70</v>
      </c>
      <c r="V281" s="285">
        <v>0</v>
      </c>
      <c r="W281" s="283"/>
      <c r="X281" s="283"/>
      <c r="Y281" s="283"/>
      <c r="Z281" s="283"/>
      <c r="AA281" s="283"/>
      <c r="AB281" s="283"/>
      <c r="AC281" s="283"/>
      <c r="AD281" s="283"/>
      <c r="AE281" s="283"/>
      <c r="AF281" s="283"/>
      <c r="AG281" s="277" t="s">
        <v>53</v>
      </c>
      <c r="AH281" s="283" t="s">
        <v>54</v>
      </c>
      <c r="AI281" s="283"/>
      <c r="AJ281" s="283"/>
      <c r="AK281" s="283"/>
      <c r="AL281" s="286"/>
      <c r="AM281" s="283"/>
      <c r="AN281" s="283"/>
      <c r="AO281" s="285"/>
      <c r="AP281" s="285"/>
      <c r="AQ281" s="520"/>
      <c r="AR281" s="121">
        <f t="shared" si="100"/>
        <v>1</v>
      </c>
      <c r="AS281" s="121" t="str">
        <f t="shared" si="101"/>
        <v>2023_05_15_a</v>
      </c>
      <c r="AT281" s="122"/>
      <c r="AU281" s="121" t="str">
        <f t="shared" si="102"/>
        <v>2023</v>
      </c>
      <c r="AV281" s="121" t="str">
        <f t="shared" si="103"/>
        <v>05</v>
      </c>
      <c r="AW281" s="121" t="str">
        <f t="shared" si="104"/>
        <v>15</v>
      </c>
      <c r="AX281" s="121">
        <f t="shared" si="105"/>
        <v>45061</v>
      </c>
      <c r="AY281" s="123"/>
      <c r="AZ281" s="124">
        <f t="shared" si="106"/>
        <v>45061</v>
      </c>
      <c r="BA281" s="121" t="b">
        <f t="shared" si="107"/>
        <v>1</v>
      </c>
      <c r="BB281" s="121">
        <f t="shared" si="108"/>
        <v>45061</v>
      </c>
      <c r="BC281" s="121" t="str">
        <f t="shared" si="109"/>
        <v>no</v>
      </c>
      <c r="BD281" s="121" t="b">
        <f t="shared" si="110"/>
        <v>0</v>
      </c>
      <c r="BE281" s="125" t="s">
        <v>56</v>
      </c>
      <c r="BF281" s="287"/>
    </row>
    <row r="282" spans="1:58" s="276" customFormat="1" ht="154">
      <c r="A282" s="283"/>
      <c r="B282" s="281" t="s">
        <v>617</v>
      </c>
      <c r="C282" s="283"/>
      <c r="D282" s="283"/>
      <c r="E282" s="283"/>
      <c r="F282" s="282" t="s">
        <v>527</v>
      </c>
      <c r="G282" s="113">
        <v>45096</v>
      </c>
      <c r="H282" s="284">
        <v>45096</v>
      </c>
      <c r="I282" s="284"/>
      <c r="J282" s="284">
        <v>45108</v>
      </c>
      <c r="K282" s="284"/>
      <c r="L282" s="282"/>
      <c r="M282" s="282"/>
      <c r="N282" s="282"/>
      <c r="O282" s="282"/>
      <c r="P282" s="282"/>
      <c r="Q282" s="283" t="s">
        <v>78</v>
      </c>
      <c r="R282" s="283" t="s">
        <v>612</v>
      </c>
      <c r="S282" s="283">
        <f t="shared" si="99"/>
        <v>70</v>
      </c>
      <c r="T282" s="283"/>
      <c r="U282" s="282">
        <v>70</v>
      </c>
      <c r="V282" s="285">
        <v>0</v>
      </c>
      <c r="W282" s="283"/>
      <c r="X282" s="283"/>
      <c r="Y282" s="283"/>
      <c r="Z282" s="283"/>
      <c r="AA282" s="283"/>
      <c r="AB282" s="283"/>
      <c r="AC282" s="283"/>
      <c r="AD282" s="283"/>
      <c r="AE282" s="283"/>
      <c r="AF282" s="283"/>
      <c r="AG282" s="277" t="s">
        <v>53</v>
      </c>
      <c r="AH282" s="283" t="s">
        <v>54</v>
      </c>
      <c r="AI282" s="283"/>
      <c r="AJ282" s="283"/>
      <c r="AK282" s="283"/>
      <c r="AL282" s="286"/>
      <c r="AM282" s="283"/>
      <c r="AN282" s="283"/>
      <c r="AO282" s="285"/>
      <c r="AP282" s="285"/>
      <c r="AQ282" s="520"/>
      <c r="AR282" s="121">
        <f t="shared" si="100"/>
        <v>1</v>
      </c>
      <c r="AS282" s="121" t="str">
        <f t="shared" si="101"/>
        <v>2023_06_19_a</v>
      </c>
      <c r="AT282" s="122"/>
      <c r="AU282" s="121" t="str">
        <f t="shared" si="102"/>
        <v>2023</v>
      </c>
      <c r="AV282" s="121" t="str">
        <f t="shared" si="103"/>
        <v>06</v>
      </c>
      <c r="AW282" s="121" t="str">
        <f t="shared" si="104"/>
        <v>19</v>
      </c>
      <c r="AX282" s="121">
        <f t="shared" si="105"/>
        <v>45096</v>
      </c>
      <c r="AY282" s="123"/>
      <c r="AZ282" s="124">
        <f t="shared" si="106"/>
        <v>45096</v>
      </c>
      <c r="BA282" s="121" t="b">
        <f t="shared" si="107"/>
        <v>1</v>
      </c>
      <c r="BB282" s="121">
        <f t="shared" si="108"/>
        <v>45096</v>
      </c>
      <c r="BC282" s="121" t="str">
        <f t="shared" si="109"/>
        <v>no</v>
      </c>
      <c r="BD282" s="121" t="b">
        <f t="shared" si="110"/>
        <v>0</v>
      </c>
      <c r="BE282" s="125" t="s">
        <v>56</v>
      </c>
      <c r="BF282" s="287"/>
    </row>
    <row r="283" spans="1:58" s="276" customFormat="1" ht="154">
      <c r="A283" s="283"/>
      <c r="B283" s="281" t="s">
        <v>618</v>
      </c>
      <c r="C283" s="283"/>
      <c r="D283" s="283"/>
      <c r="E283" s="283"/>
      <c r="F283" s="282" t="s">
        <v>527</v>
      </c>
      <c r="G283" s="113">
        <v>45124</v>
      </c>
      <c r="H283" s="284">
        <v>45124</v>
      </c>
      <c r="I283" s="284"/>
      <c r="J283" s="284">
        <v>45136</v>
      </c>
      <c r="K283" s="284"/>
      <c r="L283" s="282"/>
      <c r="M283" s="282"/>
      <c r="N283" s="282"/>
      <c r="O283" s="282"/>
      <c r="P283" s="282"/>
      <c r="Q283" s="283" t="s">
        <v>99</v>
      </c>
      <c r="R283" s="283" t="s">
        <v>612</v>
      </c>
      <c r="S283" s="283">
        <f t="shared" si="99"/>
        <v>70</v>
      </c>
      <c r="T283" s="283"/>
      <c r="U283" s="282">
        <v>70</v>
      </c>
      <c r="V283" s="285">
        <v>0</v>
      </c>
      <c r="W283" s="283"/>
      <c r="X283" s="283"/>
      <c r="Y283" s="283"/>
      <c r="Z283" s="283"/>
      <c r="AA283" s="283"/>
      <c r="AB283" s="283"/>
      <c r="AC283" s="283"/>
      <c r="AD283" s="283"/>
      <c r="AE283" s="283"/>
      <c r="AF283" s="283"/>
      <c r="AG283" s="277" t="s">
        <v>53</v>
      </c>
      <c r="AH283" s="283" t="s">
        <v>54</v>
      </c>
      <c r="AI283" s="283"/>
      <c r="AJ283" s="283"/>
      <c r="AK283" s="283"/>
      <c r="AL283" s="286"/>
      <c r="AM283" s="283"/>
      <c r="AN283" s="283"/>
      <c r="AO283" s="285"/>
      <c r="AP283" s="285"/>
      <c r="AQ283" s="520"/>
      <c r="AR283" s="121">
        <f t="shared" si="100"/>
        <v>1</v>
      </c>
      <c r="AS283" s="121" t="str">
        <f t="shared" si="101"/>
        <v>2023_07_17_a</v>
      </c>
      <c r="AT283" s="122"/>
      <c r="AU283" s="121" t="str">
        <f t="shared" si="102"/>
        <v>2023</v>
      </c>
      <c r="AV283" s="121" t="str">
        <f t="shared" si="103"/>
        <v>07</v>
      </c>
      <c r="AW283" s="121" t="str">
        <f t="shared" si="104"/>
        <v>17</v>
      </c>
      <c r="AX283" s="121">
        <f t="shared" si="105"/>
        <v>45124</v>
      </c>
      <c r="AY283" s="123"/>
      <c r="AZ283" s="124">
        <f t="shared" si="106"/>
        <v>45124</v>
      </c>
      <c r="BA283" s="121" t="b">
        <f t="shared" si="107"/>
        <v>1</v>
      </c>
      <c r="BB283" s="121">
        <f t="shared" si="108"/>
        <v>45124</v>
      </c>
      <c r="BC283" s="121" t="str">
        <f t="shared" si="109"/>
        <v>no</v>
      </c>
      <c r="BD283" s="121" t="b">
        <f t="shared" si="110"/>
        <v>0</v>
      </c>
      <c r="BE283" s="125" t="s">
        <v>56</v>
      </c>
      <c r="BF283" s="287"/>
    </row>
    <row r="284" spans="1:58" s="276" customFormat="1" ht="154">
      <c r="A284" s="283"/>
      <c r="B284" s="281" t="s">
        <v>619</v>
      </c>
      <c r="C284" s="283"/>
      <c r="D284" s="283"/>
      <c r="E284" s="283"/>
      <c r="F284" s="282" t="s">
        <v>527</v>
      </c>
      <c r="G284" s="113">
        <v>45159</v>
      </c>
      <c r="H284" s="284">
        <v>45159</v>
      </c>
      <c r="I284" s="284"/>
      <c r="J284" s="284">
        <v>45171</v>
      </c>
      <c r="K284" s="284"/>
      <c r="L284" s="282"/>
      <c r="M284" s="282"/>
      <c r="N284" s="282"/>
      <c r="O284" s="282"/>
      <c r="P284" s="282"/>
      <c r="Q284" s="283" t="s">
        <v>99</v>
      </c>
      <c r="R284" s="283" t="s">
        <v>612</v>
      </c>
      <c r="S284" s="283">
        <f t="shared" si="99"/>
        <v>70</v>
      </c>
      <c r="T284" s="283"/>
      <c r="U284" s="282">
        <v>70</v>
      </c>
      <c r="V284" s="285">
        <v>0</v>
      </c>
      <c r="W284" s="283"/>
      <c r="X284" s="283"/>
      <c r="Y284" s="283"/>
      <c r="Z284" s="283"/>
      <c r="AA284" s="283"/>
      <c r="AB284" s="283"/>
      <c r="AC284" s="283"/>
      <c r="AD284" s="283"/>
      <c r="AE284" s="283"/>
      <c r="AF284" s="283"/>
      <c r="AG284" s="277" t="s">
        <v>53</v>
      </c>
      <c r="AH284" s="283" t="s">
        <v>54</v>
      </c>
      <c r="AI284" s="283"/>
      <c r="AJ284" s="283"/>
      <c r="AK284" s="283"/>
      <c r="AL284" s="286"/>
      <c r="AM284" s="283"/>
      <c r="AN284" s="283"/>
      <c r="AO284" s="285"/>
      <c r="AP284" s="285"/>
      <c r="AQ284" s="520"/>
      <c r="AR284" s="121">
        <f t="shared" si="100"/>
        <v>1</v>
      </c>
      <c r="AS284" s="121" t="str">
        <f t="shared" si="101"/>
        <v>2023_08_21_a</v>
      </c>
      <c r="AT284" s="122"/>
      <c r="AU284" s="121" t="str">
        <f t="shared" si="102"/>
        <v>2023</v>
      </c>
      <c r="AV284" s="121" t="str">
        <f t="shared" si="103"/>
        <v>08</v>
      </c>
      <c r="AW284" s="121" t="str">
        <f t="shared" si="104"/>
        <v>21</v>
      </c>
      <c r="AX284" s="121">
        <f t="shared" si="105"/>
        <v>45159</v>
      </c>
      <c r="AY284" s="123"/>
      <c r="AZ284" s="124">
        <f t="shared" si="106"/>
        <v>45159</v>
      </c>
      <c r="BA284" s="121" t="b">
        <f t="shared" si="107"/>
        <v>1</v>
      </c>
      <c r="BB284" s="121">
        <f t="shared" si="108"/>
        <v>45159</v>
      </c>
      <c r="BC284" s="121" t="str">
        <f t="shared" si="109"/>
        <v>no</v>
      </c>
      <c r="BD284" s="121" t="b">
        <f t="shared" si="110"/>
        <v>0</v>
      </c>
      <c r="BE284" s="125" t="s">
        <v>56</v>
      </c>
      <c r="BF284" s="287"/>
    </row>
    <row r="285" spans="1:58" s="276" customFormat="1" ht="154">
      <c r="A285" s="283"/>
      <c r="B285" s="281" t="s">
        <v>620</v>
      </c>
      <c r="C285" s="283"/>
      <c r="D285" s="283"/>
      <c r="E285" s="283"/>
      <c r="F285" s="282" t="s">
        <v>527</v>
      </c>
      <c r="G285" s="113">
        <v>45187</v>
      </c>
      <c r="H285" s="284">
        <v>45187</v>
      </c>
      <c r="I285" s="284"/>
      <c r="J285" s="284">
        <v>45199</v>
      </c>
      <c r="K285" s="284"/>
      <c r="L285" s="282"/>
      <c r="M285" s="282"/>
      <c r="N285" s="282"/>
      <c r="O285" s="282"/>
      <c r="P285" s="282"/>
      <c r="Q285" s="283" t="s">
        <v>99</v>
      </c>
      <c r="R285" s="283" t="s">
        <v>612</v>
      </c>
      <c r="S285" s="283">
        <f t="shared" si="99"/>
        <v>70</v>
      </c>
      <c r="T285" s="283"/>
      <c r="U285" s="282">
        <v>70</v>
      </c>
      <c r="V285" s="285">
        <v>0</v>
      </c>
      <c r="W285" s="283"/>
      <c r="X285" s="283"/>
      <c r="Y285" s="283"/>
      <c r="Z285" s="283"/>
      <c r="AA285" s="283"/>
      <c r="AB285" s="283"/>
      <c r="AC285" s="283"/>
      <c r="AD285" s="283"/>
      <c r="AE285" s="283"/>
      <c r="AF285" s="283"/>
      <c r="AG285" s="277" t="s">
        <v>53</v>
      </c>
      <c r="AH285" s="283" t="s">
        <v>54</v>
      </c>
      <c r="AI285" s="283"/>
      <c r="AJ285" s="283"/>
      <c r="AK285" s="283"/>
      <c r="AL285" s="286"/>
      <c r="AM285" s="283"/>
      <c r="AN285" s="283"/>
      <c r="AO285" s="285"/>
      <c r="AP285" s="285"/>
      <c r="AQ285" s="520"/>
      <c r="AR285" s="121">
        <f t="shared" si="100"/>
        <v>1</v>
      </c>
      <c r="AS285" s="121" t="str">
        <f t="shared" si="101"/>
        <v>2023_09_18_a</v>
      </c>
      <c r="AT285" s="122"/>
      <c r="AU285" s="121" t="str">
        <f t="shared" si="102"/>
        <v>2023</v>
      </c>
      <c r="AV285" s="121" t="str">
        <f t="shared" si="103"/>
        <v>09</v>
      </c>
      <c r="AW285" s="121" t="str">
        <f t="shared" si="104"/>
        <v>18</v>
      </c>
      <c r="AX285" s="121">
        <f t="shared" si="105"/>
        <v>45187</v>
      </c>
      <c r="AY285" s="123"/>
      <c r="AZ285" s="124">
        <f t="shared" si="106"/>
        <v>45187</v>
      </c>
      <c r="BA285" s="121" t="b">
        <f t="shared" si="107"/>
        <v>1</v>
      </c>
      <c r="BB285" s="121">
        <f t="shared" si="108"/>
        <v>45187</v>
      </c>
      <c r="BC285" s="121" t="str">
        <f t="shared" si="109"/>
        <v>no</v>
      </c>
      <c r="BD285" s="121" t="b">
        <f t="shared" si="110"/>
        <v>0</v>
      </c>
      <c r="BE285" s="125" t="s">
        <v>56</v>
      </c>
      <c r="BF285" s="287"/>
    </row>
    <row r="286" spans="1:58" s="276" customFormat="1" ht="154">
      <c r="A286" s="283"/>
      <c r="B286" s="281" t="s">
        <v>621</v>
      </c>
      <c r="C286" s="283"/>
      <c r="D286" s="283"/>
      <c r="E286" s="283"/>
      <c r="F286" s="282" t="s">
        <v>527</v>
      </c>
      <c r="G286" s="113">
        <v>45215</v>
      </c>
      <c r="H286" s="284">
        <v>45215</v>
      </c>
      <c r="I286" s="284"/>
      <c r="J286" s="284">
        <v>45227</v>
      </c>
      <c r="K286" s="284"/>
      <c r="L286" s="282"/>
      <c r="M286" s="282"/>
      <c r="N286" s="282"/>
      <c r="O286" s="282"/>
      <c r="P286" s="282"/>
      <c r="Q286" s="283" t="s">
        <v>121</v>
      </c>
      <c r="R286" s="283" t="s">
        <v>612</v>
      </c>
      <c r="S286" s="283">
        <f t="shared" si="99"/>
        <v>70</v>
      </c>
      <c r="T286" s="283"/>
      <c r="U286" s="282">
        <v>70</v>
      </c>
      <c r="V286" s="285">
        <v>0</v>
      </c>
      <c r="W286" s="283"/>
      <c r="X286" s="283"/>
      <c r="Y286" s="283"/>
      <c r="Z286" s="283"/>
      <c r="AA286" s="283"/>
      <c r="AB286" s="283"/>
      <c r="AC286" s="283"/>
      <c r="AD286" s="283"/>
      <c r="AE286" s="283"/>
      <c r="AF286" s="283"/>
      <c r="AG286" s="277" t="s">
        <v>53</v>
      </c>
      <c r="AH286" s="283" t="s">
        <v>54</v>
      </c>
      <c r="AI286" s="283"/>
      <c r="AJ286" s="283"/>
      <c r="AK286" s="283"/>
      <c r="AL286" s="286"/>
      <c r="AM286" s="283"/>
      <c r="AN286" s="283"/>
      <c r="AO286" s="285"/>
      <c r="AP286" s="285"/>
      <c r="AQ286" s="520"/>
      <c r="AR286" s="121">
        <f t="shared" si="100"/>
        <v>1</v>
      </c>
      <c r="AS286" s="121" t="str">
        <f t="shared" si="101"/>
        <v>2023_10_16_a</v>
      </c>
      <c r="AT286" s="122"/>
      <c r="AU286" s="121" t="str">
        <f t="shared" si="102"/>
        <v>2023</v>
      </c>
      <c r="AV286" s="121" t="str">
        <f t="shared" si="103"/>
        <v>10</v>
      </c>
      <c r="AW286" s="121" t="str">
        <f t="shared" si="104"/>
        <v>16</v>
      </c>
      <c r="AX286" s="121">
        <f t="shared" si="105"/>
        <v>45215</v>
      </c>
      <c r="AY286" s="123"/>
      <c r="AZ286" s="124">
        <f t="shared" si="106"/>
        <v>45215</v>
      </c>
      <c r="BA286" s="121" t="b">
        <f t="shared" si="107"/>
        <v>1</v>
      </c>
      <c r="BB286" s="121">
        <f t="shared" si="108"/>
        <v>45215</v>
      </c>
      <c r="BC286" s="121" t="str">
        <f t="shared" si="109"/>
        <v>no</v>
      </c>
      <c r="BD286" s="121" t="b">
        <f t="shared" si="110"/>
        <v>0</v>
      </c>
      <c r="BE286" s="125" t="s">
        <v>56</v>
      </c>
      <c r="BF286" s="287"/>
    </row>
    <row r="287" spans="1:58" s="276" customFormat="1" ht="154">
      <c r="A287" s="283"/>
      <c r="B287" s="281" t="s">
        <v>622</v>
      </c>
      <c r="C287" s="283"/>
      <c r="D287" s="283"/>
      <c r="E287" s="283"/>
      <c r="F287" s="282" t="s">
        <v>527</v>
      </c>
      <c r="G287" s="113">
        <v>45250</v>
      </c>
      <c r="H287" s="284">
        <v>45250</v>
      </c>
      <c r="I287" s="284"/>
      <c r="J287" s="284">
        <v>45262</v>
      </c>
      <c r="K287" s="284"/>
      <c r="L287" s="282"/>
      <c r="M287" s="282"/>
      <c r="N287" s="282"/>
      <c r="O287" s="282"/>
      <c r="P287" s="282"/>
      <c r="Q287" s="283" t="s">
        <v>121</v>
      </c>
      <c r="R287" s="283" t="s">
        <v>612</v>
      </c>
      <c r="S287" s="283">
        <f t="shared" si="99"/>
        <v>70</v>
      </c>
      <c r="T287" s="283"/>
      <c r="U287" s="282">
        <v>70</v>
      </c>
      <c r="V287" s="285">
        <v>0</v>
      </c>
      <c r="W287" s="283"/>
      <c r="X287" s="283"/>
      <c r="Y287" s="283"/>
      <c r="Z287" s="283"/>
      <c r="AA287" s="283"/>
      <c r="AB287" s="283"/>
      <c r="AC287" s="283"/>
      <c r="AD287" s="283"/>
      <c r="AE287" s="283"/>
      <c r="AF287" s="283"/>
      <c r="AG287" s="277" t="s">
        <v>53</v>
      </c>
      <c r="AH287" s="283" t="s">
        <v>54</v>
      </c>
      <c r="AI287" s="283"/>
      <c r="AJ287" s="283"/>
      <c r="AK287" s="283"/>
      <c r="AL287" s="286"/>
      <c r="AM287" s="283"/>
      <c r="AN287" s="283"/>
      <c r="AO287" s="285"/>
      <c r="AP287" s="285"/>
      <c r="AQ287" s="520"/>
      <c r="AR287" s="121">
        <f t="shared" si="100"/>
        <v>1</v>
      </c>
      <c r="AS287" s="121" t="str">
        <f t="shared" si="101"/>
        <v>2023_11_20_a</v>
      </c>
      <c r="AT287" s="122"/>
      <c r="AU287" s="121" t="str">
        <f t="shared" si="102"/>
        <v>2023</v>
      </c>
      <c r="AV287" s="121" t="str">
        <f t="shared" si="103"/>
        <v>11</v>
      </c>
      <c r="AW287" s="121" t="str">
        <f t="shared" si="104"/>
        <v>20</v>
      </c>
      <c r="AX287" s="121">
        <f t="shared" si="105"/>
        <v>45250</v>
      </c>
      <c r="AY287" s="123"/>
      <c r="AZ287" s="124">
        <f t="shared" si="106"/>
        <v>45250</v>
      </c>
      <c r="BA287" s="121" t="b">
        <f t="shared" si="107"/>
        <v>1</v>
      </c>
      <c r="BB287" s="121">
        <f t="shared" si="108"/>
        <v>45250</v>
      </c>
      <c r="BC287" s="121" t="str">
        <f t="shared" si="109"/>
        <v>no</v>
      </c>
      <c r="BD287" s="121" t="b">
        <f t="shared" si="110"/>
        <v>0</v>
      </c>
      <c r="BE287" s="125" t="s">
        <v>56</v>
      </c>
      <c r="BF287" s="287"/>
    </row>
    <row r="288" spans="1:58" s="276" customFormat="1" ht="154">
      <c r="A288" s="283"/>
      <c r="B288" s="281" t="s">
        <v>623</v>
      </c>
      <c r="C288" s="283"/>
      <c r="D288" s="283"/>
      <c r="E288" s="283"/>
      <c r="F288" s="282" t="s">
        <v>527</v>
      </c>
      <c r="G288" s="113">
        <v>45278</v>
      </c>
      <c r="H288" s="284">
        <v>45278</v>
      </c>
      <c r="I288" s="284"/>
      <c r="J288" s="284">
        <v>45290</v>
      </c>
      <c r="K288" s="284"/>
      <c r="L288" s="282"/>
      <c r="M288" s="282"/>
      <c r="N288" s="282"/>
      <c r="O288" s="282"/>
      <c r="P288" s="282"/>
      <c r="Q288" s="283" t="s">
        <v>121</v>
      </c>
      <c r="R288" s="283" t="s">
        <v>612</v>
      </c>
      <c r="S288" s="283">
        <f t="shared" si="99"/>
        <v>70</v>
      </c>
      <c r="T288" s="283"/>
      <c r="U288" s="282">
        <v>70</v>
      </c>
      <c r="V288" s="285">
        <v>0</v>
      </c>
      <c r="W288" s="283"/>
      <c r="X288" s="283"/>
      <c r="Y288" s="283"/>
      <c r="Z288" s="283"/>
      <c r="AA288" s="283"/>
      <c r="AB288" s="283"/>
      <c r="AC288" s="283"/>
      <c r="AD288" s="283"/>
      <c r="AE288" s="283"/>
      <c r="AF288" s="283"/>
      <c r="AG288" s="277" t="s">
        <v>53</v>
      </c>
      <c r="AH288" s="283" t="s">
        <v>54</v>
      </c>
      <c r="AI288" s="283"/>
      <c r="AJ288" s="283"/>
      <c r="AK288" s="283"/>
      <c r="AL288" s="286"/>
      <c r="AM288" s="283"/>
      <c r="AN288" s="283"/>
      <c r="AO288" s="285"/>
      <c r="AP288" s="285"/>
      <c r="AQ288" s="520"/>
      <c r="AR288" s="121">
        <f t="shared" si="100"/>
        <v>1</v>
      </c>
      <c r="AS288" s="121" t="str">
        <f t="shared" si="101"/>
        <v>2023_12_18_a</v>
      </c>
      <c r="AT288" s="122"/>
      <c r="AU288" s="121" t="str">
        <f t="shared" si="102"/>
        <v>2023</v>
      </c>
      <c r="AV288" s="121" t="str">
        <f t="shared" si="103"/>
        <v>12</v>
      </c>
      <c r="AW288" s="121" t="str">
        <f t="shared" si="104"/>
        <v>18</v>
      </c>
      <c r="AX288" s="121">
        <f t="shared" si="105"/>
        <v>45278</v>
      </c>
      <c r="AY288" s="123"/>
      <c r="AZ288" s="124">
        <f t="shared" si="106"/>
        <v>45278</v>
      </c>
      <c r="BA288" s="121" t="b">
        <f t="shared" si="107"/>
        <v>1</v>
      </c>
      <c r="BB288" s="121">
        <f t="shared" si="108"/>
        <v>45278</v>
      </c>
      <c r="BC288" s="121" t="str">
        <f t="shared" si="109"/>
        <v>no</v>
      </c>
      <c r="BD288" s="121" t="b">
        <f t="shared" si="110"/>
        <v>0</v>
      </c>
      <c r="BE288" s="125" t="s">
        <v>56</v>
      </c>
      <c r="BF288" s="287"/>
    </row>
    <row r="289" spans="1:58" s="276" customFormat="1" ht="154">
      <c r="A289" s="283"/>
      <c r="B289" s="281" t="s">
        <v>624</v>
      </c>
      <c r="C289" s="283"/>
      <c r="D289" s="283"/>
      <c r="E289" s="283"/>
      <c r="F289" s="282" t="s">
        <v>527</v>
      </c>
      <c r="G289" s="113">
        <v>44977</v>
      </c>
      <c r="H289" s="284">
        <v>44977</v>
      </c>
      <c r="I289" s="284"/>
      <c r="J289" s="284">
        <v>44989</v>
      </c>
      <c r="K289" s="284"/>
      <c r="L289" s="282"/>
      <c r="M289" s="282"/>
      <c r="N289" s="282"/>
      <c r="O289" s="282"/>
      <c r="P289" s="282"/>
      <c r="Q289" s="283" t="s">
        <v>47</v>
      </c>
      <c r="R289" s="283" t="s">
        <v>625</v>
      </c>
      <c r="S289" s="283">
        <f t="shared" si="99"/>
        <v>25</v>
      </c>
      <c r="T289" s="283"/>
      <c r="U289" s="282">
        <v>25</v>
      </c>
      <c r="V289" s="285">
        <v>0</v>
      </c>
      <c r="W289" s="283"/>
      <c r="X289" s="283"/>
      <c r="Y289" s="283"/>
      <c r="Z289" s="283"/>
      <c r="AA289" s="283"/>
      <c r="AB289" s="283"/>
      <c r="AC289" s="283"/>
      <c r="AD289" s="283"/>
      <c r="AE289" s="283"/>
      <c r="AF289" s="283"/>
      <c r="AG289" s="277" t="s">
        <v>53</v>
      </c>
      <c r="AH289" s="283" t="s">
        <v>54</v>
      </c>
      <c r="AI289" s="283"/>
      <c r="AJ289" s="283"/>
      <c r="AK289" s="283"/>
      <c r="AL289" s="286"/>
      <c r="AM289" s="283"/>
      <c r="AN289" s="283"/>
      <c r="AO289" s="285"/>
      <c r="AP289" s="285"/>
      <c r="AQ289" s="520"/>
      <c r="AR289" s="121">
        <f t="shared" si="100"/>
        <v>1</v>
      </c>
      <c r="AS289" s="121" t="str">
        <f t="shared" si="101"/>
        <v>2023_02_20_a</v>
      </c>
      <c r="AT289" s="122"/>
      <c r="AU289" s="121" t="str">
        <f t="shared" si="102"/>
        <v>2023</v>
      </c>
      <c r="AV289" s="121" t="str">
        <f t="shared" si="103"/>
        <v>02</v>
      </c>
      <c r="AW289" s="121" t="str">
        <f t="shared" si="104"/>
        <v>20</v>
      </c>
      <c r="AX289" s="121">
        <f t="shared" si="105"/>
        <v>44977</v>
      </c>
      <c r="AY289" s="123"/>
      <c r="AZ289" s="124">
        <f t="shared" si="106"/>
        <v>44977</v>
      </c>
      <c r="BA289" s="121" t="b">
        <f t="shared" si="107"/>
        <v>1</v>
      </c>
      <c r="BB289" s="121">
        <f t="shared" si="108"/>
        <v>44977</v>
      </c>
      <c r="BC289" s="121" t="str">
        <f t="shared" si="109"/>
        <v>no</v>
      </c>
      <c r="BD289" s="121" t="b">
        <f t="shared" si="110"/>
        <v>0</v>
      </c>
      <c r="BE289" s="125" t="s">
        <v>56</v>
      </c>
      <c r="BF289" s="287"/>
    </row>
    <row r="290" spans="1:58" s="276" customFormat="1" ht="154">
      <c r="A290" s="283"/>
      <c r="B290" s="281" t="s">
        <v>626</v>
      </c>
      <c r="C290" s="283"/>
      <c r="D290" s="283"/>
      <c r="E290" s="283"/>
      <c r="F290" s="282" t="s">
        <v>527</v>
      </c>
      <c r="G290" s="113">
        <v>45005</v>
      </c>
      <c r="H290" s="284">
        <v>45005</v>
      </c>
      <c r="I290" s="284"/>
      <c r="J290" s="284">
        <v>45017</v>
      </c>
      <c r="K290" s="284"/>
      <c r="L290" s="282"/>
      <c r="M290" s="282"/>
      <c r="N290" s="282"/>
      <c r="O290" s="282"/>
      <c r="P290" s="282"/>
      <c r="Q290" s="283" t="s">
        <v>47</v>
      </c>
      <c r="R290" s="283" t="s">
        <v>625</v>
      </c>
      <c r="S290" s="283">
        <f t="shared" si="99"/>
        <v>25</v>
      </c>
      <c r="T290" s="283"/>
      <c r="U290" s="282">
        <v>25</v>
      </c>
      <c r="V290" s="285">
        <v>0</v>
      </c>
      <c r="W290" s="283"/>
      <c r="X290" s="283"/>
      <c r="Y290" s="283"/>
      <c r="Z290" s="283"/>
      <c r="AA290" s="283"/>
      <c r="AB290" s="283"/>
      <c r="AC290" s="283"/>
      <c r="AD290" s="283"/>
      <c r="AE290" s="283"/>
      <c r="AF290" s="283"/>
      <c r="AG290" s="277" t="s">
        <v>53</v>
      </c>
      <c r="AH290" s="283" t="s">
        <v>54</v>
      </c>
      <c r="AI290" s="283"/>
      <c r="AJ290" s="283"/>
      <c r="AK290" s="283"/>
      <c r="AL290" s="286"/>
      <c r="AM290" s="283"/>
      <c r="AN290" s="283"/>
      <c r="AO290" s="285"/>
      <c r="AP290" s="285"/>
      <c r="AQ290" s="520"/>
      <c r="AR290" s="121">
        <f t="shared" si="100"/>
        <v>1</v>
      </c>
      <c r="AS290" s="121" t="str">
        <f t="shared" si="101"/>
        <v>2023_03_20_a</v>
      </c>
      <c r="AT290" s="122"/>
      <c r="AU290" s="121" t="str">
        <f t="shared" si="102"/>
        <v>2023</v>
      </c>
      <c r="AV290" s="121" t="str">
        <f t="shared" si="103"/>
        <v>03</v>
      </c>
      <c r="AW290" s="121" t="str">
        <f t="shared" si="104"/>
        <v>20</v>
      </c>
      <c r="AX290" s="121">
        <f t="shared" si="105"/>
        <v>45005</v>
      </c>
      <c r="AY290" s="123"/>
      <c r="AZ290" s="124">
        <f t="shared" si="106"/>
        <v>45005</v>
      </c>
      <c r="BA290" s="121" t="b">
        <f t="shared" si="107"/>
        <v>1</v>
      </c>
      <c r="BB290" s="121">
        <f t="shared" si="108"/>
        <v>45005</v>
      </c>
      <c r="BC290" s="121" t="str">
        <f t="shared" si="109"/>
        <v>no</v>
      </c>
      <c r="BD290" s="121" t="b">
        <f t="shared" si="110"/>
        <v>0</v>
      </c>
      <c r="BE290" s="125" t="s">
        <v>56</v>
      </c>
      <c r="BF290" s="287"/>
    </row>
    <row r="291" spans="1:58" s="276" customFormat="1" ht="154">
      <c r="A291" s="283"/>
      <c r="B291" s="281" t="s">
        <v>627</v>
      </c>
      <c r="C291" s="283"/>
      <c r="D291" s="283"/>
      <c r="E291" s="283"/>
      <c r="F291" s="282" t="s">
        <v>527</v>
      </c>
      <c r="G291" s="113">
        <v>45033</v>
      </c>
      <c r="H291" s="284">
        <v>45033</v>
      </c>
      <c r="I291" s="284"/>
      <c r="J291" s="284">
        <v>45045</v>
      </c>
      <c r="K291" s="284"/>
      <c r="L291" s="282"/>
      <c r="M291" s="282"/>
      <c r="N291" s="282"/>
      <c r="O291" s="282"/>
      <c r="P291" s="282"/>
      <c r="Q291" s="283" t="s">
        <v>78</v>
      </c>
      <c r="R291" s="283" t="s">
        <v>625</v>
      </c>
      <c r="S291" s="283">
        <f t="shared" si="99"/>
        <v>25</v>
      </c>
      <c r="T291" s="283"/>
      <c r="U291" s="282">
        <v>25</v>
      </c>
      <c r="V291" s="285">
        <v>0</v>
      </c>
      <c r="W291" s="283"/>
      <c r="X291" s="283"/>
      <c r="Y291" s="283"/>
      <c r="Z291" s="283"/>
      <c r="AA291" s="283"/>
      <c r="AB291" s="283"/>
      <c r="AC291" s="283"/>
      <c r="AD291" s="283"/>
      <c r="AE291" s="283"/>
      <c r="AF291" s="283"/>
      <c r="AG291" s="277" t="s">
        <v>53</v>
      </c>
      <c r="AH291" s="283" t="s">
        <v>54</v>
      </c>
      <c r="AI291" s="283"/>
      <c r="AJ291" s="283"/>
      <c r="AK291" s="283"/>
      <c r="AL291" s="286"/>
      <c r="AM291" s="283"/>
      <c r="AN291" s="283"/>
      <c r="AO291" s="285"/>
      <c r="AP291" s="285"/>
      <c r="AQ291" s="520"/>
      <c r="AR291" s="121">
        <f t="shared" si="100"/>
        <v>1</v>
      </c>
      <c r="AS291" s="121" t="str">
        <f t="shared" si="101"/>
        <v>2023_04_17_a</v>
      </c>
      <c r="AT291" s="122"/>
      <c r="AU291" s="121" t="str">
        <f t="shared" si="102"/>
        <v>2023</v>
      </c>
      <c r="AV291" s="121" t="str">
        <f t="shared" si="103"/>
        <v>04</v>
      </c>
      <c r="AW291" s="121" t="str">
        <f t="shared" si="104"/>
        <v>17</v>
      </c>
      <c r="AX291" s="121">
        <f t="shared" si="105"/>
        <v>45033</v>
      </c>
      <c r="AY291" s="123"/>
      <c r="AZ291" s="124">
        <f t="shared" si="106"/>
        <v>45033</v>
      </c>
      <c r="BA291" s="121" t="b">
        <f t="shared" si="107"/>
        <v>1</v>
      </c>
      <c r="BB291" s="121">
        <f t="shared" si="108"/>
        <v>45033</v>
      </c>
      <c r="BC291" s="121" t="str">
        <f t="shared" si="109"/>
        <v>no</v>
      </c>
      <c r="BD291" s="121" t="b">
        <f t="shared" si="110"/>
        <v>0</v>
      </c>
      <c r="BE291" s="125" t="s">
        <v>56</v>
      </c>
      <c r="BF291" s="287"/>
    </row>
    <row r="292" spans="1:58" s="276" customFormat="1" ht="154">
      <c r="A292" s="283"/>
      <c r="B292" s="281" t="s">
        <v>628</v>
      </c>
      <c r="C292" s="283"/>
      <c r="D292" s="283"/>
      <c r="E292" s="283"/>
      <c r="F292" s="282" t="s">
        <v>527</v>
      </c>
      <c r="G292" s="113">
        <v>45061</v>
      </c>
      <c r="H292" s="284">
        <v>45061</v>
      </c>
      <c r="I292" s="284"/>
      <c r="J292" s="284">
        <v>45073</v>
      </c>
      <c r="K292" s="284"/>
      <c r="L292" s="282"/>
      <c r="M292" s="282"/>
      <c r="N292" s="282"/>
      <c r="O292" s="282"/>
      <c r="P292" s="282"/>
      <c r="Q292" s="283" t="s">
        <v>78</v>
      </c>
      <c r="R292" s="283" t="s">
        <v>625</v>
      </c>
      <c r="S292" s="283">
        <f t="shared" si="99"/>
        <v>25</v>
      </c>
      <c r="T292" s="283"/>
      <c r="U292" s="282">
        <v>25</v>
      </c>
      <c r="V292" s="285">
        <v>0</v>
      </c>
      <c r="W292" s="283"/>
      <c r="X292" s="283"/>
      <c r="Y292" s="283"/>
      <c r="Z292" s="283"/>
      <c r="AA292" s="283"/>
      <c r="AB292" s="283"/>
      <c r="AC292" s="283"/>
      <c r="AD292" s="283"/>
      <c r="AE292" s="283"/>
      <c r="AF292" s="283"/>
      <c r="AG292" s="277" t="s">
        <v>53</v>
      </c>
      <c r="AH292" s="283" t="s">
        <v>54</v>
      </c>
      <c r="AI292" s="283"/>
      <c r="AJ292" s="283"/>
      <c r="AK292" s="283"/>
      <c r="AL292" s="286"/>
      <c r="AM292" s="283"/>
      <c r="AN292" s="283"/>
      <c r="AO292" s="285"/>
      <c r="AP292" s="285"/>
      <c r="AQ292" s="520"/>
      <c r="AR292" s="121">
        <f t="shared" si="100"/>
        <v>1</v>
      </c>
      <c r="AS292" s="121" t="str">
        <f t="shared" si="101"/>
        <v>2023_05_15_a</v>
      </c>
      <c r="AT292" s="122"/>
      <c r="AU292" s="121" t="str">
        <f t="shared" si="102"/>
        <v>2023</v>
      </c>
      <c r="AV292" s="121" t="str">
        <f t="shared" si="103"/>
        <v>05</v>
      </c>
      <c r="AW292" s="121" t="str">
        <f t="shared" si="104"/>
        <v>15</v>
      </c>
      <c r="AX292" s="121">
        <f t="shared" si="105"/>
        <v>45061</v>
      </c>
      <c r="AY292" s="123"/>
      <c r="AZ292" s="124">
        <f t="shared" si="106"/>
        <v>45061</v>
      </c>
      <c r="BA292" s="121" t="b">
        <f t="shared" si="107"/>
        <v>1</v>
      </c>
      <c r="BB292" s="121">
        <f t="shared" si="108"/>
        <v>45061</v>
      </c>
      <c r="BC292" s="121" t="str">
        <f t="shared" si="109"/>
        <v>no</v>
      </c>
      <c r="BD292" s="121" t="b">
        <f t="shared" si="110"/>
        <v>0</v>
      </c>
      <c r="BE292" s="125" t="s">
        <v>56</v>
      </c>
      <c r="BF292" s="287"/>
    </row>
    <row r="293" spans="1:58" s="276" customFormat="1" ht="154">
      <c r="A293" s="283"/>
      <c r="B293" s="281" t="s">
        <v>629</v>
      </c>
      <c r="C293" s="283"/>
      <c r="D293" s="283"/>
      <c r="E293" s="283"/>
      <c r="F293" s="282" t="s">
        <v>527</v>
      </c>
      <c r="G293" s="113">
        <v>45096</v>
      </c>
      <c r="H293" s="284">
        <v>45096</v>
      </c>
      <c r="I293" s="284"/>
      <c r="J293" s="284">
        <v>45108</v>
      </c>
      <c r="K293" s="284"/>
      <c r="L293" s="282"/>
      <c r="M293" s="282"/>
      <c r="N293" s="282"/>
      <c r="O293" s="282"/>
      <c r="P293" s="282"/>
      <c r="Q293" s="283" t="s">
        <v>78</v>
      </c>
      <c r="R293" s="283" t="s">
        <v>625</v>
      </c>
      <c r="S293" s="283">
        <f t="shared" si="99"/>
        <v>25</v>
      </c>
      <c r="T293" s="283"/>
      <c r="U293" s="282">
        <v>25</v>
      </c>
      <c r="V293" s="285">
        <v>0</v>
      </c>
      <c r="W293" s="283"/>
      <c r="X293" s="283"/>
      <c r="Y293" s="283"/>
      <c r="Z293" s="283"/>
      <c r="AA293" s="283"/>
      <c r="AB293" s="283"/>
      <c r="AC293" s="283"/>
      <c r="AD293" s="283"/>
      <c r="AE293" s="283"/>
      <c r="AF293" s="283"/>
      <c r="AG293" s="277" t="s">
        <v>53</v>
      </c>
      <c r="AH293" s="283" t="s">
        <v>54</v>
      </c>
      <c r="AI293" s="283"/>
      <c r="AJ293" s="283"/>
      <c r="AK293" s="283"/>
      <c r="AL293" s="286"/>
      <c r="AM293" s="283"/>
      <c r="AN293" s="283"/>
      <c r="AO293" s="285"/>
      <c r="AP293" s="285"/>
      <c r="AQ293" s="520"/>
      <c r="AR293" s="121">
        <f t="shared" si="100"/>
        <v>1</v>
      </c>
      <c r="AS293" s="121" t="str">
        <f t="shared" si="101"/>
        <v>2023_06_19_a</v>
      </c>
      <c r="AT293" s="122"/>
      <c r="AU293" s="121" t="str">
        <f t="shared" si="102"/>
        <v>2023</v>
      </c>
      <c r="AV293" s="121" t="str">
        <f t="shared" si="103"/>
        <v>06</v>
      </c>
      <c r="AW293" s="121" t="str">
        <f t="shared" si="104"/>
        <v>19</v>
      </c>
      <c r="AX293" s="121">
        <f t="shared" si="105"/>
        <v>45096</v>
      </c>
      <c r="AY293" s="123"/>
      <c r="AZ293" s="124">
        <f t="shared" si="106"/>
        <v>45096</v>
      </c>
      <c r="BA293" s="121" t="b">
        <f t="shared" si="107"/>
        <v>1</v>
      </c>
      <c r="BB293" s="121">
        <f t="shared" si="108"/>
        <v>45096</v>
      </c>
      <c r="BC293" s="121" t="str">
        <f t="shared" si="109"/>
        <v>no</v>
      </c>
      <c r="BD293" s="121" t="b">
        <f t="shared" si="110"/>
        <v>0</v>
      </c>
      <c r="BE293" s="125" t="s">
        <v>56</v>
      </c>
      <c r="BF293" s="287"/>
    </row>
    <row r="294" spans="1:58" s="276" customFormat="1" ht="154">
      <c r="A294" s="283"/>
      <c r="B294" s="281" t="s">
        <v>630</v>
      </c>
      <c r="C294" s="283"/>
      <c r="D294" s="283"/>
      <c r="E294" s="283"/>
      <c r="F294" s="282" t="s">
        <v>527</v>
      </c>
      <c r="G294" s="113">
        <v>45124</v>
      </c>
      <c r="H294" s="284">
        <v>45124</v>
      </c>
      <c r="I294" s="284"/>
      <c r="J294" s="284">
        <v>45136</v>
      </c>
      <c r="K294" s="284"/>
      <c r="L294" s="282"/>
      <c r="M294" s="282"/>
      <c r="N294" s="282"/>
      <c r="O294" s="282"/>
      <c r="P294" s="282"/>
      <c r="Q294" s="283" t="s">
        <v>99</v>
      </c>
      <c r="R294" s="283" t="s">
        <v>625</v>
      </c>
      <c r="S294" s="283">
        <f t="shared" si="99"/>
        <v>25</v>
      </c>
      <c r="T294" s="283"/>
      <c r="U294" s="282">
        <v>25</v>
      </c>
      <c r="V294" s="285">
        <v>0</v>
      </c>
      <c r="W294" s="283"/>
      <c r="X294" s="283"/>
      <c r="Y294" s="283"/>
      <c r="Z294" s="283"/>
      <c r="AA294" s="283"/>
      <c r="AB294" s="283"/>
      <c r="AC294" s="283"/>
      <c r="AD294" s="283"/>
      <c r="AE294" s="283"/>
      <c r="AF294" s="283"/>
      <c r="AG294" s="277" t="s">
        <v>53</v>
      </c>
      <c r="AH294" s="283" t="s">
        <v>54</v>
      </c>
      <c r="AI294" s="283"/>
      <c r="AJ294" s="283"/>
      <c r="AK294" s="283"/>
      <c r="AL294" s="286"/>
      <c r="AM294" s="283"/>
      <c r="AN294" s="283"/>
      <c r="AO294" s="285"/>
      <c r="AP294" s="285"/>
      <c r="AQ294" s="520"/>
      <c r="AR294" s="121">
        <f t="shared" si="100"/>
        <v>1</v>
      </c>
      <c r="AS294" s="121" t="str">
        <f t="shared" si="101"/>
        <v>2023_07_17_a</v>
      </c>
      <c r="AT294" s="122"/>
      <c r="AU294" s="121" t="str">
        <f t="shared" si="102"/>
        <v>2023</v>
      </c>
      <c r="AV294" s="121" t="str">
        <f t="shared" si="103"/>
        <v>07</v>
      </c>
      <c r="AW294" s="121" t="str">
        <f t="shared" si="104"/>
        <v>17</v>
      </c>
      <c r="AX294" s="121">
        <f t="shared" si="105"/>
        <v>45124</v>
      </c>
      <c r="AY294" s="123"/>
      <c r="AZ294" s="124">
        <f t="shared" si="106"/>
        <v>45124</v>
      </c>
      <c r="BA294" s="121" t="b">
        <f t="shared" si="107"/>
        <v>1</v>
      </c>
      <c r="BB294" s="121">
        <f t="shared" si="108"/>
        <v>45124</v>
      </c>
      <c r="BC294" s="121" t="str">
        <f t="shared" si="109"/>
        <v>no</v>
      </c>
      <c r="BD294" s="121" t="b">
        <f t="shared" si="110"/>
        <v>0</v>
      </c>
      <c r="BE294" s="125" t="s">
        <v>56</v>
      </c>
      <c r="BF294" s="287"/>
    </row>
    <row r="295" spans="1:58" s="276" customFormat="1" ht="154">
      <c r="A295" s="283"/>
      <c r="B295" s="281" t="s">
        <v>631</v>
      </c>
      <c r="C295" s="283"/>
      <c r="D295" s="283"/>
      <c r="E295" s="283"/>
      <c r="F295" s="282" t="s">
        <v>527</v>
      </c>
      <c r="G295" s="113">
        <v>45159</v>
      </c>
      <c r="H295" s="284">
        <v>45159</v>
      </c>
      <c r="I295" s="284"/>
      <c r="J295" s="284">
        <v>45171</v>
      </c>
      <c r="K295" s="284"/>
      <c r="L295" s="282"/>
      <c r="M295" s="282"/>
      <c r="N295" s="282"/>
      <c r="O295" s="282"/>
      <c r="P295" s="282"/>
      <c r="Q295" s="283" t="s">
        <v>99</v>
      </c>
      <c r="R295" s="283" t="s">
        <v>625</v>
      </c>
      <c r="S295" s="283">
        <f t="shared" si="99"/>
        <v>25</v>
      </c>
      <c r="T295" s="283"/>
      <c r="U295" s="282">
        <v>25</v>
      </c>
      <c r="V295" s="285">
        <v>0</v>
      </c>
      <c r="W295" s="283"/>
      <c r="X295" s="283"/>
      <c r="Y295" s="283"/>
      <c r="Z295" s="283"/>
      <c r="AA295" s="283"/>
      <c r="AB295" s="283"/>
      <c r="AC295" s="283"/>
      <c r="AD295" s="283"/>
      <c r="AE295" s="283"/>
      <c r="AF295" s="283"/>
      <c r="AG295" s="277" t="s">
        <v>53</v>
      </c>
      <c r="AH295" s="283" t="s">
        <v>54</v>
      </c>
      <c r="AI295" s="283"/>
      <c r="AJ295" s="283"/>
      <c r="AK295" s="283"/>
      <c r="AL295" s="286"/>
      <c r="AM295" s="283"/>
      <c r="AN295" s="283"/>
      <c r="AO295" s="285"/>
      <c r="AP295" s="285"/>
      <c r="AQ295" s="520"/>
      <c r="AR295" s="121">
        <f t="shared" si="100"/>
        <v>1</v>
      </c>
      <c r="AS295" s="121" t="str">
        <f t="shared" si="101"/>
        <v>2023_08_21_a</v>
      </c>
      <c r="AT295" s="122"/>
      <c r="AU295" s="121" t="str">
        <f t="shared" si="102"/>
        <v>2023</v>
      </c>
      <c r="AV295" s="121" t="str">
        <f t="shared" si="103"/>
        <v>08</v>
      </c>
      <c r="AW295" s="121" t="str">
        <f t="shared" si="104"/>
        <v>21</v>
      </c>
      <c r="AX295" s="121">
        <f t="shared" si="105"/>
        <v>45159</v>
      </c>
      <c r="AY295" s="123"/>
      <c r="AZ295" s="124">
        <f t="shared" si="106"/>
        <v>45159</v>
      </c>
      <c r="BA295" s="121" t="b">
        <f t="shared" si="107"/>
        <v>1</v>
      </c>
      <c r="BB295" s="121">
        <f t="shared" si="108"/>
        <v>45159</v>
      </c>
      <c r="BC295" s="121" t="str">
        <f t="shared" si="109"/>
        <v>no</v>
      </c>
      <c r="BD295" s="121" t="b">
        <f t="shared" si="110"/>
        <v>0</v>
      </c>
      <c r="BE295" s="125" t="s">
        <v>56</v>
      </c>
      <c r="BF295" s="287"/>
    </row>
    <row r="296" spans="1:58" s="276" customFormat="1" ht="154">
      <c r="A296" s="283"/>
      <c r="B296" s="281" t="s">
        <v>632</v>
      </c>
      <c r="C296" s="283"/>
      <c r="D296" s="283"/>
      <c r="E296" s="283"/>
      <c r="F296" s="282" t="s">
        <v>527</v>
      </c>
      <c r="G296" s="113">
        <v>45187</v>
      </c>
      <c r="H296" s="284">
        <v>45187</v>
      </c>
      <c r="I296" s="284"/>
      <c r="J296" s="284">
        <v>45199</v>
      </c>
      <c r="K296" s="284"/>
      <c r="L296" s="282"/>
      <c r="M296" s="282"/>
      <c r="N296" s="282"/>
      <c r="O296" s="282"/>
      <c r="P296" s="282"/>
      <c r="Q296" s="283" t="s">
        <v>99</v>
      </c>
      <c r="R296" s="283" t="s">
        <v>625</v>
      </c>
      <c r="S296" s="283">
        <f t="shared" si="99"/>
        <v>25</v>
      </c>
      <c r="T296" s="283"/>
      <c r="U296" s="282">
        <v>25</v>
      </c>
      <c r="V296" s="285">
        <v>0</v>
      </c>
      <c r="W296" s="283"/>
      <c r="X296" s="283"/>
      <c r="Y296" s="283"/>
      <c r="Z296" s="283"/>
      <c r="AA296" s="283"/>
      <c r="AB296" s="283"/>
      <c r="AC296" s="283"/>
      <c r="AD296" s="283"/>
      <c r="AE296" s="283"/>
      <c r="AF296" s="283"/>
      <c r="AG296" s="277" t="s">
        <v>53</v>
      </c>
      <c r="AH296" s="283" t="s">
        <v>54</v>
      </c>
      <c r="AI296" s="283"/>
      <c r="AJ296" s="283"/>
      <c r="AK296" s="283"/>
      <c r="AL296" s="286"/>
      <c r="AM296" s="283"/>
      <c r="AN296" s="283"/>
      <c r="AO296" s="285"/>
      <c r="AP296" s="285"/>
      <c r="AQ296" s="520"/>
      <c r="AR296" s="121">
        <f t="shared" si="100"/>
        <v>1</v>
      </c>
      <c r="AS296" s="121" t="str">
        <f t="shared" si="101"/>
        <v>2023_09_18_a</v>
      </c>
      <c r="AT296" s="122"/>
      <c r="AU296" s="121" t="str">
        <f t="shared" si="102"/>
        <v>2023</v>
      </c>
      <c r="AV296" s="121" t="str">
        <f t="shared" si="103"/>
        <v>09</v>
      </c>
      <c r="AW296" s="121" t="str">
        <f t="shared" si="104"/>
        <v>18</v>
      </c>
      <c r="AX296" s="121">
        <f t="shared" si="105"/>
        <v>45187</v>
      </c>
      <c r="AY296" s="123"/>
      <c r="AZ296" s="124">
        <f t="shared" si="106"/>
        <v>45187</v>
      </c>
      <c r="BA296" s="121" t="b">
        <f t="shared" si="107"/>
        <v>1</v>
      </c>
      <c r="BB296" s="121">
        <f t="shared" si="108"/>
        <v>45187</v>
      </c>
      <c r="BC296" s="121" t="str">
        <f t="shared" si="109"/>
        <v>no</v>
      </c>
      <c r="BD296" s="121" t="b">
        <f t="shared" si="110"/>
        <v>0</v>
      </c>
      <c r="BE296" s="125" t="s">
        <v>56</v>
      </c>
      <c r="BF296" s="287"/>
    </row>
    <row r="297" spans="1:58" s="276" customFormat="1" ht="154">
      <c r="A297" s="283"/>
      <c r="B297" s="281" t="s">
        <v>633</v>
      </c>
      <c r="C297" s="283"/>
      <c r="D297" s="283"/>
      <c r="E297" s="283"/>
      <c r="F297" s="282" t="s">
        <v>527</v>
      </c>
      <c r="G297" s="113">
        <v>45215</v>
      </c>
      <c r="H297" s="284">
        <v>45215</v>
      </c>
      <c r="I297" s="284"/>
      <c r="J297" s="284">
        <v>45227</v>
      </c>
      <c r="K297" s="284"/>
      <c r="L297" s="282"/>
      <c r="M297" s="282"/>
      <c r="N297" s="282"/>
      <c r="O297" s="282"/>
      <c r="P297" s="282"/>
      <c r="Q297" s="283" t="s">
        <v>121</v>
      </c>
      <c r="R297" s="283" t="s">
        <v>625</v>
      </c>
      <c r="S297" s="283">
        <f t="shared" si="99"/>
        <v>25</v>
      </c>
      <c r="T297" s="283"/>
      <c r="U297" s="282">
        <v>25</v>
      </c>
      <c r="V297" s="285">
        <v>0</v>
      </c>
      <c r="W297" s="283"/>
      <c r="X297" s="283"/>
      <c r="Y297" s="283"/>
      <c r="Z297" s="283"/>
      <c r="AA297" s="283"/>
      <c r="AB297" s="283"/>
      <c r="AC297" s="283"/>
      <c r="AD297" s="283"/>
      <c r="AE297" s="283"/>
      <c r="AF297" s="283"/>
      <c r="AG297" s="277" t="s">
        <v>53</v>
      </c>
      <c r="AH297" s="283" t="s">
        <v>54</v>
      </c>
      <c r="AI297" s="283"/>
      <c r="AJ297" s="283"/>
      <c r="AK297" s="283"/>
      <c r="AL297" s="286"/>
      <c r="AM297" s="283"/>
      <c r="AN297" s="283"/>
      <c r="AO297" s="285"/>
      <c r="AP297" s="285"/>
      <c r="AQ297" s="520"/>
      <c r="AR297" s="121">
        <f t="shared" si="100"/>
        <v>1</v>
      </c>
      <c r="AS297" s="121" t="str">
        <f t="shared" si="101"/>
        <v>2023_10_16_a</v>
      </c>
      <c r="AT297" s="122"/>
      <c r="AU297" s="121" t="str">
        <f t="shared" si="102"/>
        <v>2023</v>
      </c>
      <c r="AV297" s="121" t="str">
        <f t="shared" si="103"/>
        <v>10</v>
      </c>
      <c r="AW297" s="121" t="str">
        <f t="shared" si="104"/>
        <v>16</v>
      </c>
      <c r="AX297" s="121">
        <f t="shared" si="105"/>
        <v>45215</v>
      </c>
      <c r="AY297" s="123"/>
      <c r="AZ297" s="124">
        <f t="shared" si="106"/>
        <v>45215</v>
      </c>
      <c r="BA297" s="121" t="b">
        <f t="shared" si="107"/>
        <v>1</v>
      </c>
      <c r="BB297" s="121">
        <f t="shared" si="108"/>
        <v>45215</v>
      </c>
      <c r="BC297" s="121" t="str">
        <f t="shared" si="109"/>
        <v>no</v>
      </c>
      <c r="BD297" s="121" t="b">
        <f t="shared" si="110"/>
        <v>0</v>
      </c>
      <c r="BE297" s="125" t="s">
        <v>56</v>
      </c>
      <c r="BF297" s="287"/>
    </row>
    <row r="298" spans="1:58" s="276" customFormat="1" ht="154">
      <c r="A298" s="283"/>
      <c r="B298" s="281" t="s">
        <v>634</v>
      </c>
      <c r="C298" s="283"/>
      <c r="D298" s="283"/>
      <c r="E298" s="283"/>
      <c r="F298" s="282" t="s">
        <v>527</v>
      </c>
      <c r="G298" s="113">
        <v>45250</v>
      </c>
      <c r="H298" s="284">
        <v>45250</v>
      </c>
      <c r="I298" s="284"/>
      <c r="J298" s="284">
        <v>45262</v>
      </c>
      <c r="K298" s="284"/>
      <c r="L298" s="282"/>
      <c r="M298" s="282"/>
      <c r="N298" s="282"/>
      <c r="O298" s="282"/>
      <c r="P298" s="282"/>
      <c r="Q298" s="283" t="s">
        <v>121</v>
      </c>
      <c r="R298" s="283" t="s">
        <v>625</v>
      </c>
      <c r="S298" s="283">
        <f t="shared" si="99"/>
        <v>25</v>
      </c>
      <c r="T298" s="283"/>
      <c r="U298" s="282">
        <v>25</v>
      </c>
      <c r="V298" s="285">
        <v>0</v>
      </c>
      <c r="W298" s="283"/>
      <c r="X298" s="283"/>
      <c r="Y298" s="283"/>
      <c r="Z298" s="283"/>
      <c r="AA298" s="283"/>
      <c r="AB298" s="283"/>
      <c r="AC298" s="283"/>
      <c r="AD298" s="283"/>
      <c r="AE298" s="283"/>
      <c r="AF298" s="283"/>
      <c r="AG298" s="277" t="s">
        <v>53</v>
      </c>
      <c r="AH298" s="283" t="s">
        <v>54</v>
      </c>
      <c r="AI298" s="283"/>
      <c r="AJ298" s="283"/>
      <c r="AK298" s="283"/>
      <c r="AL298" s="286"/>
      <c r="AM298" s="283"/>
      <c r="AN298" s="283"/>
      <c r="AO298" s="285"/>
      <c r="AP298" s="285"/>
      <c r="AQ298" s="520"/>
      <c r="AR298" s="121">
        <f t="shared" si="100"/>
        <v>1</v>
      </c>
      <c r="AS298" s="121" t="str">
        <f t="shared" si="101"/>
        <v>2023_11_20_a</v>
      </c>
      <c r="AT298" s="122"/>
      <c r="AU298" s="121" t="str">
        <f t="shared" si="102"/>
        <v>2023</v>
      </c>
      <c r="AV298" s="121" t="str">
        <f t="shared" si="103"/>
        <v>11</v>
      </c>
      <c r="AW298" s="121" t="str">
        <f t="shared" si="104"/>
        <v>20</v>
      </c>
      <c r="AX298" s="121">
        <f t="shared" si="105"/>
        <v>45250</v>
      </c>
      <c r="AY298" s="123"/>
      <c r="AZ298" s="124">
        <f t="shared" si="106"/>
        <v>45250</v>
      </c>
      <c r="BA298" s="121" t="b">
        <f t="shared" si="107"/>
        <v>1</v>
      </c>
      <c r="BB298" s="121">
        <f t="shared" si="108"/>
        <v>45250</v>
      </c>
      <c r="BC298" s="121" t="str">
        <f t="shared" si="109"/>
        <v>no</v>
      </c>
      <c r="BD298" s="121" t="b">
        <f t="shared" si="110"/>
        <v>0</v>
      </c>
      <c r="BE298" s="125" t="s">
        <v>56</v>
      </c>
      <c r="BF298" s="287"/>
    </row>
    <row r="299" spans="1:58" s="276" customFormat="1" ht="154">
      <c r="A299" s="283"/>
      <c r="B299" s="281" t="s">
        <v>635</v>
      </c>
      <c r="C299" s="283"/>
      <c r="D299" s="283"/>
      <c r="E299" s="283"/>
      <c r="F299" s="282" t="s">
        <v>527</v>
      </c>
      <c r="G299" s="113">
        <v>45278</v>
      </c>
      <c r="H299" s="284">
        <v>45278</v>
      </c>
      <c r="I299" s="284"/>
      <c r="J299" s="284">
        <v>45290</v>
      </c>
      <c r="K299" s="284"/>
      <c r="L299" s="282"/>
      <c r="M299" s="282"/>
      <c r="N299" s="282"/>
      <c r="O299" s="282"/>
      <c r="P299" s="282"/>
      <c r="Q299" s="283" t="s">
        <v>121</v>
      </c>
      <c r="R299" s="283" t="s">
        <v>625</v>
      </c>
      <c r="S299" s="283">
        <f t="shared" si="99"/>
        <v>25</v>
      </c>
      <c r="T299" s="283"/>
      <c r="U299" s="282">
        <v>25</v>
      </c>
      <c r="V299" s="285">
        <v>0</v>
      </c>
      <c r="W299" s="283"/>
      <c r="X299" s="283"/>
      <c r="Y299" s="283"/>
      <c r="Z299" s="283"/>
      <c r="AA299" s="283"/>
      <c r="AB299" s="283"/>
      <c r="AC299" s="283"/>
      <c r="AD299" s="283"/>
      <c r="AE299" s="283"/>
      <c r="AF299" s="283"/>
      <c r="AG299" s="277" t="s">
        <v>53</v>
      </c>
      <c r="AH299" s="283" t="s">
        <v>54</v>
      </c>
      <c r="AI299" s="283"/>
      <c r="AJ299" s="283"/>
      <c r="AK299" s="283"/>
      <c r="AL299" s="286"/>
      <c r="AM299" s="283"/>
      <c r="AN299" s="283"/>
      <c r="AO299" s="285"/>
      <c r="AP299" s="285"/>
      <c r="AQ299" s="520"/>
      <c r="AR299" s="121">
        <f t="shared" si="100"/>
        <v>1</v>
      </c>
      <c r="AS299" s="121" t="str">
        <f t="shared" si="101"/>
        <v>2023_12_18_a</v>
      </c>
      <c r="AT299" s="122"/>
      <c r="AU299" s="121" t="str">
        <f t="shared" si="102"/>
        <v>2023</v>
      </c>
      <c r="AV299" s="121" t="str">
        <f t="shared" si="103"/>
        <v>12</v>
      </c>
      <c r="AW299" s="121" t="str">
        <f t="shared" si="104"/>
        <v>18</v>
      </c>
      <c r="AX299" s="121">
        <f t="shared" si="105"/>
        <v>45278</v>
      </c>
      <c r="AY299" s="123"/>
      <c r="AZ299" s="124">
        <f t="shared" si="106"/>
        <v>45278</v>
      </c>
      <c r="BA299" s="121" t="b">
        <f t="shared" si="107"/>
        <v>1</v>
      </c>
      <c r="BB299" s="121">
        <f t="shared" si="108"/>
        <v>45278</v>
      </c>
      <c r="BC299" s="121" t="str">
        <f t="shared" si="109"/>
        <v>no</v>
      </c>
      <c r="BD299" s="121" t="b">
        <f t="shared" si="110"/>
        <v>0</v>
      </c>
      <c r="BE299" s="125" t="s">
        <v>56</v>
      </c>
      <c r="BF299" s="287"/>
    </row>
    <row r="300" spans="1:58" s="276" customFormat="1" ht="154">
      <c r="A300" s="283"/>
      <c r="B300" s="281" t="s">
        <v>636</v>
      </c>
      <c r="C300" s="283"/>
      <c r="D300" s="283"/>
      <c r="E300" s="283"/>
      <c r="F300" s="282" t="s">
        <v>527</v>
      </c>
      <c r="G300" s="305">
        <v>44942</v>
      </c>
      <c r="H300" s="284">
        <v>44942</v>
      </c>
      <c r="I300" s="284"/>
      <c r="J300" s="284">
        <v>44954</v>
      </c>
      <c r="K300" s="284"/>
      <c r="L300" s="282"/>
      <c r="M300" s="282"/>
      <c r="N300" s="282"/>
      <c r="O300" s="282"/>
      <c r="P300" s="282"/>
      <c r="Q300" s="283" t="s">
        <v>47</v>
      </c>
      <c r="R300" s="283" t="s">
        <v>637</v>
      </c>
      <c r="S300" s="283">
        <f t="shared" si="99"/>
        <v>15</v>
      </c>
      <c r="T300" s="283"/>
      <c r="U300" s="282">
        <v>15</v>
      </c>
      <c r="V300" s="285">
        <v>0</v>
      </c>
      <c r="W300" s="283"/>
      <c r="X300" s="283"/>
      <c r="Y300" s="283"/>
      <c r="Z300" s="283"/>
      <c r="AA300" s="283"/>
      <c r="AB300" s="283"/>
      <c r="AC300" s="283"/>
      <c r="AD300" s="283"/>
      <c r="AE300" s="283"/>
      <c r="AF300" s="283"/>
      <c r="AG300" s="277" t="s">
        <v>53</v>
      </c>
      <c r="AH300" s="283" t="s">
        <v>54</v>
      </c>
      <c r="AI300" s="283"/>
      <c r="AJ300" s="283"/>
      <c r="AK300" s="283"/>
      <c r="AL300" s="286"/>
      <c r="AM300" s="283"/>
      <c r="AN300" s="283"/>
      <c r="AO300" s="285"/>
      <c r="AP300" s="285"/>
      <c r="AQ300" s="520"/>
      <c r="AR300" s="121">
        <f t="shared" si="100"/>
        <v>1</v>
      </c>
      <c r="AS300" s="121" t="str">
        <f t="shared" si="101"/>
        <v>2023_01_16_a</v>
      </c>
      <c r="AT300" s="122"/>
      <c r="AU300" s="121" t="str">
        <f t="shared" si="102"/>
        <v>2023</v>
      </c>
      <c r="AV300" s="121" t="str">
        <f t="shared" si="103"/>
        <v>01</v>
      </c>
      <c r="AW300" s="121" t="str">
        <f t="shared" si="104"/>
        <v>16</v>
      </c>
      <c r="AX300" s="121">
        <f t="shared" si="105"/>
        <v>44942</v>
      </c>
      <c r="AY300" s="123"/>
      <c r="AZ300" s="124">
        <f t="shared" si="106"/>
        <v>44942</v>
      </c>
      <c r="BA300" s="121" t="b">
        <f t="shared" si="107"/>
        <v>1</v>
      </c>
      <c r="BB300" s="121">
        <f t="shared" si="108"/>
        <v>44942</v>
      </c>
      <c r="BC300" s="121" t="str">
        <f t="shared" si="109"/>
        <v>no</v>
      </c>
      <c r="BD300" s="121" t="b">
        <f t="shared" si="110"/>
        <v>0</v>
      </c>
      <c r="BE300" s="125" t="s">
        <v>56</v>
      </c>
      <c r="BF300" s="287"/>
    </row>
    <row r="301" spans="1:58" s="276" customFormat="1" ht="154">
      <c r="A301" s="283"/>
      <c r="B301" s="281" t="s">
        <v>638</v>
      </c>
      <c r="C301" s="283"/>
      <c r="D301" s="283"/>
      <c r="E301" s="283"/>
      <c r="F301" s="282" t="s">
        <v>527</v>
      </c>
      <c r="G301" s="306">
        <v>44977</v>
      </c>
      <c r="H301" s="284">
        <v>44977</v>
      </c>
      <c r="I301" s="284"/>
      <c r="J301" s="284">
        <v>44989</v>
      </c>
      <c r="K301" s="284"/>
      <c r="L301" s="282"/>
      <c r="M301" s="282"/>
      <c r="N301" s="282"/>
      <c r="O301" s="282"/>
      <c r="P301" s="282"/>
      <c r="Q301" s="283" t="s">
        <v>47</v>
      </c>
      <c r="R301" s="283" t="s">
        <v>637</v>
      </c>
      <c r="S301" s="283">
        <f t="shared" si="99"/>
        <v>15</v>
      </c>
      <c r="T301" s="283"/>
      <c r="U301" s="282">
        <v>15</v>
      </c>
      <c r="V301" s="285">
        <v>0</v>
      </c>
      <c r="W301" s="283"/>
      <c r="X301" s="283"/>
      <c r="Y301" s="283"/>
      <c r="Z301" s="283"/>
      <c r="AA301" s="283"/>
      <c r="AB301" s="283"/>
      <c r="AC301" s="283"/>
      <c r="AD301" s="283"/>
      <c r="AE301" s="283"/>
      <c r="AF301" s="283"/>
      <c r="AG301" s="277" t="s">
        <v>53</v>
      </c>
      <c r="AH301" s="283" t="s">
        <v>54</v>
      </c>
      <c r="AI301" s="283"/>
      <c r="AJ301" s="283"/>
      <c r="AK301" s="283"/>
      <c r="AL301" s="286"/>
      <c r="AM301" s="283"/>
      <c r="AN301" s="283"/>
      <c r="AO301" s="285"/>
      <c r="AP301" s="285"/>
      <c r="AQ301" s="520"/>
      <c r="AR301" s="121">
        <f t="shared" si="100"/>
        <v>1</v>
      </c>
      <c r="AS301" s="121" t="str">
        <f t="shared" si="101"/>
        <v>2023_02_20_a</v>
      </c>
      <c r="AT301" s="122"/>
      <c r="AU301" s="121" t="str">
        <f t="shared" si="102"/>
        <v>2023</v>
      </c>
      <c r="AV301" s="121" t="str">
        <f t="shared" si="103"/>
        <v>02</v>
      </c>
      <c r="AW301" s="121" t="str">
        <f t="shared" si="104"/>
        <v>20</v>
      </c>
      <c r="AX301" s="121">
        <f t="shared" si="105"/>
        <v>44977</v>
      </c>
      <c r="AY301" s="123"/>
      <c r="AZ301" s="124">
        <f t="shared" si="106"/>
        <v>44977</v>
      </c>
      <c r="BA301" s="121" t="b">
        <f t="shared" si="107"/>
        <v>1</v>
      </c>
      <c r="BB301" s="121">
        <f t="shared" si="108"/>
        <v>44977</v>
      </c>
      <c r="BC301" s="121" t="str">
        <f t="shared" si="109"/>
        <v>no</v>
      </c>
      <c r="BD301" s="121" t="b">
        <f t="shared" si="110"/>
        <v>0</v>
      </c>
      <c r="BE301" s="125" t="s">
        <v>56</v>
      </c>
      <c r="BF301" s="287"/>
    </row>
    <row r="302" spans="1:58" s="276" customFormat="1" ht="154">
      <c r="A302" s="283"/>
      <c r="B302" s="281" t="s">
        <v>639</v>
      </c>
      <c r="C302" s="283"/>
      <c r="D302" s="283"/>
      <c r="E302" s="283"/>
      <c r="F302" s="282" t="s">
        <v>527</v>
      </c>
      <c r="G302" s="306">
        <v>45005</v>
      </c>
      <c r="H302" s="284">
        <v>45005</v>
      </c>
      <c r="I302" s="284"/>
      <c r="J302" s="284">
        <v>45017</v>
      </c>
      <c r="K302" s="284"/>
      <c r="L302" s="282"/>
      <c r="M302" s="282"/>
      <c r="N302" s="282"/>
      <c r="O302" s="282"/>
      <c r="P302" s="282"/>
      <c r="Q302" s="283" t="s">
        <v>47</v>
      </c>
      <c r="R302" s="283" t="s">
        <v>637</v>
      </c>
      <c r="S302" s="283">
        <f t="shared" si="99"/>
        <v>15</v>
      </c>
      <c r="T302" s="283"/>
      <c r="U302" s="282">
        <v>15</v>
      </c>
      <c r="V302" s="285">
        <v>0</v>
      </c>
      <c r="W302" s="283"/>
      <c r="X302" s="283"/>
      <c r="Y302" s="283"/>
      <c r="Z302" s="283"/>
      <c r="AA302" s="283"/>
      <c r="AB302" s="283"/>
      <c r="AC302" s="283"/>
      <c r="AD302" s="283"/>
      <c r="AE302" s="283"/>
      <c r="AF302" s="283"/>
      <c r="AG302" s="277" t="s">
        <v>53</v>
      </c>
      <c r="AH302" s="283" t="s">
        <v>54</v>
      </c>
      <c r="AI302" s="283"/>
      <c r="AJ302" s="283"/>
      <c r="AK302" s="283"/>
      <c r="AL302" s="286"/>
      <c r="AM302" s="283"/>
      <c r="AN302" s="283"/>
      <c r="AO302" s="285"/>
      <c r="AP302" s="285"/>
      <c r="AQ302" s="520"/>
      <c r="AR302" s="121">
        <f t="shared" si="100"/>
        <v>1</v>
      </c>
      <c r="AS302" s="121" t="str">
        <f t="shared" si="101"/>
        <v>2023_03_20_a</v>
      </c>
      <c r="AT302" s="122"/>
      <c r="AU302" s="121" t="str">
        <f t="shared" si="102"/>
        <v>2023</v>
      </c>
      <c r="AV302" s="121" t="str">
        <f t="shared" si="103"/>
        <v>03</v>
      </c>
      <c r="AW302" s="121" t="str">
        <f t="shared" si="104"/>
        <v>20</v>
      </c>
      <c r="AX302" s="121">
        <f t="shared" si="105"/>
        <v>45005</v>
      </c>
      <c r="AY302" s="123"/>
      <c r="AZ302" s="124">
        <f t="shared" si="106"/>
        <v>45005</v>
      </c>
      <c r="BA302" s="121" t="b">
        <f t="shared" si="107"/>
        <v>1</v>
      </c>
      <c r="BB302" s="121">
        <f t="shared" si="108"/>
        <v>45005</v>
      </c>
      <c r="BC302" s="121" t="str">
        <f t="shared" si="109"/>
        <v>no</v>
      </c>
      <c r="BD302" s="121" t="b">
        <f t="shared" si="110"/>
        <v>0</v>
      </c>
      <c r="BE302" s="125" t="s">
        <v>56</v>
      </c>
      <c r="BF302" s="287"/>
    </row>
    <row r="303" spans="1:58" s="276" customFormat="1" ht="154">
      <c r="A303" s="283"/>
      <c r="B303" s="281" t="s">
        <v>640</v>
      </c>
      <c r="C303" s="283"/>
      <c r="D303" s="283"/>
      <c r="E303" s="283"/>
      <c r="F303" s="282" t="s">
        <v>527</v>
      </c>
      <c r="G303" s="306">
        <v>45033</v>
      </c>
      <c r="H303" s="284">
        <v>45033</v>
      </c>
      <c r="I303" s="284"/>
      <c r="J303" s="284">
        <v>45045</v>
      </c>
      <c r="K303" s="284"/>
      <c r="L303" s="282"/>
      <c r="M303" s="282"/>
      <c r="N303" s="282"/>
      <c r="O303" s="282"/>
      <c r="P303" s="282"/>
      <c r="Q303" s="283" t="s">
        <v>78</v>
      </c>
      <c r="R303" s="283" t="s">
        <v>637</v>
      </c>
      <c r="S303" s="283">
        <f t="shared" si="99"/>
        <v>15</v>
      </c>
      <c r="T303" s="283"/>
      <c r="U303" s="282">
        <v>15</v>
      </c>
      <c r="V303" s="285">
        <v>0</v>
      </c>
      <c r="W303" s="283"/>
      <c r="X303" s="283"/>
      <c r="Y303" s="283"/>
      <c r="Z303" s="283"/>
      <c r="AA303" s="283"/>
      <c r="AB303" s="283"/>
      <c r="AC303" s="283"/>
      <c r="AD303" s="283"/>
      <c r="AE303" s="283"/>
      <c r="AF303" s="283"/>
      <c r="AG303" s="277" t="s">
        <v>53</v>
      </c>
      <c r="AH303" s="283" t="s">
        <v>54</v>
      </c>
      <c r="AI303" s="283"/>
      <c r="AJ303" s="283"/>
      <c r="AK303" s="283"/>
      <c r="AL303" s="286"/>
      <c r="AM303" s="283"/>
      <c r="AN303" s="283"/>
      <c r="AO303" s="285"/>
      <c r="AP303" s="285"/>
      <c r="AQ303" s="520"/>
      <c r="AR303" s="121">
        <f t="shared" si="100"/>
        <v>1</v>
      </c>
      <c r="AS303" s="121" t="str">
        <f t="shared" si="101"/>
        <v>2023_04_17_a</v>
      </c>
      <c r="AT303" s="122"/>
      <c r="AU303" s="121" t="str">
        <f t="shared" si="102"/>
        <v>2023</v>
      </c>
      <c r="AV303" s="121" t="str">
        <f t="shared" si="103"/>
        <v>04</v>
      </c>
      <c r="AW303" s="121" t="str">
        <f t="shared" si="104"/>
        <v>17</v>
      </c>
      <c r="AX303" s="121">
        <f t="shared" si="105"/>
        <v>45033</v>
      </c>
      <c r="AY303" s="123"/>
      <c r="AZ303" s="124">
        <f t="shared" si="106"/>
        <v>45033</v>
      </c>
      <c r="BA303" s="121" t="b">
        <f t="shared" si="107"/>
        <v>1</v>
      </c>
      <c r="BB303" s="121">
        <f t="shared" si="108"/>
        <v>45033</v>
      </c>
      <c r="BC303" s="121" t="str">
        <f t="shared" si="109"/>
        <v>no</v>
      </c>
      <c r="BD303" s="121" t="b">
        <f t="shared" si="110"/>
        <v>0</v>
      </c>
      <c r="BE303" s="125" t="s">
        <v>56</v>
      </c>
      <c r="BF303" s="287"/>
    </row>
    <row r="304" spans="1:58" s="276" customFormat="1" ht="154">
      <c r="A304" s="283"/>
      <c r="B304" s="281" t="s">
        <v>641</v>
      </c>
      <c r="C304" s="283"/>
      <c r="D304" s="283"/>
      <c r="E304" s="283"/>
      <c r="F304" s="282" t="s">
        <v>527</v>
      </c>
      <c r="G304" s="306">
        <v>45061</v>
      </c>
      <c r="H304" s="284">
        <v>45061</v>
      </c>
      <c r="I304" s="284"/>
      <c r="J304" s="284">
        <v>45073</v>
      </c>
      <c r="K304" s="284"/>
      <c r="L304" s="282"/>
      <c r="M304" s="282"/>
      <c r="N304" s="282"/>
      <c r="O304" s="282"/>
      <c r="P304" s="282"/>
      <c r="Q304" s="283" t="s">
        <v>78</v>
      </c>
      <c r="R304" s="283" t="s">
        <v>637</v>
      </c>
      <c r="S304" s="283">
        <f t="shared" si="99"/>
        <v>15</v>
      </c>
      <c r="T304" s="283"/>
      <c r="U304" s="282">
        <v>15</v>
      </c>
      <c r="V304" s="285">
        <v>0</v>
      </c>
      <c r="W304" s="283"/>
      <c r="X304" s="283"/>
      <c r="Y304" s="283"/>
      <c r="Z304" s="283"/>
      <c r="AA304" s="283"/>
      <c r="AB304" s="283"/>
      <c r="AC304" s="283"/>
      <c r="AD304" s="283"/>
      <c r="AE304" s="283"/>
      <c r="AF304" s="283"/>
      <c r="AG304" s="277" t="s">
        <v>53</v>
      </c>
      <c r="AH304" s="283" t="s">
        <v>54</v>
      </c>
      <c r="AI304" s="283"/>
      <c r="AJ304" s="283"/>
      <c r="AK304" s="283"/>
      <c r="AL304" s="286"/>
      <c r="AM304" s="283"/>
      <c r="AN304" s="283"/>
      <c r="AO304" s="285"/>
      <c r="AP304" s="285"/>
      <c r="AQ304" s="520"/>
      <c r="AR304" s="121">
        <f t="shared" si="100"/>
        <v>1</v>
      </c>
      <c r="AS304" s="121" t="str">
        <f t="shared" si="101"/>
        <v>2023_05_15_a</v>
      </c>
      <c r="AT304" s="122"/>
      <c r="AU304" s="121" t="str">
        <f t="shared" si="102"/>
        <v>2023</v>
      </c>
      <c r="AV304" s="121" t="str">
        <f t="shared" si="103"/>
        <v>05</v>
      </c>
      <c r="AW304" s="121" t="str">
        <f t="shared" si="104"/>
        <v>15</v>
      </c>
      <c r="AX304" s="121">
        <f t="shared" si="105"/>
        <v>45061</v>
      </c>
      <c r="AY304" s="123"/>
      <c r="AZ304" s="124">
        <f t="shared" si="106"/>
        <v>45061</v>
      </c>
      <c r="BA304" s="121" t="b">
        <f t="shared" si="107"/>
        <v>1</v>
      </c>
      <c r="BB304" s="121">
        <f t="shared" si="108"/>
        <v>45061</v>
      </c>
      <c r="BC304" s="121" t="str">
        <f t="shared" si="109"/>
        <v>no</v>
      </c>
      <c r="BD304" s="121" t="b">
        <f t="shared" si="110"/>
        <v>0</v>
      </c>
      <c r="BE304" s="125" t="s">
        <v>56</v>
      </c>
      <c r="BF304" s="287"/>
    </row>
    <row r="305" spans="1:58" s="276" customFormat="1" ht="154">
      <c r="A305" s="283"/>
      <c r="B305" s="281" t="s">
        <v>642</v>
      </c>
      <c r="C305" s="283"/>
      <c r="D305" s="283"/>
      <c r="E305" s="283"/>
      <c r="F305" s="282" t="s">
        <v>527</v>
      </c>
      <c r="G305" s="306">
        <v>45096</v>
      </c>
      <c r="H305" s="284">
        <v>45096</v>
      </c>
      <c r="I305" s="284"/>
      <c r="J305" s="284">
        <v>45108</v>
      </c>
      <c r="K305" s="284"/>
      <c r="L305" s="282"/>
      <c r="M305" s="282"/>
      <c r="N305" s="282"/>
      <c r="O305" s="282"/>
      <c r="P305" s="282"/>
      <c r="Q305" s="283" t="s">
        <v>78</v>
      </c>
      <c r="R305" s="283" t="s">
        <v>637</v>
      </c>
      <c r="S305" s="283">
        <f t="shared" si="99"/>
        <v>15</v>
      </c>
      <c r="T305" s="283"/>
      <c r="U305" s="282">
        <v>15</v>
      </c>
      <c r="V305" s="285">
        <v>0</v>
      </c>
      <c r="W305" s="283"/>
      <c r="X305" s="283"/>
      <c r="Y305" s="283"/>
      <c r="Z305" s="283"/>
      <c r="AA305" s="283"/>
      <c r="AB305" s="283"/>
      <c r="AC305" s="283"/>
      <c r="AD305" s="283"/>
      <c r="AE305" s="283"/>
      <c r="AF305" s="283"/>
      <c r="AG305" s="277" t="s">
        <v>53</v>
      </c>
      <c r="AH305" s="283" t="s">
        <v>54</v>
      </c>
      <c r="AI305" s="283"/>
      <c r="AJ305" s="283"/>
      <c r="AK305" s="283"/>
      <c r="AL305" s="286"/>
      <c r="AM305" s="283"/>
      <c r="AN305" s="283"/>
      <c r="AO305" s="285"/>
      <c r="AP305" s="285"/>
      <c r="AQ305" s="520"/>
      <c r="AR305" s="121">
        <f t="shared" si="100"/>
        <v>1</v>
      </c>
      <c r="AS305" s="121" t="str">
        <f t="shared" si="101"/>
        <v>2023_06_19_a</v>
      </c>
      <c r="AT305" s="122"/>
      <c r="AU305" s="121" t="str">
        <f t="shared" si="102"/>
        <v>2023</v>
      </c>
      <c r="AV305" s="121" t="str">
        <f t="shared" si="103"/>
        <v>06</v>
      </c>
      <c r="AW305" s="121" t="str">
        <f t="shared" si="104"/>
        <v>19</v>
      </c>
      <c r="AX305" s="121">
        <f t="shared" si="105"/>
        <v>45096</v>
      </c>
      <c r="AY305" s="123"/>
      <c r="AZ305" s="124">
        <f t="shared" si="106"/>
        <v>45096</v>
      </c>
      <c r="BA305" s="121" t="b">
        <f t="shared" si="107"/>
        <v>1</v>
      </c>
      <c r="BB305" s="121">
        <f t="shared" si="108"/>
        <v>45096</v>
      </c>
      <c r="BC305" s="121" t="str">
        <f t="shared" si="109"/>
        <v>no</v>
      </c>
      <c r="BD305" s="121" t="b">
        <f t="shared" si="110"/>
        <v>0</v>
      </c>
      <c r="BE305" s="125" t="s">
        <v>56</v>
      </c>
      <c r="BF305" s="287"/>
    </row>
    <row r="306" spans="1:58" s="276" customFormat="1" ht="154">
      <c r="A306" s="283"/>
      <c r="B306" s="281" t="s">
        <v>643</v>
      </c>
      <c r="C306" s="283"/>
      <c r="D306" s="283"/>
      <c r="E306" s="283"/>
      <c r="F306" s="282" t="s">
        <v>527</v>
      </c>
      <c r="G306" s="306">
        <v>45124</v>
      </c>
      <c r="H306" s="284">
        <v>45124</v>
      </c>
      <c r="I306" s="284"/>
      <c r="J306" s="284">
        <v>45136</v>
      </c>
      <c r="K306" s="284"/>
      <c r="L306" s="282"/>
      <c r="M306" s="282"/>
      <c r="N306" s="282"/>
      <c r="O306" s="282"/>
      <c r="P306" s="282"/>
      <c r="Q306" s="283" t="s">
        <v>99</v>
      </c>
      <c r="R306" s="283" t="s">
        <v>637</v>
      </c>
      <c r="S306" s="283">
        <f t="shared" si="99"/>
        <v>15</v>
      </c>
      <c r="T306" s="283"/>
      <c r="U306" s="282">
        <v>15</v>
      </c>
      <c r="V306" s="285">
        <v>0</v>
      </c>
      <c r="W306" s="283"/>
      <c r="X306" s="283"/>
      <c r="Y306" s="283"/>
      <c r="Z306" s="283"/>
      <c r="AA306" s="283"/>
      <c r="AB306" s="283"/>
      <c r="AC306" s="283"/>
      <c r="AD306" s="283"/>
      <c r="AE306" s="283"/>
      <c r="AF306" s="283"/>
      <c r="AG306" s="277" t="s">
        <v>53</v>
      </c>
      <c r="AH306" s="283" t="s">
        <v>54</v>
      </c>
      <c r="AI306" s="283"/>
      <c r="AJ306" s="283"/>
      <c r="AK306" s="283"/>
      <c r="AL306" s="286"/>
      <c r="AM306" s="283"/>
      <c r="AN306" s="283"/>
      <c r="AO306" s="285"/>
      <c r="AP306" s="285"/>
      <c r="AQ306" s="520"/>
      <c r="AR306" s="121">
        <f t="shared" si="100"/>
        <v>1</v>
      </c>
      <c r="AS306" s="121" t="str">
        <f t="shared" si="101"/>
        <v>2023_07_17_a</v>
      </c>
      <c r="AT306" s="122"/>
      <c r="AU306" s="121" t="str">
        <f t="shared" si="102"/>
        <v>2023</v>
      </c>
      <c r="AV306" s="121" t="str">
        <f t="shared" si="103"/>
        <v>07</v>
      </c>
      <c r="AW306" s="121" t="str">
        <f t="shared" si="104"/>
        <v>17</v>
      </c>
      <c r="AX306" s="121">
        <f t="shared" si="105"/>
        <v>45124</v>
      </c>
      <c r="AY306" s="123"/>
      <c r="AZ306" s="124">
        <f t="shared" si="106"/>
        <v>45124</v>
      </c>
      <c r="BA306" s="121" t="b">
        <f t="shared" si="107"/>
        <v>1</v>
      </c>
      <c r="BB306" s="121">
        <f t="shared" si="108"/>
        <v>45124</v>
      </c>
      <c r="BC306" s="121" t="str">
        <f t="shared" si="109"/>
        <v>no</v>
      </c>
      <c r="BD306" s="121" t="b">
        <f t="shared" si="110"/>
        <v>0</v>
      </c>
      <c r="BE306" s="125" t="s">
        <v>56</v>
      </c>
      <c r="BF306" s="287"/>
    </row>
    <row r="307" spans="1:58" s="276" customFormat="1" ht="154">
      <c r="A307" s="283"/>
      <c r="B307" s="281" t="s">
        <v>644</v>
      </c>
      <c r="C307" s="283"/>
      <c r="D307" s="283"/>
      <c r="E307" s="283"/>
      <c r="F307" s="282" t="s">
        <v>527</v>
      </c>
      <c r="G307" s="306">
        <v>45159</v>
      </c>
      <c r="H307" s="284">
        <v>45159</v>
      </c>
      <c r="I307" s="284"/>
      <c r="J307" s="284">
        <v>45171</v>
      </c>
      <c r="K307" s="284"/>
      <c r="L307" s="282"/>
      <c r="M307" s="282"/>
      <c r="N307" s="282"/>
      <c r="O307" s="282"/>
      <c r="P307" s="282"/>
      <c r="Q307" s="283" t="s">
        <v>99</v>
      </c>
      <c r="R307" s="283" t="s">
        <v>637</v>
      </c>
      <c r="S307" s="283">
        <f t="shared" si="99"/>
        <v>15</v>
      </c>
      <c r="T307" s="283"/>
      <c r="U307" s="282">
        <v>15</v>
      </c>
      <c r="V307" s="285">
        <v>0</v>
      </c>
      <c r="W307" s="283"/>
      <c r="X307" s="283"/>
      <c r="Y307" s="283"/>
      <c r="Z307" s="283"/>
      <c r="AA307" s="283"/>
      <c r="AB307" s="283"/>
      <c r="AC307" s="283"/>
      <c r="AD307" s="283"/>
      <c r="AE307" s="283"/>
      <c r="AF307" s="283"/>
      <c r="AG307" s="277" t="s">
        <v>53</v>
      </c>
      <c r="AH307" s="283" t="s">
        <v>54</v>
      </c>
      <c r="AI307" s="283"/>
      <c r="AJ307" s="283"/>
      <c r="AK307" s="283"/>
      <c r="AL307" s="286"/>
      <c r="AM307" s="283"/>
      <c r="AN307" s="283"/>
      <c r="AO307" s="285"/>
      <c r="AP307" s="285"/>
      <c r="AQ307" s="520"/>
      <c r="AR307" s="121">
        <f t="shared" si="100"/>
        <v>1</v>
      </c>
      <c r="AS307" s="121" t="str">
        <f t="shared" si="101"/>
        <v>2023_08_21_a</v>
      </c>
      <c r="AT307" s="122"/>
      <c r="AU307" s="121" t="str">
        <f t="shared" si="102"/>
        <v>2023</v>
      </c>
      <c r="AV307" s="121" t="str">
        <f t="shared" si="103"/>
        <v>08</v>
      </c>
      <c r="AW307" s="121" t="str">
        <f t="shared" si="104"/>
        <v>21</v>
      </c>
      <c r="AX307" s="121">
        <f t="shared" si="105"/>
        <v>45159</v>
      </c>
      <c r="AY307" s="123"/>
      <c r="AZ307" s="124">
        <f t="shared" si="106"/>
        <v>45159</v>
      </c>
      <c r="BA307" s="121" t="b">
        <f t="shared" si="107"/>
        <v>1</v>
      </c>
      <c r="BB307" s="121">
        <f t="shared" si="108"/>
        <v>45159</v>
      </c>
      <c r="BC307" s="121" t="str">
        <f t="shared" si="109"/>
        <v>no</v>
      </c>
      <c r="BD307" s="121" t="b">
        <f t="shared" si="110"/>
        <v>0</v>
      </c>
      <c r="BE307" s="125" t="s">
        <v>56</v>
      </c>
      <c r="BF307" s="287"/>
    </row>
    <row r="308" spans="1:58" s="276" customFormat="1" ht="154">
      <c r="A308" s="283"/>
      <c r="B308" s="281" t="s">
        <v>645</v>
      </c>
      <c r="C308" s="283"/>
      <c r="D308" s="283"/>
      <c r="E308" s="283"/>
      <c r="F308" s="282" t="s">
        <v>527</v>
      </c>
      <c r="G308" s="306">
        <v>45187</v>
      </c>
      <c r="H308" s="284">
        <v>45187</v>
      </c>
      <c r="I308" s="284"/>
      <c r="J308" s="284">
        <v>45199</v>
      </c>
      <c r="K308" s="284"/>
      <c r="L308" s="282"/>
      <c r="M308" s="282"/>
      <c r="N308" s="282"/>
      <c r="O308" s="282"/>
      <c r="P308" s="282"/>
      <c r="Q308" s="283" t="s">
        <v>99</v>
      </c>
      <c r="R308" s="283" t="s">
        <v>637</v>
      </c>
      <c r="S308" s="283">
        <f t="shared" si="99"/>
        <v>15</v>
      </c>
      <c r="T308" s="283"/>
      <c r="U308" s="282">
        <v>15</v>
      </c>
      <c r="V308" s="285">
        <v>0</v>
      </c>
      <c r="W308" s="283"/>
      <c r="X308" s="283"/>
      <c r="Y308" s="283"/>
      <c r="Z308" s="283"/>
      <c r="AA308" s="283"/>
      <c r="AB308" s="283"/>
      <c r="AC308" s="283"/>
      <c r="AD308" s="283"/>
      <c r="AE308" s="283"/>
      <c r="AF308" s="283"/>
      <c r="AG308" s="277" t="s">
        <v>53</v>
      </c>
      <c r="AH308" s="283" t="s">
        <v>54</v>
      </c>
      <c r="AI308" s="283"/>
      <c r="AJ308" s="283"/>
      <c r="AK308" s="283"/>
      <c r="AL308" s="286"/>
      <c r="AM308" s="283"/>
      <c r="AN308" s="283"/>
      <c r="AO308" s="285"/>
      <c r="AP308" s="285"/>
      <c r="AQ308" s="520"/>
      <c r="AR308" s="121">
        <f t="shared" si="100"/>
        <v>1</v>
      </c>
      <c r="AS308" s="121" t="str">
        <f t="shared" si="101"/>
        <v>2023_09_18_a</v>
      </c>
      <c r="AT308" s="122"/>
      <c r="AU308" s="121" t="str">
        <f t="shared" si="102"/>
        <v>2023</v>
      </c>
      <c r="AV308" s="121" t="str">
        <f t="shared" si="103"/>
        <v>09</v>
      </c>
      <c r="AW308" s="121" t="str">
        <f t="shared" si="104"/>
        <v>18</v>
      </c>
      <c r="AX308" s="121">
        <f t="shared" si="105"/>
        <v>45187</v>
      </c>
      <c r="AY308" s="123"/>
      <c r="AZ308" s="124">
        <f t="shared" si="106"/>
        <v>45187</v>
      </c>
      <c r="BA308" s="121" t="b">
        <f t="shared" si="107"/>
        <v>1</v>
      </c>
      <c r="BB308" s="121">
        <f t="shared" si="108"/>
        <v>45187</v>
      </c>
      <c r="BC308" s="121" t="str">
        <f t="shared" si="109"/>
        <v>no</v>
      </c>
      <c r="BD308" s="121" t="b">
        <f t="shared" si="110"/>
        <v>0</v>
      </c>
      <c r="BE308" s="125" t="s">
        <v>56</v>
      </c>
      <c r="BF308" s="287"/>
    </row>
    <row r="309" spans="1:58" s="276" customFormat="1" ht="154">
      <c r="A309" s="283"/>
      <c r="B309" s="281" t="s">
        <v>646</v>
      </c>
      <c r="C309" s="283"/>
      <c r="D309" s="283"/>
      <c r="E309" s="283"/>
      <c r="F309" s="282" t="s">
        <v>527</v>
      </c>
      <c r="G309" s="306">
        <v>45215</v>
      </c>
      <c r="H309" s="284">
        <v>45215</v>
      </c>
      <c r="I309" s="284"/>
      <c r="J309" s="284">
        <v>45227</v>
      </c>
      <c r="K309" s="284"/>
      <c r="L309" s="282"/>
      <c r="M309" s="282"/>
      <c r="N309" s="282"/>
      <c r="O309" s="282"/>
      <c r="P309" s="282"/>
      <c r="Q309" s="283" t="s">
        <v>121</v>
      </c>
      <c r="R309" s="283" t="s">
        <v>637</v>
      </c>
      <c r="S309" s="283">
        <f t="shared" si="99"/>
        <v>15</v>
      </c>
      <c r="T309" s="283"/>
      <c r="U309" s="282">
        <v>15</v>
      </c>
      <c r="V309" s="285">
        <v>0</v>
      </c>
      <c r="W309" s="283"/>
      <c r="X309" s="283"/>
      <c r="Y309" s="283"/>
      <c r="Z309" s="283"/>
      <c r="AA309" s="283"/>
      <c r="AB309" s="283"/>
      <c r="AC309" s="283"/>
      <c r="AD309" s="283"/>
      <c r="AE309" s="283"/>
      <c r="AF309" s="283"/>
      <c r="AG309" s="277" t="s">
        <v>53</v>
      </c>
      <c r="AH309" s="283" t="s">
        <v>54</v>
      </c>
      <c r="AI309" s="283"/>
      <c r="AJ309" s="283"/>
      <c r="AK309" s="283"/>
      <c r="AL309" s="286"/>
      <c r="AM309" s="283"/>
      <c r="AN309" s="283"/>
      <c r="AO309" s="285"/>
      <c r="AP309" s="285"/>
      <c r="AQ309" s="520"/>
      <c r="AR309" s="121">
        <f t="shared" si="100"/>
        <v>1</v>
      </c>
      <c r="AS309" s="121" t="str">
        <f t="shared" si="101"/>
        <v>2023_10_16_a</v>
      </c>
      <c r="AT309" s="122"/>
      <c r="AU309" s="121" t="str">
        <f t="shared" si="102"/>
        <v>2023</v>
      </c>
      <c r="AV309" s="121" t="str">
        <f t="shared" si="103"/>
        <v>10</v>
      </c>
      <c r="AW309" s="121" t="str">
        <f t="shared" si="104"/>
        <v>16</v>
      </c>
      <c r="AX309" s="121">
        <f t="shared" si="105"/>
        <v>45215</v>
      </c>
      <c r="AY309" s="123"/>
      <c r="AZ309" s="124">
        <f t="shared" si="106"/>
        <v>45215</v>
      </c>
      <c r="BA309" s="121" t="b">
        <f t="shared" si="107"/>
        <v>1</v>
      </c>
      <c r="BB309" s="121">
        <f t="shared" si="108"/>
        <v>45215</v>
      </c>
      <c r="BC309" s="121" t="str">
        <f t="shared" si="109"/>
        <v>no</v>
      </c>
      <c r="BD309" s="121" t="b">
        <f t="shared" si="110"/>
        <v>0</v>
      </c>
      <c r="BE309" s="125" t="s">
        <v>56</v>
      </c>
      <c r="BF309" s="287"/>
    </row>
    <row r="310" spans="1:58" s="276" customFormat="1" ht="154">
      <c r="A310" s="283"/>
      <c r="B310" s="281" t="s">
        <v>647</v>
      </c>
      <c r="C310" s="283"/>
      <c r="D310" s="283"/>
      <c r="E310" s="283"/>
      <c r="F310" s="282" t="s">
        <v>527</v>
      </c>
      <c r="G310" s="306">
        <v>45250</v>
      </c>
      <c r="H310" s="284">
        <v>45250</v>
      </c>
      <c r="I310" s="284"/>
      <c r="J310" s="284">
        <v>45262</v>
      </c>
      <c r="K310" s="284"/>
      <c r="L310" s="282"/>
      <c r="M310" s="282"/>
      <c r="N310" s="282"/>
      <c r="O310" s="282"/>
      <c r="P310" s="282"/>
      <c r="Q310" s="283" t="s">
        <v>121</v>
      </c>
      <c r="R310" s="283" t="s">
        <v>637</v>
      </c>
      <c r="S310" s="283">
        <f t="shared" si="99"/>
        <v>10</v>
      </c>
      <c r="T310" s="283"/>
      <c r="U310" s="282">
        <v>10</v>
      </c>
      <c r="V310" s="285">
        <v>0</v>
      </c>
      <c r="W310" s="283"/>
      <c r="X310" s="283"/>
      <c r="Y310" s="283"/>
      <c r="Z310" s="283"/>
      <c r="AA310" s="283"/>
      <c r="AB310" s="283"/>
      <c r="AC310" s="283"/>
      <c r="AD310" s="283"/>
      <c r="AE310" s="283"/>
      <c r="AF310" s="283"/>
      <c r="AG310" s="277" t="s">
        <v>53</v>
      </c>
      <c r="AH310" s="283" t="s">
        <v>54</v>
      </c>
      <c r="AI310" s="283"/>
      <c r="AJ310" s="283"/>
      <c r="AK310" s="283"/>
      <c r="AL310" s="286"/>
      <c r="AM310" s="283"/>
      <c r="AN310" s="283"/>
      <c r="AO310" s="285"/>
      <c r="AP310" s="285"/>
      <c r="AQ310" s="520"/>
      <c r="AR310" s="121">
        <f t="shared" si="100"/>
        <v>1</v>
      </c>
      <c r="AS310" s="121" t="str">
        <f t="shared" si="101"/>
        <v>2023_11_20_a</v>
      </c>
      <c r="AT310" s="122"/>
      <c r="AU310" s="121" t="str">
        <f t="shared" si="102"/>
        <v>2023</v>
      </c>
      <c r="AV310" s="121" t="str">
        <f t="shared" si="103"/>
        <v>11</v>
      </c>
      <c r="AW310" s="121" t="str">
        <f t="shared" si="104"/>
        <v>20</v>
      </c>
      <c r="AX310" s="121">
        <f t="shared" si="105"/>
        <v>45250</v>
      </c>
      <c r="AY310" s="123"/>
      <c r="AZ310" s="124">
        <f t="shared" si="106"/>
        <v>45250</v>
      </c>
      <c r="BA310" s="121" t="b">
        <f t="shared" si="107"/>
        <v>1</v>
      </c>
      <c r="BB310" s="121">
        <f t="shared" si="108"/>
        <v>45250</v>
      </c>
      <c r="BC310" s="121" t="str">
        <f t="shared" si="109"/>
        <v>no</v>
      </c>
      <c r="BD310" s="121" t="b">
        <f t="shared" si="110"/>
        <v>0</v>
      </c>
      <c r="BE310" s="125" t="s">
        <v>56</v>
      </c>
      <c r="BF310" s="287"/>
    </row>
    <row r="311" spans="1:58" s="276" customFormat="1" ht="154">
      <c r="A311" s="283"/>
      <c r="B311" s="281" t="s">
        <v>648</v>
      </c>
      <c r="C311" s="283"/>
      <c r="D311" s="283"/>
      <c r="E311" s="283"/>
      <c r="F311" s="282" t="s">
        <v>527</v>
      </c>
      <c r="G311" s="306">
        <v>45278</v>
      </c>
      <c r="H311" s="284">
        <v>45278</v>
      </c>
      <c r="I311" s="284"/>
      <c r="J311" s="284">
        <v>45290</v>
      </c>
      <c r="K311" s="284"/>
      <c r="L311" s="282"/>
      <c r="M311" s="282"/>
      <c r="N311" s="282"/>
      <c r="O311" s="282"/>
      <c r="P311" s="282"/>
      <c r="Q311" s="283" t="s">
        <v>121</v>
      </c>
      <c r="R311" s="283" t="s">
        <v>637</v>
      </c>
      <c r="S311" s="283">
        <f t="shared" si="99"/>
        <v>10</v>
      </c>
      <c r="T311" s="283"/>
      <c r="U311" s="282">
        <v>10</v>
      </c>
      <c r="V311" s="285">
        <v>0</v>
      </c>
      <c r="W311" s="283"/>
      <c r="X311" s="283"/>
      <c r="Y311" s="283"/>
      <c r="Z311" s="283"/>
      <c r="AA311" s="283"/>
      <c r="AB311" s="283"/>
      <c r="AC311" s="283"/>
      <c r="AD311" s="283"/>
      <c r="AE311" s="283"/>
      <c r="AF311" s="283"/>
      <c r="AG311" s="277" t="s">
        <v>53</v>
      </c>
      <c r="AH311" s="283" t="s">
        <v>54</v>
      </c>
      <c r="AI311" s="283"/>
      <c r="AJ311" s="283"/>
      <c r="AK311" s="283"/>
      <c r="AL311" s="286"/>
      <c r="AM311" s="283"/>
      <c r="AN311" s="283"/>
      <c r="AO311" s="285"/>
      <c r="AP311" s="285"/>
      <c r="AQ311" s="520"/>
      <c r="AR311" s="121">
        <f t="shared" si="100"/>
        <v>1</v>
      </c>
      <c r="AS311" s="121" t="str">
        <f t="shared" si="101"/>
        <v>2023_12_18_a</v>
      </c>
      <c r="AT311" s="122"/>
      <c r="AU311" s="121" t="str">
        <f t="shared" si="102"/>
        <v>2023</v>
      </c>
      <c r="AV311" s="121" t="str">
        <f t="shared" si="103"/>
        <v>12</v>
      </c>
      <c r="AW311" s="121" t="str">
        <f t="shared" si="104"/>
        <v>18</v>
      </c>
      <c r="AX311" s="121">
        <f t="shared" si="105"/>
        <v>45278</v>
      </c>
      <c r="AY311" s="123"/>
      <c r="AZ311" s="124">
        <f t="shared" si="106"/>
        <v>45278</v>
      </c>
      <c r="BA311" s="121" t="b">
        <f t="shared" si="107"/>
        <v>1</v>
      </c>
      <c r="BB311" s="121">
        <f t="shared" si="108"/>
        <v>45278</v>
      </c>
      <c r="BC311" s="121" t="str">
        <f t="shared" si="109"/>
        <v>no</v>
      </c>
      <c r="BD311" s="121" t="b">
        <f t="shared" si="110"/>
        <v>0</v>
      </c>
      <c r="BE311" s="125" t="s">
        <v>56</v>
      </c>
      <c r="BF311" s="287"/>
    </row>
    <row r="312" spans="1:58" s="114" customFormat="1" ht="154">
      <c r="A312" s="283"/>
      <c r="B312" s="517"/>
      <c r="C312" s="517"/>
      <c r="D312" s="517"/>
      <c r="E312" s="517"/>
      <c r="F312" s="534" t="s">
        <v>258</v>
      </c>
      <c r="G312" s="535"/>
      <c r="H312" s="535"/>
      <c r="I312" s="535"/>
      <c r="J312" s="535"/>
      <c r="K312" s="535"/>
      <c r="L312" s="535"/>
      <c r="M312" s="535"/>
      <c r="N312" s="535"/>
      <c r="O312" s="535"/>
      <c r="P312" s="535"/>
      <c r="Q312" s="535"/>
      <c r="R312" s="535"/>
      <c r="S312" s="517">
        <f>SUMIFS(S216:S242, AA216:AA242, "=Complete")</f>
        <v>0</v>
      </c>
      <c r="T312" s="517"/>
      <c r="U312" s="530">
        <f>SUMIFS(U216:U242, AA216:AA242, "=Complete")</f>
        <v>0</v>
      </c>
      <c r="V312" s="517">
        <f>SUMIFS(V216:V242, Z216:Z242, "=Complete")</f>
        <v>48</v>
      </c>
      <c r="W312" s="517"/>
      <c r="X312" s="156"/>
      <c r="Y312" s="156"/>
      <c r="Z312" s="517"/>
      <c r="AA312" s="517">
        <f>COUNTIFS(AA216:AA242, "=Complete")</f>
        <v>0</v>
      </c>
      <c r="AB312" s="517"/>
      <c r="AC312" s="517"/>
      <c r="AD312" s="517"/>
      <c r="AE312" s="517"/>
      <c r="AF312" s="517"/>
      <c r="AG312" s="517">
        <f>COUNTIFS(AG216:AG242, "=Legacy")</f>
        <v>0</v>
      </c>
      <c r="AH312" s="517">
        <f>COUNTIFS(AH216:AH242, "=Virtual")</f>
        <v>27</v>
      </c>
      <c r="AI312" s="517"/>
      <c r="AJ312" s="517"/>
      <c r="AK312" s="517"/>
      <c r="AL312" s="517"/>
      <c r="AM312" s="517"/>
      <c r="AN312" s="517"/>
      <c r="AO312" s="517"/>
      <c r="AP312" s="517"/>
      <c r="AQ312" s="517"/>
      <c r="AR312" s="121">
        <f t="shared" si="100"/>
        <v>0</v>
      </c>
      <c r="AS312" s="121">
        <f t="shared" si="101"/>
        <v>0</v>
      </c>
      <c r="AT312" s="122"/>
      <c r="AU312" s="121" t="str">
        <f t="shared" si="102"/>
        <v>0</v>
      </c>
      <c r="AV312" s="121" t="str">
        <f t="shared" si="103"/>
        <v/>
      </c>
      <c r="AW312" s="121" t="str">
        <f t="shared" si="104"/>
        <v/>
      </c>
      <c r="AX312" s="121" t="str">
        <f t="shared" si="105"/>
        <v xml:space="preserve"> </v>
      </c>
      <c r="AY312" s="123"/>
      <c r="AZ312" s="124">
        <f t="shared" si="106"/>
        <v>0</v>
      </c>
      <c r="BA312" s="121" t="str">
        <f t="shared" si="107"/>
        <v xml:space="preserve"> </v>
      </c>
      <c r="BB312" s="121">
        <f t="shared" si="108"/>
        <v>0</v>
      </c>
      <c r="BC312" s="121" t="str">
        <f t="shared" si="109"/>
        <v>no</v>
      </c>
      <c r="BD312" s="121" t="b">
        <f t="shared" si="110"/>
        <v>0</v>
      </c>
      <c r="BE312" s="125" t="s">
        <v>56</v>
      </c>
      <c r="BF312" s="122"/>
    </row>
    <row r="313" spans="1:58" s="114" customFormat="1" ht="154">
      <c r="A313" s="517"/>
      <c r="B313" s="517"/>
      <c r="C313" s="517"/>
      <c r="D313" s="517"/>
      <c r="E313" s="517"/>
      <c r="F313" s="534" t="s">
        <v>259</v>
      </c>
      <c r="G313" s="534"/>
      <c r="H313" s="534"/>
      <c r="I313" s="534"/>
      <c r="J313" s="534"/>
      <c r="K313" s="534"/>
      <c r="L313" s="534"/>
      <c r="M313" s="534"/>
      <c r="N313" s="534"/>
      <c r="O313" s="534"/>
      <c r="P313" s="534"/>
      <c r="Q313" s="534"/>
      <c r="R313" s="534"/>
      <c r="S313" s="517">
        <f>SUMIFS(S216:S242, AA216:AA242, "=In Progress")</f>
        <v>48</v>
      </c>
      <c r="T313" s="517"/>
      <c r="U313" s="530">
        <f>SUMIFS(U216:U242, AA216:AA242, "=In Progress")</f>
        <v>0</v>
      </c>
      <c r="V313" s="517">
        <f>SUMIFS(V216:V242, Z216:Z242, "=In Progress")</f>
        <v>0</v>
      </c>
      <c r="W313" s="517"/>
      <c r="X313" s="156"/>
      <c r="Y313" s="156"/>
      <c r="Z313" s="517"/>
      <c r="AA313" s="517">
        <f>COUNTIFS(AA216:AA242, "=In Progress")</f>
        <v>2</v>
      </c>
      <c r="AB313" s="517"/>
      <c r="AC313" s="517"/>
      <c r="AD313" s="517"/>
      <c r="AE313" s="517"/>
      <c r="AF313" s="517"/>
      <c r="AG313" s="517"/>
      <c r="AH313" s="517"/>
      <c r="AI313" s="517"/>
      <c r="AJ313" s="517"/>
      <c r="AK313" s="517"/>
      <c r="AL313" s="517"/>
      <c r="AM313" s="517"/>
      <c r="AN313" s="517"/>
      <c r="AO313" s="517"/>
      <c r="AP313" s="517"/>
      <c r="AQ313" s="517"/>
      <c r="AR313" s="121">
        <f t="shared" si="100"/>
        <v>0</v>
      </c>
      <c r="AS313" s="121">
        <f t="shared" si="101"/>
        <v>0</v>
      </c>
      <c r="AT313" s="122"/>
      <c r="AU313" s="121" t="str">
        <f t="shared" si="102"/>
        <v>0</v>
      </c>
      <c r="AV313" s="121" t="str">
        <f t="shared" si="103"/>
        <v/>
      </c>
      <c r="AW313" s="121" t="str">
        <f t="shared" si="104"/>
        <v/>
      </c>
      <c r="AX313" s="121" t="str">
        <f t="shared" si="105"/>
        <v xml:space="preserve"> </v>
      </c>
      <c r="AY313" s="123"/>
      <c r="AZ313" s="124">
        <f t="shared" si="106"/>
        <v>0</v>
      </c>
      <c r="BA313" s="121" t="str">
        <f t="shared" si="107"/>
        <v xml:space="preserve"> </v>
      </c>
      <c r="BB313" s="121">
        <f t="shared" si="108"/>
        <v>0</v>
      </c>
      <c r="BC313" s="121" t="str">
        <f t="shared" si="109"/>
        <v>no</v>
      </c>
      <c r="BD313" s="121" t="b">
        <f t="shared" si="110"/>
        <v>1</v>
      </c>
      <c r="BE313" s="125" t="s">
        <v>56</v>
      </c>
      <c r="BF313" s="122"/>
    </row>
    <row r="314" spans="1:58" s="114" customFormat="1" ht="154">
      <c r="A314" s="517"/>
      <c r="B314" s="517"/>
      <c r="C314" s="517"/>
      <c r="D314" s="517"/>
      <c r="E314" s="517"/>
      <c r="F314" s="534" t="s">
        <v>260</v>
      </c>
      <c r="G314" s="535"/>
      <c r="H314" s="535"/>
      <c r="I314" s="535"/>
      <c r="J314" s="535"/>
      <c r="K314" s="535"/>
      <c r="L314" s="535"/>
      <c r="M314" s="535"/>
      <c r="N314" s="535"/>
      <c r="O314" s="535"/>
      <c r="P314" s="535"/>
      <c r="Q314" s="535"/>
      <c r="R314" s="535"/>
      <c r="S314" s="517">
        <f>SUMIFS(S216:S242, AA216:AA242, "=Planned")</f>
        <v>0</v>
      </c>
      <c r="T314" s="517"/>
      <c r="U314" s="530">
        <f>SUMIFS(U216:U242, AA216:AA242, "=Planned")</f>
        <v>0</v>
      </c>
      <c r="V314" s="517">
        <f>SUMIFS(V216:V242, Z216:Z242, "=Planned")</f>
        <v>0</v>
      </c>
      <c r="W314" s="517"/>
      <c r="X314" s="156"/>
      <c r="Y314" s="156"/>
      <c r="Z314" s="517"/>
      <c r="AA314" s="517">
        <f>COUNTIFS(AA216:AA242, "=Planned")</f>
        <v>0</v>
      </c>
      <c r="AB314" s="517"/>
      <c r="AC314" s="517"/>
      <c r="AD314" s="517"/>
      <c r="AE314" s="517"/>
      <c r="AF314" s="517"/>
      <c r="AG314" s="517">
        <f>COUNTIFS(AG216:AG242, "=New")</f>
        <v>0</v>
      </c>
      <c r="AH314" s="517">
        <f>COUNTIFS(AH216:AH242, "=F2F")</f>
        <v>0</v>
      </c>
      <c r="AI314" s="517"/>
      <c r="AJ314" s="517"/>
      <c r="AK314" s="517"/>
      <c r="AL314" s="517"/>
      <c r="AM314" s="517"/>
      <c r="AN314" s="517"/>
      <c r="AO314" s="517"/>
      <c r="AP314" s="517"/>
      <c r="AQ314" s="517"/>
      <c r="AR314" s="121">
        <f t="shared" si="100"/>
        <v>0</v>
      </c>
      <c r="AS314" s="121">
        <f t="shared" si="101"/>
        <v>0</v>
      </c>
      <c r="AT314" s="122"/>
      <c r="AU314" s="121" t="str">
        <f t="shared" si="102"/>
        <v>0</v>
      </c>
      <c r="AV314" s="121" t="str">
        <f t="shared" si="103"/>
        <v/>
      </c>
      <c r="AW314" s="121" t="str">
        <f t="shared" si="104"/>
        <v/>
      </c>
      <c r="AX314" s="121" t="str">
        <f t="shared" si="105"/>
        <v xml:space="preserve"> </v>
      </c>
      <c r="AY314" s="123"/>
      <c r="AZ314" s="124">
        <f t="shared" si="106"/>
        <v>0</v>
      </c>
      <c r="BA314" s="121" t="str">
        <f t="shared" si="107"/>
        <v xml:space="preserve"> </v>
      </c>
      <c r="BB314" s="121">
        <f t="shared" si="108"/>
        <v>0</v>
      </c>
      <c r="BC314" s="121" t="str">
        <f t="shared" si="109"/>
        <v>no</v>
      </c>
      <c r="BD314" s="121" t="b">
        <f t="shared" si="110"/>
        <v>1</v>
      </c>
      <c r="BE314" s="125" t="s">
        <v>56</v>
      </c>
      <c r="BF314" s="122"/>
    </row>
    <row r="315" spans="1:58" s="114" customFormat="1" ht="154">
      <c r="A315" s="517"/>
      <c r="B315" s="517"/>
      <c r="C315" s="517"/>
      <c r="D315" s="517"/>
      <c r="E315" s="517"/>
      <c r="F315" s="534" t="s">
        <v>261</v>
      </c>
      <c r="G315" s="534"/>
      <c r="H315" s="534"/>
      <c r="I315" s="534"/>
      <c r="J315" s="534"/>
      <c r="K315" s="534"/>
      <c r="L315" s="534"/>
      <c r="M315" s="534"/>
      <c r="N315" s="534"/>
      <c r="O315" s="534"/>
      <c r="P315" s="534"/>
      <c r="Q315" s="534"/>
      <c r="R315" s="534"/>
      <c r="S315" s="517">
        <f>SUMIFS(S216:S242, AA216:AA242, "=Tentative")</f>
        <v>0</v>
      </c>
      <c r="T315" s="517"/>
      <c r="U315" s="530">
        <f>SUMIFS(U216:U242, AA216:AA242, "=Tentative")</f>
        <v>0</v>
      </c>
      <c r="V315" s="517">
        <f>SUMIFS(V216:V242, Z216:Z242, "=Tentative")</f>
        <v>0</v>
      </c>
      <c r="W315" s="517"/>
      <c r="X315" s="156"/>
      <c r="Y315" s="156"/>
      <c r="Z315" s="517"/>
      <c r="AA315" s="517">
        <f>COUNTIFS(AA216:AA242, "=Tentative")</f>
        <v>0</v>
      </c>
      <c r="AB315" s="517"/>
      <c r="AC315" s="517"/>
      <c r="AD315" s="517"/>
      <c r="AE315" s="517"/>
      <c r="AF315" s="517"/>
      <c r="AG315" s="517"/>
      <c r="AH315" s="517"/>
      <c r="AI315" s="517"/>
      <c r="AJ315" s="517"/>
      <c r="AK315" s="517"/>
      <c r="AL315" s="517"/>
      <c r="AM315" s="517"/>
      <c r="AN315" s="517"/>
      <c r="AO315" s="517"/>
      <c r="AP315" s="517"/>
      <c r="AQ315" s="517"/>
      <c r="AR315" s="121">
        <f t="shared" si="100"/>
        <v>0</v>
      </c>
      <c r="AS315" s="121">
        <f t="shared" si="101"/>
        <v>0</v>
      </c>
      <c r="AT315" s="122"/>
      <c r="AU315" s="121" t="str">
        <f t="shared" si="102"/>
        <v>0</v>
      </c>
      <c r="AV315" s="121" t="str">
        <f t="shared" si="103"/>
        <v/>
      </c>
      <c r="AW315" s="121" t="str">
        <f t="shared" si="104"/>
        <v/>
      </c>
      <c r="AX315" s="121" t="str">
        <f t="shared" si="105"/>
        <v xml:space="preserve"> </v>
      </c>
      <c r="AY315" s="123"/>
      <c r="AZ315" s="124">
        <f t="shared" si="106"/>
        <v>0</v>
      </c>
      <c r="BA315" s="121" t="str">
        <f t="shared" si="107"/>
        <v xml:space="preserve"> </v>
      </c>
      <c r="BB315" s="121">
        <f t="shared" si="108"/>
        <v>0</v>
      </c>
      <c r="BC315" s="121" t="str">
        <f t="shared" si="109"/>
        <v>no</v>
      </c>
      <c r="BD315" s="121" t="b">
        <f t="shared" si="110"/>
        <v>1</v>
      </c>
      <c r="BE315" s="125" t="s">
        <v>56</v>
      </c>
      <c r="BF315" s="122"/>
    </row>
    <row r="316" spans="1:58" s="114" customFormat="1" ht="154">
      <c r="A316" s="517"/>
      <c r="B316" s="517"/>
      <c r="C316" s="517"/>
      <c r="D316" s="517"/>
      <c r="E316" s="517"/>
      <c r="F316" s="539" t="s">
        <v>169</v>
      </c>
      <c r="G316" s="535"/>
      <c r="H316" s="535"/>
      <c r="I316" s="535"/>
      <c r="J316" s="535"/>
      <c r="K316" s="535"/>
      <c r="L316" s="535"/>
      <c r="M316" s="535"/>
      <c r="N316" s="535"/>
      <c r="O316" s="535"/>
      <c r="P316" s="535"/>
      <c r="Q316" s="535"/>
      <c r="R316" s="535"/>
      <c r="S316" s="518">
        <f>SUM(S216:S242)</f>
        <v>839</v>
      </c>
      <c r="T316" s="517"/>
      <c r="U316" s="160">
        <f>SUM(U216:U242)</f>
        <v>0</v>
      </c>
      <c r="V316" s="518">
        <f>SUM(V216:V242)</f>
        <v>839</v>
      </c>
      <c r="W316" s="517"/>
      <c r="X316" s="156"/>
      <c r="Y316" s="156"/>
      <c r="Z316" s="517"/>
      <c r="AA316" s="517"/>
      <c r="AB316" s="517"/>
      <c r="AC316" s="517"/>
      <c r="AD316" s="517"/>
      <c r="AE316" s="517"/>
      <c r="AF316" s="517"/>
      <c r="AG316" s="517"/>
      <c r="AH316" s="517"/>
      <c r="AI316" s="517"/>
      <c r="AJ316" s="517"/>
      <c r="AK316" s="517"/>
      <c r="AL316" s="517"/>
      <c r="AM316" s="517"/>
      <c r="AN316" s="517"/>
      <c r="AO316" s="517"/>
      <c r="AP316" s="517"/>
      <c r="AQ316" s="517"/>
      <c r="AR316" s="121">
        <f t="shared" si="100"/>
        <v>0</v>
      </c>
      <c r="AS316" s="121">
        <f t="shared" si="101"/>
        <v>0</v>
      </c>
      <c r="AT316" s="122"/>
      <c r="AU316" s="121" t="str">
        <f t="shared" si="102"/>
        <v>0</v>
      </c>
      <c r="AV316" s="121" t="str">
        <f t="shared" si="103"/>
        <v/>
      </c>
      <c r="AW316" s="121" t="str">
        <f t="shared" si="104"/>
        <v/>
      </c>
      <c r="AX316" s="121" t="str">
        <f t="shared" si="105"/>
        <v xml:space="preserve"> </v>
      </c>
      <c r="AY316" s="123"/>
      <c r="AZ316" s="124">
        <f t="shared" si="106"/>
        <v>0</v>
      </c>
      <c r="BA316" s="121" t="str">
        <f t="shared" si="107"/>
        <v xml:space="preserve"> </v>
      </c>
      <c r="BB316" s="121">
        <f t="shared" si="108"/>
        <v>0</v>
      </c>
      <c r="BC316" s="121" t="str">
        <f t="shared" si="109"/>
        <v>no</v>
      </c>
      <c r="BD316" s="121" t="b">
        <f t="shared" si="110"/>
        <v>0</v>
      </c>
      <c r="BE316" s="125" t="s">
        <v>56</v>
      </c>
      <c r="BF316" s="122"/>
    </row>
    <row r="317" spans="1:58" s="127" customFormat="1" ht="24" customHeight="1">
      <c r="A317" s="517"/>
      <c r="B317" s="163" t="s">
        <v>649</v>
      </c>
      <c r="D317" s="186">
        <v>10097032</v>
      </c>
      <c r="F317" s="164" t="s">
        <v>650</v>
      </c>
      <c r="G317" s="165">
        <v>44221</v>
      </c>
      <c r="H317" s="166">
        <v>44221</v>
      </c>
      <c r="I317" s="165"/>
      <c r="J317" s="166">
        <v>44235</v>
      </c>
      <c r="K317" s="165">
        <v>44221</v>
      </c>
      <c r="L317" s="129"/>
      <c r="M317" s="129"/>
      <c r="N317" s="129"/>
      <c r="O317" s="129"/>
      <c r="P317" s="129"/>
      <c r="S317" s="277">
        <f t="shared" ref="S317:S368" si="111">U317+V317</f>
        <v>42</v>
      </c>
      <c r="T317" s="297">
        <v>42</v>
      </c>
      <c r="U317" s="297">
        <v>12</v>
      </c>
      <c r="V317" s="297">
        <v>30</v>
      </c>
      <c r="Z317" s="127" t="s">
        <v>51</v>
      </c>
      <c r="AG317" s="120" t="s">
        <v>53</v>
      </c>
      <c r="AH317" s="120" t="s">
        <v>54</v>
      </c>
      <c r="AL317" s="127" t="s">
        <v>55</v>
      </c>
      <c r="AR317" s="121">
        <f t="shared" si="100"/>
        <v>1</v>
      </c>
      <c r="AS317" s="121" t="str">
        <f t="shared" si="101"/>
        <v>2021_01_25_a</v>
      </c>
      <c r="AT317" s="122"/>
      <c r="AU317" s="121" t="str">
        <f t="shared" si="102"/>
        <v>2021</v>
      </c>
      <c r="AV317" s="121" t="str">
        <f t="shared" si="103"/>
        <v>01</v>
      </c>
      <c r="AW317" s="121" t="str">
        <f t="shared" si="104"/>
        <v>25</v>
      </c>
      <c r="AX317" s="121">
        <f t="shared" si="105"/>
        <v>44221</v>
      </c>
      <c r="AY317" s="123"/>
      <c r="AZ317" s="124">
        <f t="shared" si="106"/>
        <v>44221</v>
      </c>
      <c r="BA317" s="121" t="b">
        <f t="shared" si="107"/>
        <v>1</v>
      </c>
      <c r="BB317" s="121">
        <f t="shared" si="108"/>
        <v>44221</v>
      </c>
      <c r="BC317" s="121" t="str">
        <f t="shared" si="109"/>
        <v>no</v>
      </c>
      <c r="BD317" s="121" t="b">
        <f t="shared" si="110"/>
        <v>0</v>
      </c>
      <c r="BE317" s="125" t="s">
        <v>56</v>
      </c>
      <c r="BF317" s="116"/>
    </row>
    <row r="318" spans="1:58" s="127" customFormat="1" ht="24" customHeight="1">
      <c r="B318" s="168" t="s">
        <v>651</v>
      </c>
      <c r="C318" s="169"/>
      <c r="D318" s="194" t="s">
        <v>652</v>
      </c>
      <c r="E318" s="170"/>
      <c r="F318" s="164" t="s">
        <v>650</v>
      </c>
      <c r="G318" s="171">
        <v>44222</v>
      </c>
      <c r="H318" s="171">
        <v>44222</v>
      </c>
      <c r="I318" s="171"/>
      <c r="J318" s="171">
        <v>44222</v>
      </c>
      <c r="K318" s="172"/>
      <c r="L318" s="172"/>
      <c r="M318" s="172"/>
      <c r="N318" s="172"/>
      <c r="O318" s="172"/>
      <c r="P318" s="172"/>
      <c r="Q318" s="120"/>
      <c r="R318" s="120"/>
      <c r="S318" s="277">
        <f t="shared" si="111"/>
        <v>4</v>
      </c>
      <c r="T318" s="298">
        <v>4</v>
      </c>
      <c r="U318" s="298">
        <v>0</v>
      </c>
      <c r="V318" s="298">
        <v>4</v>
      </c>
      <c r="W318" s="120"/>
      <c r="X318" s="126"/>
      <c r="Y318" s="126"/>
      <c r="Z318" s="120"/>
      <c r="AA318" s="120"/>
      <c r="AB318" s="120"/>
      <c r="AC318" s="120"/>
      <c r="AD318" s="173"/>
      <c r="AE318" s="116"/>
      <c r="AF318" s="116"/>
      <c r="AG318" s="277" t="s">
        <v>53</v>
      </c>
      <c r="AH318" s="120" t="s">
        <v>54</v>
      </c>
      <c r="AI318" s="120"/>
      <c r="AM318" s="127" t="s">
        <v>653</v>
      </c>
      <c r="AR318" s="121">
        <f t="shared" si="100"/>
        <v>1</v>
      </c>
      <c r="AS318" s="121" t="str">
        <f t="shared" si="101"/>
        <v>2021_01_26_a</v>
      </c>
      <c r="AT318" s="122"/>
      <c r="AU318" s="121" t="str">
        <f t="shared" si="102"/>
        <v>2021</v>
      </c>
      <c r="AV318" s="121" t="str">
        <f t="shared" si="103"/>
        <v>01</v>
      </c>
      <c r="AW318" s="121" t="str">
        <f t="shared" si="104"/>
        <v>26</v>
      </c>
      <c r="AX318" s="121">
        <f t="shared" si="105"/>
        <v>44222</v>
      </c>
      <c r="AY318" s="123"/>
      <c r="AZ318" s="124">
        <f t="shared" si="106"/>
        <v>44222</v>
      </c>
      <c r="BA318" s="121" t="b">
        <f t="shared" si="107"/>
        <v>1</v>
      </c>
      <c r="BB318" s="121" t="str">
        <f t="shared" si="108"/>
        <v xml:space="preserve"> </v>
      </c>
      <c r="BC318" s="121" t="str">
        <f t="shared" si="109"/>
        <v>yes</v>
      </c>
      <c r="BD318" s="121" t="b">
        <f t="shared" si="110"/>
        <v>0</v>
      </c>
      <c r="BE318" s="125" t="s">
        <v>56</v>
      </c>
      <c r="BF318" s="116"/>
    </row>
    <row r="319" spans="1:58" s="127" customFormat="1" ht="24" customHeight="1">
      <c r="A319" s="167"/>
      <c r="B319" s="168" t="s">
        <v>654</v>
      </c>
      <c r="C319" s="169"/>
      <c r="D319" s="194" t="s">
        <v>652</v>
      </c>
      <c r="E319" s="170"/>
      <c r="F319" s="164" t="s">
        <v>650</v>
      </c>
      <c r="G319" s="171">
        <v>44228</v>
      </c>
      <c r="H319" s="171">
        <v>44228</v>
      </c>
      <c r="I319" s="171"/>
      <c r="J319" s="171">
        <v>44228</v>
      </c>
      <c r="K319" s="172"/>
      <c r="L319" s="172"/>
      <c r="M319" s="172"/>
      <c r="N319" s="172"/>
      <c r="O319" s="172"/>
      <c r="P319" s="172"/>
      <c r="Q319" s="120"/>
      <c r="R319" s="120"/>
      <c r="S319" s="277">
        <f t="shared" si="111"/>
        <v>4</v>
      </c>
      <c r="T319" s="298">
        <v>4</v>
      </c>
      <c r="U319" s="298">
        <v>0</v>
      </c>
      <c r="V319" s="298">
        <v>4</v>
      </c>
      <c r="W319" s="120"/>
      <c r="X319" s="126"/>
      <c r="Y319" s="126"/>
      <c r="Z319" s="120"/>
      <c r="AA319" s="120"/>
      <c r="AB319" s="120"/>
      <c r="AC319" s="120"/>
      <c r="AD319" s="173"/>
      <c r="AE319" s="116"/>
      <c r="AF319" s="116"/>
      <c r="AG319" s="277" t="s">
        <v>53</v>
      </c>
      <c r="AH319" s="120" t="s">
        <v>54</v>
      </c>
      <c r="AI319" s="120"/>
      <c r="AM319" s="127" t="s">
        <v>653</v>
      </c>
      <c r="AR319" s="121">
        <f t="shared" si="100"/>
        <v>1</v>
      </c>
      <c r="AS319" s="121" t="str">
        <f t="shared" si="101"/>
        <v>2021_02_01_a</v>
      </c>
      <c r="AT319" s="122"/>
      <c r="AU319" s="121" t="str">
        <f t="shared" si="102"/>
        <v>2021</v>
      </c>
      <c r="AV319" s="121" t="str">
        <f t="shared" si="103"/>
        <v>02</v>
      </c>
      <c r="AW319" s="121" t="str">
        <f t="shared" si="104"/>
        <v>01</v>
      </c>
      <c r="AX319" s="121">
        <f t="shared" si="105"/>
        <v>44228</v>
      </c>
      <c r="AY319" s="123"/>
      <c r="AZ319" s="124">
        <f t="shared" si="106"/>
        <v>44228</v>
      </c>
      <c r="BA319" s="121" t="b">
        <f t="shared" si="107"/>
        <v>1</v>
      </c>
      <c r="BB319" s="121" t="str">
        <f t="shared" si="108"/>
        <v xml:space="preserve"> </v>
      </c>
      <c r="BC319" s="121" t="str">
        <f t="shared" si="109"/>
        <v>yes</v>
      </c>
      <c r="BD319" s="121" t="b">
        <f t="shared" si="110"/>
        <v>0</v>
      </c>
      <c r="BE319" s="125" t="s">
        <v>56</v>
      </c>
      <c r="BF319" s="116"/>
    </row>
    <row r="320" spans="1:58" s="127" customFormat="1" ht="24" customHeight="1">
      <c r="A320" s="167"/>
      <c r="B320" s="168" t="s">
        <v>655</v>
      </c>
      <c r="C320" s="169"/>
      <c r="D320" s="194" t="s">
        <v>652</v>
      </c>
      <c r="E320" s="170"/>
      <c r="F320" s="164" t="s">
        <v>650</v>
      </c>
      <c r="G320" s="171">
        <v>44242</v>
      </c>
      <c r="H320" s="171">
        <v>44242</v>
      </c>
      <c r="I320" s="171"/>
      <c r="J320" s="171">
        <v>44242</v>
      </c>
      <c r="K320" s="172"/>
      <c r="L320" s="172"/>
      <c r="M320" s="172"/>
      <c r="N320" s="172"/>
      <c r="O320" s="172"/>
      <c r="P320" s="172"/>
      <c r="Q320" s="120"/>
      <c r="R320" s="120"/>
      <c r="S320" s="277">
        <f t="shared" si="111"/>
        <v>8</v>
      </c>
      <c r="T320" s="298">
        <v>8</v>
      </c>
      <c r="U320" s="298">
        <v>0</v>
      </c>
      <c r="V320" s="298">
        <v>8</v>
      </c>
      <c r="W320" s="120"/>
      <c r="X320" s="126"/>
      <c r="Y320" s="126"/>
      <c r="Z320" s="120"/>
      <c r="AA320" s="120"/>
      <c r="AB320" s="120"/>
      <c r="AC320" s="120"/>
      <c r="AD320" s="173"/>
      <c r="AE320" s="116"/>
      <c r="AF320" s="116"/>
      <c r="AG320" s="277" t="s">
        <v>53</v>
      </c>
      <c r="AH320" s="120" t="s">
        <v>54</v>
      </c>
      <c r="AI320" s="120"/>
      <c r="AM320" s="127" t="s">
        <v>653</v>
      </c>
      <c r="AR320" s="121">
        <f t="shared" si="100"/>
        <v>1</v>
      </c>
      <c r="AS320" s="121" t="str">
        <f t="shared" si="101"/>
        <v>2021_02_15_a</v>
      </c>
      <c r="AT320" s="122"/>
      <c r="AU320" s="121" t="str">
        <f t="shared" si="102"/>
        <v>2021</v>
      </c>
      <c r="AV320" s="121" t="str">
        <f t="shared" si="103"/>
        <v>02</v>
      </c>
      <c r="AW320" s="121" t="str">
        <f t="shared" si="104"/>
        <v>15</v>
      </c>
      <c r="AX320" s="121">
        <f t="shared" si="105"/>
        <v>44242</v>
      </c>
      <c r="AY320" s="123"/>
      <c r="AZ320" s="124">
        <f t="shared" si="106"/>
        <v>44242</v>
      </c>
      <c r="BA320" s="121" t="b">
        <f t="shared" si="107"/>
        <v>1</v>
      </c>
      <c r="BB320" s="121" t="str">
        <f t="shared" si="108"/>
        <v xml:space="preserve"> </v>
      </c>
      <c r="BC320" s="121" t="str">
        <f t="shared" si="109"/>
        <v>yes</v>
      </c>
      <c r="BD320" s="121" t="b">
        <f t="shared" si="110"/>
        <v>0</v>
      </c>
      <c r="BE320" s="125" t="s">
        <v>56</v>
      </c>
      <c r="BF320" s="116"/>
    </row>
    <row r="321" spans="1:58" s="127" customFormat="1" ht="24" customHeight="1">
      <c r="A321" s="167"/>
      <c r="B321" s="168" t="s">
        <v>656</v>
      </c>
      <c r="C321" s="169"/>
      <c r="D321" s="194" t="s">
        <v>652</v>
      </c>
      <c r="E321" s="170"/>
      <c r="F321" s="164" t="s">
        <v>650</v>
      </c>
      <c r="G321" s="171">
        <v>44250</v>
      </c>
      <c r="H321" s="171">
        <v>44250</v>
      </c>
      <c r="I321" s="171"/>
      <c r="J321" s="171">
        <v>44250</v>
      </c>
      <c r="K321" s="172"/>
      <c r="L321" s="172"/>
      <c r="M321" s="172"/>
      <c r="N321" s="172"/>
      <c r="O321" s="172"/>
      <c r="P321" s="172"/>
      <c r="Q321" s="120"/>
      <c r="R321" s="120"/>
      <c r="S321" s="277">
        <f t="shared" si="111"/>
        <v>11</v>
      </c>
      <c r="T321" s="298">
        <v>11</v>
      </c>
      <c r="U321" s="298">
        <v>0</v>
      </c>
      <c r="V321" s="298">
        <v>11</v>
      </c>
      <c r="W321" s="120"/>
      <c r="X321" s="126"/>
      <c r="Y321" s="126"/>
      <c r="Z321" s="120"/>
      <c r="AA321" s="120"/>
      <c r="AB321" s="120"/>
      <c r="AC321" s="120"/>
      <c r="AD321" s="173"/>
      <c r="AE321" s="116"/>
      <c r="AF321" s="116"/>
      <c r="AG321" s="277" t="s">
        <v>53</v>
      </c>
      <c r="AH321" s="120" t="s">
        <v>54</v>
      </c>
      <c r="AI321" s="120"/>
      <c r="AM321" s="127" t="s">
        <v>653</v>
      </c>
      <c r="AR321" s="121">
        <f t="shared" si="100"/>
        <v>1</v>
      </c>
      <c r="AS321" s="121" t="str">
        <f t="shared" si="101"/>
        <v>2021_02_23_a</v>
      </c>
      <c r="AT321" s="122"/>
      <c r="AU321" s="121" t="str">
        <f t="shared" si="102"/>
        <v>2021</v>
      </c>
      <c r="AV321" s="121" t="str">
        <f t="shared" si="103"/>
        <v>02</v>
      </c>
      <c r="AW321" s="121" t="str">
        <f t="shared" si="104"/>
        <v>23</v>
      </c>
      <c r="AX321" s="121">
        <f t="shared" si="105"/>
        <v>44250</v>
      </c>
      <c r="AY321" s="123"/>
      <c r="AZ321" s="124">
        <f t="shared" si="106"/>
        <v>44250</v>
      </c>
      <c r="BA321" s="121" t="b">
        <f t="shared" si="107"/>
        <v>1</v>
      </c>
      <c r="BB321" s="121" t="str">
        <f t="shared" si="108"/>
        <v xml:space="preserve"> </v>
      </c>
      <c r="BC321" s="121" t="str">
        <f t="shared" si="109"/>
        <v>yes</v>
      </c>
      <c r="BD321" s="121" t="b">
        <f t="shared" si="110"/>
        <v>0</v>
      </c>
      <c r="BE321" s="125" t="s">
        <v>56</v>
      </c>
      <c r="BF321" s="116"/>
    </row>
    <row r="322" spans="1:58" s="127" customFormat="1" ht="24" customHeight="1">
      <c r="A322" s="167"/>
      <c r="B322" s="174" t="s">
        <v>657</v>
      </c>
      <c r="C322" s="169"/>
      <c r="D322" s="194">
        <v>10096979</v>
      </c>
      <c r="E322" s="170"/>
      <c r="F322" s="164" t="s">
        <v>650</v>
      </c>
      <c r="G322" s="165">
        <v>44256</v>
      </c>
      <c r="H322" s="166">
        <v>44256</v>
      </c>
      <c r="I322" s="129"/>
      <c r="J322" s="166">
        <v>44270</v>
      </c>
      <c r="K322" s="165">
        <v>44221</v>
      </c>
      <c r="L322" s="129"/>
      <c r="M322" s="129"/>
      <c r="N322" s="129"/>
      <c r="O322" s="129"/>
      <c r="P322" s="129"/>
      <c r="S322" s="277">
        <f t="shared" si="111"/>
        <v>56</v>
      </c>
      <c r="T322" s="298">
        <v>56</v>
      </c>
      <c r="U322" s="298">
        <v>0</v>
      </c>
      <c r="V322" s="298">
        <v>56</v>
      </c>
      <c r="Z322" s="127" t="s">
        <v>51</v>
      </c>
      <c r="AG322" s="120" t="s">
        <v>53</v>
      </c>
      <c r="AH322" s="120" t="s">
        <v>54</v>
      </c>
      <c r="AL322" s="127" t="s">
        <v>55</v>
      </c>
      <c r="AR322" s="121">
        <f t="shared" si="100"/>
        <v>1</v>
      </c>
      <c r="AS322" s="121" t="str">
        <f t="shared" si="101"/>
        <v>2021_03_01_a</v>
      </c>
      <c r="AT322" s="122"/>
      <c r="AU322" s="121" t="str">
        <f t="shared" si="102"/>
        <v>2021</v>
      </c>
      <c r="AV322" s="121" t="str">
        <f t="shared" si="103"/>
        <v>03</v>
      </c>
      <c r="AW322" s="121" t="str">
        <f t="shared" si="104"/>
        <v>01</v>
      </c>
      <c r="AX322" s="121">
        <f t="shared" si="105"/>
        <v>44256</v>
      </c>
      <c r="AY322" s="123"/>
      <c r="AZ322" s="124">
        <f t="shared" si="106"/>
        <v>44256</v>
      </c>
      <c r="BA322" s="121" t="b">
        <f t="shared" si="107"/>
        <v>1</v>
      </c>
      <c r="BB322" s="121">
        <f t="shared" si="108"/>
        <v>44256</v>
      </c>
      <c r="BC322" s="121" t="str">
        <f t="shared" si="109"/>
        <v>no</v>
      </c>
      <c r="BD322" s="121" t="b">
        <f t="shared" si="110"/>
        <v>0</v>
      </c>
      <c r="BE322" s="125" t="s">
        <v>56</v>
      </c>
      <c r="BF322" s="116"/>
    </row>
    <row r="323" spans="1:58" s="127" customFormat="1" ht="24" customHeight="1">
      <c r="A323" s="167"/>
      <c r="B323" s="168" t="s">
        <v>658</v>
      </c>
      <c r="C323" s="169"/>
      <c r="D323" s="194" t="s">
        <v>652</v>
      </c>
      <c r="E323" s="170"/>
      <c r="F323" s="164" t="s">
        <v>650</v>
      </c>
      <c r="G323" s="171">
        <v>44256</v>
      </c>
      <c r="H323" s="171">
        <v>44256</v>
      </c>
      <c r="I323" s="171"/>
      <c r="J323" s="171">
        <v>44256</v>
      </c>
      <c r="K323" s="172"/>
      <c r="L323" s="172"/>
      <c r="M323" s="172"/>
      <c r="N323" s="172"/>
      <c r="O323" s="172"/>
      <c r="P323" s="172"/>
      <c r="Q323" s="120"/>
      <c r="R323" s="120"/>
      <c r="S323" s="277">
        <f t="shared" si="111"/>
        <v>13</v>
      </c>
      <c r="T323" s="298">
        <v>13</v>
      </c>
      <c r="U323" s="298">
        <v>0</v>
      </c>
      <c r="V323" s="298">
        <v>13</v>
      </c>
      <c r="W323" s="120"/>
      <c r="X323" s="126"/>
      <c r="Y323" s="126"/>
      <c r="Z323" s="120"/>
      <c r="AA323" s="120"/>
      <c r="AB323" s="120"/>
      <c r="AC323" s="120"/>
      <c r="AD323" s="173"/>
      <c r="AE323" s="116"/>
      <c r="AF323" s="116"/>
      <c r="AG323" s="277" t="s">
        <v>53</v>
      </c>
      <c r="AH323" s="120" t="s">
        <v>54</v>
      </c>
      <c r="AI323" s="120"/>
      <c r="AM323" s="127" t="s">
        <v>653</v>
      </c>
      <c r="AR323" s="121">
        <f t="shared" ref="AR323:AR386" si="112">COUNTIF(B:B,B323)</f>
        <v>1</v>
      </c>
      <c r="AS323" s="121" t="str">
        <f t="shared" si="101"/>
        <v>2021_03_01_b</v>
      </c>
      <c r="AT323" s="122"/>
      <c r="AU323" s="121" t="str">
        <f t="shared" si="102"/>
        <v>2021</v>
      </c>
      <c r="AV323" s="121" t="str">
        <f t="shared" si="103"/>
        <v>03</v>
      </c>
      <c r="AW323" s="121" t="str">
        <f t="shared" si="104"/>
        <v>01</v>
      </c>
      <c r="AX323" s="121">
        <f t="shared" si="105"/>
        <v>44256</v>
      </c>
      <c r="AY323" s="123"/>
      <c r="AZ323" s="124">
        <f t="shared" si="106"/>
        <v>44256</v>
      </c>
      <c r="BA323" s="121" t="b">
        <f t="shared" si="107"/>
        <v>1</v>
      </c>
      <c r="BB323" s="121" t="str">
        <f t="shared" si="108"/>
        <v xml:space="preserve"> </v>
      </c>
      <c r="BC323" s="121" t="str">
        <f t="shared" si="109"/>
        <v>yes</v>
      </c>
      <c r="BD323" s="121" t="b">
        <f t="shared" si="110"/>
        <v>0</v>
      </c>
      <c r="BE323" s="125" t="s">
        <v>56</v>
      </c>
      <c r="BF323" s="116"/>
    </row>
    <row r="324" spans="1:58" s="127" customFormat="1" ht="24" customHeight="1">
      <c r="A324" s="167"/>
      <c r="B324" s="175" t="s">
        <v>659</v>
      </c>
      <c r="C324" s="169"/>
      <c r="D324" s="186" t="s">
        <v>652</v>
      </c>
      <c r="E324" s="170"/>
      <c r="F324" s="164" t="s">
        <v>650</v>
      </c>
      <c r="G324" s="171">
        <v>44272</v>
      </c>
      <c r="H324" s="171">
        <v>44272</v>
      </c>
      <c r="I324" s="171"/>
      <c r="J324" s="171">
        <v>44272</v>
      </c>
      <c r="K324" s="172"/>
      <c r="L324" s="172"/>
      <c r="M324" s="172"/>
      <c r="N324" s="172"/>
      <c r="O324" s="172"/>
      <c r="P324" s="172"/>
      <c r="Q324" s="120"/>
      <c r="R324" s="120"/>
      <c r="S324" s="277">
        <f t="shared" si="111"/>
        <v>6</v>
      </c>
      <c r="T324" s="297">
        <v>6</v>
      </c>
      <c r="U324" s="297">
        <v>0</v>
      </c>
      <c r="V324" s="297">
        <v>6</v>
      </c>
      <c r="W324" s="120"/>
      <c r="X324" s="126"/>
      <c r="Y324" s="126"/>
      <c r="Z324" s="120"/>
      <c r="AA324" s="120"/>
      <c r="AB324" s="120"/>
      <c r="AC324" s="120"/>
      <c r="AD324" s="173"/>
      <c r="AE324" s="116"/>
      <c r="AF324" s="116"/>
      <c r="AG324" s="277" t="s">
        <v>53</v>
      </c>
      <c r="AH324" s="120" t="s">
        <v>54</v>
      </c>
      <c r="AI324" s="120"/>
      <c r="AM324" s="127" t="s">
        <v>653</v>
      </c>
      <c r="AR324" s="121">
        <f t="shared" si="112"/>
        <v>1</v>
      </c>
      <c r="AS324" s="121" t="str">
        <f t="shared" si="101"/>
        <v>2021_03_17_a</v>
      </c>
      <c r="AT324" s="122"/>
      <c r="AU324" s="121" t="str">
        <f t="shared" si="102"/>
        <v>2021</v>
      </c>
      <c r="AV324" s="121" t="str">
        <f t="shared" si="103"/>
        <v>03</v>
      </c>
      <c r="AW324" s="121" t="str">
        <f t="shared" si="104"/>
        <v>17</v>
      </c>
      <c r="AX324" s="121">
        <f t="shared" si="105"/>
        <v>44272</v>
      </c>
      <c r="AY324" s="123"/>
      <c r="AZ324" s="124">
        <f t="shared" si="106"/>
        <v>44272</v>
      </c>
      <c r="BA324" s="121" t="b">
        <f t="shared" si="107"/>
        <v>1</v>
      </c>
      <c r="BB324" s="121" t="str">
        <f t="shared" si="108"/>
        <v xml:space="preserve"> </v>
      </c>
      <c r="BC324" s="121" t="str">
        <f t="shared" si="109"/>
        <v>yes</v>
      </c>
      <c r="BD324" s="121" t="b">
        <f t="shared" si="110"/>
        <v>0</v>
      </c>
      <c r="BE324" s="125" t="s">
        <v>56</v>
      </c>
      <c r="BF324" s="116"/>
    </row>
    <row r="325" spans="1:58" s="127" customFormat="1" ht="24" customHeight="1">
      <c r="A325" s="167"/>
      <c r="B325" s="168" t="s">
        <v>660</v>
      </c>
      <c r="C325" s="169"/>
      <c r="D325" s="194" t="s">
        <v>652</v>
      </c>
      <c r="E325" s="170"/>
      <c r="F325" s="164" t="s">
        <v>650</v>
      </c>
      <c r="G325" s="171">
        <v>44287</v>
      </c>
      <c r="H325" s="171">
        <v>44287</v>
      </c>
      <c r="I325" s="171"/>
      <c r="J325" s="171">
        <v>44287</v>
      </c>
      <c r="K325" s="172"/>
      <c r="L325" s="172"/>
      <c r="M325" s="172"/>
      <c r="N325" s="172"/>
      <c r="O325" s="172"/>
      <c r="P325" s="172"/>
      <c r="Q325" s="120"/>
      <c r="R325" s="120"/>
      <c r="S325" s="277">
        <f t="shared" si="111"/>
        <v>3</v>
      </c>
      <c r="T325" s="298">
        <v>3</v>
      </c>
      <c r="U325" s="298">
        <v>0</v>
      </c>
      <c r="V325" s="298">
        <v>3</v>
      </c>
      <c r="W325" s="120"/>
      <c r="X325" s="126"/>
      <c r="Y325" s="126"/>
      <c r="Z325" s="120"/>
      <c r="AA325" s="120"/>
      <c r="AB325" s="120"/>
      <c r="AC325" s="120"/>
      <c r="AD325" s="173"/>
      <c r="AE325" s="116"/>
      <c r="AF325" s="116"/>
      <c r="AG325" s="277" t="s">
        <v>53</v>
      </c>
      <c r="AH325" s="120" t="s">
        <v>54</v>
      </c>
      <c r="AI325" s="120"/>
      <c r="AM325" s="127" t="s">
        <v>653</v>
      </c>
      <c r="AR325" s="121">
        <f t="shared" si="112"/>
        <v>1</v>
      </c>
      <c r="AS325" s="121" t="str">
        <f t="shared" ref="AS325:AS388" si="113">IFERROR(RIGHT(B325,16-SEARCH("_", B325)),0)</f>
        <v>2021_04_01_a</v>
      </c>
      <c r="AT325" s="122"/>
      <c r="AU325" s="121" t="str">
        <f t="shared" ref="AU325:AU388" si="114">LEFT(AS325,4)</f>
        <v>2021</v>
      </c>
      <c r="AV325" s="121" t="str">
        <f t="shared" ref="AV325:AV388" si="115">MID(AS325,6,2)</f>
        <v>04</v>
      </c>
      <c r="AW325" s="121" t="str">
        <f t="shared" ref="AW325:AW388" si="116">MID(AS325,9,2)</f>
        <v>01</v>
      </c>
      <c r="AX325" s="121">
        <f t="shared" ref="AX325:AX388" si="117">IFERROR(DATE(AU325,AV325,AW325)," ")</f>
        <v>44287</v>
      </c>
      <c r="AY325" s="123"/>
      <c r="AZ325" s="124">
        <f t="shared" ref="AZ325:AZ388" si="118">H325</f>
        <v>44287</v>
      </c>
      <c r="BA325" s="121" t="b">
        <f t="shared" ref="BA325:BA388" si="119">IF(AX325=" "," ",AX325=AZ325)</f>
        <v>1</v>
      </c>
      <c r="BB325" s="121" t="str">
        <f t="shared" ref="BB325:BB388" si="120">IF(BC325="YES"," ",AZ325)</f>
        <v xml:space="preserve"> </v>
      </c>
      <c r="BC325" s="121" t="str">
        <f t="shared" ref="BC325:BC388" si="121">IF(AM325="Apprentice","yes","no")</f>
        <v>yes</v>
      </c>
      <c r="BD325" s="121" t="b">
        <f t="shared" ref="BD325:BD388" si="122">IF(OR(U325&lt;&gt;"0", V325&lt;&gt;"0"),U325=V325," ")</f>
        <v>0</v>
      </c>
      <c r="BE325" s="125" t="s">
        <v>56</v>
      </c>
      <c r="BF325" s="116"/>
    </row>
    <row r="326" spans="1:58" s="127" customFormat="1" ht="24" customHeight="1">
      <c r="A326" s="167"/>
      <c r="B326" s="174" t="s">
        <v>661</v>
      </c>
      <c r="C326" s="169"/>
      <c r="D326" s="194">
        <v>10099431</v>
      </c>
      <c r="E326" s="170"/>
      <c r="F326" s="164" t="s">
        <v>650</v>
      </c>
      <c r="G326" s="165">
        <v>44298</v>
      </c>
      <c r="H326" s="166">
        <v>44298</v>
      </c>
      <c r="I326" s="129"/>
      <c r="J326" s="166">
        <v>44312</v>
      </c>
      <c r="K326" s="165"/>
      <c r="L326" s="129"/>
      <c r="M326" s="129"/>
      <c r="N326" s="129"/>
      <c r="O326" s="129"/>
      <c r="P326" s="129"/>
      <c r="S326" s="277">
        <f t="shared" si="111"/>
        <v>40</v>
      </c>
      <c r="T326" s="298">
        <v>40</v>
      </c>
      <c r="U326" s="298">
        <v>3</v>
      </c>
      <c r="V326" s="298">
        <v>37</v>
      </c>
      <c r="Z326" s="127" t="s">
        <v>51</v>
      </c>
      <c r="AG326" s="120" t="s">
        <v>53</v>
      </c>
      <c r="AH326" s="120" t="s">
        <v>54</v>
      </c>
      <c r="AL326" s="127" t="s">
        <v>55</v>
      </c>
      <c r="AR326" s="121">
        <f t="shared" si="112"/>
        <v>1</v>
      </c>
      <c r="AS326" s="121" t="str">
        <f t="shared" si="113"/>
        <v>2021_04_12_a</v>
      </c>
      <c r="AT326" s="122"/>
      <c r="AU326" s="121" t="str">
        <f t="shared" si="114"/>
        <v>2021</v>
      </c>
      <c r="AV326" s="121" t="str">
        <f t="shared" si="115"/>
        <v>04</v>
      </c>
      <c r="AW326" s="121" t="str">
        <f t="shared" si="116"/>
        <v>12</v>
      </c>
      <c r="AX326" s="121">
        <f t="shared" si="117"/>
        <v>44298</v>
      </c>
      <c r="AY326" s="123"/>
      <c r="AZ326" s="124">
        <f t="shared" si="118"/>
        <v>44298</v>
      </c>
      <c r="BA326" s="121" t="b">
        <f t="shared" si="119"/>
        <v>1</v>
      </c>
      <c r="BB326" s="121">
        <f t="shared" si="120"/>
        <v>44298</v>
      </c>
      <c r="BC326" s="121" t="str">
        <f t="shared" si="121"/>
        <v>no</v>
      </c>
      <c r="BD326" s="121" t="b">
        <f t="shared" si="122"/>
        <v>0</v>
      </c>
      <c r="BE326" s="125" t="s">
        <v>56</v>
      </c>
      <c r="BF326" s="116"/>
    </row>
    <row r="327" spans="1:58" s="127" customFormat="1" ht="24" customHeight="1">
      <c r="A327" s="167"/>
      <c r="B327" s="176" t="s">
        <v>662</v>
      </c>
      <c r="D327" s="194" t="s">
        <v>652</v>
      </c>
      <c r="F327" s="164" t="s">
        <v>650</v>
      </c>
      <c r="G327" s="171">
        <v>44301</v>
      </c>
      <c r="H327" s="171">
        <v>44301</v>
      </c>
      <c r="I327" s="171"/>
      <c r="J327" s="171">
        <v>44301</v>
      </c>
      <c r="K327" s="172"/>
      <c r="L327" s="172"/>
      <c r="M327" s="172"/>
      <c r="N327" s="172"/>
      <c r="O327" s="172"/>
      <c r="P327" s="172"/>
      <c r="Q327" s="120"/>
      <c r="R327" s="120"/>
      <c r="S327" s="277">
        <f t="shared" si="111"/>
        <v>1</v>
      </c>
      <c r="T327" s="298">
        <v>1</v>
      </c>
      <c r="U327" s="298">
        <v>0</v>
      </c>
      <c r="V327" s="298">
        <v>1</v>
      </c>
      <c r="W327" s="120"/>
      <c r="X327" s="126"/>
      <c r="Y327" s="126"/>
      <c r="Z327" s="120"/>
      <c r="AA327" s="120"/>
      <c r="AB327" s="120"/>
      <c r="AC327" s="120"/>
      <c r="AD327" s="173"/>
      <c r="AE327" s="116"/>
      <c r="AF327" s="116"/>
      <c r="AG327" s="277" t="s">
        <v>53</v>
      </c>
      <c r="AH327" s="120" t="s">
        <v>54</v>
      </c>
      <c r="AI327" s="120"/>
      <c r="AM327" s="127" t="s">
        <v>653</v>
      </c>
      <c r="AR327" s="121">
        <f t="shared" si="112"/>
        <v>1</v>
      </c>
      <c r="AS327" s="121" t="str">
        <f t="shared" si="113"/>
        <v>2021_04_15_a</v>
      </c>
      <c r="AT327" s="122"/>
      <c r="AU327" s="121" t="str">
        <f t="shared" si="114"/>
        <v>2021</v>
      </c>
      <c r="AV327" s="121" t="str">
        <f t="shared" si="115"/>
        <v>04</v>
      </c>
      <c r="AW327" s="121" t="str">
        <f t="shared" si="116"/>
        <v>15</v>
      </c>
      <c r="AX327" s="121">
        <f t="shared" si="117"/>
        <v>44301</v>
      </c>
      <c r="AY327" s="123"/>
      <c r="AZ327" s="124">
        <f t="shared" si="118"/>
        <v>44301</v>
      </c>
      <c r="BA327" s="121" t="b">
        <f t="shared" si="119"/>
        <v>1</v>
      </c>
      <c r="BB327" s="121" t="str">
        <f t="shared" si="120"/>
        <v xml:space="preserve"> </v>
      </c>
      <c r="BC327" s="121" t="str">
        <f t="shared" si="121"/>
        <v>yes</v>
      </c>
      <c r="BD327" s="121" t="b">
        <f t="shared" si="122"/>
        <v>0</v>
      </c>
      <c r="BE327" s="125" t="s">
        <v>56</v>
      </c>
      <c r="BF327" s="116"/>
    </row>
    <row r="328" spans="1:58" s="127" customFormat="1" ht="24" customHeight="1">
      <c r="B328" s="127" t="s">
        <v>663</v>
      </c>
      <c r="D328" s="194">
        <v>10099412</v>
      </c>
      <c r="F328" s="164" t="s">
        <v>650</v>
      </c>
      <c r="G328" s="165">
        <v>44326</v>
      </c>
      <c r="H328" s="166">
        <v>44326</v>
      </c>
      <c r="I328" s="129"/>
      <c r="J328" s="166">
        <v>44340</v>
      </c>
      <c r="K328" s="165"/>
      <c r="L328" s="129"/>
      <c r="M328" s="129"/>
      <c r="N328" s="129"/>
      <c r="O328" s="129"/>
      <c r="P328" s="129"/>
      <c r="S328" s="277">
        <f t="shared" si="111"/>
        <v>57</v>
      </c>
      <c r="T328" s="298">
        <v>57</v>
      </c>
      <c r="U328" s="298">
        <v>0</v>
      </c>
      <c r="V328" s="298">
        <v>57</v>
      </c>
      <c r="Z328" s="127" t="s">
        <v>51</v>
      </c>
      <c r="AG328" s="120" t="s">
        <v>53</v>
      </c>
      <c r="AH328" s="120" t="s">
        <v>54</v>
      </c>
      <c r="AL328" s="127" t="s">
        <v>55</v>
      </c>
      <c r="AR328" s="121">
        <f t="shared" si="112"/>
        <v>1</v>
      </c>
      <c r="AS328" s="121" t="str">
        <f t="shared" si="113"/>
        <v>2021_05_10_a</v>
      </c>
      <c r="AT328" s="122"/>
      <c r="AU328" s="121" t="str">
        <f t="shared" si="114"/>
        <v>2021</v>
      </c>
      <c r="AV328" s="121" t="str">
        <f t="shared" si="115"/>
        <v>05</v>
      </c>
      <c r="AW328" s="121" t="str">
        <f t="shared" si="116"/>
        <v>10</v>
      </c>
      <c r="AX328" s="121">
        <f t="shared" si="117"/>
        <v>44326</v>
      </c>
      <c r="AY328" s="123"/>
      <c r="AZ328" s="124">
        <f t="shared" si="118"/>
        <v>44326</v>
      </c>
      <c r="BA328" s="121" t="b">
        <f t="shared" si="119"/>
        <v>1</v>
      </c>
      <c r="BB328" s="121">
        <f t="shared" si="120"/>
        <v>44326</v>
      </c>
      <c r="BC328" s="121" t="str">
        <f t="shared" si="121"/>
        <v>no</v>
      </c>
      <c r="BD328" s="121" t="b">
        <f t="shared" si="122"/>
        <v>0</v>
      </c>
      <c r="BE328" s="125" t="s">
        <v>56</v>
      </c>
      <c r="BF328" s="116"/>
    </row>
    <row r="329" spans="1:58" s="127" customFormat="1" ht="24" customHeight="1">
      <c r="B329" s="161" t="s">
        <v>664</v>
      </c>
      <c r="D329" s="194" t="s">
        <v>652</v>
      </c>
      <c r="F329" s="164" t="s">
        <v>650</v>
      </c>
      <c r="G329" s="171">
        <v>44345</v>
      </c>
      <c r="H329" s="171">
        <v>44345</v>
      </c>
      <c r="I329" s="171"/>
      <c r="J329" s="171">
        <v>44345</v>
      </c>
      <c r="K329" s="172"/>
      <c r="L329" s="172"/>
      <c r="M329" s="172"/>
      <c r="N329" s="172"/>
      <c r="O329" s="172"/>
      <c r="P329" s="172"/>
      <c r="Q329" s="120"/>
      <c r="R329" s="120"/>
      <c r="S329" s="277">
        <f t="shared" si="111"/>
        <v>1</v>
      </c>
      <c r="T329" s="298">
        <v>1</v>
      </c>
      <c r="U329" s="298">
        <v>0</v>
      </c>
      <c r="V329" s="298">
        <v>1</v>
      </c>
      <c r="W329" s="120"/>
      <c r="X329" s="126"/>
      <c r="Y329" s="126"/>
      <c r="Z329" s="120"/>
      <c r="AA329" s="120"/>
      <c r="AB329" s="120"/>
      <c r="AC329" s="120"/>
      <c r="AD329" s="173"/>
      <c r="AE329" s="116"/>
      <c r="AF329" s="116"/>
      <c r="AG329" s="277" t="s">
        <v>53</v>
      </c>
      <c r="AH329" s="120" t="s">
        <v>54</v>
      </c>
      <c r="AI329" s="120"/>
      <c r="AM329" s="127" t="s">
        <v>653</v>
      </c>
      <c r="AR329" s="121">
        <f t="shared" si="112"/>
        <v>1</v>
      </c>
      <c r="AS329" s="121" t="str">
        <f t="shared" si="113"/>
        <v>2021_05_29_a</v>
      </c>
      <c r="AT329" s="122"/>
      <c r="AU329" s="121" t="str">
        <f t="shared" si="114"/>
        <v>2021</v>
      </c>
      <c r="AV329" s="121" t="str">
        <f t="shared" si="115"/>
        <v>05</v>
      </c>
      <c r="AW329" s="121" t="str">
        <f t="shared" si="116"/>
        <v>29</v>
      </c>
      <c r="AX329" s="121">
        <f t="shared" si="117"/>
        <v>44345</v>
      </c>
      <c r="AY329" s="123"/>
      <c r="AZ329" s="124">
        <f t="shared" si="118"/>
        <v>44345</v>
      </c>
      <c r="BA329" s="121" t="b">
        <f t="shared" si="119"/>
        <v>1</v>
      </c>
      <c r="BB329" s="121" t="str">
        <f t="shared" si="120"/>
        <v xml:space="preserve"> </v>
      </c>
      <c r="BC329" s="121" t="str">
        <f t="shared" si="121"/>
        <v>yes</v>
      </c>
      <c r="BD329" s="121" t="b">
        <f t="shared" si="122"/>
        <v>0</v>
      </c>
      <c r="BE329" s="125" t="s">
        <v>56</v>
      </c>
      <c r="BF329" s="116"/>
    </row>
    <row r="330" spans="1:58" s="127" customFormat="1" ht="24" customHeight="1">
      <c r="B330" s="127" t="s">
        <v>665</v>
      </c>
      <c r="D330" s="177">
        <v>10100995</v>
      </c>
      <c r="F330" s="164" t="s">
        <v>650</v>
      </c>
      <c r="G330" s="165">
        <v>44354</v>
      </c>
      <c r="H330" s="166">
        <v>44354</v>
      </c>
      <c r="I330" s="129"/>
      <c r="J330" s="166">
        <v>44368</v>
      </c>
      <c r="K330" s="129"/>
      <c r="L330" s="129"/>
      <c r="M330" s="129"/>
      <c r="N330" s="129"/>
      <c r="O330" s="129"/>
      <c r="P330" s="129"/>
      <c r="S330" s="277">
        <f t="shared" si="111"/>
        <v>52</v>
      </c>
      <c r="T330" s="297">
        <v>52</v>
      </c>
      <c r="U330" s="297">
        <v>0</v>
      </c>
      <c r="V330" s="297">
        <v>52</v>
      </c>
      <c r="Z330" s="127" t="s">
        <v>51</v>
      </c>
      <c r="AG330" s="120" t="s">
        <v>53</v>
      </c>
      <c r="AH330" s="120" t="s">
        <v>54</v>
      </c>
      <c r="AL330" s="127" t="s">
        <v>55</v>
      </c>
      <c r="AR330" s="121">
        <f t="shared" si="112"/>
        <v>1</v>
      </c>
      <c r="AS330" s="121" t="str">
        <f t="shared" si="113"/>
        <v>2021_06_07_a</v>
      </c>
      <c r="AT330" s="122"/>
      <c r="AU330" s="121" t="str">
        <f t="shared" si="114"/>
        <v>2021</v>
      </c>
      <c r="AV330" s="121" t="str">
        <f t="shared" si="115"/>
        <v>06</v>
      </c>
      <c r="AW330" s="121" t="str">
        <f t="shared" si="116"/>
        <v>07</v>
      </c>
      <c r="AX330" s="121">
        <f t="shared" si="117"/>
        <v>44354</v>
      </c>
      <c r="AY330" s="123"/>
      <c r="AZ330" s="124">
        <f t="shared" si="118"/>
        <v>44354</v>
      </c>
      <c r="BA330" s="121" t="b">
        <f t="shared" si="119"/>
        <v>1</v>
      </c>
      <c r="BB330" s="121">
        <f t="shared" si="120"/>
        <v>44354</v>
      </c>
      <c r="BC330" s="121" t="str">
        <f t="shared" si="121"/>
        <v>no</v>
      </c>
      <c r="BD330" s="121" t="b">
        <f t="shared" si="122"/>
        <v>0</v>
      </c>
      <c r="BE330" s="125" t="s">
        <v>56</v>
      </c>
      <c r="BF330" s="116"/>
    </row>
    <row r="331" spans="1:58" s="127" customFormat="1" ht="24" customHeight="1">
      <c r="B331" s="127" t="s">
        <v>666</v>
      </c>
      <c r="D331" s="194" t="s">
        <v>667</v>
      </c>
      <c r="F331" s="164" t="s">
        <v>650</v>
      </c>
      <c r="G331" s="165">
        <v>44361</v>
      </c>
      <c r="H331" s="166">
        <v>44361</v>
      </c>
      <c r="I331" s="129"/>
      <c r="J331" s="166">
        <v>44375</v>
      </c>
      <c r="K331" s="129"/>
      <c r="L331" s="129"/>
      <c r="M331" s="129"/>
      <c r="N331" s="129"/>
      <c r="O331" s="129"/>
      <c r="P331" s="129"/>
      <c r="S331" s="277">
        <f t="shared" si="111"/>
        <v>146</v>
      </c>
      <c r="T331" s="298">
        <v>146</v>
      </c>
      <c r="U331" s="298">
        <v>0</v>
      </c>
      <c r="V331" s="298">
        <v>146</v>
      </c>
      <c r="Z331" s="127" t="s">
        <v>51</v>
      </c>
      <c r="AG331" s="120" t="s">
        <v>53</v>
      </c>
      <c r="AH331" s="120" t="s">
        <v>54</v>
      </c>
      <c r="AL331" s="127" t="s">
        <v>55</v>
      </c>
      <c r="AR331" s="121">
        <f t="shared" si="112"/>
        <v>1</v>
      </c>
      <c r="AS331" s="121" t="str">
        <f t="shared" si="113"/>
        <v>2021_06_14_a</v>
      </c>
      <c r="AT331" s="122"/>
      <c r="AU331" s="121" t="str">
        <f t="shared" si="114"/>
        <v>2021</v>
      </c>
      <c r="AV331" s="121" t="str">
        <f t="shared" si="115"/>
        <v>06</v>
      </c>
      <c r="AW331" s="121" t="str">
        <f t="shared" si="116"/>
        <v>14</v>
      </c>
      <c r="AX331" s="121">
        <f t="shared" si="117"/>
        <v>44361</v>
      </c>
      <c r="AY331" s="123"/>
      <c r="AZ331" s="124">
        <f t="shared" si="118"/>
        <v>44361</v>
      </c>
      <c r="BA331" s="121" t="b">
        <f t="shared" si="119"/>
        <v>1</v>
      </c>
      <c r="BB331" s="121">
        <f t="shared" si="120"/>
        <v>44361</v>
      </c>
      <c r="BC331" s="121" t="str">
        <f t="shared" si="121"/>
        <v>no</v>
      </c>
      <c r="BD331" s="121" t="b">
        <f t="shared" si="122"/>
        <v>0</v>
      </c>
      <c r="BE331" s="125" t="s">
        <v>56</v>
      </c>
      <c r="BF331" s="116"/>
    </row>
    <row r="332" spans="1:58" s="127" customFormat="1" ht="24" customHeight="1">
      <c r="B332" s="127" t="s">
        <v>668</v>
      </c>
      <c r="D332" s="194">
        <v>10104526</v>
      </c>
      <c r="F332" s="164" t="s">
        <v>650</v>
      </c>
      <c r="G332" s="165">
        <v>44396</v>
      </c>
      <c r="H332" s="166">
        <v>44396</v>
      </c>
      <c r="I332" s="129"/>
      <c r="J332" s="166">
        <v>44410</v>
      </c>
      <c r="K332" s="129"/>
      <c r="L332" s="129"/>
      <c r="M332" s="129"/>
      <c r="N332" s="129"/>
      <c r="O332" s="129"/>
      <c r="P332" s="129"/>
      <c r="S332" s="277">
        <f t="shared" si="111"/>
        <v>17</v>
      </c>
      <c r="T332" s="298">
        <v>17</v>
      </c>
      <c r="U332" s="298">
        <v>8</v>
      </c>
      <c r="V332" s="298">
        <v>9</v>
      </c>
      <c r="Z332" s="127" t="s">
        <v>51</v>
      </c>
      <c r="AG332" s="120" t="s">
        <v>53</v>
      </c>
      <c r="AH332" s="120" t="s">
        <v>54</v>
      </c>
      <c r="AL332" s="127" t="s">
        <v>55</v>
      </c>
      <c r="AR332" s="121">
        <f t="shared" si="112"/>
        <v>1</v>
      </c>
      <c r="AS332" s="121" t="str">
        <f t="shared" si="113"/>
        <v>2021_07_19_a</v>
      </c>
      <c r="AT332" s="122"/>
      <c r="AU332" s="121" t="str">
        <f t="shared" si="114"/>
        <v>2021</v>
      </c>
      <c r="AV332" s="121" t="str">
        <f t="shared" si="115"/>
        <v>07</v>
      </c>
      <c r="AW332" s="121" t="str">
        <f t="shared" si="116"/>
        <v>19</v>
      </c>
      <c r="AX332" s="121">
        <f t="shared" si="117"/>
        <v>44396</v>
      </c>
      <c r="AY332" s="123"/>
      <c r="AZ332" s="124">
        <f t="shared" si="118"/>
        <v>44396</v>
      </c>
      <c r="BA332" s="121" t="b">
        <f t="shared" si="119"/>
        <v>1</v>
      </c>
      <c r="BB332" s="121">
        <f t="shared" si="120"/>
        <v>44396</v>
      </c>
      <c r="BC332" s="121" t="str">
        <f t="shared" si="121"/>
        <v>no</v>
      </c>
      <c r="BD332" s="121" t="b">
        <f t="shared" si="122"/>
        <v>0</v>
      </c>
      <c r="BE332" s="125" t="s">
        <v>56</v>
      </c>
      <c r="BF332" s="116"/>
    </row>
    <row r="333" spans="1:58" s="127" customFormat="1" ht="24" customHeight="1">
      <c r="B333" s="127" t="s">
        <v>669</v>
      </c>
      <c r="D333" s="194">
        <v>10105275</v>
      </c>
      <c r="F333" s="164" t="s">
        <v>650</v>
      </c>
      <c r="G333" s="165">
        <v>44452</v>
      </c>
      <c r="H333" s="166">
        <v>44452</v>
      </c>
      <c r="I333" s="129"/>
      <c r="J333" s="166">
        <v>44466</v>
      </c>
      <c r="K333" s="129"/>
      <c r="L333" s="129"/>
      <c r="M333" s="129"/>
      <c r="N333" s="129"/>
      <c r="O333" s="129"/>
      <c r="P333" s="129"/>
      <c r="S333" s="277">
        <f t="shared" si="111"/>
        <v>49</v>
      </c>
      <c r="T333" s="298">
        <v>49</v>
      </c>
      <c r="U333" s="298">
        <v>12</v>
      </c>
      <c r="V333" s="298">
        <v>37</v>
      </c>
      <c r="Z333" s="127" t="s">
        <v>51</v>
      </c>
      <c r="AG333" s="120" t="s">
        <v>53</v>
      </c>
      <c r="AH333" s="120" t="s">
        <v>54</v>
      </c>
      <c r="AL333" s="127" t="s">
        <v>55</v>
      </c>
      <c r="AR333" s="121">
        <f t="shared" si="112"/>
        <v>1</v>
      </c>
      <c r="AS333" s="121" t="str">
        <f t="shared" si="113"/>
        <v>2021_09_13_a</v>
      </c>
      <c r="AT333" s="122"/>
      <c r="AU333" s="121" t="str">
        <f t="shared" si="114"/>
        <v>2021</v>
      </c>
      <c r="AV333" s="121" t="str">
        <f t="shared" si="115"/>
        <v>09</v>
      </c>
      <c r="AW333" s="121" t="str">
        <f t="shared" si="116"/>
        <v>13</v>
      </c>
      <c r="AX333" s="121">
        <f t="shared" si="117"/>
        <v>44452</v>
      </c>
      <c r="AY333" s="123"/>
      <c r="AZ333" s="124">
        <f t="shared" si="118"/>
        <v>44452</v>
      </c>
      <c r="BA333" s="121" t="b">
        <f t="shared" si="119"/>
        <v>1</v>
      </c>
      <c r="BB333" s="121">
        <f t="shared" si="120"/>
        <v>44452</v>
      </c>
      <c r="BC333" s="121" t="str">
        <f t="shared" si="121"/>
        <v>no</v>
      </c>
      <c r="BD333" s="121" t="b">
        <f t="shared" si="122"/>
        <v>0</v>
      </c>
      <c r="BE333" s="125" t="s">
        <v>56</v>
      </c>
      <c r="BF333" s="116"/>
    </row>
    <row r="334" spans="1:58" s="127" customFormat="1" ht="24" customHeight="1">
      <c r="B334" s="127" t="s">
        <v>670</v>
      </c>
      <c r="D334" s="299" t="s">
        <v>671</v>
      </c>
      <c r="F334" s="164" t="s">
        <v>650</v>
      </c>
      <c r="G334" s="165">
        <v>44466</v>
      </c>
      <c r="H334" s="166">
        <v>44466</v>
      </c>
      <c r="I334" s="129"/>
      <c r="J334" s="166">
        <v>44480</v>
      </c>
      <c r="K334" s="129"/>
      <c r="L334" s="129"/>
      <c r="M334" s="129"/>
      <c r="N334" s="129"/>
      <c r="O334" s="129"/>
      <c r="P334" s="129"/>
      <c r="S334" s="277">
        <f t="shared" si="111"/>
        <v>4</v>
      </c>
      <c r="T334" s="298">
        <v>4</v>
      </c>
      <c r="U334" s="298">
        <v>0</v>
      </c>
      <c r="V334" s="298">
        <v>4</v>
      </c>
      <c r="Z334" s="127" t="s">
        <v>51</v>
      </c>
      <c r="AG334" s="120" t="s">
        <v>53</v>
      </c>
      <c r="AH334" s="120" t="s">
        <v>54</v>
      </c>
      <c r="AL334" s="127" t="s">
        <v>55</v>
      </c>
      <c r="AR334" s="121">
        <f t="shared" si="112"/>
        <v>1</v>
      </c>
      <c r="AS334" s="121" t="str">
        <f t="shared" si="113"/>
        <v>2021_09_27_a</v>
      </c>
      <c r="AT334" s="122"/>
      <c r="AU334" s="121" t="str">
        <f t="shared" si="114"/>
        <v>2021</v>
      </c>
      <c r="AV334" s="121" t="str">
        <f t="shared" si="115"/>
        <v>09</v>
      </c>
      <c r="AW334" s="121" t="str">
        <f t="shared" si="116"/>
        <v>27</v>
      </c>
      <c r="AX334" s="121">
        <f t="shared" si="117"/>
        <v>44466</v>
      </c>
      <c r="AY334" s="123"/>
      <c r="AZ334" s="124">
        <f t="shared" si="118"/>
        <v>44466</v>
      </c>
      <c r="BA334" s="121" t="b">
        <f t="shared" si="119"/>
        <v>1</v>
      </c>
      <c r="BB334" s="121">
        <f t="shared" si="120"/>
        <v>44466</v>
      </c>
      <c r="BC334" s="121" t="str">
        <f t="shared" si="121"/>
        <v>no</v>
      </c>
      <c r="BD334" s="121" t="b">
        <f t="shared" si="122"/>
        <v>0</v>
      </c>
      <c r="BE334" s="125" t="s">
        <v>56</v>
      </c>
      <c r="BF334" s="116"/>
    </row>
    <row r="335" spans="1:58" s="127" customFormat="1" ht="24" customHeight="1">
      <c r="B335" s="163" t="s">
        <v>672</v>
      </c>
      <c r="D335" s="194">
        <v>10236108</v>
      </c>
      <c r="F335" s="164" t="s">
        <v>650</v>
      </c>
      <c r="G335" s="165">
        <v>44536</v>
      </c>
      <c r="H335" s="166">
        <v>44536</v>
      </c>
      <c r="I335" s="129"/>
      <c r="J335" s="166">
        <v>44550</v>
      </c>
      <c r="K335" s="129"/>
      <c r="L335" s="129"/>
      <c r="M335" s="129"/>
      <c r="N335" s="129"/>
      <c r="O335" s="129"/>
      <c r="P335" s="129"/>
      <c r="S335" s="277">
        <f t="shared" si="111"/>
        <v>23</v>
      </c>
      <c r="T335" s="298">
        <v>23</v>
      </c>
      <c r="U335" s="298">
        <v>0</v>
      </c>
      <c r="V335" s="298">
        <v>23</v>
      </c>
      <c r="Z335" s="127" t="s">
        <v>51</v>
      </c>
      <c r="AG335" s="120" t="s">
        <v>53</v>
      </c>
      <c r="AH335" s="120" t="s">
        <v>54</v>
      </c>
      <c r="AL335" s="127" t="s">
        <v>55</v>
      </c>
      <c r="AR335" s="121">
        <f t="shared" si="112"/>
        <v>1</v>
      </c>
      <c r="AS335" s="121" t="str">
        <f t="shared" si="113"/>
        <v>2021_12_06_a</v>
      </c>
      <c r="AT335" s="122"/>
      <c r="AU335" s="121" t="str">
        <f t="shared" si="114"/>
        <v>2021</v>
      </c>
      <c r="AV335" s="121" t="str">
        <f t="shared" si="115"/>
        <v>12</v>
      </c>
      <c r="AW335" s="121" t="str">
        <f t="shared" si="116"/>
        <v>06</v>
      </c>
      <c r="AX335" s="121">
        <f t="shared" si="117"/>
        <v>44536</v>
      </c>
      <c r="AY335" s="123"/>
      <c r="AZ335" s="124">
        <f t="shared" si="118"/>
        <v>44536</v>
      </c>
      <c r="BA335" s="121" t="b">
        <f t="shared" si="119"/>
        <v>1</v>
      </c>
      <c r="BB335" s="121">
        <f t="shared" si="120"/>
        <v>44536</v>
      </c>
      <c r="BC335" s="121" t="str">
        <f t="shared" si="121"/>
        <v>no</v>
      </c>
      <c r="BD335" s="121" t="b">
        <f t="shared" si="122"/>
        <v>0</v>
      </c>
      <c r="BE335" s="125" t="s">
        <v>56</v>
      </c>
      <c r="BF335" s="116"/>
    </row>
    <row r="336" spans="1:58" s="127" customFormat="1" ht="24" customHeight="1">
      <c r="B336" s="177" t="s">
        <v>673</v>
      </c>
      <c r="C336" s="169"/>
      <c r="D336" s="177" t="s">
        <v>671</v>
      </c>
      <c r="E336" s="170"/>
      <c r="F336" s="164" t="s">
        <v>650</v>
      </c>
      <c r="G336" s="165">
        <v>44585</v>
      </c>
      <c r="H336" s="165">
        <v>44585</v>
      </c>
      <c r="I336" s="129"/>
      <c r="J336" s="165">
        <v>44599</v>
      </c>
      <c r="K336" s="129"/>
      <c r="L336" s="129"/>
      <c r="M336" s="129"/>
      <c r="N336" s="129"/>
      <c r="O336" s="129"/>
      <c r="P336" s="129"/>
      <c r="S336" s="277">
        <f t="shared" si="111"/>
        <v>51</v>
      </c>
      <c r="T336" s="297">
        <v>51</v>
      </c>
      <c r="U336" s="297">
        <v>0</v>
      </c>
      <c r="V336" s="297">
        <v>51</v>
      </c>
      <c r="Z336" s="127" t="s">
        <v>51</v>
      </c>
      <c r="AG336" s="120" t="s">
        <v>53</v>
      </c>
      <c r="AH336" s="120" t="s">
        <v>54</v>
      </c>
      <c r="AL336" s="127" t="s">
        <v>55</v>
      </c>
      <c r="AR336" s="121">
        <f t="shared" si="112"/>
        <v>1</v>
      </c>
      <c r="AS336" s="121" t="str">
        <f t="shared" si="113"/>
        <v>2022_01_24_a</v>
      </c>
      <c r="AT336" s="122"/>
      <c r="AU336" s="121" t="str">
        <f t="shared" si="114"/>
        <v>2022</v>
      </c>
      <c r="AV336" s="121" t="str">
        <f t="shared" si="115"/>
        <v>01</v>
      </c>
      <c r="AW336" s="121" t="str">
        <f t="shared" si="116"/>
        <v>24</v>
      </c>
      <c r="AX336" s="121">
        <f t="shared" si="117"/>
        <v>44585</v>
      </c>
      <c r="AY336" s="123"/>
      <c r="AZ336" s="124">
        <f t="shared" si="118"/>
        <v>44585</v>
      </c>
      <c r="BA336" s="121" t="b">
        <f t="shared" si="119"/>
        <v>1</v>
      </c>
      <c r="BB336" s="121">
        <f t="shared" si="120"/>
        <v>44585</v>
      </c>
      <c r="BC336" s="121" t="str">
        <f t="shared" si="121"/>
        <v>no</v>
      </c>
      <c r="BD336" s="121" t="b">
        <f t="shared" si="122"/>
        <v>0</v>
      </c>
      <c r="BE336" s="125" t="s">
        <v>56</v>
      </c>
      <c r="BF336" s="116"/>
    </row>
    <row r="337" spans="1:59" s="127" customFormat="1" ht="24" customHeight="1">
      <c r="A337" s="167"/>
      <c r="B337" s="177" t="s">
        <v>674</v>
      </c>
      <c r="C337" s="169"/>
      <c r="D337" s="194">
        <v>10239708</v>
      </c>
      <c r="E337" s="170"/>
      <c r="F337" s="164" t="s">
        <v>650</v>
      </c>
      <c r="G337" s="165">
        <v>44606</v>
      </c>
      <c r="H337" s="165">
        <v>44606</v>
      </c>
      <c r="I337" s="129"/>
      <c r="J337" s="165">
        <v>44620</v>
      </c>
      <c r="K337" s="129"/>
      <c r="L337" s="129"/>
      <c r="M337" s="129"/>
      <c r="N337" s="129"/>
      <c r="O337" s="129"/>
      <c r="P337" s="129"/>
      <c r="S337" s="277">
        <f t="shared" si="111"/>
        <v>43</v>
      </c>
      <c r="T337" s="298">
        <v>43</v>
      </c>
      <c r="U337" s="298">
        <v>7</v>
      </c>
      <c r="V337" s="298">
        <v>36</v>
      </c>
      <c r="Z337" s="127" t="s">
        <v>51</v>
      </c>
      <c r="AG337" s="120" t="s">
        <v>53</v>
      </c>
      <c r="AH337" s="120" t="s">
        <v>54</v>
      </c>
      <c r="AL337" s="127" t="s">
        <v>55</v>
      </c>
      <c r="AR337" s="121">
        <f t="shared" si="112"/>
        <v>1</v>
      </c>
      <c r="AS337" s="121" t="str">
        <f t="shared" si="113"/>
        <v>2022_02_14_a</v>
      </c>
      <c r="AT337" s="122"/>
      <c r="AU337" s="121" t="str">
        <f t="shared" si="114"/>
        <v>2022</v>
      </c>
      <c r="AV337" s="121" t="str">
        <f t="shared" si="115"/>
        <v>02</v>
      </c>
      <c r="AW337" s="121" t="str">
        <f t="shared" si="116"/>
        <v>14</v>
      </c>
      <c r="AX337" s="121">
        <f t="shared" si="117"/>
        <v>44606</v>
      </c>
      <c r="AY337" s="123"/>
      <c r="AZ337" s="124">
        <f t="shared" si="118"/>
        <v>44606</v>
      </c>
      <c r="BA337" s="121" t="b">
        <f t="shared" si="119"/>
        <v>1</v>
      </c>
      <c r="BB337" s="121">
        <f t="shared" si="120"/>
        <v>44606</v>
      </c>
      <c r="BC337" s="121" t="str">
        <f t="shared" si="121"/>
        <v>no</v>
      </c>
      <c r="BD337" s="121" t="b">
        <f t="shared" si="122"/>
        <v>0</v>
      </c>
      <c r="BE337" s="125" t="s">
        <v>56</v>
      </c>
      <c r="BF337" s="116"/>
    </row>
    <row r="338" spans="1:59" s="127" customFormat="1" ht="24" customHeight="1">
      <c r="A338" s="167"/>
      <c r="B338" s="168" t="s">
        <v>675</v>
      </c>
      <c r="C338" s="169"/>
      <c r="D338" s="194" t="s">
        <v>652</v>
      </c>
      <c r="E338" s="170"/>
      <c r="F338" s="164" t="s">
        <v>650</v>
      </c>
      <c r="G338" s="171">
        <v>44621</v>
      </c>
      <c r="H338" s="171">
        <v>44621</v>
      </c>
      <c r="I338" s="171"/>
      <c r="J338" s="171">
        <v>44621</v>
      </c>
      <c r="K338" s="172"/>
      <c r="L338" s="172"/>
      <c r="M338" s="172"/>
      <c r="N338" s="172"/>
      <c r="O338" s="172"/>
      <c r="P338" s="172"/>
      <c r="Q338" s="120"/>
      <c r="R338" s="120"/>
      <c r="S338" s="277">
        <f t="shared" si="111"/>
        <v>2</v>
      </c>
      <c r="T338" s="298">
        <v>2</v>
      </c>
      <c r="U338" s="298">
        <v>0</v>
      </c>
      <c r="V338" s="298">
        <v>2</v>
      </c>
      <c r="W338" s="120"/>
      <c r="X338" s="126"/>
      <c r="Y338" s="126"/>
      <c r="Z338" s="120"/>
      <c r="AA338" s="120"/>
      <c r="AB338" s="120"/>
      <c r="AC338" s="120"/>
      <c r="AD338" s="173"/>
      <c r="AE338" s="116"/>
      <c r="AF338" s="116"/>
      <c r="AG338" s="277" t="s">
        <v>53</v>
      </c>
      <c r="AH338" s="120" t="s">
        <v>54</v>
      </c>
      <c r="AI338" s="120"/>
      <c r="AM338" s="127" t="s">
        <v>653</v>
      </c>
      <c r="AR338" s="121">
        <f t="shared" si="112"/>
        <v>1</v>
      </c>
      <c r="AS338" s="121" t="str">
        <f t="shared" si="113"/>
        <v>2022_03_01_a</v>
      </c>
      <c r="AT338" s="122"/>
      <c r="AU338" s="121" t="str">
        <f t="shared" si="114"/>
        <v>2022</v>
      </c>
      <c r="AV338" s="121" t="str">
        <f t="shared" si="115"/>
        <v>03</v>
      </c>
      <c r="AW338" s="121" t="str">
        <f t="shared" si="116"/>
        <v>01</v>
      </c>
      <c r="AX338" s="121">
        <f t="shared" si="117"/>
        <v>44621</v>
      </c>
      <c r="AY338" s="123"/>
      <c r="AZ338" s="124">
        <f t="shared" si="118"/>
        <v>44621</v>
      </c>
      <c r="BA338" s="121" t="b">
        <f t="shared" si="119"/>
        <v>1</v>
      </c>
      <c r="BB338" s="121" t="str">
        <f t="shared" si="120"/>
        <v xml:space="preserve"> </v>
      </c>
      <c r="BC338" s="121" t="str">
        <f t="shared" si="121"/>
        <v>yes</v>
      </c>
      <c r="BD338" s="121" t="b">
        <f t="shared" si="122"/>
        <v>0</v>
      </c>
      <c r="BE338" s="125" t="s">
        <v>56</v>
      </c>
      <c r="BF338" s="116"/>
    </row>
    <row r="339" spans="1:59" s="127" customFormat="1" ht="24" customHeight="1">
      <c r="A339" s="167"/>
      <c r="B339" s="177" t="s">
        <v>676</v>
      </c>
      <c r="C339" s="169"/>
      <c r="D339" s="194">
        <v>10239740</v>
      </c>
      <c r="E339" s="170"/>
      <c r="F339" s="164" t="s">
        <v>650</v>
      </c>
      <c r="G339" s="165">
        <v>44627</v>
      </c>
      <c r="H339" s="165">
        <v>44627</v>
      </c>
      <c r="I339" s="129"/>
      <c r="J339" s="165">
        <v>44641</v>
      </c>
      <c r="K339" s="129"/>
      <c r="L339" s="129"/>
      <c r="M339" s="129"/>
      <c r="N339" s="129"/>
      <c r="O339" s="129"/>
      <c r="P339" s="129"/>
      <c r="S339" s="277">
        <f t="shared" si="111"/>
        <v>33</v>
      </c>
      <c r="T339" s="298">
        <v>33</v>
      </c>
      <c r="U339" s="298">
        <v>0</v>
      </c>
      <c r="V339" s="298">
        <v>33</v>
      </c>
      <c r="Z339" s="127" t="s">
        <v>51</v>
      </c>
      <c r="AG339" s="120" t="s">
        <v>53</v>
      </c>
      <c r="AH339" s="120" t="s">
        <v>54</v>
      </c>
      <c r="AL339" s="127" t="s">
        <v>55</v>
      </c>
      <c r="AR339" s="121">
        <f t="shared" si="112"/>
        <v>1</v>
      </c>
      <c r="AS339" s="121" t="str">
        <f t="shared" si="113"/>
        <v>2022_03_07_a</v>
      </c>
      <c r="AT339" s="122"/>
      <c r="AU339" s="121" t="str">
        <f t="shared" si="114"/>
        <v>2022</v>
      </c>
      <c r="AV339" s="121" t="str">
        <f t="shared" si="115"/>
        <v>03</v>
      </c>
      <c r="AW339" s="121" t="str">
        <f t="shared" si="116"/>
        <v>07</v>
      </c>
      <c r="AX339" s="121">
        <f t="shared" si="117"/>
        <v>44627</v>
      </c>
      <c r="AY339" s="123"/>
      <c r="AZ339" s="124">
        <f t="shared" si="118"/>
        <v>44627</v>
      </c>
      <c r="BA339" s="121" t="b">
        <f t="shared" si="119"/>
        <v>1</v>
      </c>
      <c r="BB339" s="121">
        <f t="shared" si="120"/>
        <v>44627</v>
      </c>
      <c r="BC339" s="121" t="str">
        <f t="shared" si="121"/>
        <v>no</v>
      </c>
      <c r="BD339" s="121" t="b">
        <f t="shared" si="122"/>
        <v>0</v>
      </c>
      <c r="BE339" s="125" t="s">
        <v>56</v>
      </c>
      <c r="BF339" s="116"/>
    </row>
    <row r="340" spans="1:59" s="127" customFormat="1" ht="24" customHeight="1">
      <c r="A340" s="167"/>
      <c r="B340" s="168" t="s">
        <v>677</v>
      </c>
      <c r="C340" s="169"/>
      <c r="D340" s="194" t="s">
        <v>652</v>
      </c>
      <c r="E340" s="170"/>
      <c r="F340" s="164" t="s">
        <v>650</v>
      </c>
      <c r="G340" s="165">
        <v>44634</v>
      </c>
      <c r="H340" s="165">
        <v>44634</v>
      </c>
      <c r="I340" s="129"/>
      <c r="J340" s="165">
        <v>44634</v>
      </c>
      <c r="K340" s="129"/>
      <c r="L340" s="129"/>
      <c r="M340" s="129"/>
      <c r="N340" s="129"/>
      <c r="O340" s="129"/>
      <c r="P340" s="129"/>
      <c r="S340" s="277">
        <f t="shared" si="111"/>
        <v>1</v>
      </c>
      <c r="T340" s="298">
        <v>1</v>
      </c>
      <c r="U340" s="298">
        <v>0</v>
      </c>
      <c r="V340" s="298">
        <v>1</v>
      </c>
      <c r="AG340" s="277" t="s">
        <v>53</v>
      </c>
      <c r="AH340" s="120" t="s">
        <v>54</v>
      </c>
      <c r="AL340" s="127" t="s">
        <v>55</v>
      </c>
      <c r="AM340" s="127" t="s">
        <v>653</v>
      </c>
      <c r="AR340" s="121">
        <f t="shared" si="112"/>
        <v>1</v>
      </c>
      <c r="AS340" s="121" t="str">
        <f t="shared" si="113"/>
        <v>2022_03_14_a</v>
      </c>
      <c r="AT340" s="122"/>
      <c r="AU340" s="121" t="str">
        <f t="shared" si="114"/>
        <v>2022</v>
      </c>
      <c r="AV340" s="121" t="str">
        <f t="shared" si="115"/>
        <v>03</v>
      </c>
      <c r="AW340" s="121" t="str">
        <f t="shared" si="116"/>
        <v>14</v>
      </c>
      <c r="AX340" s="121">
        <f t="shared" si="117"/>
        <v>44634</v>
      </c>
      <c r="AY340" s="123"/>
      <c r="AZ340" s="124">
        <f t="shared" si="118"/>
        <v>44634</v>
      </c>
      <c r="BA340" s="121" t="b">
        <f t="shared" si="119"/>
        <v>1</v>
      </c>
      <c r="BB340" s="121" t="str">
        <f t="shared" si="120"/>
        <v xml:space="preserve"> </v>
      </c>
      <c r="BC340" s="121" t="str">
        <f t="shared" si="121"/>
        <v>yes</v>
      </c>
      <c r="BD340" s="121" t="b">
        <f t="shared" si="122"/>
        <v>0</v>
      </c>
      <c r="BE340" s="125" t="s">
        <v>56</v>
      </c>
      <c r="BF340" s="116"/>
    </row>
    <row r="341" spans="1:59" s="127" customFormat="1" ht="24" customHeight="1">
      <c r="A341" s="167"/>
      <c r="B341" s="168" t="s">
        <v>678</v>
      </c>
      <c r="C341" s="169"/>
      <c r="D341" s="194" t="s">
        <v>652</v>
      </c>
      <c r="E341" s="170"/>
      <c r="F341" s="164" t="s">
        <v>650</v>
      </c>
      <c r="G341" s="165">
        <v>44635</v>
      </c>
      <c r="H341" s="165">
        <v>44635</v>
      </c>
      <c r="I341" s="129"/>
      <c r="J341" s="165">
        <v>44635</v>
      </c>
      <c r="K341" s="129"/>
      <c r="L341" s="129"/>
      <c r="M341" s="129"/>
      <c r="N341" s="129"/>
      <c r="O341" s="129"/>
      <c r="P341" s="129"/>
      <c r="S341" s="277">
        <f t="shared" si="111"/>
        <v>3</v>
      </c>
      <c r="T341" s="298">
        <v>3</v>
      </c>
      <c r="U341" s="298">
        <v>0</v>
      </c>
      <c r="V341" s="298">
        <v>3</v>
      </c>
      <c r="AG341" s="277" t="s">
        <v>53</v>
      </c>
      <c r="AH341" s="120" t="s">
        <v>54</v>
      </c>
      <c r="AL341" s="127" t="s">
        <v>55</v>
      </c>
      <c r="AM341" s="127" t="s">
        <v>653</v>
      </c>
      <c r="AR341" s="121">
        <f t="shared" si="112"/>
        <v>1</v>
      </c>
      <c r="AS341" s="121" t="str">
        <f t="shared" si="113"/>
        <v>2022_03_15_a</v>
      </c>
      <c r="AT341" s="122"/>
      <c r="AU341" s="121" t="str">
        <f t="shared" si="114"/>
        <v>2022</v>
      </c>
      <c r="AV341" s="121" t="str">
        <f t="shared" si="115"/>
        <v>03</v>
      </c>
      <c r="AW341" s="121" t="str">
        <f t="shared" si="116"/>
        <v>15</v>
      </c>
      <c r="AX341" s="121">
        <f t="shared" si="117"/>
        <v>44635</v>
      </c>
      <c r="AY341" s="123"/>
      <c r="AZ341" s="124">
        <f t="shared" si="118"/>
        <v>44635</v>
      </c>
      <c r="BA341" s="121" t="b">
        <f t="shared" si="119"/>
        <v>1</v>
      </c>
      <c r="BB341" s="121" t="str">
        <f t="shared" si="120"/>
        <v xml:space="preserve"> </v>
      </c>
      <c r="BC341" s="121" t="str">
        <f t="shared" si="121"/>
        <v>yes</v>
      </c>
      <c r="BD341" s="121" t="b">
        <f t="shared" si="122"/>
        <v>0</v>
      </c>
      <c r="BE341" s="125" t="s">
        <v>56</v>
      </c>
      <c r="BF341" s="116"/>
    </row>
    <row r="342" spans="1:59" s="127" customFormat="1" ht="24" customHeight="1">
      <c r="A342" s="167"/>
      <c r="B342" s="177" t="s">
        <v>679</v>
      </c>
      <c r="C342" s="169"/>
      <c r="D342" s="194">
        <v>10261056</v>
      </c>
      <c r="E342" s="170"/>
      <c r="F342" s="164" t="s">
        <v>650</v>
      </c>
      <c r="G342" s="165">
        <v>44676</v>
      </c>
      <c r="H342" s="165">
        <v>44676</v>
      </c>
      <c r="I342" s="129"/>
      <c r="J342" s="165">
        <v>44690</v>
      </c>
      <c r="K342" s="129"/>
      <c r="L342" s="129"/>
      <c r="M342" s="129"/>
      <c r="N342" s="129"/>
      <c r="O342" s="129"/>
      <c r="P342" s="129"/>
      <c r="S342" s="277">
        <f t="shared" si="111"/>
        <v>31</v>
      </c>
      <c r="T342" s="298">
        <v>31</v>
      </c>
      <c r="U342" s="298">
        <v>0</v>
      </c>
      <c r="V342" s="298">
        <v>31</v>
      </c>
      <c r="Z342" s="127" t="s">
        <v>51</v>
      </c>
      <c r="AG342" s="120" t="s">
        <v>53</v>
      </c>
      <c r="AH342" s="120" t="s">
        <v>54</v>
      </c>
      <c r="AL342" s="127" t="s">
        <v>55</v>
      </c>
      <c r="AR342" s="121">
        <f t="shared" si="112"/>
        <v>1</v>
      </c>
      <c r="AS342" s="121" t="str">
        <f t="shared" si="113"/>
        <v>2022_04_25_a</v>
      </c>
      <c r="AT342" s="122"/>
      <c r="AU342" s="121" t="str">
        <f t="shared" si="114"/>
        <v>2022</v>
      </c>
      <c r="AV342" s="121" t="str">
        <f t="shared" si="115"/>
        <v>04</v>
      </c>
      <c r="AW342" s="121" t="str">
        <f t="shared" si="116"/>
        <v>25</v>
      </c>
      <c r="AX342" s="121">
        <f t="shared" si="117"/>
        <v>44676</v>
      </c>
      <c r="AY342" s="123"/>
      <c r="AZ342" s="124">
        <f t="shared" si="118"/>
        <v>44676</v>
      </c>
      <c r="BA342" s="121" t="b">
        <f t="shared" si="119"/>
        <v>1</v>
      </c>
      <c r="BB342" s="121">
        <f t="shared" si="120"/>
        <v>44676</v>
      </c>
      <c r="BC342" s="121" t="str">
        <f t="shared" si="121"/>
        <v>no</v>
      </c>
      <c r="BD342" s="121" t="b">
        <f t="shared" si="122"/>
        <v>0</v>
      </c>
      <c r="BE342" s="125" t="s">
        <v>56</v>
      </c>
      <c r="BF342" s="116"/>
    </row>
    <row r="343" spans="1:59" s="127" customFormat="1" ht="24" customHeight="1">
      <c r="A343" s="167"/>
      <c r="B343" s="177" t="s">
        <v>680</v>
      </c>
      <c r="C343" s="169"/>
      <c r="D343" s="186" t="s">
        <v>681</v>
      </c>
      <c r="E343" s="170"/>
      <c r="F343" s="164" t="s">
        <v>650</v>
      </c>
      <c r="G343" s="165">
        <v>44690</v>
      </c>
      <c r="H343" s="165">
        <v>44690</v>
      </c>
      <c r="I343" s="129"/>
      <c r="J343" s="165">
        <v>44704</v>
      </c>
      <c r="K343" s="129"/>
      <c r="L343" s="129"/>
      <c r="M343" s="129"/>
      <c r="N343" s="129"/>
      <c r="O343" s="129"/>
      <c r="P343" s="129"/>
      <c r="S343" s="277">
        <f t="shared" si="111"/>
        <v>0</v>
      </c>
      <c r="T343" s="297">
        <v>0</v>
      </c>
      <c r="U343" s="297">
        <v>0</v>
      </c>
      <c r="V343" s="297">
        <v>0</v>
      </c>
      <c r="Z343" s="127" t="s">
        <v>51</v>
      </c>
      <c r="AG343" s="120" t="s">
        <v>53</v>
      </c>
      <c r="AH343" s="120" t="s">
        <v>54</v>
      </c>
      <c r="AL343" s="127" t="s">
        <v>55</v>
      </c>
      <c r="AR343" s="121">
        <f t="shared" si="112"/>
        <v>1</v>
      </c>
      <c r="AS343" s="121" t="str">
        <f t="shared" si="113"/>
        <v>2022_05_09_a</v>
      </c>
      <c r="AT343" s="122"/>
      <c r="AU343" s="121" t="str">
        <f t="shared" si="114"/>
        <v>2022</v>
      </c>
      <c r="AV343" s="121" t="str">
        <f t="shared" si="115"/>
        <v>05</v>
      </c>
      <c r="AW343" s="121" t="str">
        <f t="shared" si="116"/>
        <v>09</v>
      </c>
      <c r="AX343" s="121">
        <f t="shared" si="117"/>
        <v>44690</v>
      </c>
      <c r="AY343" s="123"/>
      <c r="AZ343" s="124">
        <f t="shared" si="118"/>
        <v>44690</v>
      </c>
      <c r="BA343" s="121" t="b">
        <f t="shared" si="119"/>
        <v>1</v>
      </c>
      <c r="BB343" s="121">
        <f t="shared" si="120"/>
        <v>44690</v>
      </c>
      <c r="BC343" s="121" t="str">
        <f t="shared" si="121"/>
        <v>no</v>
      </c>
      <c r="BD343" s="121" t="b">
        <f t="shared" si="122"/>
        <v>1</v>
      </c>
      <c r="BE343" s="125" t="s">
        <v>56</v>
      </c>
      <c r="BF343" s="116"/>
    </row>
    <row r="344" spans="1:59" s="127" customFormat="1" ht="24" customHeight="1">
      <c r="A344" s="167"/>
      <c r="B344" s="178" t="s">
        <v>682</v>
      </c>
      <c r="C344" s="169"/>
      <c r="D344" s="194" t="s">
        <v>652</v>
      </c>
      <c r="E344" s="170"/>
      <c r="F344" s="164" t="s">
        <v>650</v>
      </c>
      <c r="G344" s="171">
        <v>44704</v>
      </c>
      <c r="H344" s="171">
        <v>44704</v>
      </c>
      <c r="I344" s="171"/>
      <c r="J344" s="171">
        <v>44704</v>
      </c>
      <c r="K344" s="172"/>
      <c r="L344" s="172"/>
      <c r="M344" s="172"/>
      <c r="N344" s="172"/>
      <c r="O344" s="172"/>
      <c r="P344" s="172"/>
      <c r="Q344" s="120"/>
      <c r="R344" s="120"/>
      <c r="S344" s="277">
        <f t="shared" si="111"/>
        <v>31</v>
      </c>
      <c r="T344" s="298">
        <v>31</v>
      </c>
      <c r="U344" s="298">
        <v>0</v>
      </c>
      <c r="V344" s="298">
        <v>31</v>
      </c>
      <c r="W344" s="120"/>
      <c r="X344" s="126"/>
      <c r="Y344" s="126"/>
      <c r="Z344" s="120"/>
      <c r="AA344" s="120"/>
      <c r="AB344" s="120"/>
      <c r="AC344" s="120"/>
      <c r="AD344" s="173"/>
      <c r="AE344" s="116"/>
      <c r="AF344" s="116"/>
      <c r="AG344" s="277" t="s">
        <v>53</v>
      </c>
      <c r="AH344" s="120" t="s">
        <v>54</v>
      </c>
      <c r="AI344" s="120"/>
      <c r="AM344" s="127" t="s">
        <v>653</v>
      </c>
      <c r="AR344" s="121">
        <f t="shared" si="112"/>
        <v>1</v>
      </c>
      <c r="AS344" s="121" t="str">
        <f t="shared" si="113"/>
        <v>2022_05_23_a</v>
      </c>
      <c r="AT344" s="122"/>
      <c r="AU344" s="121" t="str">
        <f t="shared" si="114"/>
        <v>2022</v>
      </c>
      <c r="AV344" s="121" t="str">
        <f t="shared" si="115"/>
        <v>05</v>
      </c>
      <c r="AW344" s="121" t="str">
        <f t="shared" si="116"/>
        <v>23</v>
      </c>
      <c r="AX344" s="121">
        <f t="shared" si="117"/>
        <v>44704</v>
      </c>
      <c r="AY344" s="123"/>
      <c r="AZ344" s="124">
        <f t="shared" si="118"/>
        <v>44704</v>
      </c>
      <c r="BA344" s="121" t="b">
        <f t="shared" si="119"/>
        <v>1</v>
      </c>
      <c r="BB344" s="121" t="str">
        <f t="shared" si="120"/>
        <v xml:space="preserve"> </v>
      </c>
      <c r="BC344" s="121" t="str">
        <f t="shared" si="121"/>
        <v>yes</v>
      </c>
      <c r="BD344" s="121" t="b">
        <f t="shared" si="122"/>
        <v>0</v>
      </c>
      <c r="BE344" s="125" t="s">
        <v>56</v>
      </c>
      <c r="BF344" s="116"/>
    </row>
    <row r="345" spans="1:59" s="127" customFormat="1" ht="24" customHeight="1">
      <c r="A345" s="167"/>
      <c r="B345" s="177" t="s">
        <v>683</v>
      </c>
      <c r="C345" s="169"/>
      <c r="D345" s="194">
        <v>10261057</v>
      </c>
      <c r="E345" s="170"/>
      <c r="F345" s="164" t="s">
        <v>650</v>
      </c>
      <c r="G345" s="165">
        <v>44718</v>
      </c>
      <c r="H345" s="165">
        <v>44718</v>
      </c>
      <c r="I345" s="129"/>
      <c r="J345" s="165">
        <v>44732</v>
      </c>
      <c r="K345" s="129"/>
      <c r="L345" s="129"/>
      <c r="M345" s="129"/>
      <c r="N345" s="129"/>
      <c r="O345" s="129"/>
      <c r="P345" s="129"/>
      <c r="S345" s="277">
        <f t="shared" si="111"/>
        <v>40</v>
      </c>
      <c r="T345" s="298">
        <v>40</v>
      </c>
      <c r="U345" s="298">
        <v>0</v>
      </c>
      <c r="V345" s="298">
        <v>40</v>
      </c>
      <c r="Z345" s="127" t="s">
        <v>51</v>
      </c>
      <c r="AG345" s="120" t="s">
        <v>53</v>
      </c>
      <c r="AH345" s="120" t="s">
        <v>54</v>
      </c>
      <c r="AL345" s="127" t="s">
        <v>55</v>
      </c>
      <c r="AR345" s="121">
        <f t="shared" si="112"/>
        <v>1</v>
      </c>
      <c r="AS345" s="121" t="str">
        <f t="shared" si="113"/>
        <v>2022_06_06_a</v>
      </c>
      <c r="AT345" s="122"/>
      <c r="AU345" s="121" t="str">
        <f t="shared" si="114"/>
        <v>2022</v>
      </c>
      <c r="AV345" s="121" t="str">
        <f t="shared" si="115"/>
        <v>06</v>
      </c>
      <c r="AW345" s="121" t="str">
        <f t="shared" si="116"/>
        <v>06</v>
      </c>
      <c r="AX345" s="121">
        <f t="shared" si="117"/>
        <v>44718</v>
      </c>
      <c r="AY345" s="123"/>
      <c r="AZ345" s="124">
        <f t="shared" si="118"/>
        <v>44718</v>
      </c>
      <c r="BA345" s="121" t="b">
        <f t="shared" si="119"/>
        <v>1</v>
      </c>
      <c r="BB345" s="121">
        <f t="shared" si="120"/>
        <v>44718</v>
      </c>
      <c r="BC345" s="121" t="str">
        <f t="shared" si="121"/>
        <v>no</v>
      </c>
      <c r="BD345" s="121" t="b">
        <f t="shared" si="122"/>
        <v>0</v>
      </c>
      <c r="BE345" s="125" t="s">
        <v>56</v>
      </c>
      <c r="BF345" s="116"/>
    </row>
    <row r="346" spans="1:59" s="127" customFormat="1" ht="24" customHeight="1">
      <c r="A346" s="167"/>
      <c r="B346" s="177" t="s">
        <v>684</v>
      </c>
      <c r="C346" s="169"/>
      <c r="D346" s="194">
        <v>10261087</v>
      </c>
      <c r="E346" s="170"/>
      <c r="F346" s="164" t="s">
        <v>650</v>
      </c>
      <c r="G346" s="165">
        <v>44718</v>
      </c>
      <c r="H346" s="165">
        <v>44718</v>
      </c>
      <c r="I346" s="129"/>
      <c r="J346" s="165">
        <v>44732</v>
      </c>
      <c r="K346" s="129"/>
      <c r="L346" s="129"/>
      <c r="M346" s="129"/>
      <c r="N346" s="129"/>
      <c r="O346" s="129"/>
      <c r="P346" s="129"/>
      <c r="S346" s="277">
        <f t="shared" si="111"/>
        <v>43</v>
      </c>
      <c r="T346" s="298">
        <v>43</v>
      </c>
      <c r="U346" s="298">
        <v>7</v>
      </c>
      <c r="V346" s="298">
        <v>36</v>
      </c>
      <c r="Z346" s="127" t="s">
        <v>51</v>
      </c>
      <c r="AG346" s="120" t="s">
        <v>53</v>
      </c>
      <c r="AH346" s="120" t="s">
        <v>54</v>
      </c>
      <c r="AL346" s="127" t="s">
        <v>55</v>
      </c>
      <c r="AR346" s="121">
        <f t="shared" si="112"/>
        <v>1</v>
      </c>
      <c r="AS346" s="121" t="str">
        <f t="shared" si="113"/>
        <v>2022_06_06_b</v>
      </c>
      <c r="AT346" s="122"/>
      <c r="AU346" s="121" t="str">
        <f t="shared" si="114"/>
        <v>2022</v>
      </c>
      <c r="AV346" s="121" t="str">
        <f t="shared" si="115"/>
        <v>06</v>
      </c>
      <c r="AW346" s="121" t="str">
        <f t="shared" si="116"/>
        <v>06</v>
      </c>
      <c r="AX346" s="121">
        <f t="shared" si="117"/>
        <v>44718</v>
      </c>
      <c r="AY346" s="123"/>
      <c r="AZ346" s="124">
        <f t="shared" si="118"/>
        <v>44718</v>
      </c>
      <c r="BA346" s="121" t="b">
        <f t="shared" si="119"/>
        <v>1</v>
      </c>
      <c r="BB346" s="121">
        <f t="shared" si="120"/>
        <v>44718</v>
      </c>
      <c r="BC346" s="121" t="str">
        <f t="shared" si="121"/>
        <v>no</v>
      </c>
      <c r="BD346" s="121" t="b">
        <f t="shared" si="122"/>
        <v>0</v>
      </c>
      <c r="BE346" s="125" t="s">
        <v>56</v>
      </c>
      <c r="BF346" s="116"/>
    </row>
    <row r="347" spans="1:59" s="161" customFormat="1" ht="24" customHeight="1">
      <c r="A347" s="167"/>
      <c r="B347" s="180" t="s">
        <v>685</v>
      </c>
      <c r="C347" s="181"/>
      <c r="D347" s="194" t="s">
        <v>652</v>
      </c>
      <c r="E347" s="182"/>
      <c r="F347" s="131" t="s">
        <v>650</v>
      </c>
      <c r="G347" s="183">
        <v>44735</v>
      </c>
      <c r="H347" s="183">
        <v>44735</v>
      </c>
      <c r="I347" s="184"/>
      <c r="J347" s="183">
        <v>44735</v>
      </c>
      <c r="K347" s="184"/>
      <c r="L347" s="184"/>
      <c r="M347" s="184"/>
      <c r="N347" s="184"/>
      <c r="O347" s="184"/>
      <c r="P347" s="184"/>
      <c r="S347" s="277">
        <f t="shared" si="111"/>
        <v>1</v>
      </c>
      <c r="T347" s="298">
        <v>1</v>
      </c>
      <c r="U347" s="298">
        <v>0</v>
      </c>
      <c r="V347" s="298">
        <v>1</v>
      </c>
      <c r="Z347" s="161" t="s">
        <v>51</v>
      </c>
      <c r="AG347" s="161" t="s">
        <v>53</v>
      </c>
      <c r="AH347" s="161" t="s">
        <v>54</v>
      </c>
      <c r="AL347" s="161" t="s">
        <v>55</v>
      </c>
      <c r="AM347" s="161" t="s">
        <v>653</v>
      </c>
      <c r="AR347" s="121">
        <f t="shared" si="112"/>
        <v>1</v>
      </c>
      <c r="AS347" s="121" t="str">
        <f t="shared" si="113"/>
        <v>2022_06_23_a</v>
      </c>
      <c r="AT347" s="122"/>
      <c r="AU347" s="121" t="str">
        <f t="shared" si="114"/>
        <v>2022</v>
      </c>
      <c r="AV347" s="121" t="str">
        <f t="shared" si="115"/>
        <v>06</v>
      </c>
      <c r="AW347" s="121" t="str">
        <f t="shared" si="116"/>
        <v>23</v>
      </c>
      <c r="AX347" s="121">
        <f t="shared" si="117"/>
        <v>44735</v>
      </c>
      <c r="AY347" s="123"/>
      <c r="AZ347" s="124">
        <f t="shared" si="118"/>
        <v>44735</v>
      </c>
      <c r="BA347" s="121" t="b">
        <f t="shared" si="119"/>
        <v>1</v>
      </c>
      <c r="BB347" s="121" t="str">
        <f t="shared" si="120"/>
        <v xml:space="preserve"> </v>
      </c>
      <c r="BC347" s="121" t="str">
        <f t="shared" si="121"/>
        <v>yes</v>
      </c>
      <c r="BD347" s="121" t="b">
        <f t="shared" si="122"/>
        <v>0</v>
      </c>
      <c r="BE347" s="125" t="s">
        <v>56</v>
      </c>
    </row>
    <row r="348" spans="1:59" s="161" customFormat="1" ht="24" customHeight="1">
      <c r="A348" s="179"/>
      <c r="B348" s="180" t="s">
        <v>686</v>
      </c>
      <c r="C348" s="181"/>
      <c r="D348" s="194">
        <v>10282916</v>
      </c>
      <c r="E348" s="182"/>
      <c r="F348" s="131" t="s">
        <v>650</v>
      </c>
      <c r="G348" s="183">
        <v>44753</v>
      </c>
      <c r="H348" s="183">
        <v>44753</v>
      </c>
      <c r="I348" s="184"/>
      <c r="J348" s="183">
        <v>44767</v>
      </c>
      <c r="K348" s="184"/>
      <c r="L348" s="184"/>
      <c r="M348" s="184"/>
      <c r="N348" s="184"/>
      <c r="O348" s="184"/>
      <c r="P348" s="184"/>
      <c r="S348" s="277">
        <f t="shared" si="111"/>
        <v>32</v>
      </c>
      <c r="T348" s="298">
        <v>32</v>
      </c>
      <c r="U348" s="298">
        <v>0</v>
      </c>
      <c r="V348" s="298">
        <v>32</v>
      </c>
      <c r="Z348" s="161" t="s">
        <v>51</v>
      </c>
      <c r="AG348" s="161" t="s">
        <v>53</v>
      </c>
      <c r="AH348" s="161" t="s">
        <v>339</v>
      </c>
      <c r="AL348" s="161" t="s">
        <v>55</v>
      </c>
      <c r="AR348" s="121">
        <f t="shared" si="112"/>
        <v>1</v>
      </c>
      <c r="AS348" s="121" t="str">
        <f t="shared" si="113"/>
        <v>2022_07_11_a</v>
      </c>
      <c r="AT348" s="122"/>
      <c r="AU348" s="121" t="str">
        <f t="shared" si="114"/>
        <v>2022</v>
      </c>
      <c r="AV348" s="121" t="str">
        <f t="shared" si="115"/>
        <v>07</v>
      </c>
      <c r="AW348" s="121" t="str">
        <f t="shared" si="116"/>
        <v>11</v>
      </c>
      <c r="AX348" s="121">
        <f t="shared" si="117"/>
        <v>44753</v>
      </c>
      <c r="AY348" s="123"/>
      <c r="AZ348" s="124">
        <f t="shared" si="118"/>
        <v>44753</v>
      </c>
      <c r="BA348" s="121" t="b">
        <f t="shared" si="119"/>
        <v>1</v>
      </c>
      <c r="BB348" s="121">
        <f t="shared" si="120"/>
        <v>44753</v>
      </c>
      <c r="BC348" s="121" t="str">
        <f t="shared" si="121"/>
        <v>no</v>
      </c>
      <c r="BD348" s="121" t="b">
        <f t="shared" si="122"/>
        <v>0</v>
      </c>
      <c r="BE348" s="125" t="s">
        <v>56</v>
      </c>
    </row>
    <row r="349" spans="1:59" s="161" customFormat="1" ht="24" customHeight="1">
      <c r="A349" s="179"/>
      <c r="B349" s="180" t="s">
        <v>687</v>
      </c>
      <c r="C349" s="181"/>
      <c r="D349" s="194">
        <v>10283860</v>
      </c>
      <c r="E349" s="182"/>
      <c r="F349" s="131" t="s">
        <v>650</v>
      </c>
      <c r="G349" s="183">
        <v>44760</v>
      </c>
      <c r="H349" s="183">
        <v>44760</v>
      </c>
      <c r="I349" s="184"/>
      <c r="J349" s="183">
        <v>44774</v>
      </c>
      <c r="K349" s="184"/>
      <c r="L349" s="184"/>
      <c r="M349" s="184"/>
      <c r="N349" s="184"/>
      <c r="O349" s="184"/>
      <c r="P349" s="184"/>
      <c r="S349" s="277">
        <f t="shared" si="111"/>
        <v>8</v>
      </c>
      <c r="T349" s="298">
        <v>8</v>
      </c>
      <c r="U349" s="298">
        <v>0</v>
      </c>
      <c r="V349" s="298">
        <v>8</v>
      </c>
      <c r="Z349" s="161" t="s">
        <v>51</v>
      </c>
      <c r="AG349" s="161" t="s">
        <v>53</v>
      </c>
      <c r="AH349" s="161" t="s">
        <v>54</v>
      </c>
      <c r="AL349" s="161" t="s">
        <v>55</v>
      </c>
      <c r="AR349" s="121">
        <f t="shared" si="112"/>
        <v>1</v>
      </c>
      <c r="AS349" s="121" t="str">
        <f t="shared" si="113"/>
        <v>2022_07_18_a</v>
      </c>
      <c r="AT349" s="122"/>
      <c r="AU349" s="121" t="str">
        <f t="shared" si="114"/>
        <v>2022</v>
      </c>
      <c r="AV349" s="121" t="str">
        <f t="shared" si="115"/>
        <v>07</v>
      </c>
      <c r="AW349" s="121" t="str">
        <f t="shared" si="116"/>
        <v>18</v>
      </c>
      <c r="AX349" s="121">
        <f t="shared" si="117"/>
        <v>44760</v>
      </c>
      <c r="AY349" s="123"/>
      <c r="AZ349" s="124">
        <f t="shared" si="118"/>
        <v>44760</v>
      </c>
      <c r="BA349" s="121" t="b">
        <f t="shared" si="119"/>
        <v>1</v>
      </c>
      <c r="BB349" s="121">
        <f t="shared" si="120"/>
        <v>44760</v>
      </c>
      <c r="BC349" s="121" t="str">
        <f t="shared" si="121"/>
        <v>no</v>
      </c>
      <c r="BD349" s="121" t="b">
        <f t="shared" si="122"/>
        <v>0</v>
      </c>
      <c r="BE349" s="125" t="s">
        <v>56</v>
      </c>
    </row>
    <row r="350" spans="1:59" s="127" customFormat="1" ht="24" customHeight="1">
      <c r="A350" s="179"/>
      <c r="B350" s="180" t="s">
        <v>688</v>
      </c>
      <c r="C350" s="178"/>
      <c r="D350" s="186" t="s">
        <v>652</v>
      </c>
      <c r="E350" s="204"/>
      <c r="F350" s="205" t="s">
        <v>689</v>
      </c>
      <c r="G350" s="206">
        <v>44768</v>
      </c>
      <c r="H350" s="207">
        <v>44768</v>
      </c>
      <c r="I350" s="208"/>
      <c r="J350" s="207">
        <v>44781</v>
      </c>
      <c r="K350" s="208"/>
      <c r="L350" s="208"/>
      <c r="M350" s="208"/>
      <c r="N350" s="208"/>
      <c r="O350" s="208"/>
      <c r="P350" s="208"/>
      <c r="Q350" s="178"/>
      <c r="R350" s="178"/>
      <c r="S350" s="277">
        <f t="shared" si="111"/>
        <v>2</v>
      </c>
      <c r="T350" s="297">
        <v>2</v>
      </c>
      <c r="U350" s="297">
        <v>0</v>
      </c>
      <c r="V350" s="297">
        <v>2</v>
      </c>
      <c r="W350" s="178"/>
      <c r="X350" s="178"/>
      <c r="Y350" s="178"/>
      <c r="Z350" s="209" t="s">
        <v>51</v>
      </c>
      <c r="AA350" s="178"/>
      <c r="AB350" s="178"/>
      <c r="AC350" s="178"/>
      <c r="AD350" s="178"/>
      <c r="AE350" s="178"/>
      <c r="AF350" s="178"/>
      <c r="AG350" s="209" t="s">
        <v>53</v>
      </c>
      <c r="AH350" s="161" t="s">
        <v>54</v>
      </c>
      <c r="AI350" s="178"/>
      <c r="AJ350" s="178"/>
      <c r="AK350" s="178"/>
      <c r="AL350" s="209" t="s">
        <v>55</v>
      </c>
      <c r="AM350" s="178"/>
      <c r="AN350" s="178"/>
      <c r="AO350" s="178"/>
      <c r="AP350" s="178"/>
      <c r="AQ350" s="178"/>
      <c r="AR350" s="121">
        <f t="shared" si="112"/>
        <v>1</v>
      </c>
      <c r="AS350" s="121" t="str">
        <f t="shared" si="113"/>
        <v>2022_07_26_a</v>
      </c>
      <c r="AT350" s="122"/>
      <c r="AU350" s="121" t="str">
        <f t="shared" si="114"/>
        <v>2022</v>
      </c>
      <c r="AV350" s="121" t="str">
        <f t="shared" si="115"/>
        <v>07</v>
      </c>
      <c r="AW350" s="121" t="str">
        <f t="shared" si="116"/>
        <v>26</v>
      </c>
      <c r="AX350" s="121">
        <f t="shared" si="117"/>
        <v>44768</v>
      </c>
      <c r="AY350" s="123"/>
      <c r="AZ350" s="124">
        <f t="shared" si="118"/>
        <v>44768</v>
      </c>
      <c r="BA350" s="121" t="b">
        <f t="shared" si="119"/>
        <v>1</v>
      </c>
      <c r="BB350" s="121">
        <f t="shared" si="120"/>
        <v>44768</v>
      </c>
      <c r="BC350" s="121" t="str">
        <f t="shared" si="121"/>
        <v>no</v>
      </c>
      <c r="BD350" s="121" t="b">
        <f t="shared" si="122"/>
        <v>0</v>
      </c>
      <c r="BE350" s="125" t="s">
        <v>56</v>
      </c>
      <c r="BF350" s="161"/>
      <c r="BG350" s="182"/>
    </row>
    <row r="351" spans="1:59" s="127" customFormat="1" ht="24" customHeight="1">
      <c r="A351" s="179"/>
      <c r="B351" s="177" t="s">
        <v>690</v>
      </c>
      <c r="C351" s="169"/>
      <c r="D351" s="194">
        <v>10292876</v>
      </c>
      <c r="E351" s="170"/>
      <c r="F351" s="164" t="s">
        <v>650</v>
      </c>
      <c r="G351" s="165">
        <v>44781</v>
      </c>
      <c r="H351" s="165">
        <v>44781</v>
      </c>
      <c r="I351" s="129"/>
      <c r="J351" s="165">
        <v>44795</v>
      </c>
      <c r="K351" s="129"/>
      <c r="L351" s="129"/>
      <c r="M351" s="129"/>
      <c r="N351" s="129"/>
      <c r="O351" s="129"/>
      <c r="P351" s="129"/>
      <c r="S351" s="277">
        <f t="shared" si="111"/>
        <v>17</v>
      </c>
      <c r="T351" s="298">
        <v>17</v>
      </c>
      <c r="U351" s="298">
        <v>1</v>
      </c>
      <c r="V351" s="298">
        <v>16</v>
      </c>
      <c r="Z351" s="127" t="s">
        <v>51</v>
      </c>
      <c r="AG351" s="120" t="s">
        <v>53</v>
      </c>
      <c r="AH351" s="127" t="s">
        <v>54</v>
      </c>
      <c r="AL351" s="127" t="s">
        <v>55</v>
      </c>
      <c r="AR351" s="121">
        <f t="shared" si="112"/>
        <v>1</v>
      </c>
      <c r="AS351" s="121" t="str">
        <f t="shared" si="113"/>
        <v>2022_08_08_a</v>
      </c>
      <c r="AT351" s="122"/>
      <c r="AU351" s="121" t="str">
        <f t="shared" si="114"/>
        <v>2022</v>
      </c>
      <c r="AV351" s="121" t="str">
        <f t="shared" si="115"/>
        <v>08</v>
      </c>
      <c r="AW351" s="121" t="str">
        <f t="shared" si="116"/>
        <v>08</v>
      </c>
      <c r="AX351" s="121">
        <f t="shared" si="117"/>
        <v>44781</v>
      </c>
      <c r="AY351" s="123"/>
      <c r="AZ351" s="124">
        <f t="shared" si="118"/>
        <v>44781</v>
      </c>
      <c r="BA351" s="121" t="b">
        <f t="shared" si="119"/>
        <v>1</v>
      </c>
      <c r="BB351" s="121">
        <f t="shared" si="120"/>
        <v>44781</v>
      </c>
      <c r="BC351" s="121" t="str">
        <f t="shared" si="121"/>
        <v>no</v>
      </c>
      <c r="BD351" s="121" t="b">
        <f t="shared" si="122"/>
        <v>0</v>
      </c>
      <c r="BE351" s="125" t="s">
        <v>56</v>
      </c>
      <c r="BF351" s="116"/>
    </row>
    <row r="352" spans="1:59" s="127" customFormat="1" ht="24" customHeight="1">
      <c r="A352" s="167"/>
      <c r="B352" s="177" t="s">
        <v>691</v>
      </c>
      <c r="C352" s="169"/>
      <c r="D352" s="194">
        <v>10289364</v>
      </c>
      <c r="E352" s="170"/>
      <c r="F352" s="164" t="s">
        <v>650</v>
      </c>
      <c r="G352" s="165">
        <v>44788</v>
      </c>
      <c r="H352" s="165">
        <v>44788</v>
      </c>
      <c r="I352" s="129"/>
      <c r="J352" s="165">
        <v>44802</v>
      </c>
      <c r="K352" s="129"/>
      <c r="L352" s="129"/>
      <c r="M352" s="129"/>
      <c r="N352" s="129"/>
      <c r="O352" s="129"/>
      <c r="P352" s="129"/>
      <c r="S352" s="277">
        <f t="shared" si="111"/>
        <v>29</v>
      </c>
      <c r="T352" s="298">
        <v>29</v>
      </c>
      <c r="U352" s="298">
        <v>0</v>
      </c>
      <c r="V352" s="298">
        <v>29</v>
      </c>
      <c r="Z352" s="127" t="s">
        <v>51</v>
      </c>
      <c r="AG352" s="120" t="s">
        <v>53</v>
      </c>
      <c r="AH352" s="127" t="s">
        <v>54</v>
      </c>
      <c r="AL352" s="127" t="s">
        <v>55</v>
      </c>
      <c r="AR352" s="121">
        <f t="shared" si="112"/>
        <v>1</v>
      </c>
      <c r="AS352" s="121" t="str">
        <f t="shared" si="113"/>
        <v>2022_08_15_a</v>
      </c>
      <c r="AT352" s="122"/>
      <c r="AU352" s="121" t="str">
        <f t="shared" si="114"/>
        <v>2022</v>
      </c>
      <c r="AV352" s="121" t="str">
        <f t="shared" si="115"/>
        <v>08</v>
      </c>
      <c r="AW352" s="121" t="str">
        <f t="shared" si="116"/>
        <v>15</v>
      </c>
      <c r="AX352" s="121">
        <f t="shared" si="117"/>
        <v>44788</v>
      </c>
      <c r="AY352" s="123"/>
      <c r="AZ352" s="124">
        <f t="shared" si="118"/>
        <v>44788</v>
      </c>
      <c r="BA352" s="121" t="b">
        <f t="shared" si="119"/>
        <v>1</v>
      </c>
      <c r="BB352" s="121">
        <f t="shared" si="120"/>
        <v>44788</v>
      </c>
      <c r="BC352" s="121" t="str">
        <f t="shared" si="121"/>
        <v>no</v>
      </c>
      <c r="BD352" s="121" t="b">
        <f t="shared" si="122"/>
        <v>0</v>
      </c>
      <c r="BE352" s="125" t="s">
        <v>56</v>
      </c>
      <c r="BF352" s="116"/>
    </row>
    <row r="353" spans="1:58" s="161" customFormat="1" ht="24" customHeight="1">
      <c r="A353" s="167"/>
      <c r="B353" s="180" t="s">
        <v>692</v>
      </c>
      <c r="C353" s="181"/>
      <c r="D353" s="194" t="s">
        <v>652</v>
      </c>
      <c r="E353" s="182"/>
      <c r="F353" s="131" t="s">
        <v>650</v>
      </c>
      <c r="G353" s="183">
        <v>44788</v>
      </c>
      <c r="H353" s="183">
        <v>44788</v>
      </c>
      <c r="I353" s="184"/>
      <c r="J353" s="183">
        <v>44788</v>
      </c>
      <c r="K353" s="184"/>
      <c r="L353" s="184"/>
      <c r="M353" s="184"/>
      <c r="N353" s="184"/>
      <c r="O353" s="184"/>
      <c r="P353" s="184"/>
      <c r="S353" s="277">
        <f t="shared" si="111"/>
        <v>1</v>
      </c>
      <c r="T353" s="298">
        <v>1</v>
      </c>
      <c r="U353" s="298">
        <v>0</v>
      </c>
      <c r="V353" s="298">
        <v>1</v>
      </c>
      <c r="Z353" s="161" t="s">
        <v>51</v>
      </c>
      <c r="AG353" s="161" t="s">
        <v>53</v>
      </c>
      <c r="AH353" s="161" t="s">
        <v>54</v>
      </c>
      <c r="AL353" s="161" t="s">
        <v>55</v>
      </c>
      <c r="AM353" s="161" t="s">
        <v>653</v>
      </c>
      <c r="AR353" s="121">
        <f t="shared" si="112"/>
        <v>1</v>
      </c>
      <c r="AS353" s="121" t="str">
        <f t="shared" si="113"/>
        <v>2022_08_15_b</v>
      </c>
      <c r="AT353" s="122"/>
      <c r="AU353" s="121" t="str">
        <f t="shared" si="114"/>
        <v>2022</v>
      </c>
      <c r="AV353" s="121" t="str">
        <f t="shared" si="115"/>
        <v>08</v>
      </c>
      <c r="AW353" s="121" t="str">
        <f t="shared" si="116"/>
        <v>15</v>
      </c>
      <c r="AX353" s="121">
        <f t="shared" si="117"/>
        <v>44788</v>
      </c>
      <c r="AY353" s="123"/>
      <c r="AZ353" s="124">
        <f t="shared" si="118"/>
        <v>44788</v>
      </c>
      <c r="BA353" s="121" t="b">
        <f t="shared" si="119"/>
        <v>1</v>
      </c>
      <c r="BB353" s="121" t="str">
        <f t="shared" si="120"/>
        <v xml:space="preserve"> </v>
      </c>
      <c r="BC353" s="121" t="str">
        <f t="shared" si="121"/>
        <v>yes</v>
      </c>
      <c r="BD353" s="121" t="b">
        <f t="shared" si="122"/>
        <v>0</v>
      </c>
      <c r="BE353" s="125" t="s">
        <v>56</v>
      </c>
    </row>
    <row r="354" spans="1:58" s="127" customFormat="1" ht="24" customHeight="1">
      <c r="A354" s="179"/>
      <c r="B354" s="177" t="s">
        <v>693</v>
      </c>
      <c r="C354" s="169"/>
      <c r="D354" s="194">
        <v>10297275</v>
      </c>
      <c r="E354" s="170"/>
      <c r="F354" s="164" t="s">
        <v>650</v>
      </c>
      <c r="G354" s="165">
        <v>44816</v>
      </c>
      <c r="H354" s="165">
        <v>44816</v>
      </c>
      <c r="I354" s="129"/>
      <c r="J354" s="165">
        <v>44830</v>
      </c>
      <c r="K354" s="129"/>
      <c r="L354" s="129"/>
      <c r="M354" s="129"/>
      <c r="N354" s="129"/>
      <c r="O354" s="129"/>
      <c r="P354" s="129"/>
      <c r="R354" s="200" t="s">
        <v>694</v>
      </c>
      <c r="S354" s="277">
        <f t="shared" si="111"/>
        <v>60</v>
      </c>
      <c r="T354" s="298">
        <v>60</v>
      </c>
      <c r="U354" s="298">
        <v>0</v>
      </c>
      <c r="V354" s="298">
        <v>60</v>
      </c>
      <c r="Z354" s="127" t="s">
        <v>51</v>
      </c>
      <c r="AG354" s="120" t="s">
        <v>53</v>
      </c>
      <c r="AH354" s="127" t="s">
        <v>54</v>
      </c>
      <c r="AL354" s="127" t="s">
        <v>55</v>
      </c>
      <c r="AR354" s="121">
        <f t="shared" si="112"/>
        <v>1</v>
      </c>
      <c r="AS354" s="121" t="str">
        <f t="shared" si="113"/>
        <v>2022_09_12_a</v>
      </c>
      <c r="AT354" s="122"/>
      <c r="AU354" s="121" t="str">
        <f t="shared" si="114"/>
        <v>2022</v>
      </c>
      <c r="AV354" s="121" t="str">
        <f t="shared" si="115"/>
        <v>09</v>
      </c>
      <c r="AW354" s="121" t="str">
        <f t="shared" si="116"/>
        <v>12</v>
      </c>
      <c r="AX354" s="121">
        <f t="shared" si="117"/>
        <v>44816</v>
      </c>
      <c r="AY354" s="123"/>
      <c r="AZ354" s="124">
        <f t="shared" si="118"/>
        <v>44816</v>
      </c>
      <c r="BA354" s="121" t="b">
        <f t="shared" si="119"/>
        <v>1</v>
      </c>
      <c r="BB354" s="121">
        <f t="shared" si="120"/>
        <v>44816</v>
      </c>
      <c r="BC354" s="121" t="str">
        <f t="shared" si="121"/>
        <v>no</v>
      </c>
      <c r="BD354" s="121" t="b">
        <f t="shared" si="122"/>
        <v>0</v>
      </c>
      <c r="BE354" s="125" t="s">
        <v>56</v>
      </c>
      <c r="BF354" s="116"/>
    </row>
    <row r="355" spans="1:58" s="161" customFormat="1" ht="24" customHeight="1">
      <c r="A355" s="167"/>
      <c r="B355" s="180" t="s">
        <v>695</v>
      </c>
      <c r="C355" s="181"/>
      <c r="D355" s="194" t="s">
        <v>652</v>
      </c>
      <c r="E355" s="182"/>
      <c r="F355" s="131" t="s">
        <v>650</v>
      </c>
      <c r="G355" s="183">
        <v>44872</v>
      </c>
      <c r="H355" s="183">
        <v>44851</v>
      </c>
      <c r="I355" s="184"/>
      <c r="J355" s="183">
        <v>44851</v>
      </c>
      <c r="K355" s="184"/>
      <c r="L355" s="184"/>
      <c r="M355" s="184"/>
      <c r="N355" s="184"/>
      <c r="O355" s="184"/>
      <c r="P355" s="184"/>
      <c r="S355" s="277">
        <f t="shared" si="111"/>
        <v>2</v>
      </c>
      <c r="T355" s="298">
        <v>2</v>
      </c>
      <c r="U355" s="298">
        <v>0</v>
      </c>
      <c r="V355" s="298">
        <v>2</v>
      </c>
      <c r="Z355" s="161" t="s">
        <v>51</v>
      </c>
      <c r="AG355" s="161" t="s">
        <v>53</v>
      </c>
      <c r="AH355" s="161" t="s">
        <v>54</v>
      </c>
      <c r="AL355" s="161" t="s">
        <v>55</v>
      </c>
      <c r="AR355" s="121">
        <f t="shared" si="112"/>
        <v>1</v>
      </c>
      <c r="AS355" s="121" t="str">
        <f t="shared" si="113"/>
        <v>2022_10_17_a</v>
      </c>
      <c r="AT355" s="122"/>
      <c r="AU355" s="121" t="str">
        <f t="shared" si="114"/>
        <v>2022</v>
      </c>
      <c r="AV355" s="121" t="str">
        <f t="shared" si="115"/>
        <v>10</v>
      </c>
      <c r="AW355" s="121" t="str">
        <f t="shared" si="116"/>
        <v>17</v>
      </c>
      <c r="AX355" s="121">
        <f t="shared" si="117"/>
        <v>44851</v>
      </c>
      <c r="AY355" s="123"/>
      <c r="AZ355" s="124">
        <f t="shared" si="118"/>
        <v>44851</v>
      </c>
      <c r="BA355" s="121" t="b">
        <f t="shared" si="119"/>
        <v>1</v>
      </c>
      <c r="BB355" s="121">
        <f t="shared" si="120"/>
        <v>44851</v>
      </c>
      <c r="BC355" s="121" t="str">
        <f t="shared" si="121"/>
        <v>no</v>
      </c>
      <c r="BD355" s="121" t="b">
        <f t="shared" si="122"/>
        <v>0</v>
      </c>
      <c r="BE355" s="125" t="s">
        <v>56</v>
      </c>
    </row>
    <row r="356" spans="1:58" s="161" customFormat="1" ht="24" customHeight="1">
      <c r="A356" s="179"/>
      <c r="B356" s="180" t="s">
        <v>696</v>
      </c>
      <c r="C356" s="181"/>
      <c r="D356" s="194" t="s">
        <v>652</v>
      </c>
      <c r="E356" s="182"/>
      <c r="F356" s="131" t="s">
        <v>650</v>
      </c>
      <c r="G356" s="183">
        <v>44872</v>
      </c>
      <c r="H356" s="183">
        <v>44872</v>
      </c>
      <c r="I356" s="184"/>
      <c r="J356" s="183">
        <v>44872</v>
      </c>
      <c r="K356" s="184"/>
      <c r="L356" s="184"/>
      <c r="M356" s="184"/>
      <c r="N356" s="184"/>
      <c r="O356" s="184"/>
      <c r="P356" s="184"/>
      <c r="S356" s="277">
        <f t="shared" ref="S356" si="123">U356+V356</f>
        <v>1</v>
      </c>
      <c r="T356" s="298">
        <v>1</v>
      </c>
      <c r="U356" s="298">
        <v>0</v>
      </c>
      <c r="V356" s="298">
        <v>1</v>
      </c>
      <c r="Z356" s="161" t="s">
        <v>51</v>
      </c>
      <c r="AG356" s="161" t="s">
        <v>53</v>
      </c>
      <c r="AH356" s="161" t="s">
        <v>54</v>
      </c>
      <c r="AL356" s="161" t="s">
        <v>55</v>
      </c>
      <c r="AM356" s="161" t="s">
        <v>653</v>
      </c>
      <c r="AR356" s="121">
        <f t="shared" si="112"/>
        <v>1</v>
      </c>
      <c r="AS356" s="121" t="str">
        <f t="shared" si="113"/>
        <v>2022_11_07_a</v>
      </c>
      <c r="AT356" s="122"/>
      <c r="AU356" s="121" t="str">
        <f t="shared" si="114"/>
        <v>2022</v>
      </c>
      <c r="AV356" s="121" t="str">
        <f t="shared" si="115"/>
        <v>11</v>
      </c>
      <c r="AW356" s="121" t="str">
        <f t="shared" si="116"/>
        <v>07</v>
      </c>
      <c r="AX356" s="121">
        <f t="shared" si="117"/>
        <v>44872</v>
      </c>
      <c r="AY356" s="123"/>
      <c r="AZ356" s="124">
        <f t="shared" si="118"/>
        <v>44872</v>
      </c>
      <c r="BA356" s="121" t="b">
        <f t="shared" si="119"/>
        <v>1</v>
      </c>
      <c r="BB356" s="121" t="str">
        <f t="shared" si="120"/>
        <v xml:space="preserve"> </v>
      </c>
      <c r="BC356" s="121" t="str">
        <f t="shared" si="121"/>
        <v>yes</v>
      </c>
      <c r="BD356" s="121" t="b">
        <f t="shared" si="122"/>
        <v>0</v>
      </c>
      <c r="BE356" s="125" t="s">
        <v>56</v>
      </c>
    </row>
    <row r="357" spans="1:58" s="127" customFormat="1" ht="24" customHeight="1">
      <c r="A357" s="179"/>
      <c r="B357" s="177" t="s">
        <v>697</v>
      </c>
      <c r="C357" s="169"/>
      <c r="D357" s="194">
        <v>10310866</v>
      </c>
      <c r="E357" s="170"/>
      <c r="F357" s="164" t="s">
        <v>650</v>
      </c>
      <c r="G357" s="165">
        <v>44900</v>
      </c>
      <c r="H357" s="165">
        <v>44900</v>
      </c>
      <c r="I357" s="129"/>
      <c r="J357" s="165">
        <v>44914</v>
      </c>
      <c r="K357" s="129"/>
      <c r="L357" s="129"/>
      <c r="M357" s="129"/>
      <c r="N357" s="129"/>
      <c r="O357" s="129"/>
      <c r="P357" s="129"/>
      <c r="S357" s="277">
        <f t="shared" si="111"/>
        <v>60</v>
      </c>
      <c r="T357" s="298">
        <v>60</v>
      </c>
      <c r="U357" s="298">
        <v>0</v>
      </c>
      <c r="V357" s="298">
        <v>60</v>
      </c>
      <c r="Z357" s="127" t="s">
        <v>51</v>
      </c>
      <c r="AG357" s="120" t="s">
        <v>53</v>
      </c>
      <c r="AL357" s="127" t="s">
        <v>55</v>
      </c>
      <c r="AR357" s="121">
        <f t="shared" si="112"/>
        <v>1</v>
      </c>
      <c r="AS357" s="121" t="str">
        <f t="shared" si="113"/>
        <v>2022_12_05_a</v>
      </c>
      <c r="AT357" s="122"/>
      <c r="AU357" s="121" t="str">
        <f t="shared" si="114"/>
        <v>2022</v>
      </c>
      <c r="AV357" s="121" t="str">
        <f t="shared" si="115"/>
        <v>12</v>
      </c>
      <c r="AW357" s="121" t="str">
        <f t="shared" si="116"/>
        <v>05</v>
      </c>
      <c r="AX357" s="121">
        <f t="shared" si="117"/>
        <v>44900</v>
      </c>
      <c r="AY357" s="123"/>
      <c r="AZ357" s="124">
        <f t="shared" si="118"/>
        <v>44900</v>
      </c>
      <c r="BA357" s="121" t="b">
        <f t="shared" si="119"/>
        <v>1</v>
      </c>
      <c r="BB357" s="121">
        <f t="shared" si="120"/>
        <v>44900</v>
      </c>
      <c r="BC357" s="121" t="str">
        <f t="shared" si="121"/>
        <v>no</v>
      </c>
      <c r="BD357" s="121" t="b">
        <f t="shared" si="122"/>
        <v>0</v>
      </c>
      <c r="BE357" s="125" t="s">
        <v>56</v>
      </c>
      <c r="BF357" s="116"/>
    </row>
    <row r="358" spans="1:58" s="127" customFormat="1" ht="24" customHeight="1">
      <c r="A358" s="167"/>
      <c r="B358" s="177" t="s">
        <v>698</v>
      </c>
      <c r="C358" s="169"/>
      <c r="D358" s="194"/>
      <c r="E358" s="170"/>
      <c r="F358" s="164" t="s">
        <v>650</v>
      </c>
      <c r="G358" s="165">
        <v>44942</v>
      </c>
      <c r="H358" s="165">
        <v>44942</v>
      </c>
      <c r="I358" s="129"/>
      <c r="J358" s="165">
        <v>44942</v>
      </c>
      <c r="K358" s="129"/>
      <c r="L358" s="129"/>
      <c r="M358" s="129"/>
      <c r="N358" s="129"/>
      <c r="O358" s="129"/>
      <c r="P358" s="129"/>
      <c r="S358" s="277">
        <f t="shared" si="111"/>
        <v>3</v>
      </c>
      <c r="T358" s="298">
        <v>3</v>
      </c>
      <c r="U358" s="298">
        <v>0</v>
      </c>
      <c r="V358" s="298">
        <v>3</v>
      </c>
      <c r="Z358" s="127" t="s">
        <v>51</v>
      </c>
      <c r="AG358" s="120" t="s">
        <v>53</v>
      </c>
      <c r="AH358" s="127" t="s">
        <v>54</v>
      </c>
      <c r="AL358" s="127" t="s">
        <v>55</v>
      </c>
      <c r="AR358" s="121">
        <f t="shared" si="112"/>
        <v>1</v>
      </c>
      <c r="AS358" s="121" t="str">
        <f t="shared" si="113"/>
        <v>2023_01_16_a</v>
      </c>
      <c r="AT358" s="122"/>
      <c r="AU358" s="121" t="str">
        <f t="shared" si="114"/>
        <v>2023</v>
      </c>
      <c r="AV358" s="121" t="str">
        <f t="shared" si="115"/>
        <v>01</v>
      </c>
      <c r="AW358" s="121" t="str">
        <f t="shared" si="116"/>
        <v>16</v>
      </c>
      <c r="AX358" s="121">
        <f t="shared" si="117"/>
        <v>44942</v>
      </c>
      <c r="AY358" s="123"/>
      <c r="AZ358" s="124">
        <f t="shared" si="118"/>
        <v>44942</v>
      </c>
      <c r="BA358" s="121" t="b">
        <f t="shared" si="119"/>
        <v>1</v>
      </c>
      <c r="BB358" s="121">
        <f t="shared" si="120"/>
        <v>44942</v>
      </c>
      <c r="BC358" s="121" t="str">
        <f t="shared" si="121"/>
        <v>no</v>
      </c>
      <c r="BD358" s="121" t="b">
        <f t="shared" si="122"/>
        <v>0</v>
      </c>
      <c r="BE358" s="125" t="s">
        <v>56</v>
      </c>
      <c r="BF358" s="116"/>
    </row>
    <row r="359" spans="1:58" s="161" customFormat="1" ht="24" customHeight="1">
      <c r="A359" s="167"/>
      <c r="B359" s="180" t="s">
        <v>699</v>
      </c>
      <c r="C359" s="181"/>
      <c r="D359" s="339" t="s">
        <v>700</v>
      </c>
      <c r="E359" s="182"/>
      <c r="F359" s="131" t="s">
        <v>650</v>
      </c>
      <c r="G359" s="183">
        <v>44963</v>
      </c>
      <c r="H359" s="183">
        <v>44963</v>
      </c>
      <c r="I359" s="184"/>
      <c r="J359" s="183">
        <v>44977</v>
      </c>
      <c r="K359" s="184"/>
      <c r="L359" s="184"/>
      <c r="M359" s="184"/>
      <c r="N359" s="184"/>
      <c r="O359" s="184"/>
      <c r="P359" s="184"/>
      <c r="S359" s="277">
        <f t="shared" si="111"/>
        <v>1</v>
      </c>
      <c r="T359" s="340">
        <v>1</v>
      </c>
      <c r="U359" s="340">
        <v>0</v>
      </c>
      <c r="V359" s="340">
        <v>1</v>
      </c>
      <c r="Z359" s="161" t="s">
        <v>51</v>
      </c>
      <c r="AG359" s="161" t="s">
        <v>53</v>
      </c>
      <c r="AH359" s="161" t="s">
        <v>54</v>
      </c>
      <c r="AL359" s="161" t="s">
        <v>55</v>
      </c>
      <c r="AR359" s="121">
        <f t="shared" si="112"/>
        <v>1</v>
      </c>
      <c r="AS359" s="121" t="str">
        <f t="shared" si="113"/>
        <v>2023_02_06_a</v>
      </c>
      <c r="AT359" s="122"/>
      <c r="AU359" s="121" t="str">
        <f t="shared" si="114"/>
        <v>2023</v>
      </c>
      <c r="AV359" s="121" t="str">
        <f t="shared" si="115"/>
        <v>02</v>
      </c>
      <c r="AW359" s="121" t="str">
        <f t="shared" si="116"/>
        <v>06</v>
      </c>
      <c r="AX359" s="121">
        <f t="shared" si="117"/>
        <v>44963</v>
      </c>
      <c r="AY359" s="123"/>
      <c r="AZ359" s="124">
        <f t="shared" si="118"/>
        <v>44963</v>
      </c>
      <c r="BA359" s="121" t="b">
        <f t="shared" si="119"/>
        <v>1</v>
      </c>
      <c r="BB359" s="121">
        <f t="shared" si="120"/>
        <v>44963</v>
      </c>
      <c r="BC359" s="121" t="str">
        <f t="shared" si="121"/>
        <v>no</v>
      </c>
      <c r="BD359" s="121" t="b">
        <f t="shared" si="122"/>
        <v>0</v>
      </c>
      <c r="BE359" s="125" t="s">
        <v>56</v>
      </c>
    </row>
    <row r="360" spans="1:58" s="161" customFormat="1" ht="24" customHeight="1">
      <c r="A360" s="179"/>
      <c r="B360" s="180" t="s">
        <v>701</v>
      </c>
      <c r="C360" s="181"/>
      <c r="D360" s="339">
        <v>10331048</v>
      </c>
      <c r="E360" s="182"/>
      <c r="F360" s="131" t="s">
        <v>650</v>
      </c>
      <c r="G360" s="183">
        <v>44970</v>
      </c>
      <c r="H360" s="183">
        <v>44970</v>
      </c>
      <c r="I360" s="184"/>
      <c r="J360" s="183">
        <v>44984</v>
      </c>
      <c r="K360" s="184"/>
      <c r="L360" s="184"/>
      <c r="M360" s="184"/>
      <c r="N360" s="184"/>
      <c r="O360" s="184"/>
      <c r="P360" s="184"/>
      <c r="S360" s="277">
        <f t="shared" si="111"/>
        <v>11</v>
      </c>
      <c r="T360" s="340">
        <v>11</v>
      </c>
      <c r="U360" s="340">
        <v>0</v>
      </c>
      <c r="V360" s="340">
        <v>11</v>
      </c>
      <c r="Z360" s="161" t="s">
        <v>51</v>
      </c>
      <c r="AG360" s="161" t="s">
        <v>53</v>
      </c>
      <c r="AH360" s="161" t="s">
        <v>339</v>
      </c>
      <c r="AL360" s="161" t="s">
        <v>55</v>
      </c>
      <c r="AR360" s="121">
        <f t="shared" si="112"/>
        <v>1</v>
      </c>
      <c r="AS360" s="121" t="str">
        <f t="shared" si="113"/>
        <v>2023_02_13_a</v>
      </c>
      <c r="AT360" s="122"/>
      <c r="AU360" s="121" t="str">
        <f t="shared" si="114"/>
        <v>2023</v>
      </c>
      <c r="AV360" s="121" t="str">
        <f t="shared" si="115"/>
        <v>02</v>
      </c>
      <c r="AW360" s="121" t="str">
        <f t="shared" si="116"/>
        <v>13</v>
      </c>
      <c r="AX360" s="121">
        <f t="shared" si="117"/>
        <v>44970</v>
      </c>
      <c r="AY360" s="123"/>
      <c r="AZ360" s="124">
        <f t="shared" si="118"/>
        <v>44970</v>
      </c>
      <c r="BA360" s="121" t="b">
        <f t="shared" si="119"/>
        <v>1</v>
      </c>
      <c r="BB360" s="121">
        <f t="shared" si="120"/>
        <v>44970</v>
      </c>
      <c r="BC360" s="121" t="str">
        <f t="shared" si="121"/>
        <v>no</v>
      </c>
      <c r="BD360" s="121" t="b">
        <f t="shared" si="122"/>
        <v>0</v>
      </c>
      <c r="BE360" s="125" t="s">
        <v>56</v>
      </c>
    </row>
    <row r="361" spans="1:58" s="161" customFormat="1" ht="24" customHeight="1">
      <c r="A361" s="179"/>
      <c r="B361" s="180" t="s">
        <v>702</v>
      </c>
      <c r="C361" s="181"/>
      <c r="D361" s="339">
        <v>10337894</v>
      </c>
      <c r="E361" s="182"/>
      <c r="F361" s="131" t="s">
        <v>650</v>
      </c>
      <c r="G361" s="183">
        <v>44984</v>
      </c>
      <c r="H361" s="183">
        <v>44984</v>
      </c>
      <c r="I361" s="184"/>
      <c r="J361" s="183">
        <v>44998</v>
      </c>
      <c r="K361" s="184"/>
      <c r="L361" s="184"/>
      <c r="M361" s="184"/>
      <c r="N361" s="184"/>
      <c r="O361" s="184"/>
      <c r="P361" s="184"/>
      <c r="S361" s="277">
        <f t="shared" si="111"/>
        <v>10</v>
      </c>
      <c r="T361" s="340">
        <v>10</v>
      </c>
      <c r="U361" s="340">
        <v>0</v>
      </c>
      <c r="V361" s="340">
        <v>10</v>
      </c>
      <c r="Z361" s="161" t="s">
        <v>51</v>
      </c>
      <c r="AG361" s="120" t="s">
        <v>53</v>
      </c>
      <c r="AH361" s="161" t="s">
        <v>162</v>
      </c>
      <c r="AL361" s="161" t="s">
        <v>55</v>
      </c>
      <c r="AR361" s="121">
        <f t="shared" si="112"/>
        <v>1</v>
      </c>
      <c r="AS361" s="121" t="str">
        <f t="shared" si="113"/>
        <v>2023_02_27_a</v>
      </c>
      <c r="AT361" s="122"/>
      <c r="AU361" s="121" t="str">
        <f t="shared" si="114"/>
        <v>2023</v>
      </c>
      <c r="AV361" s="121" t="str">
        <f t="shared" si="115"/>
        <v>02</v>
      </c>
      <c r="AW361" s="121" t="str">
        <f t="shared" si="116"/>
        <v>27</v>
      </c>
      <c r="AX361" s="121">
        <f t="shared" si="117"/>
        <v>44984</v>
      </c>
      <c r="AY361" s="123"/>
      <c r="AZ361" s="124">
        <f t="shared" si="118"/>
        <v>44984</v>
      </c>
      <c r="BA361" s="121" t="b">
        <f t="shared" si="119"/>
        <v>1</v>
      </c>
      <c r="BB361" s="121">
        <f t="shared" si="120"/>
        <v>44984</v>
      </c>
      <c r="BC361" s="121" t="str">
        <f t="shared" si="121"/>
        <v>no</v>
      </c>
      <c r="BD361" s="121" t="b">
        <f t="shared" si="122"/>
        <v>0</v>
      </c>
      <c r="BE361" s="125" t="s">
        <v>56</v>
      </c>
    </row>
    <row r="362" spans="1:58" s="127" customFormat="1" ht="24" customHeight="1">
      <c r="A362" s="179"/>
      <c r="B362" s="177" t="s">
        <v>703</v>
      </c>
      <c r="C362" s="169"/>
      <c r="D362" s="194">
        <v>10334757</v>
      </c>
      <c r="E362" s="170"/>
      <c r="F362" s="164" t="s">
        <v>650</v>
      </c>
      <c r="G362" s="165">
        <v>44998</v>
      </c>
      <c r="H362" s="165">
        <v>44998</v>
      </c>
      <c r="I362" s="129"/>
      <c r="J362" s="165">
        <v>45012</v>
      </c>
      <c r="K362" s="129"/>
      <c r="L362" s="129"/>
      <c r="M362" s="129"/>
      <c r="N362" s="129"/>
      <c r="O362" s="129"/>
      <c r="P362" s="129"/>
      <c r="S362" s="277">
        <f t="shared" si="111"/>
        <v>1</v>
      </c>
      <c r="T362" s="298">
        <v>1</v>
      </c>
      <c r="U362" s="298">
        <v>0</v>
      </c>
      <c r="V362" s="298">
        <v>1</v>
      </c>
      <c r="Z362" s="127" t="s">
        <v>51</v>
      </c>
      <c r="AG362" s="127" t="s">
        <v>704</v>
      </c>
      <c r="AH362" s="127" t="s">
        <v>54</v>
      </c>
      <c r="AL362" s="127" t="s">
        <v>55</v>
      </c>
      <c r="AR362" s="121">
        <f t="shared" si="112"/>
        <v>1</v>
      </c>
      <c r="AS362" s="121" t="str">
        <f t="shared" si="113"/>
        <v>2023_03_13_a</v>
      </c>
      <c r="AT362" s="122"/>
      <c r="AU362" s="121" t="str">
        <f t="shared" si="114"/>
        <v>2023</v>
      </c>
      <c r="AV362" s="121" t="str">
        <f t="shared" si="115"/>
        <v>03</v>
      </c>
      <c r="AW362" s="121" t="str">
        <f t="shared" si="116"/>
        <v>13</v>
      </c>
      <c r="AX362" s="121">
        <f t="shared" si="117"/>
        <v>44998</v>
      </c>
      <c r="AY362" s="123"/>
      <c r="AZ362" s="124">
        <f t="shared" si="118"/>
        <v>44998</v>
      </c>
      <c r="BA362" s="121" t="b">
        <f t="shared" si="119"/>
        <v>1</v>
      </c>
      <c r="BB362" s="121">
        <f t="shared" si="120"/>
        <v>44998</v>
      </c>
      <c r="BC362" s="121" t="str">
        <f t="shared" si="121"/>
        <v>no</v>
      </c>
      <c r="BD362" s="121" t="b">
        <f t="shared" si="122"/>
        <v>0</v>
      </c>
      <c r="BE362" s="125" t="s">
        <v>56</v>
      </c>
    </row>
    <row r="363" spans="1:58" s="127" customFormat="1" ht="24" customHeight="1">
      <c r="A363" s="167"/>
      <c r="B363" s="177" t="s">
        <v>705</v>
      </c>
      <c r="C363" s="169"/>
      <c r="D363" s="194">
        <v>10346121</v>
      </c>
      <c r="E363" s="170"/>
      <c r="F363" s="164" t="s">
        <v>650</v>
      </c>
      <c r="G363" s="165">
        <v>45005</v>
      </c>
      <c r="H363" s="165">
        <v>45005</v>
      </c>
      <c r="I363" s="129"/>
      <c r="J363" s="165">
        <v>45019</v>
      </c>
      <c r="K363" s="129"/>
      <c r="L363" s="129"/>
      <c r="M363" s="129"/>
      <c r="N363" s="129"/>
      <c r="O363" s="129"/>
      <c r="P363" s="129"/>
      <c r="S363" s="277">
        <f t="shared" si="111"/>
        <v>22</v>
      </c>
      <c r="T363" s="298">
        <v>22</v>
      </c>
      <c r="U363" s="298">
        <v>0</v>
      </c>
      <c r="V363" s="298">
        <v>22</v>
      </c>
      <c r="Z363" s="127" t="s">
        <v>51</v>
      </c>
      <c r="AG363" s="127" t="s">
        <v>704</v>
      </c>
      <c r="AH363" s="127" t="s">
        <v>162</v>
      </c>
      <c r="AL363" s="127" t="s">
        <v>55</v>
      </c>
      <c r="AR363" s="121">
        <f t="shared" si="112"/>
        <v>1</v>
      </c>
      <c r="AS363" s="121" t="str">
        <f t="shared" si="113"/>
        <v>2023_03_20_a</v>
      </c>
      <c r="AT363" s="122"/>
      <c r="AU363" s="121" t="str">
        <f t="shared" si="114"/>
        <v>2023</v>
      </c>
      <c r="AV363" s="121" t="str">
        <f t="shared" si="115"/>
        <v>03</v>
      </c>
      <c r="AW363" s="121" t="str">
        <f t="shared" si="116"/>
        <v>20</v>
      </c>
      <c r="AX363" s="121">
        <f t="shared" si="117"/>
        <v>45005</v>
      </c>
      <c r="AY363" s="123"/>
      <c r="AZ363" s="124">
        <f t="shared" si="118"/>
        <v>45005</v>
      </c>
      <c r="BA363" s="121" t="b">
        <f t="shared" si="119"/>
        <v>1</v>
      </c>
      <c r="BB363" s="121">
        <f t="shared" si="120"/>
        <v>45005</v>
      </c>
      <c r="BC363" s="121" t="str">
        <f t="shared" si="121"/>
        <v>no</v>
      </c>
      <c r="BD363" s="121" t="b">
        <f t="shared" si="122"/>
        <v>0</v>
      </c>
      <c r="BE363" s="125" t="s">
        <v>56</v>
      </c>
    </row>
    <row r="364" spans="1:58" s="161" customFormat="1" ht="24" customHeight="1">
      <c r="A364" s="167"/>
      <c r="B364" s="180" t="s">
        <v>706</v>
      </c>
      <c r="C364" s="181"/>
      <c r="D364" s="339" t="s">
        <v>652</v>
      </c>
      <c r="E364" s="182"/>
      <c r="F364" s="131" t="s">
        <v>650</v>
      </c>
      <c r="G364" s="183">
        <v>45013</v>
      </c>
      <c r="H364" s="183">
        <v>45013</v>
      </c>
      <c r="I364" s="184"/>
      <c r="J364" s="183">
        <v>45013</v>
      </c>
      <c r="K364" s="184"/>
      <c r="L364" s="184"/>
      <c r="M364" s="184"/>
      <c r="N364" s="184"/>
      <c r="O364" s="184"/>
      <c r="P364" s="184"/>
      <c r="S364" s="277">
        <f t="shared" si="111"/>
        <v>4</v>
      </c>
      <c r="T364" s="340">
        <v>1</v>
      </c>
      <c r="U364" s="340">
        <v>0</v>
      </c>
      <c r="V364" s="340">
        <v>4</v>
      </c>
      <c r="Z364" s="161" t="s">
        <v>51</v>
      </c>
      <c r="AG364" s="161" t="s">
        <v>53</v>
      </c>
      <c r="AH364" s="161" t="s">
        <v>54</v>
      </c>
      <c r="AL364" s="161" t="s">
        <v>55</v>
      </c>
      <c r="AM364" s="161" t="s">
        <v>653</v>
      </c>
      <c r="AR364" s="121">
        <f t="shared" si="112"/>
        <v>1</v>
      </c>
      <c r="AS364" s="121" t="str">
        <f t="shared" si="113"/>
        <v>2023_03_28_a</v>
      </c>
      <c r="AT364" s="122"/>
      <c r="AU364" s="121" t="str">
        <f t="shared" si="114"/>
        <v>2023</v>
      </c>
      <c r="AV364" s="121" t="str">
        <f t="shared" si="115"/>
        <v>03</v>
      </c>
      <c r="AW364" s="121" t="str">
        <f t="shared" si="116"/>
        <v>28</v>
      </c>
      <c r="AX364" s="121">
        <f t="shared" si="117"/>
        <v>45013</v>
      </c>
      <c r="AY364" s="123"/>
      <c r="AZ364" s="124">
        <f t="shared" si="118"/>
        <v>45013</v>
      </c>
      <c r="BA364" s="121" t="b">
        <f t="shared" si="119"/>
        <v>1</v>
      </c>
      <c r="BB364" s="121" t="str">
        <f t="shared" si="120"/>
        <v xml:space="preserve"> </v>
      </c>
      <c r="BC364" s="121" t="str">
        <f t="shared" si="121"/>
        <v>yes</v>
      </c>
      <c r="BD364" s="121" t="b">
        <f t="shared" si="122"/>
        <v>0</v>
      </c>
      <c r="BE364" s="125" t="s">
        <v>56</v>
      </c>
    </row>
    <row r="365" spans="1:58" s="161" customFormat="1" ht="24" customHeight="1">
      <c r="A365" s="179"/>
      <c r="B365" s="180" t="s">
        <v>707</v>
      </c>
      <c r="C365" s="181"/>
      <c r="D365" s="339" t="s">
        <v>652</v>
      </c>
      <c r="E365" s="182"/>
      <c r="F365" s="131" t="s">
        <v>650</v>
      </c>
      <c r="G365" s="183">
        <v>45019</v>
      </c>
      <c r="H365" s="183">
        <v>45019</v>
      </c>
      <c r="I365" s="184"/>
      <c r="J365" s="183">
        <v>45019</v>
      </c>
      <c r="K365" s="184"/>
      <c r="L365" s="184"/>
      <c r="M365" s="184"/>
      <c r="N365" s="184"/>
      <c r="O365" s="184"/>
      <c r="P365" s="184"/>
      <c r="S365" s="277">
        <f t="shared" ref="S365" si="124">U365+V365</f>
        <v>3</v>
      </c>
      <c r="T365" s="340">
        <v>1</v>
      </c>
      <c r="U365" s="340">
        <v>0</v>
      </c>
      <c r="V365" s="340">
        <v>3</v>
      </c>
      <c r="Z365" s="161" t="s">
        <v>51</v>
      </c>
      <c r="AG365" s="161" t="s">
        <v>53</v>
      </c>
      <c r="AH365" s="161" t="s">
        <v>54</v>
      </c>
      <c r="AL365" s="161" t="s">
        <v>55</v>
      </c>
      <c r="AM365" s="161" t="s">
        <v>653</v>
      </c>
      <c r="AR365" s="121">
        <f t="shared" si="112"/>
        <v>1</v>
      </c>
      <c r="AS365" s="121" t="str">
        <f t="shared" si="113"/>
        <v>2023_04_03_a</v>
      </c>
      <c r="AT365" s="122"/>
      <c r="AU365" s="121" t="str">
        <f t="shared" si="114"/>
        <v>2023</v>
      </c>
      <c r="AV365" s="121" t="str">
        <f t="shared" si="115"/>
        <v>04</v>
      </c>
      <c r="AW365" s="121" t="str">
        <f t="shared" si="116"/>
        <v>03</v>
      </c>
      <c r="AX365" s="121">
        <f t="shared" si="117"/>
        <v>45019</v>
      </c>
      <c r="AY365" s="123"/>
      <c r="AZ365" s="124">
        <f t="shared" si="118"/>
        <v>45019</v>
      </c>
      <c r="BA365" s="121" t="b">
        <f t="shared" si="119"/>
        <v>1</v>
      </c>
      <c r="BB365" s="121" t="str">
        <f t="shared" si="120"/>
        <v xml:space="preserve"> </v>
      </c>
      <c r="BC365" s="121" t="str">
        <f t="shared" si="121"/>
        <v>yes</v>
      </c>
      <c r="BD365" s="121" t="b">
        <f t="shared" si="122"/>
        <v>0</v>
      </c>
      <c r="BE365" s="125" t="s">
        <v>56</v>
      </c>
    </row>
    <row r="366" spans="1:58" s="161" customFormat="1" ht="24" customHeight="1">
      <c r="A366" s="179"/>
      <c r="B366" s="180" t="s">
        <v>708</v>
      </c>
      <c r="C366" s="181"/>
      <c r="D366" s="339" t="s">
        <v>652</v>
      </c>
      <c r="E366" s="182"/>
      <c r="F366" s="131" t="s">
        <v>650</v>
      </c>
      <c r="G366" s="183">
        <v>45047</v>
      </c>
      <c r="H366" s="183">
        <v>45047</v>
      </c>
      <c r="I366" s="184"/>
      <c r="J366" s="183">
        <v>45047</v>
      </c>
      <c r="K366" s="184"/>
      <c r="L366" s="184"/>
      <c r="M366" s="184"/>
      <c r="N366" s="184"/>
      <c r="O366" s="184"/>
      <c r="P366" s="184"/>
      <c r="S366" s="277">
        <v>2</v>
      </c>
      <c r="T366" s="340">
        <v>2</v>
      </c>
      <c r="U366" s="340">
        <v>0</v>
      </c>
      <c r="V366" s="340">
        <v>2</v>
      </c>
      <c r="Z366" s="161" t="s">
        <v>51</v>
      </c>
      <c r="AG366" s="161" t="s">
        <v>53</v>
      </c>
      <c r="AH366" s="161" t="s">
        <v>54</v>
      </c>
      <c r="AL366" s="161" t="s">
        <v>55</v>
      </c>
      <c r="AM366" s="161" t="s">
        <v>653</v>
      </c>
      <c r="AR366" s="121">
        <f t="shared" si="112"/>
        <v>1</v>
      </c>
      <c r="AS366" s="121" t="str">
        <f t="shared" si="113"/>
        <v>2023_05_01_a</v>
      </c>
      <c r="AT366" s="122"/>
      <c r="AU366" s="121" t="str">
        <f t="shared" si="114"/>
        <v>2023</v>
      </c>
      <c r="AV366" s="121" t="str">
        <f t="shared" si="115"/>
        <v>05</v>
      </c>
      <c r="AW366" s="121" t="str">
        <f t="shared" si="116"/>
        <v>01</v>
      </c>
      <c r="AX366" s="121">
        <f t="shared" si="117"/>
        <v>45047</v>
      </c>
      <c r="AY366" s="123"/>
      <c r="AZ366" s="124">
        <f t="shared" si="118"/>
        <v>45047</v>
      </c>
      <c r="BA366" s="121" t="b">
        <f t="shared" si="119"/>
        <v>1</v>
      </c>
      <c r="BB366" s="121" t="str">
        <f t="shared" si="120"/>
        <v xml:space="preserve"> </v>
      </c>
      <c r="BC366" s="121" t="str">
        <f t="shared" si="121"/>
        <v>yes</v>
      </c>
      <c r="BD366" s="121" t="b">
        <f t="shared" si="122"/>
        <v>0</v>
      </c>
      <c r="BE366" s="125" t="s">
        <v>56</v>
      </c>
    </row>
    <row r="367" spans="1:58" s="127" customFormat="1" ht="24" customHeight="1">
      <c r="A367" s="179"/>
      <c r="B367" s="127" t="s">
        <v>709</v>
      </c>
      <c r="C367" s="167"/>
      <c r="D367" s="177">
        <v>10098111</v>
      </c>
      <c r="E367" s="170"/>
      <c r="F367" s="164" t="s">
        <v>710</v>
      </c>
      <c r="G367" s="165">
        <v>44270</v>
      </c>
      <c r="H367" s="166">
        <v>44270</v>
      </c>
      <c r="I367" s="165"/>
      <c r="J367" s="166">
        <v>44284</v>
      </c>
      <c r="K367" s="165"/>
      <c r="L367" s="129"/>
      <c r="M367" s="129"/>
      <c r="N367" s="129"/>
      <c r="O367" s="129"/>
      <c r="P367" s="129"/>
      <c r="S367" s="277">
        <f t="shared" si="111"/>
        <v>10</v>
      </c>
      <c r="T367" s="297">
        <v>10</v>
      </c>
      <c r="U367" s="297">
        <v>10</v>
      </c>
      <c r="V367" s="297">
        <v>0</v>
      </c>
      <c r="Z367" s="127" t="s">
        <v>51</v>
      </c>
      <c r="AG367" s="120" t="s">
        <v>53</v>
      </c>
      <c r="AH367" s="120" t="s">
        <v>54</v>
      </c>
      <c r="AL367" s="127" t="s">
        <v>55</v>
      </c>
      <c r="AR367" s="121">
        <f t="shared" si="112"/>
        <v>1</v>
      </c>
      <c r="AS367" s="121" t="str">
        <f t="shared" si="113"/>
        <v>2021_03_15_a</v>
      </c>
      <c r="AT367" s="122"/>
      <c r="AU367" s="121" t="str">
        <f t="shared" si="114"/>
        <v>2021</v>
      </c>
      <c r="AV367" s="121" t="str">
        <f t="shared" si="115"/>
        <v>03</v>
      </c>
      <c r="AW367" s="121" t="str">
        <f t="shared" si="116"/>
        <v>15</v>
      </c>
      <c r="AX367" s="121">
        <f t="shared" si="117"/>
        <v>44270</v>
      </c>
      <c r="AY367" s="123"/>
      <c r="AZ367" s="124">
        <f t="shared" si="118"/>
        <v>44270</v>
      </c>
      <c r="BA367" s="121" t="b">
        <f t="shared" si="119"/>
        <v>1</v>
      </c>
      <c r="BB367" s="121">
        <f t="shared" si="120"/>
        <v>44270</v>
      </c>
      <c r="BC367" s="121" t="str">
        <f t="shared" si="121"/>
        <v>no</v>
      </c>
      <c r="BD367" s="121" t="b">
        <f t="shared" si="122"/>
        <v>0</v>
      </c>
      <c r="BE367" s="125" t="s">
        <v>56</v>
      </c>
      <c r="BF367" s="116"/>
    </row>
    <row r="368" spans="1:58" s="127" customFormat="1" ht="24" customHeight="1">
      <c r="B368" s="127" t="s">
        <v>711</v>
      </c>
      <c r="C368" s="167"/>
      <c r="D368" s="177">
        <v>10099420</v>
      </c>
      <c r="E368" s="170"/>
      <c r="F368" s="164" t="s">
        <v>710</v>
      </c>
      <c r="G368" s="165">
        <v>44319</v>
      </c>
      <c r="H368" s="166">
        <v>44319</v>
      </c>
      <c r="I368" s="129"/>
      <c r="J368" s="166">
        <v>44333</v>
      </c>
      <c r="K368" s="165"/>
      <c r="L368" s="129"/>
      <c r="M368" s="129"/>
      <c r="N368" s="129"/>
      <c r="O368" s="129"/>
      <c r="P368" s="129"/>
      <c r="S368" s="277">
        <f t="shared" si="111"/>
        <v>27</v>
      </c>
      <c r="T368" s="298">
        <v>27</v>
      </c>
      <c r="U368" s="298">
        <v>27</v>
      </c>
      <c r="V368" s="298">
        <v>0</v>
      </c>
      <c r="Z368" s="127" t="s">
        <v>51</v>
      </c>
      <c r="AG368" s="120" t="s">
        <v>53</v>
      </c>
      <c r="AH368" s="120" t="s">
        <v>54</v>
      </c>
      <c r="AL368" s="127" t="s">
        <v>55</v>
      </c>
      <c r="AR368" s="121">
        <f t="shared" si="112"/>
        <v>1</v>
      </c>
      <c r="AS368" s="121" t="str">
        <f t="shared" si="113"/>
        <v>2021_05_03_a</v>
      </c>
      <c r="AT368" s="122"/>
      <c r="AU368" s="121" t="str">
        <f t="shared" si="114"/>
        <v>2021</v>
      </c>
      <c r="AV368" s="121" t="str">
        <f t="shared" si="115"/>
        <v>05</v>
      </c>
      <c r="AW368" s="121" t="str">
        <f t="shared" si="116"/>
        <v>03</v>
      </c>
      <c r="AX368" s="121">
        <f t="shared" si="117"/>
        <v>44319</v>
      </c>
      <c r="AY368" s="123"/>
      <c r="AZ368" s="124">
        <f t="shared" si="118"/>
        <v>44319</v>
      </c>
      <c r="BA368" s="121" t="b">
        <f t="shared" si="119"/>
        <v>1</v>
      </c>
      <c r="BB368" s="121">
        <f t="shared" si="120"/>
        <v>44319</v>
      </c>
      <c r="BC368" s="121" t="str">
        <f t="shared" si="121"/>
        <v>no</v>
      </c>
      <c r="BD368" s="121" t="b">
        <f t="shared" si="122"/>
        <v>0</v>
      </c>
      <c r="BE368" s="125" t="s">
        <v>56</v>
      </c>
      <c r="BF368" s="116"/>
    </row>
    <row r="369" spans="1:59" s="127" customFormat="1" ht="24" customHeight="1">
      <c r="B369" s="127" t="s">
        <v>712</v>
      </c>
      <c r="C369" s="167"/>
      <c r="D369" s="177">
        <v>10102268</v>
      </c>
      <c r="E369" s="170"/>
      <c r="F369" s="164" t="s">
        <v>710</v>
      </c>
      <c r="G369" s="165">
        <v>44389</v>
      </c>
      <c r="H369" s="166">
        <v>44389</v>
      </c>
      <c r="I369" s="129"/>
      <c r="J369" s="166">
        <v>44403</v>
      </c>
      <c r="K369" s="129"/>
      <c r="L369" s="129"/>
      <c r="M369" s="129"/>
      <c r="N369" s="129"/>
      <c r="O369" s="129"/>
      <c r="P369" s="129"/>
      <c r="S369" s="277">
        <f t="shared" ref="S369:S407" si="125">U369+V369</f>
        <v>29</v>
      </c>
      <c r="T369" s="298">
        <v>29</v>
      </c>
      <c r="U369" s="298">
        <v>29</v>
      </c>
      <c r="V369" s="298">
        <v>0</v>
      </c>
      <c r="Z369" s="127" t="s">
        <v>51</v>
      </c>
      <c r="AG369" s="120" t="s">
        <v>53</v>
      </c>
      <c r="AH369" s="120" t="s">
        <v>54</v>
      </c>
      <c r="AL369" s="127" t="s">
        <v>55</v>
      </c>
      <c r="AR369" s="121">
        <f t="shared" si="112"/>
        <v>1</v>
      </c>
      <c r="AS369" s="121" t="str">
        <f t="shared" si="113"/>
        <v>2021_07_12_a</v>
      </c>
      <c r="AT369" s="122"/>
      <c r="AU369" s="121" t="str">
        <f t="shared" si="114"/>
        <v>2021</v>
      </c>
      <c r="AV369" s="121" t="str">
        <f t="shared" si="115"/>
        <v>07</v>
      </c>
      <c r="AW369" s="121" t="str">
        <f t="shared" si="116"/>
        <v>12</v>
      </c>
      <c r="AX369" s="121">
        <f t="shared" si="117"/>
        <v>44389</v>
      </c>
      <c r="AY369" s="123"/>
      <c r="AZ369" s="124">
        <f t="shared" si="118"/>
        <v>44389</v>
      </c>
      <c r="BA369" s="121" t="b">
        <f t="shared" si="119"/>
        <v>1</v>
      </c>
      <c r="BB369" s="121">
        <f t="shared" si="120"/>
        <v>44389</v>
      </c>
      <c r="BC369" s="121" t="str">
        <f t="shared" si="121"/>
        <v>no</v>
      </c>
      <c r="BD369" s="121" t="b">
        <f t="shared" si="122"/>
        <v>0</v>
      </c>
      <c r="BE369" s="125" t="s">
        <v>56</v>
      </c>
      <c r="BF369" s="116"/>
    </row>
    <row r="370" spans="1:59" s="127" customFormat="1" ht="24" customHeight="1">
      <c r="B370" s="127" t="s">
        <v>713</v>
      </c>
      <c r="C370" s="167"/>
      <c r="D370" s="177">
        <v>10219773</v>
      </c>
      <c r="E370" s="170"/>
      <c r="F370" s="164" t="s">
        <v>710</v>
      </c>
      <c r="G370" s="165">
        <v>44494</v>
      </c>
      <c r="H370" s="166">
        <v>44494</v>
      </c>
      <c r="I370" s="129"/>
      <c r="J370" s="166">
        <v>44508</v>
      </c>
      <c r="K370" s="129"/>
      <c r="L370" s="129"/>
      <c r="M370" s="129"/>
      <c r="N370" s="129"/>
      <c r="O370" s="129"/>
      <c r="P370" s="129"/>
      <c r="S370" s="277">
        <f t="shared" si="125"/>
        <v>20</v>
      </c>
      <c r="T370" s="298">
        <v>20</v>
      </c>
      <c r="U370" s="298">
        <v>20</v>
      </c>
      <c r="V370" s="298">
        <v>0</v>
      </c>
      <c r="Z370" s="127" t="s">
        <v>51</v>
      </c>
      <c r="AG370" s="120" t="s">
        <v>53</v>
      </c>
      <c r="AH370" s="120" t="s">
        <v>54</v>
      </c>
      <c r="AL370" s="127" t="s">
        <v>55</v>
      </c>
      <c r="AR370" s="121">
        <f t="shared" si="112"/>
        <v>1</v>
      </c>
      <c r="AS370" s="121" t="str">
        <f t="shared" si="113"/>
        <v>2021_10_25_a</v>
      </c>
      <c r="AT370" s="122"/>
      <c r="AU370" s="121" t="str">
        <f t="shared" si="114"/>
        <v>2021</v>
      </c>
      <c r="AV370" s="121" t="str">
        <f t="shared" si="115"/>
        <v>10</v>
      </c>
      <c r="AW370" s="121" t="str">
        <f t="shared" si="116"/>
        <v>25</v>
      </c>
      <c r="AX370" s="121">
        <f t="shared" si="117"/>
        <v>44494</v>
      </c>
      <c r="AY370" s="123"/>
      <c r="AZ370" s="124">
        <f t="shared" si="118"/>
        <v>44494</v>
      </c>
      <c r="BA370" s="121" t="b">
        <f t="shared" si="119"/>
        <v>1</v>
      </c>
      <c r="BB370" s="121">
        <f t="shared" si="120"/>
        <v>44494</v>
      </c>
      <c r="BC370" s="121" t="str">
        <f t="shared" si="121"/>
        <v>no</v>
      </c>
      <c r="BD370" s="121" t="b">
        <f t="shared" si="122"/>
        <v>0</v>
      </c>
      <c r="BE370" s="125" t="s">
        <v>56</v>
      </c>
      <c r="BF370" s="116"/>
    </row>
    <row r="371" spans="1:59" s="127" customFormat="1" ht="24" customHeight="1">
      <c r="B371" s="186" t="s">
        <v>714</v>
      </c>
      <c r="D371" s="186">
        <v>10235799</v>
      </c>
      <c r="F371" s="164" t="s">
        <v>710</v>
      </c>
      <c r="G371" s="165">
        <v>44627</v>
      </c>
      <c r="H371" s="165">
        <v>44627</v>
      </c>
      <c r="I371" s="129"/>
      <c r="J371" s="165">
        <v>44641</v>
      </c>
      <c r="K371" s="129"/>
      <c r="L371" s="129"/>
      <c r="M371" s="129"/>
      <c r="N371" s="129"/>
      <c r="O371" s="129"/>
      <c r="P371" s="129"/>
      <c r="S371" s="277">
        <f t="shared" si="125"/>
        <v>23</v>
      </c>
      <c r="T371" s="297">
        <v>23</v>
      </c>
      <c r="U371" s="297">
        <v>23</v>
      </c>
      <c r="V371" s="297">
        <v>0</v>
      </c>
      <c r="Z371" s="127" t="s">
        <v>51</v>
      </c>
      <c r="AG371" s="120" t="s">
        <v>53</v>
      </c>
      <c r="AH371" s="120" t="s">
        <v>54</v>
      </c>
      <c r="AL371" s="127" t="s">
        <v>55</v>
      </c>
      <c r="AR371" s="121">
        <f t="shared" si="112"/>
        <v>1</v>
      </c>
      <c r="AS371" s="121" t="str">
        <f t="shared" si="113"/>
        <v>2022_03_07_a</v>
      </c>
      <c r="AT371" s="122"/>
      <c r="AU371" s="121" t="str">
        <f t="shared" si="114"/>
        <v>2022</v>
      </c>
      <c r="AV371" s="121" t="str">
        <f t="shared" si="115"/>
        <v>03</v>
      </c>
      <c r="AW371" s="121" t="str">
        <f t="shared" si="116"/>
        <v>07</v>
      </c>
      <c r="AX371" s="121">
        <f t="shared" si="117"/>
        <v>44627</v>
      </c>
      <c r="AY371" s="123"/>
      <c r="AZ371" s="124">
        <f t="shared" si="118"/>
        <v>44627</v>
      </c>
      <c r="BA371" s="121" t="b">
        <f t="shared" si="119"/>
        <v>1</v>
      </c>
      <c r="BB371" s="121">
        <f t="shared" si="120"/>
        <v>44627</v>
      </c>
      <c r="BC371" s="121" t="str">
        <f t="shared" si="121"/>
        <v>no</v>
      </c>
      <c r="BD371" s="121" t="b">
        <f t="shared" si="122"/>
        <v>0</v>
      </c>
      <c r="BE371" s="125" t="s">
        <v>56</v>
      </c>
      <c r="BF371" s="116"/>
    </row>
    <row r="372" spans="1:59" s="127" customFormat="1" ht="24" customHeight="1">
      <c r="B372" s="186" t="s">
        <v>715</v>
      </c>
      <c r="D372" s="299">
        <v>10255304</v>
      </c>
      <c r="F372" s="164" t="s">
        <v>710</v>
      </c>
      <c r="G372" s="165">
        <v>44690</v>
      </c>
      <c r="H372" s="165">
        <v>44690</v>
      </c>
      <c r="I372" s="129"/>
      <c r="J372" s="165">
        <v>44704</v>
      </c>
      <c r="K372" s="129"/>
      <c r="L372" s="129"/>
      <c r="M372" s="129"/>
      <c r="N372" s="129"/>
      <c r="O372" s="129"/>
      <c r="P372" s="129"/>
      <c r="S372" s="277">
        <f t="shared" si="125"/>
        <v>34</v>
      </c>
      <c r="T372" s="298">
        <v>34</v>
      </c>
      <c r="U372" s="298">
        <v>34</v>
      </c>
      <c r="V372" s="298">
        <v>0</v>
      </c>
      <c r="Z372" s="127" t="s">
        <v>51</v>
      </c>
      <c r="AG372" s="120" t="s">
        <v>53</v>
      </c>
      <c r="AH372" s="120" t="s">
        <v>54</v>
      </c>
      <c r="AL372" s="127" t="s">
        <v>55</v>
      </c>
      <c r="AR372" s="121">
        <f t="shared" si="112"/>
        <v>1</v>
      </c>
      <c r="AS372" s="121" t="str">
        <f t="shared" si="113"/>
        <v>2022_05_09_a</v>
      </c>
      <c r="AT372" s="122"/>
      <c r="AU372" s="121" t="str">
        <f t="shared" si="114"/>
        <v>2022</v>
      </c>
      <c r="AV372" s="121" t="str">
        <f t="shared" si="115"/>
        <v>05</v>
      </c>
      <c r="AW372" s="121" t="str">
        <f t="shared" si="116"/>
        <v>09</v>
      </c>
      <c r="AX372" s="121">
        <f t="shared" si="117"/>
        <v>44690</v>
      </c>
      <c r="AY372" s="123"/>
      <c r="AZ372" s="124">
        <f t="shared" si="118"/>
        <v>44690</v>
      </c>
      <c r="BA372" s="121" t="b">
        <f t="shared" si="119"/>
        <v>1</v>
      </c>
      <c r="BB372" s="121">
        <f t="shared" si="120"/>
        <v>44690</v>
      </c>
      <c r="BC372" s="121" t="str">
        <f t="shared" si="121"/>
        <v>no</v>
      </c>
      <c r="BD372" s="121" t="b">
        <f t="shared" si="122"/>
        <v>0</v>
      </c>
      <c r="BE372" s="125" t="s">
        <v>56</v>
      </c>
      <c r="BF372" s="116"/>
    </row>
    <row r="373" spans="1:59" s="127" customFormat="1" ht="24" customHeight="1">
      <c r="B373" s="186" t="s">
        <v>716</v>
      </c>
      <c r="D373" s="299">
        <v>10255373</v>
      </c>
      <c r="F373" s="164" t="s">
        <v>710</v>
      </c>
      <c r="G373" s="165">
        <v>44725</v>
      </c>
      <c r="H373" s="165">
        <v>44725</v>
      </c>
      <c r="I373" s="129"/>
      <c r="J373" s="165">
        <v>44742</v>
      </c>
      <c r="K373" s="129"/>
      <c r="L373" s="129"/>
      <c r="M373" s="129"/>
      <c r="N373" s="129"/>
      <c r="O373" s="129"/>
      <c r="P373" s="129"/>
      <c r="S373" s="277">
        <f t="shared" si="125"/>
        <v>33</v>
      </c>
      <c r="T373" s="298">
        <v>33</v>
      </c>
      <c r="U373" s="298">
        <v>33</v>
      </c>
      <c r="V373" s="298">
        <v>0</v>
      </c>
      <c r="Z373" s="127" t="s">
        <v>51</v>
      </c>
      <c r="AG373" s="120" t="s">
        <v>53</v>
      </c>
      <c r="AH373" s="120" t="s">
        <v>54</v>
      </c>
      <c r="AL373" s="127" t="s">
        <v>55</v>
      </c>
      <c r="AR373" s="121">
        <f t="shared" si="112"/>
        <v>1</v>
      </c>
      <c r="AS373" s="121" t="str">
        <f t="shared" si="113"/>
        <v>2022_06_13_a</v>
      </c>
      <c r="AT373" s="122"/>
      <c r="AU373" s="121" t="str">
        <f t="shared" si="114"/>
        <v>2022</v>
      </c>
      <c r="AV373" s="121" t="str">
        <f t="shared" si="115"/>
        <v>06</v>
      </c>
      <c r="AW373" s="121" t="str">
        <f t="shared" si="116"/>
        <v>13</v>
      </c>
      <c r="AX373" s="121">
        <f t="shared" si="117"/>
        <v>44725</v>
      </c>
      <c r="AY373" s="123"/>
      <c r="AZ373" s="124">
        <f t="shared" si="118"/>
        <v>44725</v>
      </c>
      <c r="BA373" s="121" t="b">
        <f t="shared" si="119"/>
        <v>1</v>
      </c>
      <c r="BB373" s="121">
        <f t="shared" si="120"/>
        <v>44725</v>
      </c>
      <c r="BC373" s="121" t="str">
        <f t="shared" si="121"/>
        <v>no</v>
      </c>
      <c r="BD373" s="121" t="b">
        <f t="shared" si="122"/>
        <v>0</v>
      </c>
      <c r="BE373" s="125" t="s">
        <v>56</v>
      </c>
      <c r="BF373" s="116"/>
    </row>
    <row r="374" spans="1:59" s="161" customFormat="1" ht="24" customHeight="1">
      <c r="A374" s="127"/>
      <c r="B374" s="187" t="s">
        <v>717</v>
      </c>
      <c r="D374" s="299">
        <v>10288100</v>
      </c>
      <c r="F374" s="131" t="s">
        <v>710</v>
      </c>
      <c r="G374" s="183">
        <v>44781</v>
      </c>
      <c r="H374" s="183">
        <v>44781</v>
      </c>
      <c r="I374" s="184"/>
      <c r="J374" s="183">
        <v>44798</v>
      </c>
      <c r="K374" s="184"/>
      <c r="L374" s="184"/>
      <c r="M374" s="184"/>
      <c r="N374" s="184"/>
      <c r="O374" s="184"/>
      <c r="P374" s="184"/>
      <c r="S374" s="277">
        <f t="shared" si="125"/>
        <v>19</v>
      </c>
      <c r="T374" s="298">
        <v>19</v>
      </c>
      <c r="U374" s="298">
        <v>19</v>
      </c>
      <c r="V374" s="298">
        <v>0</v>
      </c>
      <c r="Z374" s="161" t="s">
        <v>51</v>
      </c>
      <c r="AG374" s="161" t="s">
        <v>53</v>
      </c>
      <c r="AH374" s="161" t="s">
        <v>54</v>
      </c>
      <c r="AL374" s="161" t="s">
        <v>55</v>
      </c>
      <c r="AR374" s="121">
        <f t="shared" si="112"/>
        <v>1</v>
      </c>
      <c r="AS374" s="121" t="str">
        <f t="shared" si="113"/>
        <v>2022_08_08_a</v>
      </c>
      <c r="AT374" s="122"/>
      <c r="AU374" s="121" t="str">
        <f t="shared" si="114"/>
        <v>2022</v>
      </c>
      <c r="AV374" s="121" t="str">
        <f t="shared" si="115"/>
        <v>08</v>
      </c>
      <c r="AW374" s="121" t="str">
        <f t="shared" si="116"/>
        <v>08</v>
      </c>
      <c r="AX374" s="121">
        <f t="shared" si="117"/>
        <v>44781</v>
      </c>
      <c r="AY374" s="123"/>
      <c r="AZ374" s="124">
        <f t="shared" si="118"/>
        <v>44781</v>
      </c>
      <c r="BA374" s="121" t="b">
        <f t="shared" si="119"/>
        <v>1</v>
      </c>
      <c r="BB374" s="121">
        <f t="shared" si="120"/>
        <v>44781</v>
      </c>
      <c r="BC374" s="121" t="str">
        <f t="shared" si="121"/>
        <v>no</v>
      </c>
      <c r="BD374" s="121" t="b">
        <f t="shared" si="122"/>
        <v>0</v>
      </c>
      <c r="BE374" s="125" t="s">
        <v>56</v>
      </c>
    </row>
    <row r="375" spans="1:59" s="127" customFormat="1" ht="24" customHeight="1">
      <c r="A375" s="161"/>
      <c r="B375" s="186" t="s">
        <v>718</v>
      </c>
      <c r="D375" s="299">
        <v>10292220</v>
      </c>
      <c r="F375" s="164" t="s">
        <v>710</v>
      </c>
      <c r="G375" s="165">
        <v>44816</v>
      </c>
      <c r="H375" s="165">
        <v>44816</v>
      </c>
      <c r="I375" s="129"/>
      <c r="J375" s="165">
        <v>44830</v>
      </c>
      <c r="K375" s="129"/>
      <c r="L375" s="129"/>
      <c r="M375" s="129"/>
      <c r="N375" s="129"/>
      <c r="O375" s="129"/>
      <c r="P375" s="129"/>
      <c r="S375" s="277">
        <f t="shared" si="125"/>
        <v>24</v>
      </c>
      <c r="T375" s="298">
        <v>24</v>
      </c>
      <c r="U375" s="298">
        <v>24</v>
      </c>
      <c r="V375" s="298">
        <v>0</v>
      </c>
      <c r="Z375" s="127" t="s">
        <v>51</v>
      </c>
      <c r="AG375" s="120" t="s">
        <v>53</v>
      </c>
      <c r="AH375" s="120" t="s">
        <v>54</v>
      </c>
      <c r="AL375" s="127" t="s">
        <v>55</v>
      </c>
      <c r="AR375" s="121">
        <f t="shared" si="112"/>
        <v>1</v>
      </c>
      <c r="AS375" s="121" t="str">
        <f t="shared" si="113"/>
        <v>2022_09_12_a</v>
      </c>
      <c r="AT375" s="122"/>
      <c r="AU375" s="121" t="str">
        <f t="shared" si="114"/>
        <v>2022</v>
      </c>
      <c r="AV375" s="121" t="str">
        <f t="shared" si="115"/>
        <v>09</v>
      </c>
      <c r="AW375" s="121" t="str">
        <f t="shared" si="116"/>
        <v>12</v>
      </c>
      <c r="AX375" s="121">
        <f t="shared" si="117"/>
        <v>44816</v>
      </c>
      <c r="AY375" s="123"/>
      <c r="AZ375" s="124">
        <f t="shared" si="118"/>
        <v>44816</v>
      </c>
      <c r="BA375" s="121" t="b">
        <f t="shared" si="119"/>
        <v>1</v>
      </c>
      <c r="BB375" s="121">
        <f t="shared" si="120"/>
        <v>44816</v>
      </c>
      <c r="BC375" s="121" t="str">
        <f t="shared" si="121"/>
        <v>no</v>
      </c>
      <c r="BD375" s="121" t="b">
        <f t="shared" si="122"/>
        <v>0</v>
      </c>
      <c r="BE375" s="125" t="s">
        <v>56</v>
      </c>
      <c r="BF375" s="116"/>
    </row>
    <row r="376" spans="1:59" s="127" customFormat="1" ht="24" customHeight="1">
      <c r="B376" s="186" t="s">
        <v>719</v>
      </c>
      <c r="D376" s="194">
        <v>10306532</v>
      </c>
      <c r="F376" s="164" t="s">
        <v>710</v>
      </c>
      <c r="G376" s="165">
        <v>44851</v>
      </c>
      <c r="H376" s="165">
        <v>44851</v>
      </c>
      <c r="I376" s="129"/>
      <c r="J376" s="165">
        <v>44865</v>
      </c>
      <c r="K376" s="129"/>
      <c r="L376" s="129"/>
      <c r="M376" s="129"/>
      <c r="N376" s="129"/>
      <c r="O376" s="129"/>
      <c r="P376" s="129"/>
      <c r="S376" s="277">
        <f t="shared" si="125"/>
        <v>30</v>
      </c>
      <c r="T376" s="298">
        <v>30</v>
      </c>
      <c r="U376" s="298">
        <v>30</v>
      </c>
      <c r="V376" s="298">
        <v>0</v>
      </c>
      <c r="Z376" s="127" t="s">
        <v>51</v>
      </c>
      <c r="AG376" s="120" t="s">
        <v>53</v>
      </c>
      <c r="AL376" s="127" t="s">
        <v>55</v>
      </c>
      <c r="AR376" s="121">
        <f t="shared" si="112"/>
        <v>1</v>
      </c>
      <c r="AS376" s="121" t="str">
        <f t="shared" si="113"/>
        <v>2022_10_17_a</v>
      </c>
      <c r="AT376" s="122"/>
      <c r="AU376" s="121" t="str">
        <f t="shared" si="114"/>
        <v>2022</v>
      </c>
      <c r="AV376" s="121" t="str">
        <f t="shared" si="115"/>
        <v>10</v>
      </c>
      <c r="AW376" s="121" t="str">
        <f t="shared" si="116"/>
        <v>17</v>
      </c>
      <c r="AX376" s="121">
        <f t="shared" si="117"/>
        <v>44851</v>
      </c>
      <c r="AY376" s="123"/>
      <c r="AZ376" s="124">
        <f t="shared" si="118"/>
        <v>44851</v>
      </c>
      <c r="BA376" s="121" t="b">
        <f t="shared" si="119"/>
        <v>1</v>
      </c>
      <c r="BB376" s="121">
        <f t="shared" si="120"/>
        <v>44851</v>
      </c>
      <c r="BC376" s="121" t="str">
        <f t="shared" si="121"/>
        <v>no</v>
      </c>
      <c r="BD376" s="121" t="b">
        <f t="shared" si="122"/>
        <v>0</v>
      </c>
      <c r="BE376" s="125" t="s">
        <v>56</v>
      </c>
      <c r="BF376" s="116"/>
    </row>
    <row r="377" spans="1:59" s="343" customFormat="1" ht="24" customHeight="1">
      <c r="A377" s="127"/>
      <c r="B377" s="344" t="s">
        <v>720</v>
      </c>
      <c r="C377" s="345"/>
      <c r="D377" s="346">
        <v>10322245</v>
      </c>
      <c r="E377" s="347"/>
      <c r="F377" s="348" t="s">
        <v>710</v>
      </c>
      <c r="G377" s="349">
        <v>44963</v>
      </c>
      <c r="H377" s="349">
        <v>44963</v>
      </c>
      <c r="I377" s="350"/>
      <c r="J377" s="349">
        <v>44977</v>
      </c>
      <c r="K377" s="350"/>
      <c r="L377" s="350"/>
      <c r="M377" s="350"/>
      <c r="N377" s="350"/>
      <c r="O377" s="350"/>
      <c r="P377" s="350"/>
      <c r="R377" s="343" t="s">
        <v>721</v>
      </c>
      <c r="S377" s="277">
        <f t="shared" ref="S377:S378" si="126">U377+V377</f>
        <v>20</v>
      </c>
      <c r="T377" s="351">
        <v>20</v>
      </c>
      <c r="U377" s="351">
        <v>20</v>
      </c>
      <c r="V377" s="352">
        <v>0</v>
      </c>
      <c r="Z377" s="343" t="s">
        <v>51</v>
      </c>
      <c r="AG377" s="343" t="s">
        <v>53</v>
      </c>
      <c r="AH377" s="343" t="s">
        <v>54</v>
      </c>
      <c r="AL377" s="343" t="s">
        <v>55</v>
      </c>
      <c r="AR377" s="121">
        <f t="shared" si="112"/>
        <v>1</v>
      </c>
      <c r="AS377" s="121" t="str">
        <f t="shared" si="113"/>
        <v>2023_02_06_a</v>
      </c>
      <c r="AT377" s="122"/>
      <c r="AU377" s="121" t="str">
        <f t="shared" si="114"/>
        <v>2023</v>
      </c>
      <c r="AV377" s="121" t="str">
        <f t="shared" si="115"/>
        <v>02</v>
      </c>
      <c r="AW377" s="121" t="str">
        <f t="shared" si="116"/>
        <v>06</v>
      </c>
      <c r="AX377" s="121">
        <f t="shared" si="117"/>
        <v>44963</v>
      </c>
      <c r="AY377" s="123"/>
      <c r="AZ377" s="124">
        <f t="shared" si="118"/>
        <v>44963</v>
      </c>
      <c r="BA377" s="121" t="b">
        <f t="shared" si="119"/>
        <v>1</v>
      </c>
      <c r="BB377" s="121">
        <f t="shared" si="120"/>
        <v>44963</v>
      </c>
      <c r="BC377" s="121" t="str">
        <f t="shared" si="121"/>
        <v>no</v>
      </c>
      <c r="BD377" s="121" t="b">
        <f t="shared" si="122"/>
        <v>0</v>
      </c>
      <c r="BE377" s="125" t="s">
        <v>56</v>
      </c>
    </row>
    <row r="378" spans="1:59" s="343" customFormat="1" ht="24" customHeight="1">
      <c r="B378" s="344" t="s">
        <v>722</v>
      </c>
      <c r="C378" s="345"/>
      <c r="D378" s="346">
        <v>10334757</v>
      </c>
      <c r="E378" s="347"/>
      <c r="F378" s="348" t="s">
        <v>710</v>
      </c>
      <c r="G378" s="349">
        <v>44998</v>
      </c>
      <c r="H378" s="349">
        <v>44998</v>
      </c>
      <c r="I378" s="350"/>
      <c r="J378" s="349">
        <v>45012</v>
      </c>
      <c r="K378" s="350"/>
      <c r="L378" s="350"/>
      <c r="M378" s="350"/>
      <c r="N378" s="350"/>
      <c r="O378" s="350"/>
      <c r="P378" s="350"/>
      <c r="R378" s="343" t="s">
        <v>723</v>
      </c>
      <c r="S378" s="277">
        <f t="shared" si="126"/>
        <v>25</v>
      </c>
      <c r="T378" s="351">
        <v>25</v>
      </c>
      <c r="U378" s="351">
        <v>25</v>
      </c>
      <c r="V378" s="352">
        <v>0</v>
      </c>
      <c r="Z378" s="343" t="s">
        <v>51</v>
      </c>
      <c r="AG378" s="343" t="s">
        <v>53</v>
      </c>
      <c r="AH378" s="343" t="s">
        <v>54</v>
      </c>
      <c r="AL378" s="343" t="s">
        <v>55</v>
      </c>
      <c r="AR378" s="121">
        <f t="shared" si="112"/>
        <v>1</v>
      </c>
      <c r="AS378" s="121" t="str">
        <f t="shared" si="113"/>
        <v>2023_03_13_a</v>
      </c>
      <c r="AT378" s="122"/>
      <c r="AU378" s="121" t="str">
        <f t="shared" si="114"/>
        <v>2023</v>
      </c>
      <c r="AV378" s="121" t="str">
        <f t="shared" si="115"/>
        <v>03</v>
      </c>
      <c r="AW378" s="121" t="str">
        <f t="shared" si="116"/>
        <v>13</v>
      </c>
      <c r="AX378" s="121">
        <f t="shared" si="117"/>
        <v>44998</v>
      </c>
      <c r="AY378" s="123"/>
      <c r="AZ378" s="124">
        <f t="shared" si="118"/>
        <v>44998</v>
      </c>
      <c r="BA378" s="121" t="b">
        <f t="shared" si="119"/>
        <v>1</v>
      </c>
      <c r="BB378" s="121">
        <f t="shared" si="120"/>
        <v>44998</v>
      </c>
      <c r="BC378" s="121" t="str">
        <f t="shared" si="121"/>
        <v>no</v>
      </c>
      <c r="BD378" s="121" t="b">
        <f t="shared" si="122"/>
        <v>0</v>
      </c>
      <c r="BE378" s="125" t="s">
        <v>56</v>
      </c>
    </row>
    <row r="379" spans="1:59" s="343" customFormat="1" ht="24" customHeight="1">
      <c r="B379" s="344" t="s">
        <v>724</v>
      </c>
      <c r="C379" s="345"/>
      <c r="D379" s="346" t="s">
        <v>725</v>
      </c>
      <c r="E379" s="347"/>
      <c r="F379" s="348" t="s">
        <v>710</v>
      </c>
      <c r="G379" s="349">
        <v>45054</v>
      </c>
      <c r="H379" s="349">
        <v>45054</v>
      </c>
      <c r="I379" s="350"/>
      <c r="J379" s="349">
        <v>45068</v>
      </c>
      <c r="K379" s="350"/>
      <c r="L379" s="350"/>
      <c r="M379" s="350"/>
      <c r="N379" s="350"/>
      <c r="O379" s="350"/>
      <c r="P379" s="350"/>
      <c r="R379" s="343" t="s">
        <v>723</v>
      </c>
      <c r="S379" s="277">
        <f t="shared" ref="S379" si="127">U379+V379</f>
        <v>25</v>
      </c>
      <c r="T379" s="351">
        <v>25</v>
      </c>
      <c r="U379" s="351">
        <v>25</v>
      </c>
      <c r="V379" s="352">
        <v>0</v>
      </c>
      <c r="Z379" s="343" t="s">
        <v>51</v>
      </c>
      <c r="AG379" s="343" t="s">
        <v>53</v>
      </c>
      <c r="AH379" s="343" t="s">
        <v>54</v>
      </c>
      <c r="AL379" s="343" t="s">
        <v>55</v>
      </c>
      <c r="AR379" s="121">
        <f t="shared" si="112"/>
        <v>1</v>
      </c>
      <c r="AS379" s="121" t="str">
        <f t="shared" si="113"/>
        <v>2023_05_08_a</v>
      </c>
      <c r="AT379" s="122"/>
      <c r="AU379" s="121" t="str">
        <f t="shared" si="114"/>
        <v>2023</v>
      </c>
      <c r="AV379" s="121" t="str">
        <f t="shared" si="115"/>
        <v>05</v>
      </c>
      <c r="AW379" s="121" t="str">
        <f t="shared" si="116"/>
        <v>08</v>
      </c>
      <c r="AX379" s="121">
        <f t="shared" si="117"/>
        <v>45054</v>
      </c>
      <c r="AY379" s="123"/>
      <c r="AZ379" s="124">
        <f t="shared" si="118"/>
        <v>45054</v>
      </c>
      <c r="BA379" s="121" t="b">
        <f t="shared" si="119"/>
        <v>1</v>
      </c>
      <c r="BB379" s="121">
        <f t="shared" si="120"/>
        <v>45054</v>
      </c>
      <c r="BC379" s="121" t="str">
        <f t="shared" si="121"/>
        <v>no</v>
      </c>
      <c r="BD379" s="121" t="b">
        <f t="shared" si="122"/>
        <v>0</v>
      </c>
      <c r="BE379" s="125" t="s">
        <v>56</v>
      </c>
    </row>
    <row r="380" spans="1:59" s="343" customFormat="1" ht="24" customHeight="1">
      <c r="B380" s="344" t="s">
        <v>726</v>
      </c>
      <c r="C380" s="345"/>
      <c r="D380" s="346" t="s">
        <v>725</v>
      </c>
      <c r="E380" s="347"/>
      <c r="F380" s="348" t="s">
        <v>710</v>
      </c>
      <c r="G380" s="349">
        <v>45082</v>
      </c>
      <c r="H380" s="349">
        <v>45082</v>
      </c>
      <c r="I380" s="350"/>
      <c r="J380" s="349">
        <v>45096</v>
      </c>
      <c r="K380" s="350"/>
      <c r="L380" s="350"/>
      <c r="M380" s="350"/>
      <c r="N380" s="350"/>
      <c r="O380" s="350"/>
      <c r="P380" s="350"/>
      <c r="R380" s="343" t="s">
        <v>727</v>
      </c>
      <c r="S380" s="277">
        <f t="shared" ref="S380" si="128">U380+V380</f>
        <v>30</v>
      </c>
      <c r="T380" s="351">
        <v>30</v>
      </c>
      <c r="U380" s="351">
        <v>30</v>
      </c>
      <c r="V380" s="352">
        <v>0</v>
      </c>
      <c r="Z380" s="343" t="s">
        <v>51</v>
      </c>
      <c r="AG380" s="343" t="s">
        <v>53</v>
      </c>
      <c r="AH380" s="343" t="s">
        <v>54</v>
      </c>
      <c r="AL380" s="343" t="s">
        <v>55</v>
      </c>
      <c r="AR380" s="121">
        <f t="shared" si="112"/>
        <v>1</v>
      </c>
      <c r="AS380" s="121" t="str">
        <f t="shared" si="113"/>
        <v>2023_06_05_a</v>
      </c>
      <c r="AT380" s="122"/>
      <c r="AU380" s="121" t="str">
        <f t="shared" si="114"/>
        <v>2023</v>
      </c>
      <c r="AV380" s="121" t="str">
        <f t="shared" si="115"/>
        <v>06</v>
      </c>
      <c r="AW380" s="121" t="str">
        <f t="shared" si="116"/>
        <v>05</v>
      </c>
      <c r="AX380" s="121">
        <f t="shared" si="117"/>
        <v>45082</v>
      </c>
      <c r="AY380" s="123"/>
      <c r="AZ380" s="124">
        <f t="shared" si="118"/>
        <v>45082</v>
      </c>
      <c r="BA380" s="121" t="b">
        <f t="shared" si="119"/>
        <v>1</v>
      </c>
      <c r="BB380" s="121">
        <f t="shared" si="120"/>
        <v>45082</v>
      </c>
      <c r="BC380" s="121" t="str">
        <f t="shared" si="121"/>
        <v>no</v>
      </c>
      <c r="BD380" s="121" t="b">
        <f t="shared" si="122"/>
        <v>0</v>
      </c>
      <c r="BE380" s="125" t="s">
        <v>56</v>
      </c>
    </row>
    <row r="381" spans="1:59" s="127" customFormat="1" ht="24" customHeight="1">
      <c r="A381" s="343"/>
      <c r="B381" s="178" t="s">
        <v>728</v>
      </c>
      <c r="C381" s="169"/>
      <c r="D381" s="300" t="s">
        <v>652</v>
      </c>
      <c r="E381" s="170"/>
      <c r="F381" s="185" t="s">
        <v>689</v>
      </c>
      <c r="G381" s="188">
        <v>44209</v>
      </c>
      <c r="H381" s="188">
        <v>44209</v>
      </c>
      <c r="I381" s="172"/>
      <c r="J381" s="189">
        <v>44209</v>
      </c>
      <c r="K381" s="172"/>
      <c r="L381" s="172"/>
      <c r="M381" s="172"/>
      <c r="N381" s="172"/>
      <c r="O381" s="172"/>
      <c r="P381" s="172"/>
      <c r="Q381" s="120"/>
      <c r="R381" s="120"/>
      <c r="S381" s="277">
        <f t="shared" si="125"/>
        <v>4</v>
      </c>
      <c r="T381" s="298">
        <v>4</v>
      </c>
      <c r="U381" s="298">
        <v>4</v>
      </c>
      <c r="V381" s="298">
        <v>0</v>
      </c>
      <c r="W381" s="120"/>
      <c r="X381" s="126"/>
      <c r="Y381" s="126"/>
      <c r="Z381" s="120"/>
      <c r="AA381" s="120"/>
      <c r="AB381" s="120"/>
      <c r="AC381" s="120"/>
      <c r="AD381" s="173"/>
      <c r="AE381" s="116"/>
      <c r="AF381" s="116"/>
      <c r="AG381" s="277" t="s">
        <v>53</v>
      </c>
      <c r="AH381" s="120" t="s">
        <v>54</v>
      </c>
      <c r="AI381" s="120"/>
      <c r="AM381" s="127" t="s">
        <v>653</v>
      </c>
      <c r="AR381" s="121">
        <f t="shared" si="112"/>
        <v>1</v>
      </c>
      <c r="AS381" s="121" t="str">
        <f t="shared" si="113"/>
        <v>2021_01_13_a</v>
      </c>
      <c r="AT381" s="122"/>
      <c r="AU381" s="121" t="str">
        <f t="shared" si="114"/>
        <v>2021</v>
      </c>
      <c r="AV381" s="121" t="str">
        <f t="shared" si="115"/>
        <v>01</v>
      </c>
      <c r="AW381" s="121" t="str">
        <f t="shared" si="116"/>
        <v>13</v>
      </c>
      <c r="AX381" s="121">
        <f t="shared" si="117"/>
        <v>44209</v>
      </c>
      <c r="AY381" s="123"/>
      <c r="AZ381" s="124">
        <f t="shared" si="118"/>
        <v>44209</v>
      </c>
      <c r="BA381" s="121" t="b">
        <f t="shared" si="119"/>
        <v>1</v>
      </c>
      <c r="BB381" s="121" t="str">
        <f t="shared" si="120"/>
        <v xml:space="preserve"> </v>
      </c>
      <c r="BC381" s="121" t="str">
        <f t="shared" si="121"/>
        <v>yes</v>
      </c>
      <c r="BD381" s="121" t="b">
        <f t="shared" si="122"/>
        <v>0</v>
      </c>
      <c r="BE381" s="125" t="s">
        <v>56</v>
      </c>
      <c r="BF381" s="116"/>
    </row>
    <row r="382" spans="1:59" s="193" customFormat="1" ht="24" customHeight="1">
      <c r="A382" s="167"/>
      <c r="B382" s="174" t="s">
        <v>729</v>
      </c>
      <c r="C382" s="169"/>
      <c r="D382" s="186">
        <v>10096639</v>
      </c>
      <c r="E382" s="170"/>
      <c r="F382" s="164" t="s">
        <v>689</v>
      </c>
      <c r="G382" s="190">
        <v>44270</v>
      </c>
      <c r="H382" s="191">
        <v>44270</v>
      </c>
      <c r="I382" s="165"/>
      <c r="J382" s="192">
        <v>44284</v>
      </c>
      <c r="K382" s="165"/>
      <c r="L382" s="129"/>
      <c r="M382" s="129"/>
      <c r="N382" s="129"/>
      <c r="O382" s="129"/>
      <c r="P382" s="129"/>
      <c r="Q382" s="127"/>
      <c r="R382" s="127"/>
      <c r="S382" s="277">
        <f t="shared" si="125"/>
        <v>41</v>
      </c>
      <c r="T382" s="298">
        <v>41</v>
      </c>
      <c r="U382" s="298">
        <v>41</v>
      </c>
      <c r="V382" s="298">
        <v>0</v>
      </c>
      <c r="W382" s="127"/>
      <c r="X382" s="127"/>
      <c r="Y382" s="127"/>
      <c r="Z382" s="127" t="s">
        <v>51</v>
      </c>
      <c r="AA382" s="127"/>
      <c r="AB382" s="127"/>
      <c r="AC382" s="127"/>
      <c r="AD382" s="127"/>
      <c r="AE382" s="127"/>
      <c r="AF382" s="127"/>
      <c r="AG382" s="120" t="s">
        <v>53</v>
      </c>
      <c r="AH382" s="120" t="s">
        <v>54</v>
      </c>
      <c r="AI382" s="127"/>
      <c r="AJ382" s="127"/>
      <c r="AK382" s="127"/>
      <c r="AL382" s="127" t="s">
        <v>55</v>
      </c>
      <c r="AM382" s="127"/>
      <c r="AN382" s="127"/>
      <c r="AO382" s="127"/>
      <c r="AP382" s="127"/>
      <c r="AQ382" s="127"/>
      <c r="AR382" s="121">
        <f t="shared" si="112"/>
        <v>1</v>
      </c>
      <c r="AS382" s="121" t="str">
        <f t="shared" si="113"/>
        <v>2021_03_15_a</v>
      </c>
      <c r="AT382" s="122"/>
      <c r="AU382" s="121" t="str">
        <f t="shared" si="114"/>
        <v>2021</v>
      </c>
      <c r="AV382" s="121" t="str">
        <f t="shared" si="115"/>
        <v>03</v>
      </c>
      <c r="AW382" s="121" t="str">
        <f t="shared" si="116"/>
        <v>15</v>
      </c>
      <c r="AX382" s="121">
        <f t="shared" si="117"/>
        <v>44270</v>
      </c>
      <c r="AY382" s="123"/>
      <c r="AZ382" s="124">
        <f t="shared" si="118"/>
        <v>44270</v>
      </c>
      <c r="BA382" s="121" t="b">
        <f t="shared" si="119"/>
        <v>1</v>
      </c>
      <c r="BB382" s="121">
        <f t="shared" si="120"/>
        <v>44270</v>
      </c>
      <c r="BC382" s="121" t="str">
        <f t="shared" si="121"/>
        <v>no</v>
      </c>
      <c r="BD382" s="121" t="b">
        <f t="shared" si="122"/>
        <v>0</v>
      </c>
      <c r="BE382" s="125" t="s">
        <v>56</v>
      </c>
      <c r="BF382" s="116"/>
      <c r="BG382" s="127"/>
    </row>
    <row r="383" spans="1:59" s="161" customFormat="1" ht="24" customHeight="1">
      <c r="A383" s="167"/>
      <c r="B383" s="174" t="s">
        <v>730</v>
      </c>
      <c r="C383" s="169"/>
      <c r="D383" s="300">
        <v>10099554</v>
      </c>
      <c r="E383" s="170"/>
      <c r="F383" s="164" t="s">
        <v>689</v>
      </c>
      <c r="G383" s="190">
        <v>44319</v>
      </c>
      <c r="H383" s="191">
        <v>44319</v>
      </c>
      <c r="I383" s="165"/>
      <c r="J383" s="192">
        <v>44333</v>
      </c>
      <c r="K383" s="165"/>
      <c r="L383" s="129"/>
      <c r="M383" s="129"/>
      <c r="N383" s="129"/>
      <c r="O383" s="129"/>
      <c r="P383" s="129"/>
      <c r="Q383" s="127"/>
      <c r="R383" s="127"/>
      <c r="S383" s="277">
        <f t="shared" si="125"/>
        <v>23</v>
      </c>
      <c r="T383" s="297">
        <v>23</v>
      </c>
      <c r="U383" s="297">
        <v>23</v>
      </c>
      <c r="V383" s="297">
        <v>0</v>
      </c>
      <c r="W383" s="127"/>
      <c r="X383" s="127"/>
      <c r="Y383" s="127"/>
      <c r="Z383" s="127" t="s">
        <v>51</v>
      </c>
      <c r="AA383" s="127"/>
      <c r="AB383" s="127"/>
      <c r="AC383" s="127"/>
      <c r="AD383" s="127"/>
      <c r="AE383" s="127"/>
      <c r="AF383" s="127"/>
      <c r="AG383" s="120" t="s">
        <v>53</v>
      </c>
      <c r="AH383" s="120" t="s">
        <v>54</v>
      </c>
      <c r="AI383" s="127"/>
      <c r="AJ383" s="127"/>
      <c r="AK383" s="127"/>
      <c r="AL383" s="127" t="s">
        <v>55</v>
      </c>
      <c r="AM383" s="127"/>
      <c r="AN383" s="127"/>
      <c r="AO383" s="127"/>
      <c r="AP383" s="127"/>
      <c r="AQ383" s="127"/>
      <c r="AR383" s="121">
        <f t="shared" si="112"/>
        <v>1</v>
      </c>
      <c r="AS383" s="121" t="str">
        <f t="shared" si="113"/>
        <v>2021_05_03_a</v>
      </c>
      <c r="AT383" s="122"/>
      <c r="AU383" s="121" t="str">
        <f t="shared" si="114"/>
        <v>2021</v>
      </c>
      <c r="AV383" s="121" t="str">
        <f t="shared" si="115"/>
        <v>05</v>
      </c>
      <c r="AW383" s="121" t="str">
        <f t="shared" si="116"/>
        <v>03</v>
      </c>
      <c r="AX383" s="121">
        <f t="shared" si="117"/>
        <v>44319</v>
      </c>
      <c r="AY383" s="123"/>
      <c r="AZ383" s="124">
        <f t="shared" si="118"/>
        <v>44319</v>
      </c>
      <c r="BA383" s="121" t="b">
        <f t="shared" si="119"/>
        <v>1</v>
      </c>
      <c r="BB383" s="121">
        <f t="shared" si="120"/>
        <v>44319</v>
      </c>
      <c r="BC383" s="121" t="str">
        <f t="shared" si="121"/>
        <v>no</v>
      </c>
      <c r="BD383" s="121" t="b">
        <f t="shared" si="122"/>
        <v>0</v>
      </c>
      <c r="BE383" s="125" t="s">
        <v>56</v>
      </c>
      <c r="BF383" s="116"/>
      <c r="BG383" s="127"/>
    </row>
    <row r="384" spans="1:59" s="127" customFormat="1" ht="24" customHeight="1">
      <c r="A384" s="167"/>
      <c r="B384" s="174" t="s">
        <v>731</v>
      </c>
      <c r="C384" s="169"/>
      <c r="D384" s="177">
        <v>10100993</v>
      </c>
      <c r="E384" s="170"/>
      <c r="F384" s="164" t="s">
        <v>689</v>
      </c>
      <c r="G384" s="190">
        <v>44354</v>
      </c>
      <c r="H384" s="191">
        <v>44354</v>
      </c>
      <c r="I384" s="129"/>
      <c r="J384" s="192">
        <v>44368</v>
      </c>
      <c r="K384" s="165"/>
      <c r="L384" s="129"/>
      <c r="M384" s="129"/>
      <c r="N384" s="129"/>
      <c r="O384" s="129"/>
      <c r="P384" s="129"/>
      <c r="S384" s="277">
        <f t="shared" si="125"/>
        <v>37</v>
      </c>
      <c r="T384" s="302">
        <v>37</v>
      </c>
      <c r="U384" s="302">
        <v>37</v>
      </c>
      <c r="V384" s="302">
        <v>0</v>
      </c>
      <c r="Z384" s="127" t="s">
        <v>51</v>
      </c>
      <c r="AG384" s="120" t="s">
        <v>53</v>
      </c>
      <c r="AH384" s="120" t="s">
        <v>54</v>
      </c>
      <c r="AL384" s="127" t="s">
        <v>55</v>
      </c>
      <c r="AR384" s="121">
        <f t="shared" si="112"/>
        <v>1</v>
      </c>
      <c r="AS384" s="121" t="str">
        <f t="shared" si="113"/>
        <v>2021_06_07_a</v>
      </c>
      <c r="AT384" s="122"/>
      <c r="AU384" s="121" t="str">
        <f t="shared" si="114"/>
        <v>2021</v>
      </c>
      <c r="AV384" s="121" t="str">
        <f t="shared" si="115"/>
        <v>06</v>
      </c>
      <c r="AW384" s="121" t="str">
        <f t="shared" si="116"/>
        <v>07</v>
      </c>
      <c r="AX384" s="121">
        <f t="shared" si="117"/>
        <v>44354</v>
      </c>
      <c r="AY384" s="123"/>
      <c r="AZ384" s="124">
        <f t="shared" si="118"/>
        <v>44354</v>
      </c>
      <c r="BA384" s="121" t="b">
        <f t="shared" si="119"/>
        <v>1</v>
      </c>
      <c r="BB384" s="121">
        <f t="shared" si="120"/>
        <v>44354</v>
      </c>
      <c r="BC384" s="121" t="str">
        <f t="shared" si="121"/>
        <v>no</v>
      </c>
      <c r="BD384" s="121" t="b">
        <f t="shared" si="122"/>
        <v>0</v>
      </c>
      <c r="BE384" s="125" t="s">
        <v>56</v>
      </c>
      <c r="BF384" s="116"/>
    </row>
    <row r="385" spans="1:59" s="127" customFormat="1" ht="24" customHeight="1">
      <c r="A385" s="167"/>
      <c r="B385" s="174" t="s">
        <v>732</v>
      </c>
      <c r="C385" s="169"/>
      <c r="D385" s="299">
        <v>10103243</v>
      </c>
      <c r="E385" s="170"/>
      <c r="F385" s="164" t="s">
        <v>689</v>
      </c>
      <c r="G385" s="190">
        <v>44389</v>
      </c>
      <c r="H385" s="191">
        <v>44389</v>
      </c>
      <c r="I385" s="129"/>
      <c r="J385" s="192">
        <v>44403</v>
      </c>
      <c r="K385" s="129"/>
      <c r="L385" s="129"/>
      <c r="M385" s="129"/>
      <c r="N385" s="129"/>
      <c r="O385" s="129"/>
      <c r="P385" s="129"/>
      <c r="S385" s="277">
        <f t="shared" si="125"/>
        <v>35</v>
      </c>
      <c r="T385" s="295">
        <v>35</v>
      </c>
      <c r="U385" s="295">
        <v>35</v>
      </c>
      <c r="V385" s="303">
        <v>0</v>
      </c>
      <c r="Z385" s="127" t="s">
        <v>51</v>
      </c>
      <c r="AG385" s="120" t="s">
        <v>53</v>
      </c>
      <c r="AH385" s="120" t="s">
        <v>54</v>
      </c>
      <c r="AL385" s="127" t="s">
        <v>55</v>
      </c>
      <c r="AR385" s="121">
        <f t="shared" si="112"/>
        <v>1</v>
      </c>
      <c r="AS385" s="121" t="str">
        <f t="shared" si="113"/>
        <v>2021_07_12_a</v>
      </c>
      <c r="AT385" s="122"/>
      <c r="AU385" s="121" t="str">
        <f t="shared" si="114"/>
        <v>2021</v>
      </c>
      <c r="AV385" s="121" t="str">
        <f t="shared" si="115"/>
        <v>07</v>
      </c>
      <c r="AW385" s="121" t="str">
        <f t="shared" si="116"/>
        <v>12</v>
      </c>
      <c r="AX385" s="121">
        <f t="shared" si="117"/>
        <v>44389</v>
      </c>
      <c r="AY385" s="123"/>
      <c r="AZ385" s="124">
        <f t="shared" si="118"/>
        <v>44389</v>
      </c>
      <c r="BA385" s="121" t="b">
        <f t="shared" si="119"/>
        <v>1</v>
      </c>
      <c r="BB385" s="121">
        <f t="shared" si="120"/>
        <v>44389</v>
      </c>
      <c r="BC385" s="121" t="str">
        <f t="shared" si="121"/>
        <v>no</v>
      </c>
      <c r="BD385" s="121" t="b">
        <f t="shared" si="122"/>
        <v>0</v>
      </c>
      <c r="BE385" s="125" t="s">
        <v>56</v>
      </c>
      <c r="BF385" s="116"/>
    </row>
    <row r="386" spans="1:59" s="161" customFormat="1" ht="24" customHeight="1">
      <c r="A386" s="167"/>
      <c r="B386" s="174" t="s">
        <v>733</v>
      </c>
      <c r="C386" s="169"/>
      <c r="D386" s="299">
        <v>10103942</v>
      </c>
      <c r="E386" s="170"/>
      <c r="F386" s="164" t="s">
        <v>689</v>
      </c>
      <c r="G386" s="190">
        <v>44417</v>
      </c>
      <c r="H386" s="191">
        <v>44417</v>
      </c>
      <c r="I386" s="129"/>
      <c r="J386" s="191">
        <v>44431</v>
      </c>
      <c r="K386" s="129"/>
      <c r="L386" s="129"/>
      <c r="M386" s="129"/>
      <c r="N386" s="129"/>
      <c r="O386" s="129"/>
      <c r="P386" s="129"/>
      <c r="Q386" s="127"/>
      <c r="R386" s="127"/>
      <c r="S386" s="277">
        <f t="shared" si="125"/>
        <v>66</v>
      </c>
      <c r="T386" s="304">
        <v>66</v>
      </c>
      <c r="U386" s="304">
        <v>66</v>
      </c>
      <c r="V386" s="303">
        <v>0</v>
      </c>
      <c r="W386" s="127"/>
      <c r="X386" s="127"/>
      <c r="Y386" s="127"/>
      <c r="Z386" s="127" t="s">
        <v>51</v>
      </c>
      <c r="AA386" s="127"/>
      <c r="AB386" s="127"/>
      <c r="AC386" s="127"/>
      <c r="AD386" s="127"/>
      <c r="AE386" s="127"/>
      <c r="AF386" s="127"/>
      <c r="AG386" s="120" t="s">
        <v>53</v>
      </c>
      <c r="AH386" s="120" t="s">
        <v>54</v>
      </c>
      <c r="AI386" s="127"/>
      <c r="AJ386" s="127"/>
      <c r="AK386" s="127"/>
      <c r="AL386" s="127" t="s">
        <v>55</v>
      </c>
      <c r="AM386" s="127"/>
      <c r="AN386" s="127"/>
      <c r="AO386" s="127"/>
      <c r="AP386" s="127"/>
      <c r="AQ386" s="127"/>
      <c r="AR386" s="121">
        <f t="shared" si="112"/>
        <v>1</v>
      </c>
      <c r="AS386" s="121" t="str">
        <f t="shared" si="113"/>
        <v>2021_08_09_a</v>
      </c>
      <c r="AT386" s="122"/>
      <c r="AU386" s="121" t="str">
        <f t="shared" si="114"/>
        <v>2021</v>
      </c>
      <c r="AV386" s="121" t="str">
        <f t="shared" si="115"/>
        <v>08</v>
      </c>
      <c r="AW386" s="121" t="str">
        <f t="shared" si="116"/>
        <v>09</v>
      </c>
      <c r="AX386" s="121">
        <f t="shared" si="117"/>
        <v>44417</v>
      </c>
      <c r="AY386" s="123"/>
      <c r="AZ386" s="124">
        <f t="shared" si="118"/>
        <v>44417</v>
      </c>
      <c r="BA386" s="121" t="b">
        <f t="shared" si="119"/>
        <v>1</v>
      </c>
      <c r="BB386" s="121">
        <f t="shared" si="120"/>
        <v>44417</v>
      </c>
      <c r="BC386" s="121" t="str">
        <f t="shared" si="121"/>
        <v>no</v>
      </c>
      <c r="BD386" s="121" t="b">
        <f t="shared" si="122"/>
        <v>0</v>
      </c>
      <c r="BE386" s="125" t="s">
        <v>56</v>
      </c>
      <c r="BF386" s="116"/>
      <c r="BG386" s="127"/>
    </row>
    <row r="387" spans="1:59" s="127" customFormat="1" ht="24" customHeight="1">
      <c r="A387" s="167"/>
      <c r="B387" s="174" t="s">
        <v>734</v>
      </c>
      <c r="C387" s="169"/>
      <c r="D387" s="299" t="s">
        <v>735</v>
      </c>
      <c r="E387" s="170"/>
      <c r="F387" s="164" t="s">
        <v>689</v>
      </c>
      <c r="G387" s="190">
        <v>44466</v>
      </c>
      <c r="H387" s="190">
        <v>44466</v>
      </c>
      <c r="I387" s="129"/>
      <c r="J387" s="192">
        <v>44480</v>
      </c>
      <c r="K387" s="129"/>
      <c r="L387" s="129"/>
      <c r="M387" s="129"/>
      <c r="N387" s="129"/>
      <c r="O387" s="129"/>
      <c r="P387" s="129"/>
      <c r="S387" s="277">
        <f t="shared" si="125"/>
        <v>29</v>
      </c>
      <c r="T387" s="304">
        <v>29</v>
      </c>
      <c r="U387" s="304">
        <v>29</v>
      </c>
      <c r="V387" s="303">
        <v>0</v>
      </c>
      <c r="Z387" s="127" t="s">
        <v>51</v>
      </c>
      <c r="AG387" s="120" t="s">
        <v>53</v>
      </c>
      <c r="AH387" s="120" t="s">
        <v>54</v>
      </c>
      <c r="AL387" s="127" t="s">
        <v>55</v>
      </c>
      <c r="AR387" s="121">
        <f t="shared" ref="AR387:AR450" si="129">COUNTIF(B:B,B387)</f>
        <v>1</v>
      </c>
      <c r="AS387" s="121" t="str">
        <f t="shared" si="113"/>
        <v>2021_09_27_a</v>
      </c>
      <c r="AT387" s="122"/>
      <c r="AU387" s="121" t="str">
        <f t="shared" si="114"/>
        <v>2021</v>
      </c>
      <c r="AV387" s="121" t="str">
        <f t="shared" si="115"/>
        <v>09</v>
      </c>
      <c r="AW387" s="121" t="str">
        <f t="shared" si="116"/>
        <v>27</v>
      </c>
      <c r="AX387" s="121">
        <f t="shared" si="117"/>
        <v>44466</v>
      </c>
      <c r="AY387" s="123"/>
      <c r="AZ387" s="124">
        <f t="shared" si="118"/>
        <v>44466</v>
      </c>
      <c r="BA387" s="121" t="b">
        <f t="shared" si="119"/>
        <v>1</v>
      </c>
      <c r="BB387" s="121">
        <f t="shared" si="120"/>
        <v>44466</v>
      </c>
      <c r="BC387" s="121" t="str">
        <f t="shared" si="121"/>
        <v>no</v>
      </c>
      <c r="BD387" s="121" t="b">
        <f t="shared" si="122"/>
        <v>0</v>
      </c>
      <c r="BE387" s="125" t="s">
        <v>56</v>
      </c>
      <c r="BF387" s="116"/>
    </row>
    <row r="388" spans="1:59" s="127" customFormat="1" ht="24" customHeight="1">
      <c r="A388" s="167"/>
      <c r="B388" s="174" t="s">
        <v>736</v>
      </c>
      <c r="C388" s="169"/>
      <c r="D388" s="299">
        <v>10217367</v>
      </c>
      <c r="E388" s="170"/>
      <c r="F388" s="164" t="s">
        <v>689</v>
      </c>
      <c r="G388" s="190">
        <v>44494</v>
      </c>
      <c r="H388" s="191">
        <v>44494</v>
      </c>
      <c r="I388" s="129"/>
      <c r="J388" s="192">
        <v>44508</v>
      </c>
      <c r="K388" s="129"/>
      <c r="L388" s="129"/>
      <c r="M388" s="129"/>
      <c r="N388" s="129"/>
      <c r="O388" s="129"/>
      <c r="P388" s="129"/>
      <c r="S388" s="277">
        <f t="shared" si="125"/>
        <v>12</v>
      </c>
      <c r="T388" s="304">
        <v>12</v>
      </c>
      <c r="U388" s="304">
        <v>12</v>
      </c>
      <c r="V388" s="303">
        <v>0</v>
      </c>
      <c r="Z388" s="127" t="s">
        <v>51</v>
      </c>
      <c r="AG388" s="120" t="s">
        <v>53</v>
      </c>
      <c r="AH388" s="120" t="s">
        <v>54</v>
      </c>
      <c r="AL388" s="127" t="s">
        <v>55</v>
      </c>
      <c r="AR388" s="121">
        <f t="shared" si="129"/>
        <v>1</v>
      </c>
      <c r="AS388" s="121" t="str">
        <f t="shared" si="113"/>
        <v>2021_10_25_a</v>
      </c>
      <c r="AT388" s="122"/>
      <c r="AU388" s="121" t="str">
        <f t="shared" si="114"/>
        <v>2021</v>
      </c>
      <c r="AV388" s="121" t="str">
        <f t="shared" si="115"/>
        <v>10</v>
      </c>
      <c r="AW388" s="121" t="str">
        <f t="shared" si="116"/>
        <v>25</v>
      </c>
      <c r="AX388" s="121">
        <f t="shared" si="117"/>
        <v>44494</v>
      </c>
      <c r="AY388" s="123"/>
      <c r="AZ388" s="124">
        <f t="shared" si="118"/>
        <v>44494</v>
      </c>
      <c r="BA388" s="121" t="b">
        <f t="shared" si="119"/>
        <v>1</v>
      </c>
      <c r="BB388" s="121">
        <f t="shared" si="120"/>
        <v>44494</v>
      </c>
      <c r="BC388" s="121" t="str">
        <f t="shared" si="121"/>
        <v>no</v>
      </c>
      <c r="BD388" s="121" t="b">
        <f t="shared" si="122"/>
        <v>0</v>
      </c>
      <c r="BE388" s="125" t="s">
        <v>56</v>
      </c>
      <c r="BF388" s="116"/>
    </row>
    <row r="389" spans="1:59" s="127" customFormat="1" ht="24" customHeight="1">
      <c r="A389" s="167"/>
      <c r="B389" s="178" t="s">
        <v>737</v>
      </c>
      <c r="C389" s="169"/>
      <c r="D389" s="177" t="s">
        <v>652</v>
      </c>
      <c r="E389" s="170"/>
      <c r="F389" s="185" t="s">
        <v>689</v>
      </c>
      <c r="G389" s="188">
        <v>44597</v>
      </c>
      <c r="H389" s="188">
        <v>44597</v>
      </c>
      <c r="I389" s="171"/>
      <c r="J389" s="189">
        <v>44597</v>
      </c>
      <c r="K389" s="172"/>
      <c r="L389" s="172"/>
      <c r="M389" s="172"/>
      <c r="N389" s="172"/>
      <c r="O389" s="172"/>
      <c r="P389" s="172"/>
      <c r="Q389" s="120"/>
      <c r="R389" s="120"/>
      <c r="S389" s="277">
        <f t="shared" si="125"/>
        <v>4</v>
      </c>
      <c r="T389" s="295">
        <v>4</v>
      </c>
      <c r="U389" s="295">
        <v>4</v>
      </c>
      <c r="V389" s="303">
        <v>0</v>
      </c>
      <c r="W389" s="120"/>
      <c r="X389" s="126"/>
      <c r="Y389" s="126"/>
      <c r="Z389" s="120"/>
      <c r="AA389" s="120"/>
      <c r="AB389" s="120"/>
      <c r="AC389" s="120"/>
      <c r="AD389" s="173"/>
      <c r="AE389" s="116"/>
      <c r="AF389" s="116"/>
      <c r="AG389" s="277" t="s">
        <v>53</v>
      </c>
      <c r="AH389" s="120" t="s">
        <v>54</v>
      </c>
      <c r="AI389" s="120"/>
      <c r="AM389" s="161" t="s">
        <v>653</v>
      </c>
      <c r="AR389" s="121">
        <f t="shared" si="129"/>
        <v>1</v>
      </c>
      <c r="AS389" s="121" t="str">
        <f t="shared" ref="AS389:AS452" si="130">IFERROR(RIGHT(B389,16-SEARCH("_", B389)),0)</f>
        <v>2022_02_05_a</v>
      </c>
      <c r="AT389" s="122"/>
      <c r="AU389" s="121" t="str">
        <f t="shared" ref="AU389:AU452" si="131">LEFT(AS389,4)</f>
        <v>2022</v>
      </c>
      <c r="AV389" s="121" t="str">
        <f t="shared" ref="AV389:AV452" si="132">MID(AS389,6,2)</f>
        <v>02</v>
      </c>
      <c r="AW389" s="121" t="str">
        <f t="shared" ref="AW389:AW452" si="133">MID(AS389,9,2)</f>
        <v>05</v>
      </c>
      <c r="AX389" s="121">
        <f t="shared" ref="AX389:AX452" si="134">IFERROR(DATE(AU389,AV389,AW389)," ")</f>
        <v>44597</v>
      </c>
      <c r="AY389" s="123"/>
      <c r="AZ389" s="124">
        <f t="shared" ref="AZ389:AZ452" si="135">H389</f>
        <v>44597</v>
      </c>
      <c r="BA389" s="121" t="b">
        <f t="shared" ref="BA389:BA452" si="136">IF(AX389=" "," ",AX389=AZ389)</f>
        <v>1</v>
      </c>
      <c r="BB389" s="121" t="str">
        <f t="shared" ref="BB389:BB452" si="137">IF(BC389="YES"," ",AZ389)</f>
        <v xml:space="preserve"> </v>
      </c>
      <c r="BC389" s="121" t="str">
        <f t="shared" ref="BC389:BC452" si="138">IF(AM389="Apprentice","yes","no")</f>
        <v>yes</v>
      </c>
      <c r="BD389" s="121" t="b">
        <f t="shared" ref="BD389:BD452" si="139">IF(OR(U389&lt;&gt;"0", V389&lt;&gt;"0"),U389=V389," ")</f>
        <v>0</v>
      </c>
      <c r="BE389" s="125" t="s">
        <v>56</v>
      </c>
      <c r="BF389" s="116"/>
    </row>
    <row r="390" spans="1:59" s="162" customFormat="1" ht="24" customHeight="1">
      <c r="A390" s="167"/>
      <c r="B390" s="194" t="s">
        <v>738</v>
      </c>
      <c r="C390" s="127"/>
      <c r="D390" s="299">
        <v>10235825</v>
      </c>
      <c r="E390" s="127"/>
      <c r="F390" s="164" t="s">
        <v>689</v>
      </c>
      <c r="G390" s="165">
        <v>44606</v>
      </c>
      <c r="H390" s="165">
        <v>44606</v>
      </c>
      <c r="I390" s="129"/>
      <c r="J390" s="165">
        <v>44620</v>
      </c>
      <c r="K390" s="129"/>
      <c r="L390" s="129"/>
      <c r="M390" s="129"/>
      <c r="N390" s="129"/>
      <c r="O390" s="129"/>
      <c r="P390" s="129"/>
      <c r="Q390" s="127"/>
      <c r="R390" s="127"/>
      <c r="S390" s="277">
        <f t="shared" si="125"/>
        <v>47</v>
      </c>
      <c r="T390" s="304">
        <v>47</v>
      </c>
      <c r="U390" s="304">
        <v>47</v>
      </c>
      <c r="V390" s="303">
        <v>0</v>
      </c>
      <c r="W390" s="127"/>
      <c r="X390" s="127"/>
      <c r="Y390" s="127"/>
      <c r="Z390" s="127" t="s">
        <v>51</v>
      </c>
      <c r="AA390" s="127"/>
      <c r="AB390" s="127"/>
      <c r="AC390" s="127"/>
      <c r="AD390" s="127"/>
      <c r="AE390" s="127"/>
      <c r="AF390" s="127"/>
      <c r="AG390" s="120" t="s">
        <v>53</v>
      </c>
      <c r="AH390" s="120" t="s">
        <v>54</v>
      </c>
      <c r="AI390" s="127"/>
      <c r="AJ390" s="127"/>
      <c r="AK390" s="127"/>
      <c r="AL390" s="127" t="s">
        <v>55</v>
      </c>
      <c r="AM390" s="127"/>
      <c r="AN390" s="127"/>
      <c r="AO390" s="127"/>
      <c r="AP390" s="127"/>
      <c r="AQ390" s="127"/>
      <c r="AR390" s="121">
        <f t="shared" si="129"/>
        <v>1</v>
      </c>
      <c r="AS390" s="121" t="str">
        <f t="shared" si="130"/>
        <v>2022_02_14_a</v>
      </c>
      <c r="AT390" s="122"/>
      <c r="AU390" s="121" t="str">
        <f t="shared" si="131"/>
        <v>2022</v>
      </c>
      <c r="AV390" s="121" t="str">
        <f t="shared" si="132"/>
        <v>02</v>
      </c>
      <c r="AW390" s="121" t="str">
        <f t="shared" si="133"/>
        <v>14</v>
      </c>
      <c r="AX390" s="121">
        <f t="shared" si="134"/>
        <v>44606</v>
      </c>
      <c r="AY390" s="123"/>
      <c r="AZ390" s="124">
        <f t="shared" si="135"/>
        <v>44606</v>
      </c>
      <c r="BA390" s="121" t="b">
        <f t="shared" si="136"/>
        <v>1</v>
      </c>
      <c r="BB390" s="121">
        <f t="shared" si="137"/>
        <v>44606</v>
      </c>
      <c r="BC390" s="121" t="str">
        <f t="shared" si="138"/>
        <v>no</v>
      </c>
      <c r="BD390" s="121" t="b">
        <f t="shared" si="139"/>
        <v>0</v>
      </c>
      <c r="BE390" s="125" t="s">
        <v>56</v>
      </c>
      <c r="BF390" s="116"/>
      <c r="BG390" s="127"/>
    </row>
    <row r="391" spans="1:59" s="127" customFormat="1" ht="24" customHeight="1">
      <c r="B391" s="161" t="s">
        <v>739</v>
      </c>
      <c r="D391" s="299" t="s">
        <v>652</v>
      </c>
      <c r="F391" s="185" t="s">
        <v>689</v>
      </c>
      <c r="G391" s="171">
        <v>44607</v>
      </c>
      <c r="H391" s="171">
        <v>44607</v>
      </c>
      <c r="I391" s="171"/>
      <c r="J391" s="171">
        <v>44607</v>
      </c>
      <c r="K391" s="172"/>
      <c r="L391" s="172"/>
      <c r="M391" s="172"/>
      <c r="N391" s="172"/>
      <c r="O391" s="172"/>
      <c r="P391" s="172"/>
      <c r="Q391" s="120"/>
      <c r="R391" s="120"/>
      <c r="S391" s="277">
        <f t="shared" si="125"/>
        <v>2</v>
      </c>
      <c r="T391" s="304">
        <v>2</v>
      </c>
      <c r="U391" s="304">
        <v>2</v>
      </c>
      <c r="V391" s="303">
        <v>0</v>
      </c>
      <c r="W391" s="120"/>
      <c r="X391" s="126"/>
      <c r="Y391" s="126"/>
      <c r="Z391" s="120"/>
      <c r="AA391" s="120"/>
      <c r="AB391" s="120"/>
      <c r="AC391" s="120"/>
      <c r="AD391" s="173"/>
      <c r="AE391" s="116"/>
      <c r="AF391" s="116"/>
      <c r="AG391" s="277" t="s">
        <v>53</v>
      </c>
      <c r="AH391" s="120" t="s">
        <v>54</v>
      </c>
      <c r="AI391" s="120"/>
      <c r="AM391" s="161" t="s">
        <v>653</v>
      </c>
      <c r="AR391" s="121">
        <f t="shared" si="129"/>
        <v>1</v>
      </c>
      <c r="AS391" s="121" t="str">
        <f t="shared" si="130"/>
        <v>2022_02_15_a</v>
      </c>
      <c r="AT391" s="122"/>
      <c r="AU391" s="121" t="str">
        <f t="shared" si="131"/>
        <v>2022</v>
      </c>
      <c r="AV391" s="121" t="str">
        <f t="shared" si="132"/>
        <v>02</v>
      </c>
      <c r="AW391" s="121" t="str">
        <f t="shared" si="133"/>
        <v>15</v>
      </c>
      <c r="AX391" s="121">
        <f t="shared" si="134"/>
        <v>44607</v>
      </c>
      <c r="AY391" s="123"/>
      <c r="AZ391" s="124">
        <f t="shared" si="135"/>
        <v>44607</v>
      </c>
      <c r="BA391" s="121" t="b">
        <f t="shared" si="136"/>
        <v>1</v>
      </c>
      <c r="BB391" s="121" t="str">
        <f t="shared" si="137"/>
        <v xml:space="preserve"> </v>
      </c>
      <c r="BC391" s="121" t="str">
        <f t="shared" si="138"/>
        <v>yes</v>
      </c>
      <c r="BD391" s="121" t="b">
        <f t="shared" si="139"/>
        <v>0</v>
      </c>
      <c r="BE391" s="125" t="s">
        <v>56</v>
      </c>
      <c r="BF391" s="116"/>
    </row>
    <row r="392" spans="1:59" s="127" customFormat="1" ht="24" customHeight="1">
      <c r="B392" s="186" t="s">
        <v>740</v>
      </c>
      <c r="D392" s="299">
        <v>10235799</v>
      </c>
      <c r="F392" s="164" t="s">
        <v>689</v>
      </c>
      <c r="G392" s="165">
        <v>44627</v>
      </c>
      <c r="H392" s="165">
        <v>44627</v>
      </c>
      <c r="I392" s="129"/>
      <c r="J392" s="165">
        <v>44641</v>
      </c>
      <c r="K392" s="129"/>
      <c r="L392" s="129"/>
      <c r="M392" s="129"/>
      <c r="N392" s="129"/>
      <c r="O392" s="129"/>
      <c r="P392" s="129"/>
      <c r="S392" s="277">
        <f t="shared" si="125"/>
        <v>24</v>
      </c>
      <c r="T392" s="298">
        <v>24</v>
      </c>
      <c r="U392" s="298">
        <v>24</v>
      </c>
      <c r="V392" s="298">
        <v>0</v>
      </c>
      <c r="Z392" s="127" t="s">
        <v>51</v>
      </c>
      <c r="AG392" s="120" t="s">
        <v>53</v>
      </c>
      <c r="AH392" s="120" t="s">
        <v>54</v>
      </c>
      <c r="AL392" s="127" t="s">
        <v>55</v>
      </c>
      <c r="AR392" s="121">
        <f t="shared" si="129"/>
        <v>1</v>
      </c>
      <c r="AS392" s="121" t="str">
        <f t="shared" si="130"/>
        <v>2022_03_07_a</v>
      </c>
      <c r="AT392" s="122"/>
      <c r="AU392" s="121" t="str">
        <f t="shared" si="131"/>
        <v>2022</v>
      </c>
      <c r="AV392" s="121" t="str">
        <f t="shared" si="132"/>
        <v>03</v>
      </c>
      <c r="AW392" s="121" t="str">
        <f t="shared" si="133"/>
        <v>07</v>
      </c>
      <c r="AX392" s="121">
        <f t="shared" si="134"/>
        <v>44627</v>
      </c>
      <c r="AY392" s="123"/>
      <c r="AZ392" s="124">
        <f t="shared" si="135"/>
        <v>44627</v>
      </c>
      <c r="BA392" s="121" t="b">
        <f t="shared" si="136"/>
        <v>1</v>
      </c>
      <c r="BB392" s="121">
        <f t="shared" si="137"/>
        <v>44627</v>
      </c>
      <c r="BC392" s="121" t="str">
        <f t="shared" si="138"/>
        <v>no</v>
      </c>
      <c r="BD392" s="121" t="b">
        <f t="shared" si="139"/>
        <v>0</v>
      </c>
      <c r="BE392" s="125" t="s">
        <v>56</v>
      </c>
      <c r="BF392" s="116"/>
    </row>
    <row r="393" spans="1:59" s="127" customFormat="1" ht="24" customHeight="1">
      <c r="B393" s="161" t="s">
        <v>741</v>
      </c>
      <c r="C393" s="161"/>
      <c r="D393" s="299" t="s">
        <v>652</v>
      </c>
      <c r="E393" s="161"/>
      <c r="F393" s="131" t="s">
        <v>689</v>
      </c>
      <c r="G393" s="183">
        <v>44655</v>
      </c>
      <c r="H393" s="183">
        <v>44655</v>
      </c>
      <c r="I393" s="183"/>
      <c r="J393" s="183">
        <v>44672</v>
      </c>
      <c r="K393" s="183"/>
      <c r="L393" s="184"/>
      <c r="M393" s="184"/>
      <c r="N393" s="184"/>
      <c r="O393" s="184"/>
      <c r="P393" s="184"/>
      <c r="Q393" s="161"/>
      <c r="R393" s="161"/>
      <c r="S393" s="277">
        <f t="shared" si="125"/>
        <v>2</v>
      </c>
      <c r="T393" s="298">
        <v>2</v>
      </c>
      <c r="U393" s="298">
        <v>2</v>
      </c>
      <c r="V393" s="298">
        <v>0</v>
      </c>
      <c r="W393" s="161"/>
      <c r="X393" s="161"/>
      <c r="Y393" s="161"/>
      <c r="Z393" s="161"/>
      <c r="AA393" s="161"/>
      <c r="AB393" s="161"/>
      <c r="AC393" s="161"/>
      <c r="AD393" s="161"/>
      <c r="AE393" s="161"/>
      <c r="AF393" s="161"/>
      <c r="AG393" s="277" t="s">
        <v>53</v>
      </c>
      <c r="AH393" s="161" t="s">
        <v>54</v>
      </c>
      <c r="AI393" s="161"/>
      <c r="AJ393" s="161"/>
      <c r="AK393" s="161"/>
      <c r="AL393" s="161"/>
      <c r="AM393" s="161" t="s">
        <v>653</v>
      </c>
      <c r="AN393" s="161"/>
      <c r="AO393" s="161"/>
      <c r="AP393" s="161"/>
      <c r="AQ393" s="161"/>
      <c r="AR393" s="121">
        <f t="shared" si="129"/>
        <v>1</v>
      </c>
      <c r="AS393" s="121" t="str">
        <f t="shared" si="130"/>
        <v>2022_04_04_a</v>
      </c>
      <c r="AT393" s="122"/>
      <c r="AU393" s="121" t="str">
        <f t="shared" si="131"/>
        <v>2022</v>
      </c>
      <c r="AV393" s="121" t="str">
        <f t="shared" si="132"/>
        <v>04</v>
      </c>
      <c r="AW393" s="121" t="str">
        <f t="shared" si="133"/>
        <v>04</v>
      </c>
      <c r="AX393" s="121">
        <f t="shared" si="134"/>
        <v>44655</v>
      </c>
      <c r="AY393" s="123"/>
      <c r="AZ393" s="124">
        <f t="shared" si="135"/>
        <v>44655</v>
      </c>
      <c r="BA393" s="121" t="b">
        <f t="shared" si="136"/>
        <v>1</v>
      </c>
      <c r="BB393" s="121" t="str">
        <f t="shared" si="137"/>
        <v xml:space="preserve"> </v>
      </c>
      <c r="BC393" s="121" t="str">
        <f t="shared" si="138"/>
        <v>yes</v>
      </c>
      <c r="BD393" s="121" t="b">
        <f t="shared" si="139"/>
        <v>0</v>
      </c>
      <c r="BE393" s="125" t="s">
        <v>56</v>
      </c>
      <c r="BF393" s="161"/>
      <c r="BG393" s="161"/>
    </row>
    <row r="394" spans="1:59" s="127" customFormat="1" ht="24" customHeight="1">
      <c r="A394" s="161"/>
      <c r="B394" s="186" t="s">
        <v>742</v>
      </c>
      <c r="D394" s="299">
        <v>10255304</v>
      </c>
      <c r="F394" s="164" t="s">
        <v>689</v>
      </c>
      <c r="G394" s="165">
        <v>44690</v>
      </c>
      <c r="H394" s="165">
        <v>44690</v>
      </c>
      <c r="I394" s="129"/>
      <c r="J394" s="165">
        <v>44704</v>
      </c>
      <c r="K394" s="129"/>
      <c r="L394" s="129"/>
      <c r="M394" s="129"/>
      <c r="N394" s="129"/>
      <c r="O394" s="129"/>
      <c r="P394" s="129"/>
      <c r="S394" s="277">
        <f t="shared" si="125"/>
        <v>25</v>
      </c>
      <c r="T394" s="298">
        <v>25</v>
      </c>
      <c r="U394" s="298">
        <v>25</v>
      </c>
      <c r="V394" s="298">
        <v>0</v>
      </c>
      <c r="Z394" s="127" t="s">
        <v>51</v>
      </c>
      <c r="AG394" s="120" t="s">
        <v>53</v>
      </c>
      <c r="AH394" s="120" t="s">
        <v>54</v>
      </c>
      <c r="AL394" s="127" t="s">
        <v>55</v>
      </c>
      <c r="AR394" s="121">
        <f t="shared" si="129"/>
        <v>1</v>
      </c>
      <c r="AS394" s="121" t="str">
        <f t="shared" si="130"/>
        <v>2022_05_09_a</v>
      </c>
      <c r="AT394" s="122"/>
      <c r="AU394" s="121" t="str">
        <f t="shared" si="131"/>
        <v>2022</v>
      </c>
      <c r="AV394" s="121" t="str">
        <f t="shared" si="132"/>
        <v>05</v>
      </c>
      <c r="AW394" s="121" t="str">
        <f t="shared" si="133"/>
        <v>09</v>
      </c>
      <c r="AX394" s="121">
        <f t="shared" si="134"/>
        <v>44690</v>
      </c>
      <c r="AY394" s="123"/>
      <c r="AZ394" s="124">
        <f t="shared" si="135"/>
        <v>44690</v>
      </c>
      <c r="BA394" s="121" t="b">
        <f t="shared" si="136"/>
        <v>1</v>
      </c>
      <c r="BB394" s="121">
        <f t="shared" si="137"/>
        <v>44690</v>
      </c>
      <c r="BC394" s="121" t="str">
        <f t="shared" si="138"/>
        <v>no</v>
      </c>
      <c r="BD394" s="121" t="b">
        <f t="shared" si="139"/>
        <v>0</v>
      </c>
      <c r="BE394" s="125" t="s">
        <v>56</v>
      </c>
      <c r="BF394" s="116"/>
    </row>
    <row r="395" spans="1:59" s="127" customFormat="1" ht="24" customHeight="1">
      <c r="B395" s="186" t="s">
        <v>743</v>
      </c>
      <c r="D395" s="299" t="s">
        <v>744</v>
      </c>
      <c r="F395" s="164" t="s">
        <v>689</v>
      </c>
      <c r="G395" s="165">
        <v>44725</v>
      </c>
      <c r="H395" s="165">
        <v>44725</v>
      </c>
      <c r="I395" s="129"/>
      <c r="J395" s="165">
        <v>44742</v>
      </c>
      <c r="K395" s="129"/>
      <c r="L395" s="129"/>
      <c r="M395" s="129"/>
      <c r="N395" s="129"/>
      <c r="O395" s="129"/>
      <c r="P395" s="129"/>
      <c r="S395" s="277">
        <f t="shared" si="125"/>
        <v>66</v>
      </c>
      <c r="T395" s="298">
        <v>66</v>
      </c>
      <c r="U395" s="298">
        <v>66</v>
      </c>
      <c r="V395" s="298">
        <v>0</v>
      </c>
      <c r="Z395" s="127" t="s">
        <v>51</v>
      </c>
      <c r="AG395" s="120" t="s">
        <v>53</v>
      </c>
      <c r="AH395" s="120" t="s">
        <v>54</v>
      </c>
      <c r="AL395" s="127" t="s">
        <v>55</v>
      </c>
      <c r="AR395" s="121">
        <f t="shared" si="129"/>
        <v>1</v>
      </c>
      <c r="AS395" s="121" t="str">
        <f t="shared" si="130"/>
        <v>2022_06_13_a</v>
      </c>
      <c r="AT395" s="122"/>
      <c r="AU395" s="121" t="str">
        <f t="shared" si="131"/>
        <v>2022</v>
      </c>
      <c r="AV395" s="121" t="str">
        <f t="shared" si="132"/>
        <v>06</v>
      </c>
      <c r="AW395" s="121" t="str">
        <f t="shared" si="133"/>
        <v>13</v>
      </c>
      <c r="AX395" s="121">
        <f t="shared" si="134"/>
        <v>44725</v>
      </c>
      <c r="AY395" s="123"/>
      <c r="AZ395" s="124">
        <f t="shared" si="135"/>
        <v>44725</v>
      </c>
      <c r="BA395" s="121" t="b">
        <f t="shared" si="136"/>
        <v>1</v>
      </c>
      <c r="BB395" s="121">
        <f t="shared" si="137"/>
        <v>44725</v>
      </c>
      <c r="BC395" s="121" t="str">
        <f t="shared" si="138"/>
        <v>no</v>
      </c>
      <c r="BD395" s="121" t="b">
        <f t="shared" si="139"/>
        <v>0</v>
      </c>
      <c r="BE395" s="125" t="s">
        <v>56</v>
      </c>
      <c r="BF395" s="116"/>
    </row>
    <row r="396" spans="1:59" s="127" customFormat="1" ht="24" customHeight="1">
      <c r="B396" s="187" t="s">
        <v>745</v>
      </c>
      <c r="C396" s="161"/>
      <c r="D396" s="177" t="s">
        <v>652</v>
      </c>
      <c r="E396" s="161"/>
      <c r="F396" s="131" t="s">
        <v>689</v>
      </c>
      <c r="G396" s="183">
        <v>44751</v>
      </c>
      <c r="H396" s="183">
        <v>44751</v>
      </c>
      <c r="I396" s="184"/>
      <c r="J396" s="183">
        <v>44768</v>
      </c>
      <c r="K396" s="184"/>
      <c r="L396" s="184"/>
      <c r="M396" s="184"/>
      <c r="N396" s="184"/>
      <c r="O396" s="184"/>
      <c r="P396" s="184"/>
      <c r="Q396" s="161"/>
      <c r="R396" s="161"/>
      <c r="S396" s="277">
        <f t="shared" si="125"/>
        <v>2</v>
      </c>
      <c r="T396" s="296">
        <v>2</v>
      </c>
      <c r="U396" s="296">
        <v>2</v>
      </c>
      <c r="V396" s="296">
        <v>0</v>
      </c>
      <c r="W396" s="161"/>
      <c r="X396" s="161"/>
      <c r="Y396" s="161"/>
      <c r="Z396" s="161" t="s">
        <v>51</v>
      </c>
      <c r="AA396" s="161"/>
      <c r="AB396" s="161"/>
      <c r="AC396" s="161"/>
      <c r="AD396" s="161"/>
      <c r="AE396" s="161"/>
      <c r="AF396" s="161"/>
      <c r="AG396" s="161" t="s">
        <v>53</v>
      </c>
      <c r="AH396" s="161" t="s">
        <v>54</v>
      </c>
      <c r="AI396" s="161"/>
      <c r="AJ396" s="161"/>
      <c r="AK396" s="161"/>
      <c r="AL396" s="161" t="s">
        <v>55</v>
      </c>
      <c r="AM396" s="161"/>
      <c r="AN396" s="161"/>
      <c r="AO396" s="161"/>
      <c r="AP396" s="161"/>
      <c r="AQ396" s="161"/>
      <c r="AR396" s="121">
        <f t="shared" si="129"/>
        <v>1</v>
      </c>
      <c r="AS396" s="121" t="str">
        <f t="shared" si="130"/>
        <v>2022_07_09_a</v>
      </c>
      <c r="AT396" s="122"/>
      <c r="AU396" s="121" t="str">
        <f t="shared" si="131"/>
        <v>2022</v>
      </c>
      <c r="AV396" s="121" t="str">
        <f t="shared" si="132"/>
        <v>07</v>
      </c>
      <c r="AW396" s="121" t="str">
        <f t="shared" si="133"/>
        <v>09</v>
      </c>
      <c r="AX396" s="121">
        <f t="shared" si="134"/>
        <v>44751</v>
      </c>
      <c r="AY396" s="123"/>
      <c r="AZ396" s="124">
        <f t="shared" si="135"/>
        <v>44751</v>
      </c>
      <c r="BA396" s="121" t="b">
        <f t="shared" si="136"/>
        <v>1</v>
      </c>
      <c r="BB396" s="121">
        <f t="shared" si="137"/>
        <v>44751</v>
      </c>
      <c r="BC396" s="121" t="str">
        <f t="shared" si="138"/>
        <v>no</v>
      </c>
      <c r="BD396" s="121" t="b">
        <f t="shared" si="139"/>
        <v>0</v>
      </c>
      <c r="BE396" s="125" t="s">
        <v>56</v>
      </c>
      <c r="BF396" s="161"/>
      <c r="BG396" s="161"/>
    </row>
    <row r="397" spans="1:59" s="127" customFormat="1" ht="24" customHeight="1">
      <c r="A397" s="161"/>
      <c r="B397" s="195" t="s">
        <v>746</v>
      </c>
      <c r="C397" s="232"/>
      <c r="D397" s="177">
        <v>10283860</v>
      </c>
      <c r="E397" s="233"/>
      <c r="F397" s="196" t="s">
        <v>689</v>
      </c>
      <c r="G397" s="197">
        <v>44760</v>
      </c>
      <c r="H397" s="197">
        <v>44760</v>
      </c>
      <c r="I397" s="198"/>
      <c r="J397" s="197">
        <v>44775</v>
      </c>
      <c r="K397" s="198"/>
      <c r="L397" s="198"/>
      <c r="M397" s="198"/>
      <c r="N397" s="198"/>
      <c r="O397" s="198"/>
      <c r="P397" s="198"/>
      <c r="Q397" s="163"/>
      <c r="R397" s="163"/>
      <c r="S397" s="277">
        <f t="shared" si="125"/>
        <v>24</v>
      </c>
      <c r="T397" s="298">
        <v>24</v>
      </c>
      <c r="U397" s="298">
        <v>24</v>
      </c>
      <c r="V397" s="298">
        <v>0</v>
      </c>
      <c r="W397" s="163"/>
      <c r="X397" s="163"/>
      <c r="Y397" s="163"/>
      <c r="Z397" s="163" t="s">
        <v>51</v>
      </c>
      <c r="AA397" s="163"/>
      <c r="AB397" s="163"/>
      <c r="AC397" s="163"/>
      <c r="AD397" s="163"/>
      <c r="AE397" s="163"/>
      <c r="AF397" s="163"/>
      <c r="AG397" s="199" t="s">
        <v>53</v>
      </c>
      <c r="AH397" s="120" t="s">
        <v>54</v>
      </c>
      <c r="AI397" s="163"/>
      <c r="AJ397" s="163"/>
      <c r="AK397" s="163"/>
      <c r="AL397" s="163" t="s">
        <v>55</v>
      </c>
      <c r="AM397" s="163"/>
      <c r="AN397" s="163"/>
      <c r="AO397" s="163"/>
      <c r="AP397" s="163"/>
      <c r="AQ397" s="163"/>
      <c r="AR397" s="121">
        <f t="shared" si="129"/>
        <v>1</v>
      </c>
      <c r="AS397" s="121" t="str">
        <f t="shared" si="130"/>
        <v>2022_07_18_a</v>
      </c>
      <c r="AT397" s="122"/>
      <c r="AU397" s="121" t="str">
        <f t="shared" si="131"/>
        <v>2022</v>
      </c>
      <c r="AV397" s="121" t="str">
        <f t="shared" si="132"/>
        <v>07</v>
      </c>
      <c r="AW397" s="121" t="str">
        <f t="shared" si="133"/>
        <v>18</v>
      </c>
      <c r="AX397" s="121">
        <f t="shared" si="134"/>
        <v>44760</v>
      </c>
      <c r="AY397" s="123"/>
      <c r="AZ397" s="124">
        <f t="shared" si="135"/>
        <v>44760</v>
      </c>
      <c r="BA397" s="121" t="b">
        <f t="shared" si="136"/>
        <v>1</v>
      </c>
      <c r="BB397" s="121">
        <f t="shared" si="137"/>
        <v>44760</v>
      </c>
      <c r="BC397" s="121" t="str">
        <f t="shared" si="138"/>
        <v>no</v>
      </c>
      <c r="BD397" s="121" t="b">
        <f t="shared" si="139"/>
        <v>0</v>
      </c>
      <c r="BE397" s="125" t="s">
        <v>56</v>
      </c>
      <c r="BF397" s="116"/>
    </row>
    <row r="398" spans="1:59" s="127" customFormat="1" ht="24" customHeight="1">
      <c r="B398" s="177" t="s">
        <v>747</v>
      </c>
      <c r="C398" s="200"/>
      <c r="D398" s="299">
        <v>10283647</v>
      </c>
      <c r="E398" s="234"/>
      <c r="F398" s="201" t="s">
        <v>689</v>
      </c>
      <c r="G398" s="190">
        <v>44760</v>
      </c>
      <c r="H398" s="202">
        <v>44760</v>
      </c>
      <c r="I398" s="203"/>
      <c r="J398" s="202">
        <v>44775</v>
      </c>
      <c r="K398" s="203"/>
      <c r="L398" s="203"/>
      <c r="M398" s="203"/>
      <c r="N398" s="203"/>
      <c r="O398" s="203"/>
      <c r="P398" s="203"/>
      <c r="Q398" s="174"/>
      <c r="R398" s="174"/>
      <c r="S398" s="277">
        <f t="shared" si="125"/>
        <v>56</v>
      </c>
      <c r="T398" s="298">
        <v>56</v>
      </c>
      <c r="U398" s="298">
        <v>56</v>
      </c>
      <c r="V398" s="298">
        <v>0</v>
      </c>
      <c r="W398" s="174"/>
      <c r="X398" s="174"/>
      <c r="Y398" s="174"/>
      <c r="Z398" s="163" t="s">
        <v>51</v>
      </c>
      <c r="AA398" s="174"/>
      <c r="AB398" s="174"/>
      <c r="AC398" s="174"/>
      <c r="AD398" s="174"/>
      <c r="AE398" s="174"/>
      <c r="AF398" s="174"/>
      <c r="AG398" s="163" t="s">
        <v>53</v>
      </c>
      <c r="AH398" s="120" t="s">
        <v>54</v>
      </c>
      <c r="AI398" s="174"/>
      <c r="AJ398" s="174"/>
      <c r="AK398" s="174"/>
      <c r="AL398" s="163" t="s">
        <v>55</v>
      </c>
      <c r="AM398" s="174"/>
      <c r="AN398" s="174"/>
      <c r="AO398" s="174"/>
      <c r="AP398" s="174"/>
      <c r="AQ398" s="174"/>
      <c r="AR398" s="121">
        <f t="shared" si="129"/>
        <v>1</v>
      </c>
      <c r="AS398" s="121" t="str">
        <f t="shared" si="130"/>
        <v>2022_07_18_b</v>
      </c>
      <c r="AT398" s="122"/>
      <c r="AU398" s="121" t="str">
        <f t="shared" si="131"/>
        <v>2022</v>
      </c>
      <c r="AV398" s="121" t="str">
        <f t="shared" si="132"/>
        <v>07</v>
      </c>
      <c r="AW398" s="121" t="str">
        <f t="shared" si="133"/>
        <v>18</v>
      </c>
      <c r="AX398" s="121">
        <f t="shared" si="134"/>
        <v>44760</v>
      </c>
      <c r="AY398" s="123"/>
      <c r="AZ398" s="124">
        <f t="shared" si="135"/>
        <v>44760</v>
      </c>
      <c r="BA398" s="121" t="b">
        <f t="shared" si="136"/>
        <v>1</v>
      </c>
      <c r="BB398" s="121">
        <f t="shared" si="137"/>
        <v>44760</v>
      </c>
      <c r="BC398" s="121" t="str">
        <f t="shared" si="138"/>
        <v>no</v>
      </c>
      <c r="BD398" s="121" t="b">
        <f t="shared" si="139"/>
        <v>0</v>
      </c>
      <c r="BE398" s="125" t="s">
        <v>56</v>
      </c>
      <c r="BG398" s="170"/>
    </row>
    <row r="399" spans="1:59" s="161" customFormat="1" ht="24" customHeight="1">
      <c r="A399" s="167"/>
      <c r="B399" s="180" t="s">
        <v>748</v>
      </c>
      <c r="C399" s="178"/>
      <c r="D399" s="299" t="s">
        <v>652</v>
      </c>
      <c r="E399" s="204"/>
      <c r="F399" s="205" t="s">
        <v>689</v>
      </c>
      <c r="G399" s="206">
        <v>44774</v>
      </c>
      <c r="H399" s="206">
        <v>44774</v>
      </c>
      <c r="I399" s="208"/>
      <c r="J399" s="207">
        <v>44788</v>
      </c>
      <c r="K399" s="208"/>
      <c r="L399" s="208"/>
      <c r="M399" s="208"/>
      <c r="N399" s="208"/>
      <c r="O399" s="208"/>
      <c r="P399" s="208"/>
      <c r="Q399" s="178"/>
      <c r="R399" s="178"/>
      <c r="S399" s="277">
        <f t="shared" si="125"/>
        <v>1</v>
      </c>
      <c r="T399" s="298">
        <v>1</v>
      </c>
      <c r="U399" s="298">
        <v>1</v>
      </c>
      <c r="V399" s="298">
        <v>0</v>
      </c>
      <c r="W399" s="178"/>
      <c r="X399" s="178"/>
      <c r="Y399" s="178"/>
      <c r="Z399" s="209" t="s">
        <v>51</v>
      </c>
      <c r="AA399" s="178"/>
      <c r="AB399" s="178"/>
      <c r="AC399" s="178"/>
      <c r="AD399" s="178"/>
      <c r="AE399" s="178"/>
      <c r="AF399" s="178"/>
      <c r="AG399" s="209" t="s">
        <v>53</v>
      </c>
      <c r="AH399" s="161" t="s">
        <v>54</v>
      </c>
      <c r="AI399" s="178"/>
      <c r="AJ399" s="178"/>
      <c r="AK399" s="178"/>
      <c r="AL399" s="209" t="s">
        <v>55</v>
      </c>
      <c r="AM399" s="161" t="s">
        <v>653</v>
      </c>
      <c r="AN399" s="178"/>
      <c r="AO399" s="178"/>
      <c r="AP399" s="178"/>
      <c r="AQ399" s="178"/>
      <c r="AR399" s="121">
        <f t="shared" si="129"/>
        <v>1</v>
      </c>
      <c r="AS399" s="121" t="str">
        <f t="shared" si="130"/>
        <v>2022_08_01_a</v>
      </c>
      <c r="AT399" s="122"/>
      <c r="AU399" s="121" t="str">
        <f t="shared" si="131"/>
        <v>2022</v>
      </c>
      <c r="AV399" s="121" t="str">
        <f t="shared" si="132"/>
        <v>08</v>
      </c>
      <c r="AW399" s="121" t="str">
        <f t="shared" si="133"/>
        <v>01</v>
      </c>
      <c r="AX399" s="121">
        <f t="shared" si="134"/>
        <v>44774</v>
      </c>
      <c r="AY399" s="123"/>
      <c r="AZ399" s="124">
        <f t="shared" si="135"/>
        <v>44774</v>
      </c>
      <c r="BA399" s="121" t="b">
        <f t="shared" si="136"/>
        <v>1</v>
      </c>
      <c r="BB399" s="121" t="str">
        <f t="shared" si="137"/>
        <v xml:space="preserve"> </v>
      </c>
      <c r="BC399" s="121" t="str">
        <f t="shared" si="138"/>
        <v>yes</v>
      </c>
      <c r="BD399" s="121" t="b">
        <f t="shared" si="139"/>
        <v>0</v>
      </c>
      <c r="BE399" s="125" t="s">
        <v>56</v>
      </c>
      <c r="BG399" s="182"/>
    </row>
    <row r="400" spans="1:59" s="127" customFormat="1" ht="24" customHeight="1">
      <c r="A400" s="179"/>
      <c r="B400" s="177" t="s">
        <v>749</v>
      </c>
      <c r="C400" s="174"/>
      <c r="D400" s="299">
        <v>10287986</v>
      </c>
      <c r="E400" s="200"/>
      <c r="F400" s="201" t="s">
        <v>689</v>
      </c>
      <c r="G400" s="190">
        <v>44781</v>
      </c>
      <c r="H400" s="202">
        <v>44781</v>
      </c>
      <c r="I400" s="203"/>
      <c r="J400" s="202">
        <v>44797</v>
      </c>
      <c r="K400" s="203"/>
      <c r="L400" s="203"/>
      <c r="M400" s="203"/>
      <c r="N400" s="203"/>
      <c r="O400" s="203"/>
      <c r="P400" s="203"/>
      <c r="Q400" s="174"/>
      <c r="R400" s="174"/>
      <c r="S400" s="277">
        <f t="shared" si="125"/>
        <v>39</v>
      </c>
      <c r="T400" s="298">
        <v>39</v>
      </c>
      <c r="U400" s="298">
        <v>39</v>
      </c>
      <c r="V400" s="298">
        <v>0</v>
      </c>
      <c r="W400" s="174"/>
      <c r="X400" s="174"/>
      <c r="Y400" s="174"/>
      <c r="Z400" s="163" t="s">
        <v>51</v>
      </c>
      <c r="AA400" s="174"/>
      <c r="AB400" s="174"/>
      <c r="AC400" s="174"/>
      <c r="AD400" s="174"/>
      <c r="AE400" s="174"/>
      <c r="AF400" s="174"/>
      <c r="AG400" s="199" t="s">
        <v>53</v>
      </c>
      <c r="AH400" s="120" t="s">
        <v>54</v>
      </c>
      <c r="AI400" s="174"/>
      <c r="AJ400" s="174"/>
      <c r="AK400" s="174"/>
      <c r="AL400" s="163" t="s">
        <v>55</v>
      </c>
      <c r="AM400" s="174"/>
      <c r="AN400" s="174"/>
      <c r="AO400" s="174"/>
      <c r="AP400" s="174"/>
      <c r="AQ400" s="174"/>
      <c r="AR400" s="121">
        <f t="shared" si="129"/>
        <v>1</v>
      </c>
      <c r="AS400" s="121" t="str">
        <f t="shared" si="130"/>
        <v>2022_08_08_a</v>
      </c>
      <c r="AT400" s="122"/>
      <c r="AU400" s="121" t="str">
        <f t="shared" si="131"/>
        <v>2022</v>
      </c>
      <c r="AV400" s="121" t="str">
        <f t="shared" si="132"/>
        <v>08</v>
      </c>
      <c r="AW400" s="121" t="str">
        <f t="shared" si="133"/>
        <v>08</v>
      </c>
      <c r="AX400" s="121">
        <f t="shared" si="134"/>
        <v>44781</v>
      </c>
      <c r="AY400" s="123"/>
      <c r="AZ400" s="124">
        <f t="shared" si="135"/>
        <v>44781</v>
      </c>
      <c r="BA400" s="121" t="b">
        <f t="shared" si="136"/>
        <v>1</v>
      </c>
      <c r="BB400" s="121">
        <f t="shared" si="137"/>
        <v>44781</v>
      </c>
      <c r="BC400" s="121" t="str">
        <f t="shared" si="138"/>
        <v>no</v>
      </c>
      <c r="BD400" s="121" t="b">
        <f t="shared" si="139"/>
        <v>0</v>
      </c>
      <c r="BE400" s="125" t="s">
        <v>56</v>
      </c>
      <c r="BF400" s="116"/>
      <c r="BG400" s="170"/>
    </row>
    <row r="401" spans="1:59" s="127" customFormat="1" ht="24" customHeight="1">
      <c r="A401" s="167"/>
      <c r="B401" s="177" t="s">
        <v>750</v>
      </c>
      <c r="C401" s="174"/>
      <c r="D401" s="177">
        <v>10288100</v>
      </c>
      <c r="E401" s="200"/>
      <c r="F401" s="201" t="s">
        <v>689</v>
      </c>
      <c r="G401" s="190">
        <v>44781</v>
      </c>
      <c r="H401" s="202">
        <v>44781</v>
      </c>
      <c r="I401" s="203"/>
      <c r="J401" s="202">
        <v>44797</v>
      </c>
      <c r="K401" s="203"/>
      <c r="L401" s="203"/>
      <c r="M401" s="203"/>
      <c r="N401" s="203"/>
      <c r="O401" s="203"/>
      <c r="P401" s="203"/>
      <c r="Q401" s="174"/>
      <c r="R401" s="174"/>
      <c r="S401" s="277">
        <f t="shared" si="125"/>
        <v>11</v>
      </c>
      <c r="T401" s="298">
        <v>11</v>
      </c>
      <c r="U401" s="298">
        <v>11</v>
      </c>
      <c r="V401" s="298">
        <v>0</v>
      </c>
      <c r="W401" s="174"/>
      <c r="X401" s="174"/>
      <c r="Y401" s="174"/>
      <c r="Z401" s="163" t="s">
        <v>51</v>
      </c>
      <c r="AA401" s="174"/>
      <c r="AB401" s="174"/>
      <c r="AC401" s="174"/>
      <c r="AD401" s="174"/>
      <c r="AE401" s="174"/>
      <c r="AF401" s="174"/>
      <c r="AG401" s="199" t="s">
        <v>53</v>
      </c>
      <c r="AH401" s="120" t="s">
        <v>54</v>
      </c>
      <c r="AI401" s="174"/>
      <c r="AJ401" s="174"/>
      <c r="AK401" s="174"/>
      <c r="AL401" s="163" t="s">
        <v>55</v>
      </c>
      <c r="AM401" s="174"/>
      <c r="AN401" s="174"/>
      <c r="AO401" s="174"/>
      <c r="AP401" s="174"/>
      <c r="AQ401" s="174"/>
      <c r="AR401" s="121">
        <f t="shared" si="129"/>
        <v>1</v>
      </c>
      <c r="AS401" s="121" t="str">
        <f t="shared" si="130"/>
        <v>2022_08_08_b</v>
      </c>
      <c r="AT401" s="122"/>
      <c r="AU401" s="121" t="str">
        <f t="shared" si="131"/>
        <v>2022</v>
      </c>
      <c r="AV401" s="121" t="str">
        <f t="shared" si="132"/>
        <v>08</v>
      </c>
      <c r="AW401" s="121" t="str">
        <f t="shared" si="133"/>
        <v>08</v>
      </c>
      <c r="AX401" s="121">
        <f t="shared" si="134"/>
        <v>44781</v>
      </c>
      <c r="AY401" s="123"/>
      <c r="AZ401" s="124">
        <f t="shared" si="135"/>
        <v>44781</v>
      </c>
      <c r="BA401" s="121" t="b">
        <f t="shared" si="136"/>
        <v>1</v>
      </c>
      <c r="BB401" s="121">
        <f t="shared" si="137"/>
        <v>44781</v>
      </c>
      <c r="BC401" s="121" t="str">
        <f t="shared" si="138"/>
        <v>no</v>
      </c>
      <c r="BD401" s="121" t="b">
        <f t="shared" si="139"/>
        <v>0</v>
      </c>
      <c r="BE401" s="125" t="s">
        <v>56</v>
      </c>
      <c r="BF401" s="116"/>
      <c r="BG401" s="170"/>
    </row>
    <row r="402" spans="1:59" s="127" customFormat="1" ht="24" customHeight="1">
      <c r="A402" s="167"/>
      <c r="B402" s="177" t="s">
        <v>751</v>
      </c>
      <c r="C402" s="174"/>
      <c r="D402" s="299">
        <v>10292210</v>
      </c>
      <c r="E402" s="200"/>
      <c r="F402" s="201" t="s">
        <v>689</v>
      </c>
      <c r="G402" s="190">
        <v>44816</v>
      </c>
      <c r="H402" s="202">
        <v>44816</v>
      </c>
      <c r="I402" s="203"/>
      <c r="J402" s="202">
        <v>44830</v>
      </c>
      <c r="K402" s="203"/>
      <c r="L402" s="203"/>
      <c r="M402" s="203"/>
      <c r="N402" s="203"/>
      <c r="O402" s="203"/>
      <c r="P402" s="203"/>
      <c r="Q402" s="174"/>
      <c r="R402" s="174" t="s">
        <v>752</v>
      </c>
      <c r="S402" s="277">
        <f t="shared" si="125"/>
        <v>36</v>
      </c>
      <c r="T402" s="298">
        <v>36</v>
      </c>
      <c r="U402" s="298">
        <v>36</v>
      </c>
      <c r="V402" s="298">
        <v>0</v>
      </c>
      <c r="W402" s="174"/>
      <c r="X402" s="174"/>
      <c r="Y402" s="174"/>
      <c r="Z402" s="163" t="s">
        <v>51</v>
      </c>
      <c r="AA402" s="174"/>
      <c r="AB402" s="174"/>
      <c r="AC402" s="174"/>
      <c r="AD402" s="174"/>
      <c r="AE402" s="174"/>
      <c r="AF402" s="174"/>
      <c r="AG402" s="199" t="s">
        <v>53</v>
      </c>
      <c r="AH402" s="120" t="s">
        <v>54</v>
      </c>
      <c r="AI402" s="174"/>
      <c r="AJ402" s="174"/>
      <c r="AK402" s="174"/>
      <c r="AL402" s="163" t="s">
        <v>55</v>
      </c>
      <c r="AM402" s="174"/>
      <c r="AN402" s="174"/>
      <c r="AO402" s="174"/>
      <c r="AP402" s="174"/>
      <c r="AQ402" s="174"/>
      <c r="AR402" s="121">
        <f t="shared" si="129"/>
        <v>1</v>
      </c>
      <c r="AS402" s="121" t="str">
        <f t="shared" si="130"/>
        <v>2022_09_12_a</v>
      </c>
      <c r="AT402" s="122"/>
      <c r="AU402" s="121" t="str">
        <f t="shared" si="131"/>
        <v>2022</v>
      </c>
      <c r="AV402" s="121" t="str">
        <f t="shared" si="132"/>
        <v>09</v>
      </c>
      <c r="AW402" s="121" t="str">
        <f t="shared" si="133"/>
        <v>12</v>
      </c>
      <c r="AX402" s="121">
        <f t="shared" si="134"/>
        <v>44816</v>
      </c>
      <c r="AY402" s="123"/>
      <c r="AZ402" s="124">
        <f t="shared" si="135"/>
        <v>44816</v>
      </c>
      <c r="BA402" s="121" t="b">
        <f t="shared" si="136"/>
        <v>1</v>
      </c>
      <c r="BB402" s="121">
        <f t="shared" si="137"/>
        <v>44816</v>
      </c>
      <c r="BC402" s="121" t="str">
        <f t="shared" si="138"/>
        <v>no</v>
      </c>
      <c r="BD402" s="121" t="b">
        <f t="shared" si="139"/>
        <v>0</v>
      </c>
      <c r="BE402" s="125" t="s">
        <v>56</v>
      </c>
      <c r="BF402" s="116"/>
      <c r="BG402" s="170"/>
    </row>
    <row r="403" spans="1:59" s="161" customFormat="1" ht="28.5" customHeight="1">
      <c r="A403" s="167"/>
      <c r="B403" s="180" t="s">
        <v>753</v>
      </c>
      <c r="C403" s="178"/>
      <c r="D403" s="194">
        <v>10292220</v>
      </c>
      <c r="E403" s="204"/>
      <c r="F403" s="205" t="s">
        <v>689</v>
      </c>
      <c r="G403" s="206">
        <v>44816</v>
      </c>
      <c r="H403" s="207">
        <v>44816</v>
      </c>
      <c r="I403" s="208"/>
      <c r="J403" s="207">
        <v>44830</v>
      </c>
      <c r="K403" s="208"/>
      <c r="L403" s="208"/>
      <c r="M403" s="208"/>
      <c r="N403" s="208"/>
      <c r="O403" s="208"/>
      <c r="P403" s="208"/>
      <c r="Q403" s="178"/>
      <c r="R403" s="178" t="s">
        <v>754</v>
      </c>
      <c r="S403" s="277">
        <f t="shared" si="125"/>
        <v>11</v>
      </c>
      <c r="T403" s="298">
        <v>11</v>
      </c>
      <c r="U403" s="298">
        <v>11</v>
      </c>
      <c r="V403" s="298">
        <v>0</v>
      </c>
      <c r="W403" s="178"/>
      <c r="X403" s="178"/>
      <c r="Y403" s="178"/>
      <c r="Z403" s="209" t="s">
        <v>51</v>
      </c>
      <c r="AA403" s="178"/>
      <c r="AB403" s="178"/>
      <c r="AC403" s="178"/>
      <c r="AD403" s="178"/>
      <c r="AE403" s="178"/>
      <c r="AF403" s="178"/>
      <c r="AG403" s="209" t="s">
        <v>53</v>
      </c>
      <c r="AH403" s="161" t="s">
        <v>54</v>
      </c>
      <c r="AI403" s="178"/>
      <c r="AJ403" s="178"/>
      <c r="AK403" s="178"/>
      <c r="AL403" s="209" t="s">
        <v>55</v>
      </c>
      <c r="AM403" s="161" t="s">
        <v>653</v>
      </c>
      <c r="AN403" s="178"/>
      <c r="AO403" s="178"/>
      <c r="AP403" s="178"/>
      <c r="AQ403" s="178"/>
      <c r="AR403" s="121">
        <f t="shared" si="129"/>
        <v>1</v>
      </c>
      <c r="AS403" s="121" t="str">
        <f t="shared" si="130"/>
        <v>2022_09_12_b</v>
      </c>
      <c r="AT403" s="122"/>
      <c r="AU403" s="121" t="str">
        <f t="shared" si="131"/>
        <v>2022</v>
      </c>
      <c r="AV403" s="121" t="str">
        <f t="shared" si="132"/>
        <v>09</v>
      </c>
      <c r="AW403" s="121" t="str">
        <f t="shared" si="133"/>
        <v>12</v>
      </c>
      <c r="AX403" s="121">
        <f t="shared" si="134"/>
        <v>44816</v>
      </c>
      <c r="AY403" s="123"/>
      <c r="AZ403" s="124">
        <f t="shared" si="135"/>
        <v>44816</v>
      </c>
      <c r="BA403" s="121" t="b">
        <f t="shared" si="136"/>
        <v>1</v>
      </c>
      <c r="BB403" s="121" t="str">
        <f t="shared" si="137"/>
        <v xml:space="preserve"> </v>
      </c>
      <c r="BC403" s="121" t="str">
        <f t="shared" si="138"/>
        <v>yes</v>
      </c>
      <c r="BD403" s="121" t="b">
        <f t="shared" si="139"/>
        <v>0</v>
      </c>
      <c r="BE403" s="125" t="s">
        <v>56</v>
      </c>
      <c r="BG403" s="182"/>
    </row>
    <row r="404" spans="1:59" s="163" customFormat="1" ht="24" customHeight="1">
      <c r="A404" s="179"/>
      <c r="B404" s="362" t="s">
        <v>755</v>
      </c>
      <c r="C404" s="363"/>
      <c r="D404" s="301">
        <v>10306532</v>
      </c>
      <c r="E404" s="364"/>
      <c r="F404" s="365" t="s">
        <v>689</v>
      </c>
      <c r="G404" s="366">
        <v>44851</v>
      </c>
      <c r="H404" s="367">
        <v>44851</v>
      </c>
      <c r="I404" s="368"/>
      <c r="J404" s="367">
        <v>44865</v>
      </c>
      <c r="K404" s="368"/>
      <c r="L404" s="368"/>
      <c r="M404" s="368"/>
      <c r="N404" s="368"/>
      <c r="O404" s="368"/>
      <c r="P404" s="368"/>
      <c r="Q404" s="363"/>
      <c r="R404" s="364"/>
      <c r="S404" s="369">
        <f t="shared" si="125"/>
        <v>45</v>
      </c>
      <c r="T404" s="302">
        <v>45</v>
      </c>
      <c r="U404" s="302">
        <v>45</v>
      </c>
      <c r="V404" s="302">
        <v>0</v>
      </c>
      <c r="W404" s="363"/>
      <c r="X404" s="363"/>
      <c r="Y404" s="363"/>
      <c r="Z404" s="163" t="s">
        <v>51</v>
      </c>
      <c r="AA404" s="363"/>
      <c r="AB404" s="363"/>
      <c r="AC404" s="363"/>
      <c r="AD404" s="363"/>
      <c r="AE404" s="363"/>
      <c r="AF404" s="363"/>
      <c r="AG404" s="199" t="s">
        <v>53</v>
      </c>
      <c r="AH404" s="199" t="s">
        <v>54</v>
      </c>
      <c r="AI404" s="363"/>
      <c r="AJ404" s="363"/>
      <c r="AK404" s="363"/>
      <c r="AL404" s="163" t="s">
        <v>55</v>
      </c>
      <c r="AM404" s="363"/>
      <c r="AN404" s="363"/>
      <c r="AO404" s="363"/>
      <c r="AP404" s="363"/>
      <c r="AQ404" s="363"/>
      <c r="AR404" s="121">
        <f t="shared" si="129"/>
        <v>1</v>
      </c>
      <c r="AS404" s="121" t="str">
        <f t="shared" si="130"/>
        <v>2022_10_17_a</v>
      </c>
      <c r="AT404" s="122"/>
      <c r="AU404" s="121" t="str">
        <f t="shared" si="131"/>
        <v>2022</v>
      </c>
      <c r="AV404" s="121" t="str">
        <f t="shared" si="132"/>
        <v>10</v>
      </c>
      <c r="AW404" s="121" t="str">
        <f t="shared" si="133"/>
        <v>17</v>
      </c>
      <c r="AX404" s="121">
        <f t="shared" si="134"/>
        <v>44851</v>
      </c>
      <c r="AY404" s="123"/>
      <c r="AZ404" s="124">
        <f t="shared" si="135"/>
        <v>44851</v>
      </c>
      <c r="BA404" s="121" t="b">
        <f t="shared" si="136"/>
        <v>1</v>
      </c>
      <c r="BB404" s="121">
        <f t="shared" si="137"/>
        <v>44851</v>
      </c>
      <c r="BC404" s="121" t="str">
        <f t="shared" si="138"/>
        <v>no</v>
      </c>
      <c r="BD404" s="121" t="b">
        <f t="shared" si="139"/>
        <v>0</v>
      </c>
      <c r="BE404" s="125" t="s">
        <v>56</v>
      </c>
      <c r="BF404" s="370"/>
      <c r="BG404" s="233"/>
    </row>
    <row r="405" spans="1:59" s="178" customFormat="1" ht="24" customHeight="1">
      <c r="A405" s="232"/>
      <c r="B405" s="180" t="s">
        <v>756</v>
      </c>
      <c r="D405" s="180" t="s">
        <v>652</v>
      </c>
      <c r="F405" s="205" t="s">
        <v>689</v>
      </c>
      <c r="G405" s="207">
        <v>44866</v>
      </c>
      <c r="H405" s="207">
        <v>44866</v>
      </c>
      <c r="I405" s="208"/>
      <c r="J405" s="207">
        <v>44880</v>
      </c>
      <c r="K405" s="208"/>
      <c r="L405" s="208"/>
      <c r="M405" s="208"/>
      <c r="N405" s="208"/>
      <c r="O405" s="208"/>
      <c r="P405" s="208"/>
      <c r="S405" s="380">
        <f t="shared" si="125"/>
        <v>1</v>
      </c>
      <c r="T405" s="180">
        <v>1</v>
      </c>
      <c r="U405" s="180">
        <v>1</v>
      </c>
      <c r="V405" s="180">
        <v>0</v>
      </c>
      <c r="Z405" s="178" t="s">
        <v>51</v>
      </c>
      <c r="AG405" s="178" t="s">
        <v>53</v>
      </c>
      <c r="AH405" s="178" t="s">
        <v>54</v>
      </c>
      <c r="AL405" s="178" t="s">
        <v>55</v>
      </c>
      <c r="AM405" s="178" t="s">
        <v>653</v>
      </c>
      <c r="AR405" s="121">
        <f t="shared" si="129"/>
        <v>1</v>
      </c>
      <c r="AS405" s="121" t="str">
        <f t="shared" si="130"/>
        <v>2022_11_01_a</v>
      </c>
      <c r="AT405" s="122"/>
      <c r="AU405" s="121" t="str">
        <f t="shared" si="131"/>
        <v>2022</v>
      </c>
      <c r="AV405" s="121" t="str">
        <f t="shared" si="132"/>
        <v>11</v>
      </c>
      <c r="AW405" s="121" t="str">
        <f t="shared" si="133"/>
        <v>01</v>
      </c>
      <c r="AX405" s="121">
        <f t="shared" si="134"/>
        <v>44866</v>
      </c>
      <c r="AY405" s="123"/>
      <c r="AZ405" s="124">
        <f t="shared" si="135"/>
        <v>44866</v>
      </c>
      <c r="BA405" s="121" t="b">
        <f t="shared" si="136"/>
        <v>1</v>
      </c>
      <c r="BB405" s="121" t="str">
        <f t="shared" si="137"/>
        <v xml:space="preserve"> </v>
      </c>
      <c r="BC405" s="121" t="str">
        <f t="shared" si="138"/>
        <v>yes</v>
      </c>
      <c r="BD405" s="121" t="b">
        <f t="shared" si="139"/>
        <v>0</v>
      </c>
      <c r="BE405" s="125" t="s">
        <v>56</v>
      </c>
    </row>
    <row r="406" spans="1:59" s="371" customFormat="1" ht="24" customHeight="1">
      <c r="A406" s="178"/>
      <c r="B406" s="344" t="s">
        <v>757</v>
      </c>
      <c r="C406" s="372"/>
      <c r="D406" s="373">
        <v>10322245</v>
      </c>
      <c r="E406" s="374"/>
      <c r="F406" s="375" t="s">
        <v>689</v>
      </c>
      <c r="G406" s="376">
        <v>44963</v>
      </c>
      <c r="H406" s="376">
        <v>44963</v>
      </c>
      <c r="I406" s="377"/>
      <c r="J406" s="376">
        <v>44977</v>
      </c>
      <c r="K406" s="377"/>
      <c r="L406" s="377"/>
      <c r="M406" s="377"/>
      <c r="N406" s="377"/>
      <c r="O406" s="377"/>
      <c r="P406" s="377"/>
      <c r="R406" s="371" t="s">
        <v>758</v>
      </c>
      <c r="S406" s="371">
        <f t="shared" si="125"/>
        <v>10</v>
      </c>
      <c r="T406" s="378">
        <v>10</v>
      </c>
      <c r="U406" s="378">
        <v>10</v>
      </c>
      <c r="V406" s="379">
        <v>0</v>
      </c>
      <c r="Z406" s="371" t="s">
        <v>51</v>
      </c>
      <c r="AG406" s="371" t="s">
        <v>53</v>
      </c>
      <c r="AH406" s="371" t="s">
        <v>54</v>
      </c>
      <c r="AL406" s="371" t="s">
        <v>55</v>
      </c>
      <c r="AR406" s="121">
        <f t="shared" si="129"/>
        <v>1</v>
      </c>
      <c r="AS406" s="121" t="str">
        <f t="shared" si="130"/>
        <v>2023_02_06_a</v>
      </c>
      <c r="AT406" s="122"/>
      <c r="AU406" s="121" t="str">
        <f t="shared" si="131"/>
        <v>2023</v>
      </c>
      <c r="AV406" s="121" t="str">
        <f t="shared" si="132"/>
        <v>02</v>
      </c>
      <c r="AW406" s="121" t="str">
        <f t="shared" si="133"/>
        <v>06</v>
      </c>
      <c r="AX406" s="121">
        <f t="shared" si="134"/>
        <v>44963</v>
      </c>
      <c r="AY406" s="123"/>
      <c r="AZ406" s="124">
        <f t="shared" si="135"/>
        <v>44963</v>
      </c>
      <c r="BA406" s="121" t="b">
        <f t="shared" si="136"/>
        <v>1</v>
      </c>
      <c r="BB406" s="121">
        <f t="shared" si="137"/>
        <v>44963</v>
      </c>
      <c r="BC406" s="121" t="str">
        <f t="shared" si="138"/>
        <v>no</v>
      </c>
      <c r="BD406" s="121" t="b">
        <f t="shared" si="139"/>
        <v>0</v>
      </c>
      <c r="BE406" s="125" t="s">
        <v>56</v>
      </c>
    </row>
    <row r="407" spans="1:59" s="343" customFormat="1" ht="24" customHeight="1">
      <c r="A407" s="371"/>
      <c r="B407" s="344" t="s">
        <v>759</v>
      </c>
      <c r="C407" s="345"/>
      <c r="D407" s="346">
        <v>10334757</v>
      </c>
      <c r="E407" s="347"/>
      <c r="F407" s="348" t="s">
        <v>689</v>
      </c>
      <c r="G407" s="349">
        <v>44998</v>
      </c>
      <c r="H407" s="349">
        <v>44998</v>
      </c>
      <c r="I407" s="350"/>
      <c r="J407" s="349">
        <v>45012</v>
      </c>
      <c r="K407" s="350"/>
      <c r="L407" s="350"/>
      <c r="M407" s="350"/>
      <c r="N407" s="350"/>
      <c r="O407" s="350"/>
      <c r="P407" s="350"/>
      <c r="R407" s="343" t="s">
        <v>760</v>
      </c>
      <c r="S407" s="371">
        <f t="shared" si="125"/>
        <v>25</v>
      </c>
      <c r="T407" s="351">
        <v>25</v>
      </c>
      <c r="U407" s="351">
        <v>25</v>
      </c>
      <c r="V407" s="352">
        <v>0</v>
      </c>
      <c r="Z407" s="343" t="s">
        <v>51</v>
      </c>
      <c r="AG407" s="343" t="s">
        <v>53</v>
      </c>
      <c r="AH407" s="343" t="s">
        <v>54</v>
      </c>
      <c r="AL407" s="343" t="s">
        <v>55</v>
      </c>
      <c r="AR407" s="121">
        <f t="shared" si="129"/>
        <v>1</v>
      </c>
      <c r="AS407" s="121" t="str">
        <f t="shared" si="130"/>
        <v>2023_03_13_a</v>
      </c>
      <c r="AT407" s="122"/>
      <c r="AU407" s="121" t="str">
        <f t="shared" si="131"/>
        <v>2023</v>
      </c>
      <c r="AV407" s="121" t="str">
        <f t="shared" si="132"/>
        <v>03</v>
      </c>
      <c r="AW407" s="121" t="str">
        <f t="shared" si="133"/>
        <v>13</v>
      </c>
      <c r="AX407" s="121">
        <f t="shared" si="134"/>
        <v>44998</v>
      </c>
      <c r="AY407" s="123"/>
      <c r="AZ407" s="124">
        <f t="shared" si="135"/>
        <v>44998</v>
      </c>
      <c r="BA407" s="121" t="b">
        <f t="shared" si="136"/>
        <v>1</v>
      </c>
      <c r="BB407" s="121">
        <f t="shared" si="137"/>
        <v>44998</v>
      </c>
      <c r="BC407" s="121" t="str">
        <f t="shared" si="138"/>
        <v>no</v>
      </c>
      <c r="BD407" s="121" t="b">
        <f t="shared" si="139"/>
        <v>0</v>
      </c>
      <c r="BE407" s="125" t="s">
        <v>56</v>
      </c>
    </row>
    <row r="408" spans="1:59" s="178" customFormat="1" ht="24" customHeight="1">
      <c r="A408" s="343"/>
      <c r="B408" s="180" t="s">
        <v>761</v>
      </c>
      <c r="D408" s="180" t="s">
        <v>652</v>
      </c>
      <c r="F408" s="205" t="s">
        <v>689</v>
      </c>
      <c r="G408" s="207">
        <v>45021</v>
      </c>
      <c r="H408" s="207">
        <v>45021</v>
      </c>
      <c r="I408" s="208"/>
      <c r="J408" s="207">
        <v>45035</v>
      </c>
      <c r="K408" s="208"/>
      <c r="L408" s="208"/>
      <c r="M408" s="208"/>
      <c r="N408" s="208"/>
      <c r="O408" s="208"/>
      <c r="P408" s="208"/>
      <c r="S408" s="380">
        <f t="shared" ref="S408" si="140">U408+V408</f>
        <v>1</v>
      </c>
      <c r="T408" s="180">
        <v>1</v>
      </c>
      <c r="U408" s="180">
        <v>1</v>
      </c>
      <c r="V408" s="180">
        <v>0</v>
      </c>
      <c r="Z408" s="178" t="s">
        <v>51</v>
      </c>
      <c r="AG408" s="178" t="s">
        <v>53</v>
      </c>
      <c r="AH408" s="178" t="s">
        <v>54</v>
      </c>
      <c r="AL408" s="178" t="s">
        <v>55</v>
      </c>
      <c r="AM408" s="178" t="s">
        <v>653</v>
      </c>
      <c r="AR408" s="121">
        <f t="shared" si="129"/>
        <v>1</v>
      </c>
      <c r="AS408" s="121" t="str">
        <f t="shared" si="130"/>
        <v>2023_04_05_a</v>
      </c>
      <c r="AT408" s="122"/>
      <c r="AU408" s="121" t="str">
        <f t="shared" si="131"/>
        <v>2023</v>
      </c>
      <c r="AV408" s="121" t="str">
        <f t="shared" si="132"/>
        <v>04</v>
      </c>
      <c r="AW408" s="121" t="str">
        <f t="shared" si="133"/>
        <v>05</v>
      </c>
      <c r="AX408" s="121">
        <f t="shared" si="134"/>
        <v>45021</v>
      </c>
      <c r="AY408" s="123"/>
      <c r="AZ408" s="124">
        <f t="shared" si="135"/>
        <v>45021</v>
      </c>
      <c r="BA408" s="121" t="b">
        <f t="shared" si="136"/>
        <v>1</v>
      </c>
      <c r="BB408" s="121" t="str">
        <f t="shared" si="137"/>
        <v xml:space="preserve"> </v>
      </c>
      <c r="BC408" s="121" t="str">
        <f t="shared" si="138"/>
        <v>yes</v>
      </c>
      <c r="BD408" s="121" t="b">
        <f t="shared" si="139"/>
        <v>0</v>
      </c>
      <c r="BE408" s="125" t="s">
        <v>56</v>
      </c>
    </row>
    <row r="409" spans="1:59" s="178" customFormat="1" ht="24" customHeight="1">
      <c r="A409" s="343"/>
      <c r="B409" s="180" t="s">
        <v>762</v>
      </c>
      <c r="D409" s="180" t="s">
        <v>652</v>
      </c>
      <c r="F409" s="205" t="s">
        <v>689</v>
      </c>
      <c r="G409" s="207">
        <v>45041</v>
      </c>
      <c r="H409" s="207">
        <v>45041</v>
      </c>
      <c r="I409" s="208"/>
      <c r="J409" s="207">
        <v>45055</v>
      </c>
      <c r="K409" s="208"/>
      <c r="L409" s="208"/>
      <c r="M409" s="208"/>
      <c r="N409" s="208"/>
      <c r="O409" s="208"/>
      <c r="P409" s="208"/>
      <c r="S409" s="380">
        <f t="shared" ref="S409" si="141">U409+V409</f>
        <v>1</v>
      </c>
      <c r="T409" s="180">
        <v>1</v>
      </c>
      <c r="U409" s="180">
        <v>1</v>
      </c>
      <c r="V409" s="180">
        <v>0</v>
      </c>
      <c r="Z409" s="178" t="s">
        <v>51</v>
      </c>
      <c r="AG409" s="178" t="s">
        <v>53</v>
      </c>
      <c r="AH409" s="178" t="s">
        <v>54</v>
      </c>
      <c r="AL409" s="178" t="s">
        <v>55</v>
      </c>
      <c r="AM409" s="178" t="s">
        <v>653</v>
      </c>
      <c r="AR409" s="121">
        <f t="shared" si="129"/>
        <v>1</v>
      </c>
      <c r="AS409" s="121" t="str">
        <f t="shared" si="130"/>
        <v>2023_04_25_a</v>
      </c>
      <c r="AT409" s="122"/>
      <c r="AU409" s="121" t="str">
        <f t="shared" si="131"/>
        <v>2023</v>
      </c>
      <c r="AV409" s="121" t="str">
        <f t="shared" si="132"/>
        <v>04</v>
      </c>
      <c r="AW409" s="121" t="str">
        <f t="shared" si="133"/>
        <v>25</v>
      </c>
      <c r="AX409" s="121">
        <f t="shared" si="134"/>
        <v>45041</v>
      </c>
      <c r="AY409" s="123"/>
      <c r="AZ409" s="124">
        <f t="shared" si="135"/>
        <v>45041</v>
      </c>
      <c r="BA409" s="121" t="b">
        <f t="shared" si="136"/>
        <v>1</v>
      </c>
      <c r="BB409" s="121" t="str">
        <f t="shared" si="137"/>
        <v xml:space="preserve"> </v>
      </c>
      <c r="BC409" s="121" t="str">
        <f t="shared" si="138"/>
        <v>yes</v>
      </c>
      <c r="BD409" s="121" t="b">
        <f t="shared" si="139"/>
        <v>0</v>
      </c>
      <c r="BE409" s="125" t="s">
        <v>56</v>
      </c>
    </row>
    <row r="410" spans="1:59" s="343" customFormat="1" ht="24" customHeight="1">
      <c r="A410" s="371"/>
      <c r="B410" s="344" t="s">
        <v>763</v>
      </c>
      <c r="C410" s="345"/>
      <c r="D410" s="346" t="s">
        <v>725</v>
      </c>
      <c r="E410" s="347"/>
      <c r="F410" s="348" t="s">
        <v>689</v>
      </c>
      <c r="G410" s="349">
        <v>45054</v>
      </c>
      <c r="H410" s="349">
        <v>45054</v>
      </c>
      <c r="I410" s="350"/>
      <c r="J410" s="349">
        <v>45068</v>
      </c>
      <c r="K410" s="350"/>
      <c r="L410" s="350"/>
      <c r="M410" s="350"/>
      <c r="N410" s="350"/>
      <c r="O410" s="350"/>
      <c r="P410" s="350"/>
      <c r="R410" s="343" t="s">
        <v>764</v>
      </c>
      <c r="S410" s="343">
        <v>35</v>
      </c>
      <c r="T410" s="351">
        <v>35</v>
      </c>
      <c r="U410" s="351">
        <v>35</v>
      </c>
      <c r="V410" s="352">
        <v>0</v>
      </c>
      <c r="Z410" s="343" t="s">
        <v>51</v>
      </c>
      <c r="AG410" s="343" t="s">
        <v>53</v>
      </c>
      <c r="AH410" s="343" t="s">
        <v>54</v>
      </c>
      <c r="AL410" s="343" t="s">
        <v>55</v>
      </c>
      <c r="AM410" s="343" t="s">
        <v>503</v>
      </c>
      <c r="AR410" s="121">
        <f t="shared" si="129"/>
        <v>2</v>
      </c>
      <c r="AS410" s="121" t="str">
        <f t="shared" si="130"/>
        <v>2023_05_08_a</v>
      </c>
      <c r="AT410" s="122"/>
      <c r="AU410" s="121" t="str">
        <f t="shared" si="131"/>
        <v>2023</v>
      </c>
      <c r="AV410" s="121" t="str">
        <f t="shared" si="132"/>
        <v>05</v>
      </c>
      <c r="AW410" s="121" t="str">
        <f t="shared" si="133"/>
        <v>08</v>
      </c>
      <c r="AX410" s="121">
        <f t="shared" si="134"/>
        <v>45054</v>
      </c>
      <c r="AY410" s="123"/>
      <c r="AZ410" s="124">
        <f t="shared" si="135"/>
        <v>45054</v>
      </c>
      <c r="BA410" s="121" t="b">
        <f t="shared" si="136"/>
        <v>1</v>
      </c>
      <c r="BB410" s="121">
        <f t="shared" si="137"/>
        <v>45054</v>
      </c>
      <c r="BC410" s="121" t="str">
        <f t="shared" si="138"/>
        <v>no</v>
      </c>
      <c r="BD410" s="121" t="b">
        <f t="shared" si="139"/>
        <v>0</v>
      </c>
      <c r="BE410" s="125" t="s">
        <v>56</v>
      </c>
    </row>
    <row r="411" spans="1:59" s="343" customFormat="1" ht="24" customHeight="1">
      <c r="A411" s="371"/>
      <c r="B411" s="344" t="s">
        <v>763</v>
      </c>
      <c r="C411" s="345"/>
      <c r="D411" s="346" t="s">
        <v>725</v>
      </c>
      <c r="E411" s="347"/>
      <c r="F411" s="348" t="s">
        <v>689</v>
      </c>
      <c r="G411" s="349">
        <v>45054</v>
      </c>
      <c r="H411" s="349">
        <v>45054</v>
      </c>
      <c r="I411" s="350"/>
      <c r="J411" s="349">
        <v>45068</v>
      </c>
      <c r="K411" s="350"/>
      <c r="L411" s="350"/>
      <c r="M411" s="350"/>
      <c r="N411" s="350"/>
      <c r="O411" s="350"/>
      <c r="P411" s="350"/>
      <c r="R411" s="343" t="s">
        <v>764</v>
      </c>
      <c r="S411" s="343">
        <v>35</v>
      </c>
      <c r="T411" s="351">
        <v>35</v>
      </c>
      <c r="U411" s="351">
        <v>35</v>
      </c>
      <c r="V411" s="352">
        <v>0</v>
      </c>
      <c r="Z411" s="343" t="s">
        <v>51</v>
      </c>
      <c r="AG411" s="343" t="s">
        <v>53</v>
      </c>
      <c r="AH411" s="343" t="s">
        <v>54</v>
      </c>
      <c r="AL411" s="343" t="s">
        <v>55</v>
      </c>
      <c r="AM411" s="343" t="s">
        <v>503</v>
      </c>
      <c r="AR411" s="121">
        <f t="shared" si="129"/>
        <v>2</v>
      </c>
      <c r="AS411" s="121" t="str">
        <f t="shared" si="130"/>
        <v>2023_05_08_a</v>
      </c>
      <c r="AT411" s="122"/>
      <c r="AU411" s="121" t="str">
        <f t="shared" si="131"/>
        <v>2023</v>
      </c>
      <c r="AV411" s="121" t="str">
        <f t="shared" si="132"/>
        <v>05</v>
      </c>
      <c r="AW411" s="121" t="str">
        <f t="shared" si="133"/>
        <v>08</v>
      </c>
      <c r="AX411" s="121">
        <f t="shared" si="134"/>
        <v>45054</v>
      </c>
      <c r="AY411" s="123"/>
      <c r="AZ411" s="124">
        <f t="shared" si="135"/>
        <v>45054</v>
      </c>
      <c r="BA411" s="121" t="b">
        <f t="shared" si="136"/>
        <v>1</v>
      </c>
      <c r="BB411" s="121">
        <f t="shared" si="137"/>
        <v>45054</v>
      </c>
      <c r="BC411" s="121" t="str">
        <f t="shared" si="138"/>
        <v>no</v>
      </c>
      <c r="BD411" s="121" t="b">
        <f t="shared" si="139"/>
        <v>0</v>
      </c>
      <c r="BE411" s="125" t="s">
        <v>56</v>
      </c>
    </row>
    <row r="412" spans="1:59" s="114" customFormat="1" ht="135.75" customHeight="1">
      <c r="A412" s="178"/>
      <c r="B412" s="211"/>
      <c r="C412" s="517"/>
      <c r="D412" s="210"/>
      <c r="E412" s="517"/>
      <c r="F412" s="534" t="s">
        <v>259</v>
      </c>
      <c r="G412" s="534"/>
      <c r="H412" s="534"/>
      <c r="I412" s="534"/>
      <c r="J412" s="534"/>
      <c r="K412" s="534"/>
      <c r="L412" s="534"/>
      <c r="M412" s="534"/>
      <c r="N412" s="534"/>
      <c r="O412" s="534"/>
      <c r="P412" s="534"/>
      <c r="Q412" s="534"/>
      <c r="R412" s="534"/>
      <c r="S412" s="517">
        <f>SUMIFS(S317:S394, AA317:AA394, "=In Progress")</f>
        <v>0</v>
      </c>
      <c r="T412" s="517"/>
      <c r="U412" s="23">
        <f>SUMIFS(U317:U394, Z317:Z394, "=In Progress")</f>
        <v>738</v>
      </c>
      <c r="V412" s="517">
        <f>SUMIFS(V317:V394, Z317:Z394, "=In Progress")</f>
        <v>947</v>
      </c>
      <c r="W412" s="517"/>
      <c r="X412" s="156"/>
      <c r="Y412" s="156"/>
      <c r="Z412" s="517"/>
      <c r="AA412" s="517">
        <f>COUNTIFS(AA317:AA394, "=In Progress")</f>
        <v>0</v>
      </c>
      <c r="AB412" s="517"/>
      <c r="AC412" s="517"/>
      <c r="AD412" s="517"/>
      <c r="AE412" s="517"/>
      <c r="AF412" s="517"/>
      <c r="AG412" s="517"/>
      <c r="AH412" s="517"/>
      <c r="AI412" s="517"/>
      <c r="AJ412" s="517"/>
      <c r="AK412" s="517"/>
      <c r="AL412" s="517"/>
      <c r="AM412" s="517"/>
      <c r="AN412" s="517"/>
      <c r="AO412" s="517"/>
      <c r="AP412" s="517"/>
      <c r="AQ412" s="517"/>
      <c r="AR412" s="121">
        <f t="shared" si="129"/>
        <v>0</v>
      </c>
      <c r="AS412" s="121">
        <f t="shared" si="130"/>
        <v>0</v>
      </c>
      <c r="AT412" s="122"/>
      <c r="AU412" s="121" t="str">
        <f t="shared" si="131"/>
        <v>0</v>
      </c>
      <c r="AV412" s="121" t="str">
        <f t="shared" si="132"/>
        <v/>
      </c>
      <c r="AW412" s="121" t="str">
        <f t="shared" si="133"/>
        <v/>
      </c>
      <c r="AX412" s="121" t="str">
        <f t="shared" si="134"/>
        <v xml:space="preserve"> </v>
      </c>
      <c r="AY412" s="123"/>
      <c r="AZ412" s="124">
        <f t="shared" si="135"/>
        <v>0</v>
      </c>
      <c r="BA412" s="121" t="str">
        <f t="shared" si="136"/>
        <v xml:space="preserve"> </v>
      </c>
      <c r="BB412" s="121">
        <f t="shared" si="137"/>
        <v>0</v>
      </c>
      <c r="BC412" s="121" t="str">
        <f t="shared" si="138"/>
        <v>no</v>
      </c>
      <c r="BD412" s="121" t="b">
        <f t="shared" si="139"/>
        <v>0</v>
      </c>
      <c r="BE412" s="125" t="s">
        <v>56</v>
      </c>
      <c r="BF412" s="122"/>
      <c r="BG412" s="517"/>
    </row>
    <row r="413" spans="1:59" s="139" customFormat="1" ht="154">
      <c r="A413" s="517"/>
      <c r="B413" s="517"/>
      <c r="C413" s="530"/>
      <c r="D413" s="530"/>
      <c r="E413" s="530"/>
      <c r="F413" s="534" t="s">
        <v>260</v>
      </c>
      <c r="G413" s="535"/>
      <c r="H413" s="535"/>
      <c r="I413" s="535"/>
      <c r="J413" s="535"/>
      <c r="K413" s="535"/>
      <c r="L413" s="535"/>
      <c r="M413" s="535"/>
      <c r="N413" s="535"/>
      <c r="O413" s="535"/>
      <c r="P413" s="535"/>
      <c r="Q413" s="535"/>
      <c r="R413" s="535"/>
      <c r="S413" s="517">
        <f>SUMIFS(S317:S394, AA317:AA394, "=Planned")</f>
        <v>0</v>
      </c>
      <c r="T413" s="517"/>
      <c r="U413" s="23">
        <f>SUMIFS(U317:U394, Z317:Z394, "=Planned")</f>
        <v>0</v>
      </c>
      <c r="V413" s="517">
        <f>SUMIFS(V317:V394, Z317:Z394, "=Planned")</f>
        <v>0</v>
      </c>
      <c r="W413" s="517"/>
      <c r="X413" s="156"/>
      <c r="Y413" s="156"/>
      <c r="Z413" s="517"/>
      <c r="AA413" s="517">
        <f>COUNTIFS(AA317:AA394, "=Planned")</f>
        <v>0</v>
      </c>
      <c r="AB413" s="517"/>
      <c r="AC413" s="517"/>
      <c r="AD413" s="517"/>
      <c r="AE413" s="517"/>
      <c r="AF413" s="517"/>
      <c r="AG413" s="517">
        <f>COUNTIFS(AG317:AG394, "=New")</f>
        <v>0</v>
      </c>
      <c r="AH413" s="517">
        <f>COUNTIFS(AH317:AH394, "=F2F")</f>
        <v>2</v>
      </c>
      <c r="AI413" s="530"/>
      <c r="AJ413" s="530"/>
      <c r="AK413" s="530"/>
      <c r="AL413" s="530"/>
      <c r="AM413" s="530"/>
      <c r="AN413" s="530"/>
      <c r="AR413" s="121">
        <f t="shared" si="129"/>
        <v>0</v>
      </c>
      <c r="AS413" s="121">
        <f t="shared" si="130"/>
        <v>0</v>
      </c>
      <c r="AT413" s="122"/>
      <c r="AU413" s="121" t="str">
        <f t="shared" si="131"/>
        <v>0</v>
      </c>
      <c r="AV413" s="121" t="str">
        <f t="shared" si="132"/>
        <v/>
      </c>
      <c r="AW413" s="121" t="str">
        <f t="shared" si="133"/>
        <v/>
      </c>
      <c r="AX413" s="121" t="str">
        <f t="shared" si="134"/>
        <v xml:space="preserve"> </v>
      </c>
      <c r="AY413" s="123"/>
      <c r="AZ413" s="124">
        <f t="shared" si="135"/>
        <v>0</v>
      </c>
      <c r="BA413" s="121" t="str">
        <f t="shared" si="136"/>
        <v xml:space="preserve"> </v>
      </c>
      <c r="BB413" s="121">
        <f t="shared" si="137"/>
        <v>0</v>
      </c>
      <c r="BC413" s="121" t="str">
        <f t="shared" si="138"/>
        <v>no</v>
      </c>
      <c r="BD413" s="121" t="b">
        <f t="shared" si="139"/>
        <v>1</v>
      </c>
      <c r="BE413" s="125" t="s">
        <v>56</v>
      </c>
      <c r="BF413" s="122"/>
    </row>
    <row r="414" spans="1:59" s="114" customFormat="1" ht="154">
      <c r="A414" s="530"/>
      <c r="B414" s="530"/>
      <c r="C414" s="517"/>
      <c r="D414" s="517"/>
      <c r="E414" s="517"/>
      <c r="F414" s="534" t="s">
        <v>261</v>
      </c>
      <c r="G414" s="534"/>
      <c r="H414" s="534"/>
      <c r="I414" s="534"/>
      <c r="J414" s="534"/>
      <c r="K414" s="534"/>
      <c r="L414" s="534"/>
      <c r="M414" s="534"/>
      <c r="N414" s="534"/>
      <c r="O414" s="534"/>
      <c r="P414" s="534"/>
      <c r="Q414" s="534"/>
      <c r="R414" s="534"/>
      <c r="S414" s="517">
        <f>SUMIFS(S317:S394, AA317:AA394, "=Tentative")</f>
        <v>0</v>
      </c>
      <c r="T414" s="517"/>
      <c r="U414" s="23">
        <f>SUMIFS(U317:U394, Z317:Z394, "=Tentative")</f>
        <v>0</v>
      </c>
      <c r="V414" s="517">
        <f>SUMIFS(V317:V394, Z317:Z394, "=Tentative")</f>
        <v>0</v>
      </c>
      <c r="W414" s="517"/>
      <c r="X414" s="156"/>
      <c r="Y414" s="156"/>
      <c r="Z414" s="517"/>
      <c r="AA414" s="517">
        <f>COUNTIFS(AA317:AA394, "=Tentative")</f>
        <v>0</v>
      </c>
      <c r="AB414" s="517"/>
      <c r="AC414" s="517"/>
      <c r="AD414" s="517"/>
      <c r="AE414" s="517"/>
      <c r="AF414" s="517"/>
      <c r="AG414" s="517"/>
      <c r="AH414" s="517"/>
      <c r="AI414" s="517"/>
      <c r="AJ414" s="517"/>
      <c r="AK414" s="517"/>
      <c r="AL414" s="517"/>
      <c r="AM414" s="517"/>
      <c r="AN414" s="517"/>
      <c r="AO414" s="517"/>
      <c r="AP414" s="517"/>
      <c r="AQ414" s="517"/>
      <c r="AR414" s="121">
        <f t="shared" si="129"/>
        <v>0</v>
      </c>
      <c r="AS414" s="121">
        <f t="shared" si="130"/>
        <v>0</v>
      </c>
      <c r="AT414" s="122"/>
      <c r="AU414" s="121" t="str">
        <f t="shared" si="131"/>
        <v>0</v>
      </c>
      <c r="AV414" s="121" t="str">
        <f t="shared" si="132"/>
        <v/>
      </c>
      <c r="AW414" s="121" t="str">
        <f t="shared" si="133"/>
        <v/>
      </c>
      <c r="AX414" s="121" t="str">
        <f t="shared" si="134"/>
        <v xml:space="preserve"> </v>
      </c>
      <c r="AY414" s="123"/>
      <c r="AZ414" s="124">
        <f t="shared" si="135"/>
        <v>0</v>
      </c>
      <c r="BA414" s="121" t="str">
        <f t="shared" si="136"/>
        <v xml:space="preserve"> </v>
      </c>
      <c r="BB414" s="121">
        <f t="shared" si="137"/>
        <v>0</v>
      </c>
      <c r="BC414" s="121" t="str">
        <f t="shared" si="138"/>
        <v>no</v>
      </c>
      <c r="BD414" s="121" t="b">
        <f t="shared" si="139"/>
        <v>1</v>
      </c>
      <c r="BE414" s="125" t="s">
        <v>56</v>
      </c>
      <c r="BF414" s="122"/>
      <c r="BG414" s="517"/>
    </row>
    <row r="415" spans="1:59" s="139" customFormat="1" ht="154">
      <c r="A415" s="517"/>
      <c r="B415" s="517"/>
      <c r="C415" s="530"/>
      <c r="D415" s="530"/>
      <c r="E415" s="530"/>
      <c r="F415" s="539" t="s">
        <v>169</v>
      </c>
      <c r="G415" s="539"/>
      <c r="H415" s="539"/>
      <c r="I415" s="539"/>
      <c r="J415" s="539"/>
      <c r="K415" s="539"/>
      <c r="L415" s="539"/>
      <c r="M415" s="539"/>
      <c r="N415" s="539"/>
      <c r="O415" s="539"/>
      <c r="P415" s="539"/>
      <c r="Q415" s="539"/>
      <c r="R415" s="539"/>
      <c r="S415" s="518">
        <f>SUM(S317:S394)</f>
        <v>1785</v>
      </c>
      <c r="T415" s="518"/>
      <c r="U415" s="157">
        <f>SUM(U317:U394)</f>
        <v>750</v>
      </c>
      <c r="V415" s="518">
        <f>SUM(V317:V394)</f>
        <v>1035</v>
      </c>
      <c r="W415" s="518"/>
      <c r="X415" s="156"/>
      <c r="Y415" s="156"/>
      <c r="Z415" s="517"/>
      <c r="AA415" s="517"/>
      <c r="AB415" s="517"/>
      <c r="AC415" s="517"/>
      <c r="AD415" s="517"/>
      <c r="AE415" s="517"/>
      <c r="AF415" s="517"/>
      <c r="AG415" s="530"/>
      <c r="AH415" s="530"/>
      <c r="AI415" s="530"/>
      <c r="AJ415" s="530"/>
      <c r="AK415" s="530"/>
      <c r="AL415" s="530"/>
      <c r="AM415" s="530"/>
      <c r="AN415" s="530"/>
      <c r="AR415" s="121">
        <f t="shared" si="129"/>
        <v>0</v>
      </c>
      <c r="AS415" s="121">
        <f t="shared" si="130"/>
        <v>0</v>
      </c>
      <c r="AT415" s="122"/>
      <c r="AU415" s="121" t="str">
        <f t="shared" si="131"/>
        <v>0</v>
      </c>
      <c r="AV415" s="121" t="str">
        <f t="shared" si="132"/>
        <v/>
      </c>
      <c r="AW415" s="121" t="str">
        <f t="shared" si="133"/>
        <v/>
      </c>
      <c r="AX415" s="121" t="str">
        <f t="shared" si="134"/>
        <v xml:space="preserve"> </v>
      </c>
      <c r="AY415" s="123"/>
      <c r="AZ415" s="124">
        <f t="shared" si="135"/>
        <v>0</v>
      </c>
      <c r="BA415" s="121" t="str">
        <f t="shared" si="136"/>
        <v xml:space="preserve"> </v>
      </c>
      <c r="BB415" s="121">
        <f t="shared" si="137"/>
        <v>0</v>
      </c>
      <c r="BC415" s="121" t="str">
        <f t="shared" si="138"/>
        <v>no</v>
      </c>
      <c r="BD415" s="121" t="b">
        <f t="shared" si="139"/>
        <v>0</v>
      </c>
      <c r="BE415" s="125" t="s">
        <v>56</v>
      </c>
      <c r="BF415" s="122"/>
    </row>
    <row r="416" spans="1:59" s="219" customFormat="1" ht="154">
      <c r="A416" s="530"/>
      <c r="B416" s="213" t="s">
        <v>765</v>
      </c>
      <c r="C416" s="212"/>
      <c r="D416" s="212">
        <v>10105318</v>
      </c>
      <c r="E416" s="212"/>
      <c r="F416" s="214" t="s">
        <v>766</v>
      </c>
      <c r="G416" s="215" t="s">
        <v>767</v>
      </c>
      <c r="H416" s="137">
        <v>44501</v>
      </c>
      <c r="I416" s="148">
        <v>44524</v>
      </c>
      <c r="J416" s="216"/>
      <c r="K416" s="217"/>
      <c r="L416" s="217"/>
      <c r="M416" s="217" t="s">
        <v>46</v>
      </c>
      <c r="N416" s="217" t="s">
        <v>46</v>
      </c>
      <c r="O416" s="217"/>
      <c r="P416" s="217"/>
      <c r="Q416" s="212" t="s">
        <v>121</v>
      </c>
      <c r="R416" s="218" t="s">
        <v>768</v>
      </c>
      <c r="S416" s="81">
        <f t="shared" ref="S416:S424" si="142">U416+V416</f>
        <v>34</v>
      </c>
      <c r="T416" s="81">
        <v>35</v>
      </c>
      <c r="U416" s="212">
        <v>0</v>
      </c>
      <c r="V416" s="517">
        <v>34</v>
      </c>
      <c r="W416" s="212"/>
      <c r="X416" s="212"/>
      <c r="Y416" s="212"/>
      <c r="Z416" s="212" t="s">
        <v>50</v>
      </c>
      <c r="AA416" s="212" t="s">
        <v>50</v>
      </c>
      <c r="AB416" s="212" t="s">
        <v>50</v>
      </c>
      <c r="AC416" s="212"/>
      <c r="AD416" s="212"/>
      <c r="AE416" s="212"/>
      <c r="AF416" s="212"/>
      <c r="AG416" s="128" t="s">
        <v>53</v>
      </c>
      <c r="AH416" s="212" t="s">
        <v>54</v>
      </c>
      <c r="AI416" s="212" t="s">
        <v>46</v>
      </c>
      <c r="AJ416" s="212"/>
      <c r="AK416" s="212">
        <v>33</v>
      </c>
      <c r="AL416" s="212" t="s">
        <v>55</v>
      </c>
      <c r="AM416" s="81"/>
      <c r="AN416" s="81"/>
      <c r="AR416" s="121">
        <f t="shared" si="129"/>
        <v>1</v>
      </c>
      <c r="AS416" s="121" t="str">
        <f t="shared" si="130"/>
        <v>2021_11_01_a</v>
      </c>
      <c r="AT416" s="122"/>
      <c r="AU416" s="121" t="str">
        <f t="shared" si="131"/>
        <v>2021</v>
      </c>
      <c r="AV416" s="121" t="str">
        <f t="shared" si="132"/>
        <v>11</v>
      </c>
      <c r="AW416" s="121" t="str">
        <f t="shared" si="133"/>
        <v>01</v>
      </c>
      <c r="AX416" s="121">
        <f t="shared" si="134"/>
        <v>44501</v>
      </c>
      <c r="AY416" s="123"/>
      <c r="AZ416" s="124">
        <f t="shared" si="135"/>
        <v>44501</v>
      </c>
      <c r="BA416" s="121" t="b">
        <f t="shared" si="136"/>
        <v>1</v>
      </c>
      <c r="BB416" s="121">
        <f t="shared" si="137"/>
        <v>44501</v>
      </c>
      <c r="BC416" s="121" t="str">
        <f t="shared" si="138"/>
        <v>no</v>
      </c>
      <c r="BD416" s="121" t="b">
        <f t="shared" si="139"/>
        <v>0</v>
      </c>
      <c r="BE416" s="125" t="s">
        <v>56</v>
      </c>
      <c r="BF416" s="122"/>
    </row>
    <row r="417" spans="1:58" s="219" customFormat="1" ht="154">
      <c r="A417" s="212"/>
      <c r="B417" s="213" t="s">
        <v>769</v>
      </c>
      <c r="C417" s="212"/>
      <c r="D417" s="212">
        <v>10105324</v>
      </c>
      <c r="E417" s="212"/>
      <c r="F417" s="214" t="s">
        <v>766</v>
      </c>
      <c r="G417" s="215" t="s">
        <v>770</v>
      </c>
      <c r="H417" s="137">
        <v>44531</v>
      </c>
      <c r="I417" s="148">
        <v>44540</v>
      </c>
      <c r="J417" s="216"/>
      <c r="K417" s="217"/>
      <c r="L417" s="217"/>
      <c r="M417" s="217" t="s">
        <v>46</v>
      </c>
      <c r="N417" s="217" t="s">
        <v>46</v>
      </c>
      <c r="O417" s="217"/>
      <c r="P417" s="217"/>
      <c r="Q417" s="212"/>
      <c r="R417" s="218" t="s">
        <v>771</v>
      </c>
      <c r="S417" s="81">
        <f t="shared" si="142"/>
        <v>32</v>
      </c>
      <c r="T417" s="81">
        <v>32</v>
      </c>
      <c r="U417" s="212">
        <v>0</v>
      </c>
      <c r="V417" s="517">
        <v>32</v>
      </c>
      <c r="W417" s="212"/>
      <c r="X417" s="212"/>
      <c r="Y417" s="212"/>
      <c r="Z417" s="212" t="s">
        <v>50</v>
      </c>
      <c r="AA417" s="212" t="s">
        <v>50</v>
      </c>
      <c r="AB417" s="212" t="s">
        <v>50</v>
      </c>
      <c r="AC417" s="212"/>
      <c r="AD417" s="212"/>
      <c r="AE417" s="212"/>
      <c r="AF417" s="212"/>
      <c r="AG417" s="128" t="s">
        <v>53</v>
      </c>
      <c r="AH417" s="212" t="s">
        <v>54</v>
      </c>
      <c r="AI417" s="212"/>
      <c r="AJ417" s="212"/>
      <c r="AK417" s="212"/>
      <c r="AL417" s="212"/>
      <c r="AM417" s="81"/>
      <c r="AN417" s="81"/>
      <c r="AR417" s="121">
        <f t="shared" si="129"/>
        <v>1</v>
      </c>
      <c r="AS417" s="121" t="str">
        <f t="shared" si="130"/>
        <v>2021_12_01_a</v>
      </c>
      <c r="AT417" s="122"/>
      <c r="AU417" s="121" t="str">
        <f t="shared" si="131"/>
        <v>2021</v>
      </c>
      <c r="AV417" s="121" t="str">
        <f t="shared" si="132"/>
        <v>12</v>
      </c>
      <c r="AW417" s="121" t="str">
        <f t="shared" si="133"/>
        <v>01</v>
      </c>
      <c r="AX417" s="121">
        <f t="shared" si="134"/>
        <v>44531</v>
      </c>
      <c r="AY417" s="123"/>
      <c r="AZ417" s="124">
        <f t="shared" si="135"/>
        <v>44531</v>
      </c>
      <c r="BA417" s="121" t="b">
        <f t="shared" si="136"/>
        <v>1</v>
      </c>
      <c r="BB417" s="121">
        <f t="shared" si="137"/>
        <v>44531</v>
      </c>
      <c r="BC417" s="121" t="str">
        <f t="shared" si="138"/>
        <v>no</v>
      </c>
      <c r="BD417" s="121" t="b">
        <f t="shared" si="139"/>
        <v>0</v>
      </c>
      <c r="BE417" s="125" t="s">
        <v>56</v>
      </c>
      <c r="BF417" s="122"/>
    </row>
    <row r="418" spans="1:58" s="219" customFormat="1" ht="154">
      <c r="A418" s="212"/>
      <c r="B418" s="213" t="s">
        <v>772</v>
      </c>
      <c r="C418" s="212"/>
      <c r="D418" s="212">
        <v>10250934</v>
      </c>
      <c r="E418" s="212"/>
      <c r="F418" s="214" t="s">
        <v>766</v>
      </c>
      <c r="G418" s="215" t="s">
        <v>770</v>
      </c>
      <c r="H418" s="137">
        <v>44606</v>
      </c>
      <c r="I418" s="148">
        <v>44617</v>
      </c>
      <c r="J418" s="216"/>
      <c r="K418" s="217"/>
      <c r="L418" s="217"/>
      <c r="M418" s="217" t="s">
        <v>46</v>
      </c>
      <c r="N418" s="217" t="s">
        <v>46</v>
      </c>
      <c r="O418" s="217"/>
      <c r="P418" s="217"/>
      <c r="Q418" s="212"/>
      <c r="R418" s="218" t="s">
        <v>773</v>
      </c>
      <c r="S418" s="81">
        <f t="shared" si="142"/>
        <v>17</v>
      </c>
      <c r="T418" s="81">
        <v>17</v>
      </c>
      <c r="U418" s="212">
        <v>0</v>
      </c>
      <c r="V418" s="517">
        <v>17</v>
      </c>
      <c r="W418" s="212" t="s">
        <v>342</v>
      </c>
      <c r="X418" s="212"/>
      <c r="Y418" s="212"/>
      <c r="Z418" s="212" t="s">
        <v>50</v>
      </c>
      <c r="AA418" s="212" t="s">
        <v>50</v>
      </c>
      <c r="AB418" s="212" t="s">
        <v>50</v>
      </c>
      <c r="AC418" s="212"/>
      <c r="AD418" s="212"/>
      <c r="AE418" s="212"/>
      <c r="AF418" s="212"/>
      <c r="AG418" s="128" t="s">
        <v>53</v>
      </c>
      <c r="AH418" s="212" t="s">
        <v>54</v>
      </c>
      <c r="AI418" s="212"/>
      <c r="AJ418" s="212"/>
      <c r="AK418" s="212"/>
      <c r="AL418" s="212" t="s">
        <v>55</v>
      </c>
      <c r="AM418" s="81"/>
      <c r="AN418" s="81"/>
      <c r="AR418" s="121">
        <f t="shared" si="129"/>
        <v>1</v>
      </c>
      <c r="AS418" s="121" t="str">
        <f t="shared" si="130"/>
        <v>2022_02_14_a</v>
      </c>
      <c r="AT418" s="122"/>
      <c r="AU418" s="121" t="str">
        <f t="shared" si="131"/>
        <v>2022</v>
      </c>
      <c r="AV418" s="121" t="str">
        <f t="shared" si="132"/>
        <v>02</v>
      </c>
      <c r="AW418" s="121" t="str">
        <f t="shared" si="133"/>
        <v>14</v>
      </c>
      <c r="AX418" s="121">
        <f t="shared" si="134"/>
        <v>44606</v>
      </c>
      <c r="AY418" s="123"/>
      <c r="AZ418" s="124">
        <f t="shared" si="135"/>
        <v>44606</v>
      </c>
      <c r="BA418" s="121" t="b">
        <f t="shared" si="136"/>
        <v>1</v>
      </c>
      <c r="BB418" s="121">
        <f t="shared" si="137"/>
        <v>44606</v>
      </c>
      <c r="BC418" s="121" t="str">
        <f t="shared" si="138"/>
        <v>no</v>
      </c>
      <c r="BD418" s="121" t="b">
        <f t="shared" si="139"/>
        <v>0</v>
      </c>
      <c r="BE418" s="125" t="s">
        <v>56</v>
      </c>
      <c r="BF418" s="122"/>
    </row>
    <row r="419" spans="1:58" s="219" customFormat="1" ht="154">
      <c r="A419" s="212"/>
      <c r="B419" s="213" t="s">
        <v>774</v>
      </c>
      <c r="C419" s="212"/>
      <c r="D419" s="212">
        <v>10260476</v>
      </c>
      <c r="E419" s="212"/>
      <c r="F419" s="214" t="s">
        <v>766</v>
      </c>
      <c r="G419" s="215" t="s">
        <v>770</v>
      </c>
      <c r="H419" s="137">
        <v>44641</v>
      </c>
      <c r="I419" s="148">
        <v>44652</v>
      </c>
      <c r="J419" s="216"/>
      <c r="K419" s="217"/>
      <c r="L419" s="217"/>
      <c r="M419" s="217" t="s">
        <v>46</v>
      </c>
      <c r="N419" s="217" t="s">
        <v>46</v>
      </c>
      <c r="O419" s="217"/>
      <c r="P419" s="217"/>
      <c r="Q419" s="212"/>
      <c r="R419" s="218" t="s">
        <v>775</v>
      </c>
      <c r="S419" s="81">
        <f t="shared" si="142"/>
        <v>7</v>
      </c>
      <c r="T419" s="81">
        <v>7</v>
      </c>
      <c r="U419" s="212">
        <v>0</v>
      </c>
      <c r="V419" s="517">
        <v>7</v>
      </c>
      <c r="W419" s="212"/>
      <c r="X419" s="212"/>
      <c r="Y419" s="212"/>
      <c r="Z419" s="212" t="s">
        <v>50</v>
      </c>
      <c r="AA419" s="212" t="s">
        <v>50</v>
      </c>
      <c r="AB419" s="212" t="s">
        <v>50</v>
      </c>
      <c r="AC419" s="212"/>
      <c r="AD419" s="212"/>
      <c r="AE419" s="212"/>
      <c r="AF419" s="212"/>
      <c r="AG419" s="128" t="s">
        <v>53</v>
      </c>
      <c r="AH419" s="212" t="s">
        <v>54</v>
      </c>
      <c r="AI419" s="212"/>
      <c r="AJ419" s="212"/>
      <c r="AK419" s="212"/>
      <c r="AL419" s="212"/>
      <c r="AM419" s="81"/>
      <c r="AN419" s="81"/>
      <c r="AR419" s="121">
        <f t="shared" si="129"/>
        <v>1</v>
      </c>
      <c r="AS419" s="121" t="str">
        <f t="shared" si="130"/>
        <v>2022_03_21_a</v>
      </c>
      <c r="AT419" s="122"/>
      <c r="AU419" s="121" t="str">
        <f t="shared" si="131"/>
        <v>2022</v>
      </c>
      <c r="AV419" s="121" t="str">
        <f t="shared" si="132"/>
        <v>03</v>
      </c>
      <c r="AW419" s="121" t="str">
        <f t="shared" si="133"/>
        <v>21</v>
      </c>
      <c r="AX419" s="121">
        <f t="shared" si="134"/>
        <v>44641</v>
      </c>
      <c r="AY419" s="123"/>
      <c r="AZ419" s="124">
        <f t="shared" si="135"/>
        <v>44641</v>
      </c>
      <c r="BA419" s="121" t="b">
        <f t="shared" si="136"/>
        <v>1</v>
      </c>
      <c r="BB419" s="121">
        <f t="shared" si="137"/>
        <v>44641</v>
      </c>
      <c r="BC419" s="121" t="str">
        <f t="shared" si="138"/>
        <v>no</v>
      </c>
      <c r="BD419" s="121" t="b">
        <f t="shared" si="139"/>
        <v>0</v>
      </c>
      <c r="BE419" s="125" t="s">
        <v>56</v>
      </c>
      <c r="BF419" s="122"/>
    </row>
    <row r="420" spans="1:58" s="219" customFormat="1" ht="154">
      <c r="A420" s="212"/>
      <c r="B420" s="213" t="s">
        <v>776</v>
      </c>
      <c r="C420" s="212"/>
      <c r="D420" s="212">
        <v>10277269</v>
      </c>
      <c r="E420" s="212"/>
      <c r="F420" s="214" t="s">
        <v>766</v>
      </c>
      <c r="G420" s="215" t="s">
        <v>770</v>
      </c>
      <c r="H420" s="137">
        <v>44717</v>
      </c>
      <c r="I420" s="148">
        <v>44728</v>
      </c>
      <c r="J420" s="216"/>
      <c r="K420" s="217"/>
      <c r="L420" s="217"/>
      <c r="M420" s="217" t="s">
        <v>46</v>
      </c>
      <c r="N420" s="217" t="s">
        <v>46</v>
      </c>
      <c r="O420" s="217"/>
      <c r="P420" s="217"/>
      <c r="Q420" s="212"/>
      <c r="R420" s="218" t="s">
        <v>777</v>
      </c>
      <c r="S420" s="81">
        <f>U420+V420</f>
        <v>16</v>
      </c>
      <c r="T420" s="81">
        <v>16</v>
      </c>
      <c r="U420" s="212">
        <v>0</v>
      </c>
      <c r="V420" s="517">
        <v>16</v>
      </c>
      <c r="W420" s="212" t="s">
        <v>342</v>
      </c>
      <c r="X420" s="212"/>
      <c r="Y420" s="212"/>
      <c r="Z420" s="212" t="s">
        <v>50</v>
      </c>
      <c r="AA420" s="212" t="s">
        <v>50</v>
      </c>
      <c r="AB420" s="212" t="s">
        <v>50</v>
      </c>
      <c r="AC420" s="212"/>
      <c r="AD420" s="212"/>
      <c r="AE420" s="212"/>
      <c r="AF420" s="212"/>
      <c r="AG420" s="128" t="s">
        <v>53</v>
      </c>
      <c r="AH420" s="212" t="s">
        <v>54</v>
      </c>
      <c r="AI420" s="212"/>
      <c r="AJ420" s="212"/>
      <c r="AK420" s="212"/>
      <c r="AL420" s="212"/>
      <c r="AM420" s="81"/>
      <c r="AN420" s="81"/>
      <c r="AR420" s="121">
        <f t="shared" si="129"/>
        <v>1</v>
      </c>
      <c r="AS420" s="121" t="str">
        <f t="shared" si="130"/>
        <v>2022_06_05_a</v>
      </c>
      <c r="AT420" s="122"/>
      <c r="AU420" s="121" t="str">
        <f t="shared" si="131"/>
        <v>2022</v>
      </c>
      <c r="AV420" s="121" t="str">
        <f t="shared" si="132"/>
        <v>06</v>
      </c>
      <c r="AW420" s="121" t="str">
        <f t="shared" si="133"/>
        <v>05</v>
      </c>
      <c r="AX420" s="121">
        <f t="shared" si="134"/>
        <v>44717</v>
      </c>
      <c r="AY420" s="123"/>
      <c r="AZ420" s="124">
        <f t="shared" si="135"/>
        <v>44717</v>
      </c>
      <c r="BA420" s="121" t="b">
        <f t="shared" si="136"/>
        <v>1</v>
      </c>
      <c r="BB420" s="121">
        <f t="shared" si="137"/>
        <v>44717</v>
      </c>
      <c r="BC420" s="121" t="str">
        <f t="shared" si="138"/>
        <v>no</v>
      </c>
      <c r="BD420" s="121" t="b">
        <f t="shared" si="139"/>
        <v>0</v>
      </c>
      <c r="BE420" s="125" t="s">
        <v>56</v>
      </c>
      <c r="BF420" s="122"/>
    </row>
    <row r="421" spans="1:58" s="219" customFormat="1" ht="154">
      <c r="A421" s="212"/>
      <c r="B421" s="213" t="s">
        <v>778</v>
      </c>
      <c r="C421" s="212"/>
      <c r="D421" s="212">
        <v>10310391</v>
      </c>
      <c r="E421" s="212"/>
      <c r="F421" s="214" t="s">
        <v>766</v>
      </c>
      <c r="G421" s="215" t="s">
        <v>770</v>
      </c>
      <c r="H421" s="137">
        <v>44843</v>
      </c>
      <c r="I421" s="148">
        <v>44863</v>
      </c>
      <c r="J421" s="216"/>
      <c r="K421" s="217"/>
      <c r="L421" s="217"/>
      <c r="M421" s="217" t="s">
        <v>46</v>
      </c>
      <c r="N421" s="217" t="s">
        <v>46</v>
      </c>
      <c r="O421" s="217"/>
      <c r="P421" s="217"/>
      <c r="Q421" s="212"/>
      <c r="R421" s="218" t="s">
        <v>777</v>
      </c>
      <c r="S421" s="81">
        <f>U421+V421</f>
        <v>67</v>
      </c>
      <c r="T421" s="81">
        <v>67</v>
      </c>
      <c r="U421" s="212">
        <v>0</v>
      </c>
      <c r="V421" s="517">
        <v>67</v>
      </c>
      <c r="W421" s="212" t="s">
        <v>342</v>
      </c>
      <c r="X421" s="212"/>
      <c r="Y421" s="212"/>
      <c r="Z421" s="212" t="s">
        <v>50</v>
      </c>
      <c r="AA421" s="212" t="s">
        <v>50</v>
      </c>
      <c r="AB421" s="212" t="s">
        <v>50</v>
      </c>
      <c r="AC421" s="212"/>
      <c r="AD421" s="212"/>
      <c r="AE421" s="212"/>
      <c r="AF421" s="212"/>
      <c r="AG421" s="128" t="s">
        <v>53</v>
      </c>
      <c r="AH421" s="212" t="s">
        <v>54</v>
      </c>
      <c r="AI421" s="212"/>
      <c r="AJ421" s="212"/>
      <c r="AK421" s="212"/>
      <c r="AL421" s="212"/>
      <c r="AM421" s="81"/>
      <c r="AN421" s="81"/>
      <c r="AR421" s="121">
        <f t="shared" si="129"/>
        <v>1</v>
      </c>
      <c r="AS421" s="121" t="str">
        <f t="shared" si="130"/>
        <v>2022_10_09_a</v>
      </c>
      <c r="AT421" s="122"/>
      <c r="AU421" s="121" t="str">
        <f t="shared" si="131"/>
        <v>2022</v>
      </c>
      <c r="AV421" s="121" t="str">
        <f t="shared" si="132"/>
        <v>10</v>
      </c>
      <c r="AW421" s="121" t="str">
        <f t="shared" si="133"/>
        <v>09</v>
      </c>
      <c r="AX421" s="121">
        <f t="shared" si="134"/>
        <v>44843</v>
      </c>
      <c r="AY421" s="123"/>
      <c r="AZ421" s="124">
        <f t="shared" si="135"/>
        <v>44843</v>
      </c>
      <c r="BA421" s="121" t="b">
        <f t="shared" si="136"/>
        <v>1</v>
      </c>
      <c r="BB421" s="121">
        <f t="shared" si="137"/>
        <v>44843</v>
      </c>
      <c r="BC421" s="121" t="str">
        <f t="shared" si="138"/>
        <v>no</v>
      </c>
      <c r="BD421" s="121" t="b">
        <f t="shared" si="139"/>
        <v>0</v>
      </c>
      <c r="BE421" s="125" t="s">
        <v>56</v>
      </c>
      <c r="BF421" s="122"/>
    </row>
    <row r="422" spans="1:58" s="219" customFormat="1" ht="154">
      <c r="A422" s="212"/>
      <c r="B422" s="213" t="s">
        <v>779</v>
      </c>
      <c r="C422" s="212"/>
      <c r="D422" s="212"/>
      <c r="E422" s="212"/>
      <c r="F422" s="214" t="s">
        <v>766</v>
      </c>
      <c r="G422" s="215" t="s">
        <v>770</v>
      </c>
      <c r="H422" s="514">
        <v>45054</v>
      </c>
      <c r="I422" s="148" t="s">
        <v>780</v>
      </c>
      <c r="J422" s="216"/>
      <c r="K422" s="217"/>
      <c r="L422" s="217"/>
      <c r="M422" s="217"/>
      <c r="N422" s="217"/>
      <c r="O422" s="217"/>
      <c r="P422" s="217"/>
      <c r="Q422" s="212"/>
      <c r="R422" s="218" t="s">
        <v>781</v>
      </c>
      <c r="S422" s="81">
        <v>51</v>
      </c>
      <c r="T422" s="81">
        <v>51</v>
      </c>
      <c r="U422" s="212"/>
      <c r="V422" s="517">
        <v>51</v>
      </c>
      <c r="W422" s="212"/>
      <c r="X422" s="212"/>
      <c r="Y422" s="212"/>
      <c r="Z422" s="212"/>
      <c r="AA422" s="212"/>
      <c r="AB422" s="212"/>
      <c r="AC422" s="212"/>
      <c r="AD422" s="212"/>
      <c r="AE422" s="212"/>
      <c r="AF422" s="212"/>
      <c r="AG422" s="517" t="s">
        <v>53</v>
      </c>
      <c r="AH422" s="212"/>
      <c r="AI422" s="212"/>
      <c r="AJ422" s="212"/>
      <c r="AK422" s="212"/>
      <c r="AL422" s="212"/>
      <c r="AM422" s="81"/>
      <c r="AN422" s="81"/>
      <c r="AR422" s="121">
        <f t="shared" si="129"/>
        <v>1</v>
      </c>
      <c r="AS422" s="121" t="str">
        <f t="shared" si="130"/>
        <v>2023_05_08_a</v>
      </c>
      <c r="AT422" s="122"/>
      <c r="AU422" s="121" t="str">
        <f t="shared" si="131"/>
        <v>2023</v>
      </c>
      <c r="AV422" s="121" t="str">
        <f t="shared" si="132"/>
        <v>05</v>
      </c>
      <c r="AW422" s="121" t="str">
        <f t="shared" si="133"/>
        <v>08</v>
      </c>
      <c r="AX422" s="121">
        <f t="shared" si="134"/>
        <v>45054</v>
      </c>
      <c r="AY422" s="123"/>
      <c r="AZ422" s="124">
        <f t="shared" si="135"/>
        <v>45054</v>
      </c>
      <c r="BA422" s="121" t="b">
        <f t="shared" si="136"/>
        <v>1</v>
      </c>
      <c r="BB422" s="121">
        <f t="shared" si="137"/>
        <v>45054</v>
      </c>
      <c r="BC422" s="121" t="str">
        <f t="shared" si="138"/>
        <v>no</v>
      </c>
      <c r="BD422" s="121" t="b">
        <f t="shared" si="139"/>
        <v>0</v>
      </c>
      <c r="BE422" s="125" t="s">
        <v>56</v>
      </c>
      <c r="BF422" s="122"/>
    </row>
    <row r="423" spans="1:58" s="219" customFormat="1" ht="154">
      <c r="A423" s="212"/>
      <c r="B423" s="213" t="s">
        <v>782</v>
      </c>
      <c r="C423" s="212"/>
      <c r="D423" s="212"/>
      <c r="E423" s="212"/>
      <c r="F423" s="214" t="s">
        <v>766</v>
      </c>
      <c r="G423" s="215" t="s">
        <v>770</v>
      </c>
      <c r="H423" s="481" t="s">
        <v>783</v>
      </c>
      <c r="I423" s="137" t="s">
        <v>784</v>
      </c>
      <c r="J423" s="216"/>
      <c r="K423" s="217"/>
      <c r="L423" s="217"/>
      <c r="M423" s="217"/>
      <c r="N423" s="217"/>
      <c r="O423" s="217"/>
      <c r="P423" s="217"/>
      <c r="Q423" s="212"/>
      <c r="R423" s="218" t="s">
        <v>785</v>
      </c>
      <c r="S423" s="81">
        <f>U423+V423</f>
        <v>33</v>
      </c>
      <c r="T423" s="81">
        <v>33</v>
      </c>
      <c r="U423" s="212">
        <v>0</v>
      </c>
      <c r="V423" s="517">
        <v>33</v>
      </c>
      <c r="W423" s="212"/>
      <c r="X423" s="212"/>
      <c r="Y423" s="212"/>
      <c r="Z423" s="212"/>
      <c r="AA423" s="212"/>
      <c r="AB423" s="212"/>
      <c r="AC423" s="212"/>
      <c r="AD423" s="212"/>
      <c r="AE423" s="212"/>
      <c r="AF423" s="212"/>
      <c r="AG423" s="517" t="s">
        <v>53</v>
      </c>
      <c r="AH423" s="212"/>
      <c r="AI423" s="212"/>
      <c r="AJ423" s="212"/>
      <c r="AK423" s="212"/>
      <c r="AL423" s="212"/>
      <c r="AM423" s="81"/>
      <c r="AN423" s="81"/>
      <c r="AR423" s="121">
        <f t="shared" si="129"/>
        <v>1</v>
      </c>
      <c r="AS423" s="121" t="str">
        <f t="shared" si="130"/>
        <v>2023_03_19_a</v>
      </c>
      <c r="AT423" s="122"/>
      <c r="AU423" s="121" t="str">
        <f t="shared" si="131"/>
        <v>2023</v>
      </c>
      <c r="AV423" s="121" t="str">
        <f t="shared" si="132"/>
        <v>03</v>
      </c>
      <c r="AW423" s="121" t="str">
        <f t="shared" si="133"/>
        <v>19</v>
      </c>
      <c r="AX423" s="121">
        <f t="shared" si="134"/>
        <v>45004</v>
      </c>
      <c r="AY423" s="123"/>
      <c r="AZ423" s="124" t="str">
        <f t="shared" si="135"/>
        <v>19-03-2023</v>
      </c>
      <c r="BA423" s="121" t="b">
        <f t="shared" si="136"/>
        <v>0</v>
      </c>
      <c r="BB423" s="121" t="str">
        <f t="shared" si="137"/>
        <v>19-03-2023</v>
      </c>
      <c r="BC423" s="121" t="str">
        <f t="shared" si="138"/>
        <v>no</v>
      </c>
      <c r="BD423" s="121" t="b">
        <f t="shared" si="139"/>
        <v>0</v>
      </c>
      <c r="BE423" s="125" t="s">
        <v>56</v>
      </c>
      <c r="BF423" s="122"/>
    </row>
    <row r="424" spans="1:58" s="219" customFormat="1" ht="154">
      <c r="A424" s="212"/>
      <c r="B424" s="148" t="s">
        <v>786</v>
      </c>
      <c r="C424" s="212"/>
      <c r="D424" s="212">
        <v>10232746</v>
      </c>
      <c r="E424" s="212"/>
      <c r="F424" s="214" t="s">
        <v>787</v>
      </c>
      <c r="G424" s="220">
        <v>44528</v>
      </c>
      <c r="H424" s="221">
        <v>44535</v>
      </c>
      <c r="I424" s="222"/>
      <c r="J424" s="221">
        <v>44549</v>
      </c>
      <c r="K424" s="222"/>
      <c r="L424" s="222"/>
      <c r="M424" s="222"/>
      <c r="N424" s="222"/>
      <c r="O424" s="222"/>
      <c r="P424" s="222"/>
      <c r="Q424" s="223" t="s">
        <v>121</v>
      </c>
      <c r="R424" s="224" t="s">
        <v>788</v>
      </c>
      <c r="S424" s="212">
        <f t="shared" si="142"/>
        <v>9</v>
      </c>
      <c r="T424" s="212">
        <v>9</v>
      </c>
      <c r="U424" s="212">
        <v>9</v>
      </c>
      <c r="V424" s="517">
        <v>0</v>
      </c>
      <c r="W424" s="212" t="s">
        <v>342</v>
      </c>
      <c r="X424" s="212" t="s">
        <v>789</v>
      </c>
      <c r="Y424" s="212"/>
      <c r="Z424" s="212"/>
      <c r="AA424" s="212"/>
      <c r="AB424" s="212" t="s">
        <v>52</v>
      </c>
      <c r="AC424" s="212"/>
      <c r="AD424" s="212"/>
      <c r="AE424" s="128"/>
      <c r="AF424" s="128"/>
      <c r="AG424" s="517" t="s">
        <v>53</v>
      </c>
      <c r="AH424" s="212" t="s">
        <v>54</v>
      </c>
      <c r="AI424" s="212"/>
      <c r="AJ424" s="212"/>
      <c r="AK424" s="212"/>
      <c r="AL424" s="212"/>
      <c r="AM424" s="212"/>
      <c r="AN424" s="212" t="s">
        <v>790</v>
      </c>
      <c r="AR424" s="121">
        <f t="shared" si="129"/>
        <v>1</v>
      </c>
      <c r="AS424" s="121" t="str">
        <f t="shared" si="130"/>
        <v>2021_12_05_a</v>
      </c>
      <c r="AT424" s="122"/>
      <c r="AU424" s="121" t="str">
        <f t="shared" si="131"/>
        <v>2021</v>
      </c>
      <c r="AV424" s="121" t="str">
        <f t="shared" si="132"/>
        <v>12</v>
      </c>
      <c r="AW424" s="121" t="str">
        <f t="shared" si="133"/>
        <v>05</v>
      </c>
      <c r="AX424" s="121">
        <f t="shared" si="134"/>
        <v>44535</v>
      </c>
      <c r="AY424" s="123"/>
      <c r="AZ424" s="124">
        <f t="shared" si="135"/>
        <v>44535</v>
      </c>
      <c r="BA424" s="121" t="b">
        <f t="shared" si="136"/>
        <v>1</v>
      </c>
      <c r="BB424" s="121">
        <f t="shared" si="137"/>
        <v>44535</v>
      </c>
      <c r="BC424" s="121" t="str">
        <f t="shared" si="138"/>
        <v>no</v>
      </c>
      <c r="BD424" s="121" t="b">
        <f t="shared" si="139"/>
        <v>0</v>
      </c>
      <c r="BE424" s="125" t="s">
        <v>56</v>
      </c>
      <c r="BF424" s="122"/>
    </row>
    <row r="425" spans="1:58" s="114" customFormat="1" ht="154">
      <c r="A425" s="217"/>
      <c r="B425" s="517"/>
      <c r="C425" s="517"/>
      <c r="D425" s="517"/>
      <c r="E425" s="517"/>
      <c r="F425" s="540" t="s">
        <v>258</v>
      </c>
      <c r="G425" s="541"/>
      <c r="H425" s="541"/>
      <c r="I425" s="541"/>
      <c r="J425" s="541"/>
      <c r="K425" s="541"/>
      <c r="L425" s="541"/>
      <c r="M425" s="541"/>
      <c r="N425" s="541"/>
      <c r="O425" s="541"/>
      <c r="P425" s="541"/>
      <c r="Q425" s="541"/>
      <c r="R425" s="542"/>
      <c r="S425" s="517">
        <f>SUMIFS(S416:S423, AA416:AA423, "=Complete")</f>
        <v>173</v>
      </c>
      <c r="T425" s="517"/>
      <c r="U425" s="23">
        <f>SUMIFS(U416:U423, Z416:Z423, "=Complete")</f>
        <v>0</v>
      </c>
      <c r="V425" s="517">
        <f>SUMIFS(V416:V423, Z416:Z423, "=Complete")</f>
        <v>173</v>
      </c>
      <c r="W425" s="517"/>
      <c r="X425" s="156"/>
      <c r="Y425" s="156"/>
      <c r="Z425" s="517"/>
      <c r="AA425" s="517">
        <f>COUNTIFS(AA416:AA423, "=Complete")</f>
        <v>6</v>
      </c>
      <c r="AB425" s="517"/>
      <c r="AC425" s="517"/>
      <c r="AD425" s="517"/>
      <c r="AE425" s="517"/>
      <c r="AF425" s="517"/>
      <c r="AG425" s="517">
        <f>COUNTIFS(AG416:AG423, "=Legacy")</f>
        <v>0</v>
      </c>
      <c r="AH425" s="517">
        <f>COUNTIFS(AH416:AH423, "=Virtual")</f>
        <v>6</v>
      </c>
      <c r="AI425" s="517"/>
      <c r="AJ425" s="517"/>
      <c r="AK425" s="517"/>
      <c r="AL425" s="517"/>
      <c r="AM425" s="517"/>
      <c r="AN425" s="517"/>
      <c r="AO425" s="517"/>
      <c r="AP425" s="517"/>
      <c r="AQ425" s="517"/>
      <c r="AR425" s="121">
        <f t="shared" si="129"/>
        <v>0</v>
      </c>
      <c r="AS425" s="121">
        <f t="shared" si="130"/>
        <v>0</v>
      </c>
      <c r="AT425" s="122"/>
      <c r="AU425" s="121" t="str">
        <f t="shared" si="131"/>
        <v>0</v>
      </c>
      <c r="AV425" s="121" t="str">
        <f t="shared" si="132"/>
        <v/>
      </c>
      <c r="AW425" s="121" t="str">
        <f t="shared" si="133"/>
        <v/>
      </c>
      <c r="AX425" s="121" t="str">
        <f t="shared" si="134"/>
        <v xml:space="preserve"> </v>
      </c>
      <c r="AY425" s="123"/>
      <c r="AZ425" s="124">
        <f t="shared" si="135"/>
        <v>0</v>
      </c>
      <c r="BA425" s="121" t="str">
        <f t="shared" si="136"/>
        <v xml:space="preserve"> </v>
      </c>
      <c r="BB425" s="121">
        <f t="shared" si="137"/>
        <v>0</v>
      </c>
      <c r="BC425" s="121" t="str">
        <f t="shared" si="138"/>
        <v>no</v>
      </c>
      <c r="BD425" s="121" t="b">
        <f t="shared" si="139"/>
        <v>0</v>
      </c>
      <c r="BE425" s="125" t="s">
        <v>56</v>
      </c>
      <c r="BF425" s="122"/>
    </row>
    <row r="426" spans="1:58" s="114" customFormat="1" ht="154">
      <c r="A426" s="517"/>
      <c r="B426" s="517"/>
      <c r="C426" s="517"/>
      <c r="D426" s="517"/>
      <c r="E426" s="517"/>
      <c r="F426" s="534" t="s">
        <v>259</v>
      </c>
      <c r="G426" s="534"/>
      <c r="H426" s="534"/>
      <c r="I426" s="534"/>
      <c r="J426" s="534"/>
      <c r="K426" s="534"/>
      <c r="L426" s="534"/>
      <c r="M426" s="534"/>
      <c r="N426" s="534"/>
      <c r="O426" s="534"/>
      <c r="P426" s="534"/>
      <c r="Q426" s="534"/>
      <c r="R426" s="534"/>
      <c r="S426" s="517">
        <f>SUMIFS(S416:S423, AA416:AA423, "=In Progress")</f>
        <v>0</v>
      </c>
      <c r="T426" s="517"/>
      <c r="U426" s="23">
        <f>SUMIFS(U416:U423, Z416:Z423, "=In Progress")</f>
        <v>0</v>
      </c>
      <c r="V426" s="517">
        <f>SUMIFS(V416:V423, Z416:Z423, "=In Progress")</f>
        <v>0</v>
      </c>
      <c r="W426" s="517"/>
      <c r="X426" s="156"/>
      <c r="Y426" s="156"/>
      <c r="Z426" s="517"/>
      <c r="AA426" s="517">
        <f>COUNTIFS(AA416:AA423, "=In Progress")</f>
        <v>0</v>
      </c>
      <c r="AB426" s="517"/>
      <c r="AC426" s="517"/>
      <c r="AD426" s="517"/>
      <c r="AE426" s="517"/>
      <c r="AF426" s="517"/>
      <c r="AG426" s="517"/>
      <c r="AH426" s="517"/>
      <c r="AI426" s="517"/>
      <c r="AJ426" s="517"/>
      <c r="AK426" s="517"/>
      <c r="AL426" s="517"/>
      <c r="AM426" s="517"/>
      <c r="AN426" s="517"/>
      <c r="AO426" s="517"/>
      <c r="AP426" s="517"/>
      <c r="AQ426" s="517"/>
      <c r="AR426" s="121">
        <f t="shared" si="129"/>
        <v>0</v>
      </c>
      <c r="AS426" s="121">
        <f t="shared" si="130"/>
        <v>0</v>
      </c>
      <c r="AT426" s="122"/>
      <c r="AU426" s="121" t="str">
        <f t="shared" si="131"/>
        <v>0</v>
      </c>
      <c r="AV426" s="121" t="str">
        <f t="shared" si="132"/>
        <v/>
      </c>
      <c r="AW426" s="121" t="str">
        <f t="shared" si="133"/>
        <v/>
      </c>
      <c r="AX426" s="121" t="str">
        <f t="shared" si="134"/>
        <v xml:space="preserve"> </v>
      </c>
      <c r="AY426" s="123"/>
      <c r="AZ426" s="124">
        <f t="shared" si="135"/>
        <v>0</v>
      </c>
      <c r="BA426" s="121" t="str">
        <f t="shared" si="136"/>
        <v xml:space="preserve"> </v>
      </c>
      <c r="BB426" s="121">
        <f t="shared" si="137"/>
        <v>0</v>
      </c>
      <c r="BC426" s="121" t="str">
        <f t="shared" si="138"/>
        <v>no</v>
      </c>
      <c r="BD426" s="121" t="b">
        <f t="shared" si="139"/>
        <v>1</v>
      </c>
      <c r="BE426" s="125" t="s">
        <v>56</v>
      </c>
      <c r="BF426" s="122"/>
    </row>
    <row r="427" spans="1:58" s="114" customFormat="1" ht="154">
      <c r="A427" s="517"/>
      <c r="B427" s="517"/>
      <c r="C427" s="517"/>
      <c r="D427" s="517"/>
      <c r="E427" s="517"/>
      <c r="F427" s="534" t="s">
        <v>260</v>
      </c>
      <c r="G427" s="535"/>
      <c r="H427" s="535"/>
      <c r="I427" s="535"/>
      <c r="J427" s="535"/>
      <c r="K427" s="535"/>
      <c r="L427" s="535"/>
      <c r="M427" s="535"/>
      <c r="N427" s="535"/>
      <c r="O427" s="535"/>
      <c r="P427" s="535"/>
      <c r="Q427" s="535"/>
      <c r="R427" s="535"/>
      <c r="S427" s="517">
        <f>SUMIFS(S416:S423, AA416:AA423, "=Planned")</f>
        <v>0</v>
      </c>
      <c r="T427" s="517"/>
      <c r="U427" s="23">
        <f>SUMIFS(U416:U423, Z416:Z423, "=Planned")</f>
        <v>0</v>
      </c>
      <c r="V427" s="517">
        <f>SUMIFS(V416:V423, Z416:Z423, "=Planned")</f>
        <v>0</v>
      </c>
      <c r="W427" s="517"/>
      <c r="X427" s="156"/>
      <c r="Y427" s="156"/>
      <c r="Z427" s="517"/>
      <c r="AA427" s="517">
        <f>COUNTIFS(AA416:AA423, "=Planned")</f>
        <v>0</v>
      </c>
      <c r="AB427" s="517"/>
      <c r="AC427" s="517"/>
      <c r="AD427" s="517"/>
      <c r="AE427" s="517"/>
      <c r="AF427" s="517"/>
      <c r="AG427" s="517">
        <f>COUNTIFS(AG416:AG423, "=New")</f>
        <v>0</v>
      </c>
      <c r="AH427" s="517">
        <f>COUNTIFS(AH416:AH423, "=F2F")</f>
        <v>0</v>
      </c>
      <c r="AI427" s="517"/>
      <c r="AJ427" s="517"/>
      <c r="AK427" s="517"/>
      <c r="AL427" s="517"/>
      <c r="AM427" s="517"/>
      <c r="AN427" s="517"/>
      <c r="AO427" s="517"/>
      <c r="AP427" s="517"/>
      <c r="AQ427" s="517"/>
      <c r="AR427" s="121">
        <f t="shared" si="129"/>
        <v>0</v>
      </c>
      <c r="AS427" s="121">
        <f t="shared" si="130"/>
        <v>0</v>
      </c>
      <c r="AT427" s="122"/>
      <c r="AU427" s="121" t="str">
        <f t="shared" si="131"/>
        <v>0</v>
      </c>
      <c r="AV427" s="121" t="str">
        <f t="shared" si="132"/>
        <v/>
      </c>
      <c r="AW427" s="121" t="str">
        <f t="shared" si="133"/>
        <v/>
      </c>
      <c r="AX427" s="121" t="str">
        <f t="shared" si="134"/>
        <v xml:space="preserve"> </v>
      </c>
      <c r="AY427" s="123"/>
      <c r="AZ427" s="124">
        <f t="shared" si="135"/>
        <v>0</v>
      </c>
      <c r="BA427" s="121" t="str">
        <f t="shared" si="136"/>
        <v xml:space="preserve"> </v>
      </c>
      <c r="BB427" s="121">
        <f t="shared" si="137"/>
        <v>0</v>
      </c>
      <c r="BC427" s="121" t="str">
        <f t="shared" si="138"/>
        <v>no</v>
      </c>
      <c r="BD427" s="121" t="b">
        <f t="shared" si="139"/>
        <v>1</v>
      </c>
      <c r="BE427" s="125" t="s">
        <v>56</v>
      </c>
      <c r="BF427" s="122"/>
    </row>
    <row r="428" spans="1:58" s="114" customFormat="1" ht="154">
      <c r="A428" s="517"/>
      <c r="B428" s="517"/>
      <c r="C428" s="517"/>
      <c r="D428" s="517"/>
      <c r="E428" s="517"/>
      <c r="F428" s="534" t="s">
        <v>261</v>
      </c>
      <c r="G428" s="534"/>
      <c r="H428" s="534"/>
      <c r="I428" s="534"/>
      <c r="J428" s="534"/>
      <c r="K428" s="534"/>
      <c r="L428" s="534"/>
      <c r="M428" s="534"/>
      <c r="N428" s="534"/>
      <c r="O428" s="534"/>
      <c r="P428" s="534"/>
      <c r="Q428" s="534"/>
      <c r="R428" s="534"/>
      <c r="S428" s="517">
        <f>SUMIFS(S416:S423, AA416:AA423, "=Tentative")</f>
        <v>0</v>
      </c>
      <c r="T428" s="517"/>
      <c r="U428" s="23">
        <f>SUMIFS(U416:U423, Z416:Z423, "=Tentative")</f>
        <v>0</v>
      </c>
      <c r="V428" s="517">
        <f>SUMIFS(V416:V423, Z416:Z423, "=Tentative")</f>
        <v>0</v>
      </c>
      <c r="W428" s="517"/>
      <c r="X428" s="156"/>
      <c r="Y428" s="156"/>
      <c r="Z428" s="517"/>
      <c r="AA428" s="517">
        <f>COUNTIFS(AA416:AA423, "=Tentative")</f>
        <v>0</v>
      </c>
      <c r="AB428" s="517"/>
      <c r="AC428" s="517"/>
      <c r="AD428" s="517"/>
      <c r="AE428" s="517"/>
      <c r="AF428" s="517"/>
      <c r="AG428" s="517"/>
      <c r="AH428" s="517"/>
      <c r="AI428" s="517"/>
      <c r="AJ428" s="517"/>
      <c r="AK428" s="517"/>
      <c r="AL428" s="517"/>
      <c r="AM428" s="517"/>
      <c r="AN428" s="517"/>
      <c r="AO428" s="517"/>
      <c r="AP428" s="517"/>
      <c r="AQ428" s="517"/>
      <c r="AR428" s="121">
        <f t="shared" si="129"/>
        <v>0</v>
      </c>
      <c r="AS428" s="121">
        <f t="shared" si="130"/>
        <v>0</v>
      </c>
      <c r="AT428" s="122"/>
      <c r="AU428" s="121" t="str">
        <f t="shared" si="131"/>
        <v>0</v>
      </c>
      <c r="AV428" s="121" t="str">
        <f t="shared" si="132"/>
        <v/>
      </c>
      <c r="AW428" s="121" t="str">
        <f t="shared" si="133"/>
        <v/>
      </c>
      <c r="AX428" s="121" t="str">
        <f t="shared" si="134"/>
        <v xml:space="preserve"> </v>
      </c>
      <c r="AY428" s="123"/>
      <c r="AZ428" s="124">
        <f t="shared" si="135"/>
        <v>0</v>
      </c>
      <c r="BA428" s="121" t="str">
        <f t="shared" si="136"/>
        <v xml:space="preserve"> </v>
      </c>
      <c r="BB428" s="121">
        <f t="shared" si="137"/>
        <v>0</v>
      </c>
      <c r="BC428" s="121" t="str">
        <f t="shared" si="138"/>
        <v>no</v>
      </c>
      <c r="BD428" s="121" t="b">
        <f t="shared" si="139"/>
        <v>1</v>
      </c>
      <c r="BE428" s="125" t="s">
        <v>56</v>
      </c>
      <c r="BF428" s="122"/>
    </row>
    <row r="429" spans="1:58" s="114" customFormat="1" ht="154">
      <c r="A429" s="517"/>
      <c r="B429" s="517"/>
      <c r="C429" s="517"/>
      <c r="D429" s="517"/>
      <c r="E429" s="517"/>
      <c r="F429" s="539" t="s">
        <v>169</v>
      </c>
      <c r="G429" s="535"/>
      <c r="H429" s="535"/>
      <c r="I429" s="535"/>
      <c r="J429" s="535"/>
      <c r="K429" s="535"/>
      <c r="L429" s="535"/>
      <c r="M429" s="535"/>
      <c r="N429" s="535"/>
      <c r="O429" s="535"/>
      <c r="P429" s="535"/>
      <c r="Q429" s="535"/>
      <c r="R429" s="535"/>
      <c r="S429" s="518">
        <f>SUM(S416:S423)</f>
        <v>257</v>
      </c>
      <c r="T429" s="517"/>
      <c r="U429" s="132">
        <f>SUM(U416:U423)</f>
        <v>0</v>
      </c>
      <c r="V429" s="516">
        <f>SUM(V416:V423)</f>
        <v>257</v>
      </c>
      <c r="W429" s="517"/>
      <c r="X429" s="156"/>
      <c r="Y429" s="156"/>
      <c r="Z429" s="517"/>
      <c r="AA429" s="517"/>
      <c r="AB429" s="517"/>
      <c r="AC429" s="517"/>
      <c r="AD429" s="517"/>
      <c r="AE429" s="517"/>
      <c r="AF429" s="517"/>
      <c r="AG429" s="517"/>
      <c r="AH429" s="517"/>
      <c r="AI429" s="517"/>
      <c r="AJ429" s="517"/>
      <c r="AK429" s="517"/>
      <c r="AL429" s="517"/>
      <c r="AM429" s="517"/>
      <c r="AN429" s="517"/>
      <c r="AO429" s="517"/>
      <c r="AP429" s="517"/>
      <c r="AQ429" s="517"/>
      <c r="AR429" s="121">
        <f t="shared" si="129"/>
        <v>0</v>
      </c>
      <c r="AS429" s="121">
        <f t="shared" si="130"/>
        <v>0</v>
      </c>
      <c r="AT429" s="122"/>
      <c r="AU429" s="121" t="str">
        <f t="shared" si="131"/>
        <v>0</v>
      </c>
      <c r="AV429" s="121" t="str">
        <f t="shared" si="132"/>
        <v/>
      </c>
      <c r="AW429" s="121" t="str">
        <f t="shared" si="133"/>
        <v/>
      </c>
      <c r="AX429" s="121" t="str">
        <f t="shared" si="134"/>
        <v xml:space="preserve"> </v>
      </c>
      <c r="AY429" s="123"/>
      <c r="AZ429" s="124">
        <f t="shared" si="135"/>
        <v>0</v>
      </c>
      <c r="BA429" s="121" t="str">
        <f t="shared" si="136"/>
        <v xml:space="preserve"> </v>
      </c>
      <c r="BB429" s="121">
        <f t="shared" si="137"/>
        <v>0</v>
      </c>
      <c r="BC429" s="121" t="str">
        <f t="shared" si="138"/>
        <v>no</v>
      </c>
      <c r="BD429" s="121" t="b">
        <f t="shared" si="139"/>
        <v>0</v>
      </c>
      <c r="BE429" s="125" t="s">
        <v>56</v>
      </c>
      <c r="BF429" s="122"/>
    </row>
    <row r="430" spans="1:58" s="139" customFormat="1" ht="154">
      <c r="A430" s="517"/>
      <c r="B430" s="530" t="s">
        <v>791</v>
      </c>
      <c r="C430" s="530"/>
      <c r="D430" s="530">
        <v>10101622</v>
      </c>
      <c r="E430" s="530"/>
      <c r="F430" s="132" t="s">
        <v>792</v>
      </c>
      <c r="G430" s="146">
        <v>44287</v>
      </c>
      <c r="H430" s="84">
        <v>44298</v>
      </c>
      <c r="I430" s="133">
        <v>44342</v>
      </c>
      <c r="J430" s="84">
        <v>44347</v>
      </c>
      <c r="K430" s="133">
        <v>44414</v>
      </c>
      <c r="L430" s="133">
        <v>44368</v>
      </c>
      <c r="M430" s="133" t="s">
        <v>46</v>
      </c>
      <c r="N430" s="133" t="s">
        <v>46</v>
      </c>
      <c r="O430" s="133" t="s">
        <v>46</v>
      </c>
      <c r="P430" s="133" t="s">
        <v>46</v>
      </c>
      <c r="Q430" s="225" t="s">
        <v>793</v>
      </c>
      <c r="R430" s="517" t="s">
        <v>794</v>
      </c>
      <c r="S430" s="517">
        <f t="shared" ref="S430:S434" si="143">U430+V430</f>
        <v>348</v>
      </c>
      <c r="T430" s="517"/>
      <c r="U430" s="81">
        <v>348</v>
      </c>
      <c r="V430" s="517">
        <v>0</v>
      </c>
      <c r="W430" s="517" t="s">
        <v>795</v>
      </c>
      <c r="X430" s="156"/>
      <c r="Y430" s="156"/>
      <c r="Z430" s="517"/>
      <c r="AA430" s="517"/>
      <c r="AB430" s="517"/>
      <c r="AC430" s="517"/>
      <c r="AD430" s="144"/>
      <c r="AE430" s="517"/>
      <c r="AF430" s="517"/>
      <c r="AG430" s="517" t="s">
        <v>53</v>
      </c>
      <c r="AH430" s="530"/>
      <c r="AI430" s="530"/>
      <c r="AJ430" s="530"/>
      <c r="AK430" s="530"/>
      <c r="AL430" s="530"/>
      <c r="AM430" s="530"/>
      <c r="AN430" s="530"/>
      <c r="AR430" s="121">
        <f t="shared" si="129"/>
        <v>1</v>
      </c>
      <c r="AS430" s="121" t="str">
        <f t="shared" si="130"/>
        <v>2021_04_12_a</v>
      </c>
      <c r="AT430" s="122"/>
      <c r="AU430" s="121" t="str">
        <f t="shared" si="131"/>
        <v>2021</v>
      </c>
      <c r="AV430" s="121" t="str">
        <f t="shared" si="132"/>
        <v>04</v>
      </c>
      <c r="AW430" s="121" t="str">
        <f t="shared" si="133"/>
        <v>12</v>
      </c>
      <c r="AX430" s="121">
        <f t="shared" si="134"/>
        <v>44298</v>
      </c>
      <c r="AY430" s="123"/>
      <c r="AZ430" s="124">
        <f t="shared" si="135"/>
        <v>44298</v>
      </c>
      <c r="BA430" s="121" t="b">
        <f t="shared" si="136"/>
        <v>1</v>
      </c>
      <c r="BB430" s="121">
        <f t="shared" si="137"/>
        <v>44298</v>
      </c>
      <c r="BC430" s="121" t="str">
        <f t="shared" si="138"/>
        <v>no</v>
      </c>
      <c r="BD430" s="121" t="b">
        <f t="shared" si="139"/>
        <v>0</v>
      </c>
      <c r="BE430" s="125" t="s">
        <v>56</v>
      </c>
      <c r="BF430" s="122"/>
    </row>
    <row r="431" spans="1:58" s="139" customFormat="1" ht="154">
      <c r="A431" s="530"/>
      <c r="B431" s="530" t="s">
        <v>796</v>
      </c>
      <c r="C431" s="530"/>
      <c r="D431" s="530">
        <v>10228547</v>
      </c>
      <c r="E431" s="530"/>
      <c r="F431" s="132" t="s">
        <v>792</v>
      </c>
      <c r="G431" s="146">
        <v>44470</v>
      </c>
      <c r="H431" s="84">
        <v>44480</v>
      </c>
      <c r="I431" s="133">
        <v>44519</v>
      </c>
      <c r="J431" s="84">
        <v>44522</v>
      </c>
      <c r="K431" s="133">
        <v>44519</v>
      </c>
      <c r="L431" s="133">
        <v>44578</v>
      </c>
      <c r="M431" s="133" t="s">
        <v>46</v>
      </c>
      <c r="N431" s="133" t="s">
        <v>46</v>
      </c>
      <c r="O431" s="133" t="s">
        <v>46</v>
      </c>
      <c r="P431" s="133" t="s">
        <v>46</v>
      </c>
      <c r="Q431" s="517" t="s">
        <v>797</v>
      </c>
      <c r="R431" s="517" t="s">
        <v>794</v>
      </c>
      <c r="S431" s="517">
        <f t="shared" si="143"/>
        <v>24</v>
      </c>
      <c r="T431" s="517"/>
      <c r="U431" s="81">
        <v>24</v>
      </c>
      <c r="V431" s="517">
        <v>0</v>
      </c>
      <c r="W431" s="517" t="s">
        <v>798</v>
      </c>
      <c r="X431" s="156"/>
      <c r="Y431" s="156"/>
      <c r="Z431" s="517"/>
      <c r="AA431" s="517"/>
      <c r="AB431" s="517"/>
      <c r="AC431" s="517"/>
      <c r="AD431" s="144"/>
      <c r="AE431" s="517"/>
      <c r="AF431" s="517"/>
      <c r="AG431" s="517" t="s">
        <v>53</v>
      </c>
      <c r="AH431" s="530"/>
      <c r="AI431" s="530"/>
      <c r="AJ431" s="530"/>
      <c r="AK431" s="530"/>
      <c r="AL431" s="530"/>
      <c r="AM431" s="530"/>
      <c r="AN431" s="530"/>
      <c r="AR431" s="121">
        <f t="shared" si="129"/>
        <v>1</v>
      </c>
      <c r="AS431" s="121" t="str">
        <f t="shared" si="130"/>
        <v>2021_10_11_a</v>
      </c>
      <c r="AT431" s="122"/>
      <c r="AU431" s="121" t="str">
        <f t="shared" si="131"/>
        <v>2021</v>
      </c>
      <c r="AV431" s="121" t="str">
        <f t="shared" si="132"/>
        <v>10</v>
      </c>
      <c r="AW431" s="121" t="str">
        <f t="shared" si="133"/>
        <v>11</v>
      </c>
      <c r="AX431" s="121">
        <f t="shared" si="134"/>
        <v>44480</v>
      </c>
      <c r="AY431" s="123"/>
      <c r="AZ431" s="124">
        <f t="shared" si="135"/>
        <v>44480</v>
      </c>
      <c r="BA431" s="121" t="b">
        <f t="shared" si="136"/>
        <v>1</v>
      </c>
      <c r="BB431" s="121">
        <f t="shared" si="137"/>
        <v>44480</v>
      </c>
      <c r="BC431" s="121" t="str">
        <f t="shared" si="138"/>
        <v>no</v>
      </c>
      <c r="BD431" s="121" t="b">
        <f t="shared" si="139"/>
        <v>0</v>
      </c>
      <c r="BE431" s="125" t="s">
        <v>56</v>
      </c>
      <c r="BF431" s="122"/>
    </row>
    <row r="432" spans="1:58" s="139" customFormat="1" ht="154">
      <c r="A432" s="530"/>
      <c r="B432" s="530" t="s">
        <v>799</v>
      </c>
      <c r="C432" s="530"/>
      <c r="D432" s="530">
        <v>10268486</v>
      </c>
      <c r="E432" s="530"/>
      <c r="F432" s="132" t="s">
        <v>792</v>
      </c>
      <c r="G432" s="146">
        <v>44652</v>
      </c>
      <c r="H432" s="84">
        <v>44658</v>
      </c>
      <c r="I432" s="133">
        <v>44707</v>
      </c>
      <c r="J432" s="84">
        <v>44711</v>
      </c>
      <c r="K432" s="133">
        <v>44757</v>
      </c>
      <c r="L432" s="133"/>
      <c r="M432" s="133" t="s">
        <v>46</v>
      </c>
      <c r="N432" s="133" t="s">
        <v>46</v>
      </c>
      <c r="O432" s="133" t="s">
        <v>46</v>
      </c>
      <c r="P432" s="133" t="s">
        <v>46</v>
      </c>
      <c r="Q432" s="517" t="s">
        <v>800</v>
      </c>
      <c r="R432" s="517" t="s">
        <v>794</v>
      </c>
      <c r="S432" s="517">
        <f t="shared" si="143"/>
        <v>423</v>
      </c>
      <c r="T432" s="517"/>
      <c r="U432" s="81">
        <v>423</v>
      </c>
      <c r="V432" s="517">
        <v>0</v>
      </c>
      <c r="W432" s="517" t="s">
        <v>801</v>
      </c>
      <c r="X432" s="156"/>
      <c r="Y432" s="156"/>
      <c r="Z432" s="517"/>
      <c r="AA432" s="517"/>
      <c r="AB432" s="517"/>
      <c r="AC432" s="517"/>
      <c r="AD432" s="144"/>
      <c r="AE432" s="517"/>
      <c r="AF432" s="517"/>
      <c r="AG432" s="517" t="s">
        <v>53</v>
      </c>
      <c r="AH432" s="530"/>
      <c r="AI432" s="530"/>
      <c r="AJ432" s="530"/>
      <c r="AK432" s="530"/>
      <c r="AL432" s="530"/>
      <c r="AM432" s="530"/>
      <c r="AN432" s="530"/>
      <c r="AR432" s="121">
        <f t="shared" si="129"/>
        <v>1</v>
      </c>
      <c r="AS432" s="121" t="str">
        <f t="shared" si="130"/>
        <v>2022_04_07_a</v>
      </c>
      <c r="AT432" s="122"/>
      <c r="AU432" s="121" t="str">
        <f t="shared" si="131"/>
        <v>2022</v>
      </c>
      <c r="AV432" s="121" t="str">
        <f t="shared" si="132"/>
        <v>04</v>
      </c>
      <c r="AW432" s="121" t="str">
        <f t="shared" si="133"/>
        <v>07</v>
      </c>
      <c r="AX432" s="121">
        <f t="shared" si="134"/>
        <v>44658</v>
      </c>
      <c r="AY432" s="123"/>
      <c r="AZ432" s="124">
        <f t="shared" si="135"/>
        <v>44658</v>
      </c>
      <c r="BA432" s="121" t="b">
        <f t="shared" si="136"/>
        <v>1</v>
      </c>
      <c r="BB432" s="121">
        <f t="shared" si="137"/>
        <v>44658</v>
      </c>
      <c r="BC432" s="121" t="str">
        <f t="shared" si="138"/>
        <v>no</v>
      </c>
      <c r="BD432" s="121" t="b">
        <f t="shared" si="139"/>
        <v>0</v>
      </c>
      <c r="BE432" s="125" t="s">
        <v>56</v>
      </c>
      <c r="BF432" s="122"/>
    </row>
    <row r="433" spans="1:58" s="139" customFormat="1" ht="154">
      <c r="A433" s="530"/>
      <c r="B433" s="530" t="s">
        <v>802</v>
      </c>
      <c r="C433" s="530"/>
      <c r="D433" s="530">
        <v>10310616</v>
      </c>
      <c r="E433" s="530"/>
      <c r="F433" s="132" t="s">
        <v>792</v>
      </c>
      <c r="G433" s="146">
        <v>44835</v>
      </c>
      <c r="H433" s="84">
        <v>44845</v>
      </c>
      <c r="I433" s="133"/>
      <c r="J433" s="84"/>
      <c r="K433" s="133"/>
      <c r="L433" s="133"/>
      <c r="M433" s="133" t="s">
        <v>46</v>
      </c>
      <c r="N433" s="133" t="s">
        <v>46</v>
      </c>
      <c r="O433" s="133" t="s">
        <v>46</v>
      </c>
      <c r="P433" s="133" t="s">
        <v>46</v>
      </c>
      <c r="Q433" s="517" t="s">
        <v>797</v>
      </c>
      <c r="R433" s="517" t="s">
        <v>794</v>
      </c>
      <c r="S433" s="517">
        <f t="shared" ref="S433" si="144">U433+V433</f>
        <v>28</v>
      </c>
      <c r="T433" s="517"/>
      <c r="U433" s="81">
        <v>28</v>
      </c>
      <c r="V433" s="517">
        <v>0</v>
      </c>
      <c r="W433" s="517" t="s">
        <v>803</v>
      </c>
      <c r="X433" s="156"/>
      <c r="Y433" s="156"/>
      <c r="Z433" s="517"/>
      <c r="AA433" s="517"/>
      <c r="AB433" s="517"/>
      <c r="AC433" s="517"/>
      <c r="AD433" s="144"/>
      <c r="AE433" s="517"/>
      <c r="AF433" s="517"/>
      <c r="AG433" s="517" t="s">
        <v>53</v>
      </c>
      <c r="AH433" s="530"/>
      <c r="AI433" s="530"/>
      <c r="AJ433" s="530"/>
      <c r="AK433" s="530"/>
      <c r="AL433" s="530"/>
      <c r="AM433" s="530"/>
      <c r="AN433" s="530"/>
      <c r="AR433" s="121">
        <f t="shared" si="129"/>
        <v>1</v>
      </c>
      <c r="AS433" s="121" t="str">
        <f t="shared" si="130"/>
        <v>2022_10_11_a</v>
      </c>
      <c r="AT433" s="122"/>
      <c r="AU433" s="121" t="str">
        <f t="shared" si="131"/>
        <v>2022</v>
      </c>
      <c r="AV433" s="121" t="str">
        <f t="shared" si="132"/>
        <v>10</v>
      </c>
      <c r="AW433" s="121" t="str">
        <f t="shared" si="133"/>
        <v>11</v>
      </c>
      <c r="AX433" s="121">
        <f t="shared" si="134"/>
        <v>44845</v>
      </c>
      <c r="AY433" s="123"/>
      <c r="AZ433" s="124">
        <f t="shared" si="135"/>
        <v>44845</v>
      </c>
      <c r="BA433" s="121" t="b">
        <f t="shared" si="136"/>
        <v>1</v>
      </c>
      <c r="BB433" s="121">
        <f t="shared" si="137"/>
        <v>44845</v>
      </c>
      <c r="BC433" s="121" t="str">
        <f t="shared" si="138"/>
        <v>no</v>
      </c>
      <c r="BD433" s="121" t="b">
        <f t="shared" si="139"/>
        <v>0</v>
      </c>
      <c r="BE433" s="125" t="s">
        <v>56</v>
      </c>
      <c r="BF433" s="122"/>
    </row>
    <row r="434" spans="1:58" s="139" customFormat="1" ht="154">
      <c r="A434" s="530"/>
      <c r="B434" s="530" t="s">
        <v>804</v>
      </c>
      <c r="C434" s="530"/>
      <c r="D434" s="530"/>
      <c r="E434" s="530"/>
      <c r="F434" s="132" t="s">
        <v>792</v>
      </c>
      <c r="G434" s="146">
        <v>45019</v>
      </c>
      <c r="H434" s="84">
        <v>45026</v>
      </c>
      <c r="I434" s="133"/>
      <c r="J434" s="84"/>
      <c r="K434" s="133"/>
      <c r="L434" s="133"/>
      <c r="M434" s="133" t="s">
        <v>46</v>
      </c>
      <c r="N434" s="133" t="s">
        <v>46</v>
      </c>
      <c r="O434" s="133" t="s">
        <v>46</v>
      </c>
      <c r="P434" s="133" t="s">
        <v>46</v>
      </c>
      <c r="Q434" s="517" t="s">
        <v>800</v>
      </c>
      <c r="R434" s="517" t="s">
        <v>794</v>
      </c>
      <c r="S434" s="517">
        <f t="shared" si="143"/>
        <v>635</v>
      </c>
      <c r="T434" s="517"/>
      <c r="U434" s="81">
        <v>635</v>
      </c>
      <c r="V434" s="517">
        <v>0</v>
      </c>
      <c r="W434" s="517" t="s">
        <v>801</v>
      </c>
      <c r="X434" s="156"/>
      <c r="Y434" s="156"/>
      <c r="Z434" s="517"/>
      <c r="AA434" s="517"/>
      <c r="AB434" s="517"/>
      <c r="AC434" s="517"/>
      <c r="AD434" s="144"/>
      <c r="AE434" s="517"/>
      <c r="AF434" s="517"/>
      <c r="AG434" s="517" t="s">
        <v>53</v>
      </c>
      <c r="AH434" s="530"/>
      <c r="AI434" s="530"/>
      <c r="AJ434" s="530"/>
      <c r="AK434" s="530"/>
      <c r="AL434" s="530"/>
      <c r="AM434" s="530"/>
      <c r="AN434" s="530"/>
      <c r="AR434" s="121">
        <f t="shared" si="129"/>
        <v>1</v>
      </c>
      <c r="AS434" s="121" t="str">
        <f t="shared" si="130"/>
        <v>2023_04_10_a</v>
      </c>
      <c r="AT434" s="122"/>
      <c r="AU434" s="121" t="str">
        <f t="shared" si="131"/>
        <v>2023</v>
      </c>
      <c r="AV434" s="121" t="str">
        <f t="shared" si="132"/>
        <v>04</v>
      </c>
      <c r="AW434" s="121" t="str">
        <f t="shared" si="133"/>
        <v>10</v>
      </c>
      <c r="AX434" s="121">
        <f t="shared" si="134"/>
        <v>45026</v>
      </c>
      <c r="AY434" s="123"/>
      <c r="AZ434" s="124">
        <f t="shared" si="135"/>
        <v>45026</v>
      </c>
      <c r="BA434" s="121" t="b">
        <f t="shared" si="136"/>
        <v>1</v>
      </c>
      <c r="BB434" s="121">
        <f t="shared" si="137"/>
        <v>45026</v>
      </c>
      <c r="BC434" s="121" t="str">
        <f t="shared" si="138"/>
        <v>no</v>
      </c>
      <c r="BD434" s="121" t="b">
        <f t="shared" si="139"/>
        <v>0</v>
      </c>
      <c r="BE434" s="125" t="s">
        <v>56</v>
      </c>
      <c r="BF434" s="122"/>
    </row>
    <row r="435" spans="1:58" s="139" customFormat="1" ht="154">
      <c r="A435" s="530"/>
      <c r="C435" s="530"/>
      <c r="D435" s="530"/>
      <c r="E435" s="530"/>
      <c r="F435" s="536" t="s">
        <v>258</v>
      </c>
      <c r="G435" s="537"/>
      <c r="H435" s="537"/>
      <c r="I435" s="537"/>
      <c r="J435" s="537"/>
      <c r="K435" s="537"/>
      <c r="L435" s="537"/>
      <c r="M435" s="537"/>
      <c r="N435" s="537"/>
      <c r="O435" s="537"/>
      <c r="P435" s="537"/>
      <c r="Q435" s="537"/>
      <c r="R435" s="538"/>
      <c r="S435" s="517" t="e">
        <f>SUMIFS(#REF!,#REF!, "=Complete")</f>
        <v>#REF!</v>
      </c>
      <c r="T435" s="517"/>
      <c r="U435" s="23" t="e">
        <f>SUMIFS(#REF!,#REF!, "=Complete")</f>
        <v>#REF!</v>
      </c>
      <c r="V435" s="517" t="e">
        <f>SUMIFS(#REF!,#REF!, "=Complete")</f>
        <v>#REF!</v>
      </c>
      <c r="W435" s="517"/>
      <c r="X435" s="156"/>
      <c r="Y435" s="156"/>
      <c r="Z435" s="517"/>
      <c r="AA435" s="517" t="e">
        <f>COUNTIFS(#REF!, "=Complete")</f>
        <v>#REF!</v>
      </c>
      <c r="AB435" s="517"/>
      <c r="AC435" s="517"/>
      <c r="AD435" s="144"/>
      <c r="AE435" s="517"/>
      <c r="AF435" s="517"/>
      <c r="AG435" s="517" t="e">
        <f>COUNTIFS(#REF!, "=Legacy")</f>
        <v>#REF!</v>
      </c>
      <c r="AH435" s="517" t="e">
        <f>COUNTIFS(#REF!, "=Virtual")</f>
        <v>#REF!</v>
      </c>
      <c r="AI435" s="530"/>
      <c r="AJ435" s="530"/>
      <c r="AK435" s="530"/>
      <c r="AL435" s="530"/>
      <c r="AM435" s="530"/>
      <c r="AN435" s="530"/>
      <c r="AR435" s="121">
        <f t="shared" si="129"/>
        <v>0</v>
      </c>
      <c r="AS435" s="121">
        <f t="shared" si="130"/>
        <v>0</v>
      </c>
      <c r="AT435" s="122"/>
      <c r="AU435" s="121" t="str">
        <f t="shared" si="131"/>
        <v>0</v>
      </c>
      <c r="AV435" s="121" t="str">
        <f t="shared" si="132"/>
        <v/>
      </c>
      <c r="AW435" s="121" t="str">
        <f t="shared" si="133"/>
        <v/>
      </c>
      <c r="AX435" s="121" t="str">
        <f t="shared" si="134"/>
        <v xml:space="preserve"> </v>
      </c>
      <c r="AY435" s="123"/>
      <c r="AZ435" s="124">
        <f t="shared" si="135"/>
        <v>0</v>
      </c>
      <c r="BA435" s="121" t="str">
        <f t="shared" si="136"/>
        <v xml:space="preserve"> </v>
      </c>
      <c r="BB435" s="121">
        <f t="shared" si="137"/>
        <v>0</v>
      </c>
      <c r="BC435" s="121" t="str">
        <f t="shared" si="138"/>
        <v>no</v>
      </c>
      <c r="BD435" s="121" t="e">
        <f t="shared" si="139"/>
        <v>#REF!</v>
      </c>
      <c r="BE435" s="125" t="s">
        <v>56</v>
      </c>
      <c r="BF435" s="122"/>
    </row>
    <row r="436" spans="1:58" s="114" customFormat="1" ht="154">
      <c r="A436" s="530"/>
      <c r="B436" s="530"/>
      <c r="C436" s="517"/>
      <c r="D436" s="517"/>
      <c r="E436" s="517"/>
      <c r="F436" s="534" t="s">
        <v>259</v>
      </c>
      <c r="G436" s="534"/>
      <c r="H436" s="534"/>
      <c r="I436" s="534"/>
      <c r="J436" s="534"/>
      <c r="K436" s="534"/>
      <c r="L436" s="534"/>
      <c r="M436" s="534"/>
      <c r="N436" s="534"/>
      <c r="O436" s="534"/>
      <c r="P436" s="534"/>
      <c r="Q436" s="534"/>
      <c r="R436" s="534"/>
      <c r="S436" s="517" t="e">
        <f>SUMIFS(#REF!,#REF!, "=In Progress")</f>
        <v>#REF!</v>
      </c>
      <c r="T436" s="517"/>
      <c r="U436" s="23" t="e">
        <f>SUMIFS(#REF!,#REF!, "=In Progress")</f>
        <v>#REF!</v>
      </c>
      <c r="V436" s="517" t="e">
        <f>SUMIFS(#REF!,#REF!, "=In Progress")</f>
        <v>#REF!</v>
      </c>
      <c r="W436" s="517"/>
      <c r="X436" s="156"/>
      <c r="Y436" s="156"/>
      <c r="Z436" s="517"/>
      <c r="AA436" s="517" t="e">
        <f>COUNTIFS(#REF!, "=In Progress")</f>
        <v>#REF!</v>
      </c>
      <c r="AB436" s="517"/>
      <c r="AC436" s="517"/>
      <c r="AD436" s="144"/>
      <c r="AE436" s="517"/>
      <c r="AF436" s="517"/>
      <c r="AG436" s="517"/>
      <c r="AH436" s="517"/>
      <c r="AI436" s="517"/>
      <c r="AJ436" s="517"/>
      <c r="AK436" s="517"/>
      <c r="AL436" s="517"/>
      <c r="AM436" s="517"/>
      <c r="AN436" s="517"/>
      <c r="AO436" s="517"/>
      <c r="AP436" s="517"/>
      <c r="AQ436" s="517"/>
      <c r="AR436" s="121">
        <f t="shared" si="129"/>
        <v>0</v>
      </c>
      <c r="AS436" s="121">
        <f t="shared" si="130"/>
        <v>0</v>
      </c>
      <c r="AT436" s="122"/>
      <c r="AU436" s="121" t="str">
        <f t="shared" si="131"/>
        <v>0</v>
      </c>
      <c r="AV436" s="121" t="str">
        <f t="shared" si="132"/>
        <v/>
      </c>
      <c r="AW436" s="121" t="str">
        <f t="shared" si="133"/>
        <v/>
      </c>
      <c r="AX436" s="121" t="str">
        <f t="shared" si="134"/>
        <v xml:space="preserve"> </v>
      </c>
      <c r="AY436" s="123"/>
      <c r="AZ436" s="124">
        <f t="shared" si="135"/>
        <v>0</v>
      </c>
      <c r="BA436" s="121" t="str">
        <f t="shared" si="136"/>
        <v xml:space="preserve"> </v>
      </c>
      <c r="BB436" s="121">
        <f t="shared" si="137"/>
        <v>0</v>
      </c>
      <c r="BC436" s="121" t="str">
        <f t="shared" si="138"/>
        <v>no</v>
      </c>
      <c r="BD436" s="121" t="e">
        <f t="shared" si="139"/>
        <v>#REF!</v>
      </c>
      <c r="BE436" s="125" t="s">
        <v>56</v>
      </c>
      <c r="BF436" s="122"/>
    </row>
    <row r="437" spans="1:58" s="139" customFormat="1" ht="154">
      <c r="A437" s="517"/>
      <c r="B437" s="517"/>
      <c r="C437" s="530"/>
      <c r="D437" s="530"/>
      <c r="E437" s="530"/>
      <c r="F437" s="543" t="s">
        <v>260</v>
      </c>
      <c r="G437" s="535"/>
      <c r="H437" s="535"/>
      <c r="I437" s="535"/>
      <c r="J437" s="535"/>
      <c r="K437" s="535"/>
      <c r="L437" s="535"/>
      <c r="M437" s="535"/>
      <c r="N437" s="535"/>
      <c r="O437" s="535"/>
      <c r="P437" s="535"/>
      <c r="Q437" s="535"/>
      <c r="R437" s="535"/>
      <c r="S437" s="517" t="e">
        <f>SUMIFS(#REF!,#REF!, "=Planned")</f>
        <v>#REF!</v>
      </c>
      <c r="T437" s="517"/>
      <c r="U437" s="23" t="e">
        <f>SUMIFS(#REF!,#REF!, "=Planned")</f>
        <v>#REF!</v>
      </c>
      <c r="V437" s="517" t="e">
        <f>SUMIFS(#REF!,#REF!, "=Planned")</f>
        <v>#REF!</v>
      </c>
      <c r="W437" s="517"/>
      <c r="X437" s="156"/>
      <c r="Y437" s="156"/>
      <c r="Z437" s="517"/>
      <c r="AA437" s="517" t="e">
        <f>COUNTIFS(#REF!, "=Planned")</f>
        <v>#REF!</v>
      </c>
      <c r="AB437" s="517"/>
      <c r="AC437" s="517"/>
      <c r="AD437" s="144"/>
      <c r="AE437" s="517"/>
      <c r="AF437" s="517"/>
      <c r="AG437" s="517" t="e">
        <f>COUNTIFS(#REF!, "=New")</f>
        <v>#REF!</v>
      </c>
      <c r="AH437" s="517" t="e">
        <f>COUNTIFS(#REF!, "=F2F")</f>
        <v>#REF!</v>
      </c>
      <c r="AI437" s="530"/>
      <c r="AJ437" s="530"/>
      <c r="AK437" s="530"/>
      <c r="AL437" s="530"/>
      <c r="AM437" s="530"/>
      <c r="AN437" s="530"/>
      <c r="AR437" s="121">
        <f t="shared" si="129"/>
        <v>0</v>
      </c>
      <c r="AS437" s="121">
        <f t="shared" si="130"/>
        <v>0</v>
      </c>
      <c r="AT437" s="122"/>
      <c r="AU437" s="121" t="str">
        <f t="shared" si="131"/>
        <v>0</v>
      </c>
      <c r="AV437" s="121" t="str">
        <f t="shared" si="132"/>
        <v/>
      </c>
      <c r="AW437" s="121" t="str">
        <f t="shared" si="133"/>
        <v/>
      </c>
      <c r="AX437" s="121" t="str">
        <f t="shared" si="134"/>
        <v xml:space="preserve"> </v>
      </c>
      <c r="AY437" s="123"/>
      <c r="AZ437" s="124">
        <f t="shared" si="135"/>
        <v>0</v>
      </c>
      <c r="BA437" s="121" t="str">
        <f t="shared" si="136"/>
        <v xml:space="preserve"> </v>
      </c>
      <c r="BB437" s="121">
        <f t="shared" si="137"/>
        <v>0</v>
      </c>
      <c r="BC437" s="121" t="str">
        <f t="shared" si="138"/>
        <v>no</v>
      </c>
      <c r="BD437" s="121" t="e">
        <f t="shared" si="139"/>
        <v>#REF!</v>
      </c>
      <c r="BE437" s="125" t="s">
        <v>56</v>
      </c>
      <c r="BF437" s="122"/>
    </row>
    <row r="438" spans="1:58" s="114" customFormat="1" ht="154">
      <c r="A438" s="530"/>
      <c r="B438" s="530"/>
      <c r="C438" s="517"/>
      <c r="D438" s="517"/>
      <c r="E438" s="517"/>
      <c r="F438" s="534" t="s">
        <v>261</v>
      </c>
      <c r="G438" s="534"/>
      <c r="H438" s="534"/>
      <c r="I438" s="534"/>
      <c r="J438" s="534"/>
      <c r="K438" s="534"/>
      <c r="L438" s="534"/>
      <c r="M438" s="534"/>
      <c r="N438" s="534"/>
      <c r="O438" s="534"/>
      <c r="P438" s="534"/>
      <c r="Q438" s="534"/>
      <c r="R438" s="534"/>
      <c r="S438" s="517" t="e">
        <f>SUMIFS(#REF!,#REF!, "=Tentative")</f>
        <v>#REF!</v>
      </c>
      <c r="T438" s="517"/>
      <c r="U438" s="23" t="e">
        <f>SUMIFS(#REF!,#REF!, "=Tentative")</f>
        <v>#REF!</v>
      </c>
      <c r="V438" s="517" t="e">
        <f>SUMIFS(#REF!,#REF!, "=Tentative")</f>
        <v>#REF!</v>
      </c>
      <c r="W438" s="517"/>
      <c r="X438" s="156"/>
      <c r="Y438" s="156"/>
      <c r="Z438" s="517"/>
      <c r="AA438" s="517" t="e">
        <f>COUNTIFS(#REF!, "=Tentative")</f>
        <v>#REF!</v>
      </c>
      <c r="AB438" s="517"/>
      <c r="AC438" s="517"/>
      <c r="AD438" s="144"/>
      <c r="AE438" s="517"/>
      <c r="AF438" s="517"/>
      <c r="AG438" s="517"/>
      <c r="AH438" s="517"/>
      <c r="AI438" s="517"/>
      <c r="AJ438" s="517"/>
      <c r="AK438" s="517"/>
      <c r="AL438" s="517"/>
      <c r="AM438" s="517"/>
      <c r="AN438" s="517"/>
      <c r="AO438" s="517"/>
      <c r="AP438" s="517"/>
      <c r="AQ438" s="517"/>
      <c r="AR438" s="121">
        <f t="shared" si="129"/>
        <v>0</v>
      </c>
      <c r="AS438" s="121">
        <f t="shared" si="130"/>
        <v>0</v>
      </c>
      <c r="AT438" s="122"/>
      <c r="AU438" s="121" t="str">
        <f t="shared" si="131"/>
        <v>0</v>
      </c>
      <c r="AV438" s="121" t="str">
        <f t="shared" si="132"/>
        <v/>
      </c>
      <c r="AW438" s="121" t="str">
        <f t="shared" si="133"/>
        <v/>
      </c>
      <c r="AX438" s="121" t="str">
        <f t="shared" si="134"/>
        <v xml:space="preserve"> </v>
      </c>
      <c r="AY438" s="123"/>
      <c r="AZ438" s="124">
        <f t="shared" si="135"/>
        <v>0</v>
      </c>
      <c r="BA438" s="121" t="str">
        <f t="shared" si="136"/>
        <v xml:space="preserve"> </v>
      </c>
      <c r="BB438" s="121">
        <f t="shared" si="137"/>
        <v>0</v>
      </c>
      <c r="BC438" s="121" t="str">
        <f t="shared" si="138"/>
        <v>no</v>
      </c>
      <c r="BD438" s="121" t="e">
        <f t="shared" si="139"/>
        <v>#REF!</v>
      </c>
      <c r="BE438" s="125" t="s">
        <v>56</v>
      </c>
      <c r="BF438" s="122"/>
    </row>
    <row r="439" spans="1:58" s="139" customFormat="1" ht="154">
      <c r="A439" s="517"/>
      <c r="B439" s="517"/>
      <c r="C439" s="530"/>
      <c r="D439" s="530"/>
      <c r="E439" s="530"/>
      <c r="F439" s="539" t="s">
        <v>169</v>
      </c>
      <c r="G439" s="535"/>
      <c r="H439" s="535"/>
      <c r="I439" s="535"/>
      <c r="J439" s="535"/>
      <c r="K439" s="535"/>
      <c r="L439" s="535"/>
      <c r="M439" s="535"/>
      <c r="N439" s="535"/>
      <c r="O439" s="535"/>
      <c r="P439" s="535"/>
      <c r="Q439" s="535"/>
      <c r="R439" s="535"/>
      <c r="S439" s="226" t="e">
        <f>SUM(#REF!)</f>
        <v>#REF!</v>
      </c>
      <c r="T439" s="226"/>
      <c r="U439" s="132" t="e">
        <f>SUM(#REF!)</f>
        <v>#REF!</v>
      </c>
      <c r="V439" s="516" t="e">
        <f>SUM(#REF!)</f>
        <v>#REF!</v>
      </c>
      <c r="W439" s="518"/>
      <c r="X439" s="156"/>
      <c r="Y439" s="156"/>
      <c r="Z439" s="517"/>
      <c r="AA439" s="517"/>
      <c r="AB439" s="517"/>
      <c r="AC439" s="517"/>
      <c r="AD439" s="144"/>
      <c r="AE439" s="517"/>
      <c r="AF439" s="517"/>
      <c r="AG439" s="530"/>
      <c r="AH439" s="530"/>
      <c r="AI439" s="530"/>
      <c r="AJ439" s="530"/>
      <c r="AK439" s="530"/>
      <c r="AL439" s="530"/>
      <c r="AM439" s="530"/>
      <c r="AN439" s="530"/>
      <c r="AR439" s="121">
        <f t="shared" si="129"/>
        <v>0</v>
      </c>
      <c r="AS439" s="121">
        <f t="shared" si="130"/>
        <v>0</v>
      </c>
      <c r="AT439" s="122"/>
      <c r="AU439" s="121" t="str">
        <f t="shared" si="131"/>
        <v>0</v>
      </c>
      <c r="AV439" s="121" t="str">
        <f t="shared" si="132"/>
        <v/>
      </c>
      <c r="AW439" s="121" t="str">
        <f t="shared" si="133"/>
        <v/>
      </c>
      <c r="AX439" s="121" t="str">
        <f t="shared" si="134"/>
        <v xml:space="preserve"> </v>
      </c>
      <c r="AY439" s="123"/>
      <c r="AZ439" s="124">
        <f t="shared" si="135"/>
        <v>0</v>
      </c>
      <c r="BA439" s="121" t="str">
        <f t="shared" si="136"/>
        <v xml:space="preserve"> </v>
      </c>
      <c r="BB439" s="121">
        <f t="shared" si="137"/>
        <v>0</v>
      </c>
      <c r="BC439" s="121" t="str">
        <f t="shared" si="138"/>
        <v>no</v>
      </c>
      <c r="BD439" s="121" t="e">
        <f t="shared" si="139"/>
        <v>#REF!</v>
      </c>
      <c r="BE439" s="125" t="s">
        <v>56</v>
      </c>
      <c r="BF439" s="122"/>
    </row>
    <row r="440" spans="1:58" s="227" customFormat="1" ht="154">
      <c r="A440" s="530"/>
      <c r="B440" s="517" t="s">
        <v>805</v>
      </c>
      <c r="C440" s="517"/>
      <c r="D440" s="517">
        <v>10094710</v>
      </c>
      <c r="E440" s="517"/>
      <c r="F440" s="516" t="s">
        <v>806</v>
      </c>
      <c r="G440" s="144">
        <v>44200</v>
      </c>
      <c r="H440" s="143">
        <v>44200</v>
      </c>
      <c r="I440" s="144">
        <v>44211</v>
      </c>
      <c r="J440" s="143">
        <v>44214</v>
      </c>
      <c r="K440" s="144">
        <v>44246</v>
      </c>
      <c r="L440" s="144">
        <v>44249</v>
      </c>
      <c r="M440" s="144" t="s">
        <v>46</v>
      </c>
      <c r="N440" s="144" t="s">
        <v>46</v>
      </c>
      <c r="O440" s="144"/>
      <c r="P440" s="144"/>
      <c r="Q440" s="517" t="s">
        <v>47</v>
      </c>
      <c r="R440" s="517" t="s">
        <v>807</v>
      </c>
      <c r="S440" s="517">
        <f t="shared" ref="S440:S451" si="145">U440+V440</f>
        <v>10</v>
      </c>
      <c r="T440" s="517"/>
      <c r="U440" s="517">
        <v>10</v>
      </c>
      <c r="V440" s="517">
        <v>0</v>
      </c>
      <c r="W440" s="517" t="s">
        <v>808</v>
      </c>
      <c r="X440" s="517"/>
      <c r="Y440" s="517"/>
      <c r="Z440" s="517" t="s">
        <v>50</v>
      </c>
      <c r="AA440" s="517" t="s">
        <v>51</v>
      </c>
      <c r="AB440" s="517" t="s">
        <v>50</v>
      </c>
      <c r="AC440" s="517"/>
      <c r="AD440" s="517"/>
      <c r="AE440" s="144"/>
      <c r="AF440" s="144"/>
      <c r="AG440" s="517" t="s">
        <v>53</v>
      </c>
      <c r="AH440" s="517"/>
      <c r="AI440" s="517"/>
      <c r="AJ440" s="517"/>
      <c r="AK440" s="517"/>
      <c r="AL440" s="517" t="s">
        <v>55</v>
      </c>
      <c r="AM440" s="517"/>
      <c r="AN440" s="517"/>
      <c r="AO440" s="82"/>
      <c r="AP440" s="82"/>
      <c r="AR440" s="121">
        <f t="shared" si="129"/>
        <v>1</v>
      </c>
      <c r="AS440" s="121" t="str">
        <f t="shared" si="130"/>
        <v>2021_01_04_a</v>
      </c>
      <c r="AT440" s="122"/>
      <c r="AU440" s="121" t="str">
        <f t="shared" si="131"/>
        <v>2021</v>
      </c>
      <c r="AV440" s="121" t="str">
        <f t="shared" si="132"/>
        <v>01</v>
      </c>
      <c r="AW440" s="121" t="str">
        <f t="shared" si="133"/>
        <v>04</v>
      </c>
      <c r="AX440" s="121">
        <f t="shared" si="134"/>
        <v>44200</v>
      </c>
      <c r="AY440" s="123"/>
      <c r="AZ440" s="124">
        <f t="shared" si="135"/>
        <v>44200</v>
      </c>
      <c r="BA440" s="121" t="b">
        <f t="shared" si="136"/>
        <v>1</v>
      </c>
      <c r="BB440" s="121">
        <f t="shared" si="137"/>
        <v>44200</v>
      </c>
      <c r="BC440" s="121" t="str">
        <f t="shared" si="138"/>
        <v>no</v>
      </c>
      <c r="BD440" s="121" t="b">
        <f t="shared" si="139"/>
        <v>0</v>
      </c>
      <c r="BE440" s="125" t="s">
        <v>56</v>
      </c>
      <c r="BF440" s="122"/>
    </row>
    <row r="441" spans="1:58" s="227" customFormat="1" ht="154">
      <c r="A441" s="81"/>
      <c r="B441" s="517" t="s">
        <v>809</v>
      </c>
      <c r="C441" s="517"/>
      <c r="D441" s="517">
        <v>10097026</v>
      </c>
      <c r="E441" s="517"/>
      <c r="F441" s="516" t="s">
        <v>806</v>
      </c>
      <c r="G441" s="146">
        <v>44256</v>
      </c>
      <c r="H441" s="143">
        <v>44256</v>
      </c>
      <c r="I441" s="144">
        <v>44267</v>
      </c>
      <c r="J441" s="143">
        <v>44270</v>
      </c>
      <c r="K441" s="144">
        <v>44309</v>
      </c>
      <c r="L441" s="144">
        <v>44312</v>
      </c>
      <c r="M441" s="144" t="s">
        <v>46</v>
      </c>
      <c r="N441" s="144" t="s">
        <v>46</v>
      </c>
      <c r="O441" s="144"/>
      <c r="P441" s="144"/>
      <c r="Q441" s="517" t="s">
        <v>78</v>
      </c>
      <c r="R441" s="517" t="s">
        <v>810</v>
      </c>
      <c r="S441" s="517">
        <f t="shared" si="145"/>
        <v>17</v>
      </c>
      <c r="T441" s="517"/>
      <c r="U441" s="517">
        <v>17</v>
      </c>
      <c r="V441" s="517">
        <v>0</v>
      </c>
      <c r="W441" s="517" t="s">
        <v>811</v>
      </c>
      <c r="X441" s="517"/>
      <c r="Y441" s="517"/>
      <c r="Z441" s="517" t="s">
        <v>812</v>
      </c>
      <c r="AA441" s="517" t="s">
        <v>51</v>
      </c>
      <c r="AB441" s="517" t="s">
        <v>51</v>
      </c>
      <c r="AC441" s="517" t="s">
        <v>46</v>
      </c>
      <c r="AD441" s="517" t="s">
        <v>52</v>
      </c>
      <c r="AE441" s="517" t="s">
        <v>52</v>
      </c>
      <c r="AF441" s="517" t="s">
        <v>52</v>
      </c>
      <c r="AG441" s="517" t="s">
        <v>53</v>
      </c>
      <c r="AH441" s="517" t="s">
        <v>54</v>
      </c>
      <c r="AI441" s="517" t="s">
        <v>46</v>
      </c>
      <c r="AJ441" s="517"/>
      <c r="AK441" s="517"/>
      <c r="AL441" s="517" t="s">
        <v>55</v>
      </c>
      <c r="AM441" s="517"/>
      <c r="AN441" s="517"/>
      <c r="AO441" s="82"/>
      <c r="AP441" s="82"/>
      <c r="AR441" s="121">
        <f t="shared" si="129"/>
        <v>1</v>
      </c>
      <c r="AS441" s="121" t="str">
        <f t="shared" si="130"/>
        <v>2021_03_01_a</v>
      </c>
      <c r="AT441" s="122"/>
      <c r="AU441" s="121" t="str">
        <f t="shared" si="131"/>
        <v>2021</v>
      </c>
      <c r="AV441" s="121" t="str">
        <f t="shared" si="132"/>
        <v>03</v>
      </c>
      <c r="AW441" s="121" t="str">
        <f t="shared" si="133"/>
        <v>01</v>
      </c>
      <c r="AX441" s="121">
        <f t="shared" si="134"/>
        <v>44256</v>
      </c>
      <c r="AY441" s="123"/>
      <c r="AZ441" s="124">
        <f t="shared" si="135"/>
        <v>44256</v>
      </c>
      <c r="BA441" s="121" t="b">
        <f t="shared" si="136"/>
        <v>1</v>
      </c>
      <c r="BB441" s="121">
        <f t="shared" si="137"/>
        <v>44256</v>
      </c>
      <c r="BC441" s="121" t="str">
        <f t="shared" si="138"/>
        <v>no</v>
      </c>
      <c r="BD441" s="121" t="b">
        <f t="shared" si="139"/>
        <v>0</v>
      </c>
      <c r="BE441" s="125" t="s">
        <v>56</v>
      </c>
      <c r="BF441" s="122"/>
    </row>
    <row r="442" spans="1:58" s="227" customFormat="1" ht="154">
      <c r="A442" s="81" t="s">
        <v>813</v>
      </c>
      <c r="B442" s="517" t="s">
        <v>814</v>
      </c>
      <c r="C442" s="517"/>
      <c r="D442" s="517" t="s">
        <v>815</v>
      </c>
      <c r="E442" s="517"/>
      <c r="F442" s="516" t="s">
        <v>806</v>
      </c>
      <c r="G442" s="146">
        <v>44294</v>
      </c>
      <c r="H442" s="143">
        <v>44298</v>
      </c>
      <c r="I442" s="144">
        <v>44312</v>
      </c>
      <c r="J442" s="143">
        <v>44313</v>
      </c>
      <c r="K442" s="144">
        <v>44348</v>
      </c>
      <c r="L442" s="144">
        <v>44349</v>
      </c>
      <c r="M442" s="144" t="s">
        <v>46</v>
      </c>
      <c r="N442" s="144" t="s">
        <v>46</v>
      </c>
      <c r="O442" s="144"/>
      <c r="P442" s="144"/>
      <c r="Q442" s="517" t="s">
        <v>78</v>
      </c>
      <c r="R442" s="517" t="s">
        <v>810</v>
      </c>
      <c r="S442" s="517">
        <f t="shared" si="145"/>
        <v>4</v>
      </c>
      <c r="T442" s="517"/>
      <c r="U442" s="517">
        <v>4</v>
      </c>
      <c r="V442" s="517">
        <v>0</v>
      </c>
      <c r="W442" s="517" t="s">
        <v>808</v>
      </c>
      <c r="X442" s="517"/>
      <c r="Y442" s="517"/>
      <c r="Z442" s="517" t="s">
        <v>50</v>
      </c>
      <c r="AA442" s="517" t="s">
        <v>51</v>
      </c>
      <c r="AB442" s="517" t="s">
        <v>51</v>
      </c>
      <c r="AC442" s="517" t="s">
        <v>46</v>
      </c>
      <c r="AD442" s="517" t="s">
        <v>52</v>
      </c>
      <c r="AE442" s="517" t="s">
        <v>52</v>
      </c>
      <c r="AF442" s="517" t="s">
        <v>52</v>
      </c>
      <c r="AG442" s="517" t="s">
        <v>53</v>
      </c>
      <c r="AH442" s="517" t="s">
        <v>54</v>
      </c>
      <c r="AI442" s="517" t="s">
        <v>46</v>
      </c>
      <c r="AJ442" s="517"/>
      <c r="AK442" s="517"/>
      <c r="AL442" s="517" t="s">
        <v>55</v>
      </c>
      <c r="AM442" s="517"/>
      <c r="AN442" s="517"/>
      <c r="AO442" s="82"/>
      <c r="AP442" s="82"/>
      <c r="AR442" s="121">
        <f t="shared" si="129"/>
        <v>1</v>
      </c>
      <c r="AS442" s="121" t="str">
        <f t="shared" si="130"/>
        <v>2021_04_12_a</v>
      </c>
      <c r="AT442" s="122"/>
      <c r="AU442" s="121" t="str">
        <f t="shared" si="131"/>
        <v>2021</v>
      </c>
      <c r="AV442" s="121" t="str">
        <f t="shared" si="132"/>
        <v>04</v>
      </c>
      <c r="AW442" s="121" t="str">
        <f t="shared" si="133"/>
        <v>12</v>
      </c>
      <c r="AX442" s="121">
        <f t="shared" si="134"/>
        <v>44298</v>
      </c>
      <c r="AY442" s="123"/>
      <c r="AZ442" s="124">
        <f t="shared" si="135"/>
        <v>44298</v>
      </c>
      <c r="BA442" s="121" t="b">
        <f t="shared" si="136"/>
        <v>1</v>
      </c>
      <c r="BB442" s="121">
        <f t="shared" si="137"/>
        <v>44298</v>
      </c>
      <c r="BC442" s="121" t="str">
        <f t="shared" si="138"/>
        <v>no</v>
      </c>
      <c r="BD442" s="121" t="b">
        <f t="shared" si="139"/>
        <v>0</v>
      </c>
      <c r="BE442" s="125" t="s">
        <v>56</v>
      </c>
      <c r="BF442" s="122"/>
    </row>
    <row r="443" spans="1:58" s="227" customFormat="1" ht="154">
      <c r="A443" s="81" t="s">
        <v>813</v>
      </c>
      <c r="B443" s="81" t="s">
        <v>816</v>
      </c>
      <c r="C443" s="517"/>
      <c r="D443" s="517">
        <v>10103647</v>
      </c>
      <c r="E443" s="517"/>
      <c r="F443" s="516" t="s">
        <v>806</v>
      </c>
      <c r="G443" s="146">
        <v>44284</v>
      </c>
      <c r="H443" s="137">
        <v>44382</v>
      </c>
      <c r="I443" s="144">
        <v>44393</v>
      </c>
      <c r="J443" s="159">
        <f>WORKDAY(H443,10)</f>
        <v>44396</v>
      </c>
      <c r="K443" s="144"/>
      <c r="L443" s="144"/>
      <c r="M443" s="144"/>
      <c r="N443" s="144"/>
      <c r="O443" s="144"/>
      <c r="P443" s="144"/>
      <c r="Q443" s="81" t="s">
        <v>99</v>
      </c>
      <c r="R443" s="81" t="s">
        <v>810</v>
      </c>
      <c r="S443" s="517">
        <f t="shared" si="145"/>
        <v>20</v>
      </c>
      <c r="T443" s="517"/>
      <c r="U443" s="517">
        <v>20</v>
      </c>
      <c r="V443" s="517">
        <v>0</v>
      </c>
      <c r="W443" s="517"/>
      <c r="X443" s="517"/>
      <c r="Y443" s="517"/>
      <c r="Z443" s="517" t="s">
        <v>50</v>
      </c>
      <c r="AA443" s="517"/>
      <c r="AB443" s="517"/>
      <c r="AC443" s="517"/>
      <c r="AD443" s="517"/>
      <c r="AE443" s="517"/>
      <c r="AF443" s="517"/>
      <c r="AG443" s="517" t="s">
        <v>53</v>
      </c>
      <c r="AH443" s="517"/>
      <c r="AI443" s="517"/>
      <c r="AJ443" s="517"/>
      <c r="AK443" s="517"/>
      <c r="AL443" s="517" t="s">
        <v>55</v>
      </c>
      <c r="AM443" s="517"/>
      <c r="AN443" s="517"/>
      <c r="AO443" s="82"/>
      <c r="AP443" s="82"/>
      <c r="AR443" s="121">
        <f t="shared" si="129"/>
        <v>1</v>
      </c>
      <c r="AS443" s="121" t="str">
        <f t="shared" si="130"/>
        <v>2021_07_05_a</v>
      </c>
      <c r="AT443" s="122"/>
      <c r="AU443" s="121" t="str">
        <f t="shared" si="131"/>
        <v>2021</v>
      </c>
      <c r="AV443" s="121" t="str">
        <f t="shared" si="132"/>
        <v>07</v>
      </c>
      <c r="AW443" s="121" t="str">
        <f t="shared" si="133"/>
        <v>05</v>
      </c>
      <c r="AX443" s="121">
        <f t="shared" si="134"/>
        <v>44382</v>
      </c>
      <c r="AY443" s="123"/>
      <c r="AZ443" s="124">
        <f t="shared" si="135"/>
        <v>44382</v>
      </c>
      <c r="BA443" s="121" t="b">
        <f t="shared" si="136"/>
        <v>1</v>
      </c>
      <c r="BB443" s="121">
        <f t="shared" si="137"/>
        <v>44382</v>
      </c>
      <c r="BC443" s="121" t="str">
        <f t="shared" si="138"/>
        <v>no</v>
      </c>
      <c r="BD443" s="121" t="b">
        <f t="shared" si="139"/>
        <v>0</v>
      </c>
      <c r="BE443" s="125" t="s">
        <v>56</v>
      </c>
      <c r="BF443" s="122"/>
    </row>
    <row r="444" spans="1:58" s="139" customFormat="1" ht="154">
      <c r="A444" s="81"/>
      <c r="B444" s="81" t="s">
        <v>817</v>
      </c>
      <c r="C444" s="530"/>
      <c r="D444" s="530">
        <v>10104707</v>
      </c>
      <c r="E444" s="530"/>
      <c r="F444" s="531" t="s">
        <v>806</v>
      </c>
      <c r="G444" s="228">
        <v>44413</v>
      </c>
      <c r="H444" s="137">
        <v>44415</v>
      </c>
      <c r="I444" s="158">
        <v>44398</v>
      </c>
      <c r="J444" s="159">
        <f>WORKDAY(H444,10)</f>
        <v>44428</v>
      </c>
      <c r="K444" s="158">
        <v>44435</v>
      </c>
      <c r="L444" s="158">
        <f>K444+1</f>
        <v>44436</v>
      </c>
      <c r="M444" s="158" t="s">
        <v>46</v>
      </c>
      <c r="N444" s="158" t="s">
        <v>46</v>
      </c>
      <c r="O444" s="158"/>
      <c r="P444" s="158"/>
      <c r="Q444" s="530" t="s">
        <v>99</v>
      </c>
      <c r="R444" s="530" t="s">
        <v>818</v>
      </c>
      <c r="S444" s="530">
        <f t="shared" si="145"/>
        <v>15</v>
      </c>
      <c r="T444" s="530"/>
      <c r="U444" s="530">
        <v>15</v>
      </c>
      <c r="V444" s="517">
        <v>0</v>
      </c>
      <c r="W444" s="530" t="s">
        <v>808</v>
      </c>
      <c r="X444" s="530"/>
      <c r="Y444" s="530"/>
      <c r="Z444" s="530" t="s">
        <v>50</v>
      </c>
      <c r="AA444" s="530" t="s">
        <v>51</v>
      </c>
      <c r="AB444" s="530" t="s">
        <v>51</v>
      </c>
      <c r="AC444" s="530" t="s">
        <v>46</v>
      </c>
      <c r="AD444" s="530" t="s">
        <v>52</v>
      </c>
      <c r="AE444" s="158" t="s">
        <v>52</v>
      </c>
      <c r="AF444" s="158" t="s">
        <v>52</v>
      </c>
      <c r="AG444" s="530" t="s">
        <v>53</v>
      </c>
      <c r="AH444" s="530" t="s">
        <v>54</v>
      </c>
      <c r="AI444" s="530" t="s">
        <v>46</v>
      </c>
      <c r="AJ444" s="530"/>
      <c r="AK444" s="530"/>
      <c r="AL444" s="530" t="s">
        <v>55</v>
      </c>
      <c r="AM444" s="530"/>
      <c r="AN444" s="530"/>
      <c r="AR444" s="121">
        <f t="shared" si="129"/>
        <v>1</v>
      </c>
      <c r="AS444" s="121" t="str">
        <f t="shared" si="130"/>
        <v>2021_08_07_a</v>
      </c>
      <c r="AT444" s="122"/>
      <c r="AU444" s="121" t="str">
        <f t="shared" si="131"/>
        <v>2021</v>
      </c>
      <c r="AV444" s="121" t="str">
        <f t="shared" si="132"/>
        <v>08</v>
      </c>
      <c r="AW444" s="121" t="str">
        <f t="shared" si="133"/>
        <v>07</v>
      </c>
      <c r="AX444" s="121">
        <f t="shared" si="134"/>
        <v>44415</v>
      </c>
      <c r="AY444" s="123"/>
      <c r="AZ444" s="124">
        <f t="shared" si="135"/>
        <v>44415</v>
      </c>
      <c r="BA444" s="121" t="b">
        <f t="shared" si="136"/>
        <v>1</v>
      </c>
      <c r="BB444" s="121">
        <f t="shared" si="137"/>
        <v>44415</v>
      </c>
      <c r="BC444" s="121" t="str">
        <f t="shared" si="138"/>
        <v>no</v>
      </c>
      <c r="BD444" s="121" t="b">
        <f t="shared" si="139"/>
        <v>0</v>
      </c>
      <c r="BE444" s="125" t="s">
        <v>56</v>
      </c>
      <c r="BF444" s="122"/>
    </row>
    <row r="445" spans="1:58" s="139" customFormat="1" ht="154">
      <c r="A445" s="530" t="s">
        <v>819</v>
      </c>
      <c r="B445" s="517" t="s">
        <v>820</v>
      </c>
      <c r="C445" s="530"/>
      <c r="D445" s="530">
        <v>10102447</v>
      </c>
      <c r="E445" s="530"/>
      <c r="F445" s="531" t="s">
        <v>806</v>
      </c>
      <c r="G445" s="229">
        <v>44378</v>
      </c>
      <c r="H445" s="159">
        <v>44382</v>
      </c>
      <c r="I445" s="158">
        <v>44393</v>
      </c>
      <c r="J445" s="159">
        <f>WORKDAY(H445,10)</f>
        <v>44396</v>
      </c>
      <c r="K445" s="158">
        <v>44435</v>
      </c>
      <c r="L445" s="158">
        <v>44436</v>
      </c>
      <c r="M445" s="158" t="s">
        <v>46</v>
      </c>
      <c r="N445" s="158" t="s">
        <v>46</v>
      </c>
      <c r="O445" s="158"/>
      <c r="P445" s="158"/>
      <c r="Q445" s="530" t="s">
        <v>99</v>
      </c>
      <c r="R445" s="530" t="s">
        <v>821</v>
      </c>
      <c r="S445" s="530">
        <f t="shared" si="145"/>
        <v>26</v>
      </c>
      <c r="T445" s="530"/>
      <c r="U445" s="530">
        <v>26</v>
      </c>
      <c r="V445" s="517">
        <v>0</v>
      </c>
      <c r="W445" s="530" t="s">
        <v>822</v>
      </c>
      <c r="X445" s="530"/>
      <c r="Y445" s="530"/>
      <c r="Z445" s="517" t="s">
        <v>50</v>
      </c>
      <c r="AA445" s="530" t="s">
        <v>51</v>
      </c>
      <c r="AB445" s="517" t="s">
        <v>51</v>
      </c>
      <c r="AC445" s="530" t="s">
        <v>46</v>
      </c>
      <c r="AD445" s="530" t="s">
        <v>52</v>
      </c>
      <c r="AE445" s="158" t="s">
        <v>52</v>
      </c>
      <c r="AF445" s="158" t="s">
        <v>52</v>
      </c>
      <c r="AG445" s="530" t="s">
        <v>53</v>
      </c>
      <c r="AH445" s="530" t="s">
        <v>54</v>
      </c>
      <c r="AI445" s="530" t="s">
        <v>46</v>
      </c>
      <c r="AJ445" s="530"/>
      <c r="AK445" s="530"/>
      <c r="AL445" s="530" t="s">
        <v>55</v>
      </c>
      <c r="AM445" s="530"/>
      <c r="AN445" s="530"/>
      <c r="AR445" s="121">
        <f t="shared" si="129"/>
        <v>1</v>
      </c>
      <c r="AS445" s="121" t="str">
        <f t="shared" si="130"/>
        <v>2021_07_05_a</v>
      </c>
      <c r="AT445" s="122"/>
      <c r="AU445" s="121" t="str">
        <f t="shared" si="131"/>
        <v>2021</v>
      </c>
      <c r="AV445" s="121" t="str">
        <f t="shared" si="132"/>
        <v>07</v>
      </c>
      <c r="AW445" s="121" t="str">
        <f t="shared" si="133"/>
        <v>05</v>
      </c>
      <c r="AX445" s="121">
        <f t="shared" si="134"/>
        <v>44382</v>
      </c>
      <c r="AY445" s="123"/>
      <c r="AZ445" s="124">
        <f t="shared" si="135"/>
        <v>44382</v>
      </c>
      <c r="BA445" s="121" t="b">
        <f t="shared" si="136"/>
        <v>1</v>
      </c>
      <c r="BB445" s="121">
        <f t="shared" si="137"/>
        <v>44382</v>
      </c>
      <c r="BC445" s="121" t="str">
        <f t="shared" si="138"/>
        <v>no</v>
      </c>
      <c r="BD445" s="121" t="b">
        <f t="shared" si="139"/>
        <v>0</v>
      </c>
      <c r="BE445" s="125" t="s">
        <v>56</v>
      </c>
      <c r="BF445" s="122"/>
    </row>
    <row r="446" spans="1:58" s="227" customFormat="1" ht="154">
      <c r="A446" s="530" t="s">
        <v>823</v>
      </c>
      <c r="B446" s="81" t="s">
        <v>824</v>
      </c>
      <c r="C446" s="517"/>
      <c r="D446" s="517">
        <v>10213587</v>
      </c>
      <c r="E446" s="517"/>
      <c r="F446" s="516" t="s">
        <v>806</v>
      </c>
      <c r="G446" s="228">
        <v>44480</v>
      </c>
      <c r="H446" s="137">
        <v>44480</v>
      </c>
      <c r="I446" s="158">
        <v>44491</v>
      </c>
      <c r="J446" s="137">
        <f>WORKDAY(H446,10)</f>
        <v>44494</v>
      </c>
      <c r="K446" s="158"/>
      <c r="L446" s="144"/>
      <c r="M446" s="144"/>
      <c r="N446" s="144"/>
      <c r="O446" s="144"/>
      <c r="P446" s="144"/>
      <c r="Q446" s="81" t="s">
        <v>121</v>
      </c>
      <c r="R446" s="81" t="s">
        <v>810</v>
      </c>
      <c r="S446" s="517">
        <f t="shared" si="145"/>
        <v>29</v>
      </c>
      <c r="T446" s="517"/>
      <c r="U446" s="517">
        <v>29</v>
      </c>
      <c r="V446" s="517">
        <v>0</v>
      </c>
      <c r="W446" s="530" t="s">
        <v>822</v>
      </c>
      <c r="X446" s="517"/>
      <c r="Y446" s="517"/>
      <c r="Z446" s="517" t="s">
        <v>50</v>
      </c>
      <c r="AA446" s="517"/>
      <c r="AB446" s="517"/>
      <c r="AC446" s="517"/>
      <c r="AD446" s="530"/>
      <c r="AE446" s="158"/>
      <c r="AF446" s="144"/>
      <c r="AG446" s="517" t="s">
        <v>53</v>
      </c>
      <c r="AH446" s="530"/>
      <c r="AI446" s="530"/>
      <c r="AJ446" s="517"/>
      <c r="AK446" s="517"/>
      <c r="AL446" s="517" t="s">
        <v>55</v>
      </c>
      <c r="AM446" s="517"/>
      <c r="AN446" s="517"/>
      <c r="AO446" s="82"/>
      <c r="AP446" s="82"/>
      <c r="AR446" s="121">
        <f t="shared" si="129"/>
        <v>1</v>
      </c>
      <c r="AS446" s="121" t="str">
        <f t="shared" si="130"/>
        <v>2021_10_11_a</v>
      </c>
      <c r="AT446" s="122"/>
      <c r="AU446" s="121" t="str">
        <f t="shared" si="131"/>
        <v>2021</v>
      </c>
      <c r="AV446" s="121" t="str">
        <f t="shared" si="132"/>
        <v>10</v>
      </c>
      <c r="AW446" s="121" t="str">
        <f t="shared" si="133"/>
        <v>11</v>
      </c>
      <c r="AX446" s="121">
        <f t="shared" si="134"/>
        <v>44480</v>
      </c>
      <c r="AY446" s="123"/>
      <c r="AZ446" s="124">
        <f t="shared" si="135"/>
        <v>44480</v>
      </c>
      <c r="BA446" s="121" t="b">
        <f t="shared" si="136"/>
        <v>1</v>
      </c>
      <c r="BB446" s="121">
        <f t="shared" si="137"/>
        <v>44480</v>
      </c>
      <c r="BC446" s="121" t="str">
        <f t="shared" si="138"/>
        <v>no</v>
      </c>
      <c r="BD446" s="121" t="b">
        <f t="shared" si="139"/>
        <v>0</v>
      </c>
      <c r="BE446" s="125" t="s">
        <v>56</v>
      </c>
      <c r="BF446" s="122"/>
    </row>
    <row r="447" spans="1:58" s="227" customFormat="1" ht="154">
      <c r="A447" s="81"/>
      <c r="B447" s="81" t="s">
        <v>825</v>
      </c>
      <c r="C447" s="517"/>
      <c r="D447" s="517">
        <v>10284185</v>
      </c>
      <c r="E447" s="517"/>
      <c r="F447" s="516" t="s">
        <v>806</v>
      </c>
      <c r="G447" s="228">
        <v>44291</v>
      </c>
      <c r="H447" s="137">
        <v>44291</v>
      </c>
      <c r="I447" s="158"/>
      <c r="J447" s="137">
        <v>44305</v>
      </c>
      <c r="K447" s="158"/>
      <c r="L447" s="144"/>
      <c r="M447" s="144"/>
      <c r="N447" s="144"/>
      <c r="O447" s="144"/>
      <c r="P447" s="144"/>
      <c r="Q447" s="81" t="s">
        <v>121</v>
      </c>
      <c r="R447" s="81" t="s">
        <v>810</v>
      </c>
      <c r="S447" s="517">
        <f t="shared" si="145"/>
        <v>2</v>
      </c>
      <c r="T447" s="517"/>
      <c r="U447" s="517">
        <v>2</v>
      </c>
      <c r="V447" s="517">
        <v>0</v>
      </c>
      <c r="W447" s="517"/>
      <c r="X447" s="517"/>
      <c r="Y447" s="517"/>
      <c r="Z447" s="517" t="s">
        <v>50</v>
      </c>
      <c r="AA447" s="517"/>
      <c r="AB447" s="517"/>
      <c r="AC447" s="517"/>
      <c r="AD447" s="530"/>
      <c r="AE447" s="158"/>
      <c r="AF447" s="144"/>
      <c r="AG447" s="517" t="s">
        <v>53</v>
      </c>
      <c r="AH447" s="530"/>
      <c r="AI447" s="530"/>
      <c r="AJ447" s="517"/>
      <c r="AK447" s="517"/>
      <c r="AL447" s="517" t="s">
        <v>274</v>
      </c>
      <c r="AM447" s="517"/>
      <c r="AN447" s="517"/>
      <c r="AO447" s="82"/>
      <c r="AP447" s="82"/>
      <c r="AR447" s="121">
        <f t="shared" si="129"/>
        <v>1</v>
      </c>
      <c r="AS447" s="121" t="str">
        <f t="shared" si="130"/>
        <v>2021_04_05_a</v>
      </c>
      <c r="AT447" s="122"/>
      <c r="AU447" s="121" t="str">
        <f t="shared" si="131"/>
        <v>2021</v>
      </c>
      <c r="AV447" s="121" t="str">
        <f t="shared" si="132"/>
        <v>04</v>
      </c>
      <c r="AW447" s="121" t="str">
        <f t="shared" si="133"/>
        <v>05</v>
      </c>
      <c r="AX447" s="121">
        <f t="shared" si="134"/>
        <v>44291</v>
      </c>
      <c r="AY447" s="123"/>
      <c r="AZ447" s="124">
        <f t="shared" si="135"/>
        <v>44291</v>
      </c>
      <c r="BA447" s="121" t="b">
        <f t="shared" si="136"/>
        <v>1</v>
      </c>
      <c r="BB447" s="121">
        <f t="shared" si="137"/>
        <v>44291</v>
      </c>
      <c r="BC447" s="121" t="str">
        <f t="shared" si="138"/>
        <v>no</v>
      </c>
      <c r="BD447" s="121" t="b">
        <f t="shared" si="139"/>
        <v>0</v>
      </c>
      <c r="BE447" s="125" t="s">
        <v>56</v>
      </c>
      <c r="BF447" s="122"/>
    </row>
    <row r="448" spans="1:58" s="227" customFormat="1" ht="154">
      <c r="A448" s="81"/>
      <c r="B448" s="81" t="s">
        <v>826</v>
      </c>
      <c r="C448" s="517"/>
      <c r="D448" s="517">
        <v>10225112</v>
      </c>
      <c r="E448" s="517"/>
      <c r="F448" s="516" t="s">
        <v>806</v>
      </c>
      <c r="G448" s="228">
        <v>44470</v>
      </c>
      <c r="H448" s="137">
        <v>44480</v>
      </c>
      <c r="I448" s="158"/>
      <c r="J448" s="137">
        <v>44494</v>
      </c>
      <c r="K448" s="158"/>
      <c r="L448" s="144"/>
      <c r="M448" s="144"/>
      <c r="N448" s="144"/>
      <c r="O448" s="144"/>
      <c r="P448" s="144"/>
      <c r="Q448" s="81" t="s">
        <v>121</v>
      </c>
      <c r="R448" s="81" t="s">
        <v>827</v>
      </c>
      <c r="S448" s="517">
        <f t="shared" si="145"/>
        <v>1</v>
      </c>
      <c r="T448" s="517"/>
      <c r="U448" s="517">
        <v>1</v>
      </c>
      <c r="V448" s="517">
        <v>0</v>
      </c>
      <c r="W448" s="517"/>
      <c r="X448" s="517"/>
      <c r="Y448" s="517"/>
      <c r="Z448" s="517" t="s">
        <v>50</v>
      </c>
      <c r="AA448" s="517"/>
      <c r="AB448" s="517"/>
      <c r="AC448" s="517"/>
      <c r="AD448" s="530"/>
      <c r="AE448" s="158"/>
      <c r="AF448" s="144"/>
      <c r="AG448" s="517" t="s">
        <v>53</v>
      </c>
      <c r="AH448" s="530"/>
      <c r="AI448" s="530"/>
      <c r="AJ448" s="517"/>
      <c r="AK448" s="517"/>
      <c r="AL448" s="517" t="s">
        <v>274</v>
      </c>
      <c r="AM448" s="517"/>
      <c r="AN448" s="517"/>
      <c r="AO448" s="82"/>
      <c r="AP448" s="82"/>
      <c r="AR448" s="121">
        <f t="shared" si="129"/>
        <v>1</v>
      </c>
      <c r="AS448" s="121" t="str">
        <f t="shared" si="130"/>
        <v>2021_10_11_a</v>
      </c>
      <c r="AT448" s="122"/>
      <c r="AU448" s="121" t="str">
        <f t="shared" si="131"/>
        <v>2021</v>
      </c>
      <c r="AV448" s="121" t="str">
        <f t="shared" si="132"/>
        <v>10</v>
      </c>
      <c r="AW448" s="121" t="str">
        <f t="shared" si="133"/>
        <v>11</v>
      </c>
      <c r="AX448" s="121">
        <f t="shared" si="134"/>
        <v>44480</v>
      </c>
      <c r="AY448" s="123"/>
      <c r="AZ448" s="124">
        <f t="shared" si="135"/>
        <v>44480</v>
      </c>
      <c r="BA448" s="121" t="b">
        <f t="shared" si="136"/>
        <v>1</v>
      </c>
      <c r="BB448" s="121">
        <f t="shared" si="137"/>
        <v>44480</v>
      </c>
      <c r="BC448" s="121" t="str">
        <f t="shared" si="138"/>
        <v>no</v>
      </c>
      <c r="BD448" s="121" t="b">
        <f t="shared" si="139"/>
        <v>0</v>
      </c>
      <c r="BE448" s="125" t="s">
        <v>56</v>
      </c>
      <c r="BF448" s="122"/>
    </row>
    <row r="449" spans="1:58" s="227" customFormat="1" ht="154">
      <c r="A449" s="81"/>
      <c r="B449" s="81" t="s">
        <v>828</v>
      </c>
      <c r="C449" s="517"/>
      <c r="D449" s="517">
        <v>10230978</v>
      </c>
      <c r="E449" s="517"/>
      <c r="F449" s="516" t="s">
        <v>806</v>
      </c>
      <c r="G449" s="228">
        <v>44525</v>
      </c>
      <c r="H449" s="137">
        <v>44526</v>
      </c>
      <c r="I449" s="158"/>
      <c r="J449" s="137">
        <v>44540</v>
      </c>
      <c r="K449" s="158"/>
      <c r="L449" s="144"/>
      <c r="M449" s="144"/>
      <c r="N449" s="144"/>
      <c r="O449" s="144"/>
      <c r="P449" s="144"/>
      <c r="Q449" s="81" t="s">
        <v>121</v>
      </c>
      <c r="R449" s="81" t="s">
        <v>807</v>
      </c>
      <c r="S449" s="517">
        <f t="shared" si="145"/>
        <v>13</v>
      </c>
      <c r="T449" s="517"/>
      <c r="U449" s="517">
        <v>13</v>
      </c>
      <c r="V449" s="517">
        <v>0</v>
      </c>
      <c r="W449" s="517"/>
      <c r="X449" s="517"/>
      <c r="Y449" s="517"/>
      <c r="Z449" s="517" t="s">
        <v>50</v>
      </c>
      <c r="AA449" s="517"/>
      <c r="AB449" s="517"/>
      <c r="AC449" s="517"/>
      <c r="AD449" s="530"/>
      <c r="AE449" s="158"/>
      <c r="AF449" s="144"/>
      <c r="AG449" s="517" t="s">
        <v>53</v>
      </c>
      <c r="AH449" s="530"/>
      <c r="AI449" s="530"/>
      <c r="AJ449" s="517"/>
      <c r="AK449" s="517"/>
      <c r="AL449" s="517" t="s">
        <v>274</v>
      </c>
      <c r="AM449" s="517"/>
      <c r="AN449" s="82"/>
      <c r="AO449" s="82"/>
      <c r="AP449" s="82"/>
      <c r="AR449" s="121">
        <f t="shared" si="129"/>
        <v>1</v>
      </c>
      <c r="AS449" s="121" t="str">
        <f t="shared" si="130"/>
        <v>2021_11_26_a</v>
      </c>
      <c r="AT449" s="122"/>
      <c r="AU449" s="121" t="str">
        <f t="shared" si="131"/>
        <v>2021</v>
      </c>
      <c r="AV449" s="121" t="str">
        <f t="shared" si="132"/>
        <v>11</v>
      </c>
      <c r="AW449" s="121" t="str">
        <f t="shared" si="133"/>
        <v>26</v>
      </c>
      <c r="AX449" s="121">
        <f t="shared" si="134"/>
        <v>44526</v>
      </c>
      <c r="AY449" s="123"/>
      <c r="AZ449" s="124">
        <f t="shared" si="135"/>
        <v>44526</v>
      </c>
      <c r="BA449" s="121" t="b">
        <f t="shared" si="136"/>
        <v>1</v>
      </c>
      <c r="BB449" s="121">
        <f t="shared" si="137"/>
        <v>44526</v>
      </c>
      <c r="BC449" s="121" t="str">
        <f t="shared" si="138"/>
        <v>no</v>
      </c>
      <c r="BD449" s="121" t="b">
        <f t="shared" si="139"/>
        <v>0</v>
      </c>
      <c r="BE449" s="125" t="s">
        <v>56</v>
      </c>
      <c r="BF449" s="122"/>
    </row>
    <row r="450" spans="1:58" s="227" customFormat="1" ht="154">
      <c r="A450" s="81"/>
      <c r="B450" s="81" t="s">
        <v>829</v>
      </c>
      <c r="C450" s="517"/>
      <c r="D450" s="517">
        <v>10243145</v>
      </c>
      <c r="E450" s="517"/>
      <c r="F450" s="516" t="s">
        <v>806</v>
      </c>
      <c r="G450" s="118">
        <v>44607</v>
      </c>
      <c r="H450" s="137">
        <v>44609</v>
      </c>
      <c r="I450" s="158"/>
      <c r="J450" s="137">
        <v>44623</v>
      </c>
      <c r="K450" s="158"/>
      <c r="L450" s="144"/>
      <c r="M450" s="144"/>
      <c r="N450" s="144"/>
      <c r="O450" s="144"/>
      <c r="P450" s="144"/>
      <c r="Q450" s="81" t="s">
        <v>47</v>
      </c>
      <c r="R450" s="81" t="s">
        <v>821</v>
      </c>
      <c r="S450" s="517">
        <f t="shared" si="145"/>
        <v>10</v>
      </c>
      <c r="T450" s="517"/>
      <c r="U450" s="517">
        <v>10</v>
      </c>
      <c r="V450" s="517">
        <v>0</v>
      </c>
      <c r="W450" s="517"/>
      <c r="X450" s="517"/>
      <c r="Y450" s="517"/>
      <c r="Z450" s="517" t="s">
        <v>51</v>
      </c>
      <c r="AA450" s="517"/>
      <c r="AB450" s="517"/>
      <c r="AC450" s="517"/>
      <c r="AD450" s="530"/>
      <c r="AE450" s="158"/>
      <c r="AF450" s="144"/>
      <c r="AG450" s="517" t="s">
        <v>53</v>
      </c>
      <c r="AH450" s="530"/>
      <c r="AI450" s="530"/>
      <c r="AJ450" s="517"/>
      <c r="AK450" s="517"/>
      <c r="AL450" s="517" t="s">
        <v>55</v>
      </c>
      <c r="AM450" s="517"/>
      <c r="AN450" s="82"/>
      <c r="AO450" s="82"/>
      <c r="AP450" s="82"/>
      <c r="AR450" s="121">
        <f t="shared" si="129"/>
        <v>1</v>
      </c>
      <c r="AS450" s="121" t="str">
        <f t="shared" si="130"/>
        <v>2022_02_17_a</v>
      </c>
      <c r="AT450" s="122"/>
      <c r="AU450" s="121" t="str">
        <f t="shared" si="131"/>
        <v>2022</v>
      </c>
      <c r="AV450" s="121" t="str">
        <f t="shared" si="132"/>
        <v>02</v>
      </c>
      <c r="AW450" s="121" t="str">
        <f t="shared" si="133"/>
        <v>17</v>
      </c>
      <c r="AX450" s="121">
        <f t="shared" si="134"/>
        <v>44609</v>
      </c>
      <c r="AY450" s="123"/>
      <c r="AZ450" s="124">
        <f t="shared" si="135"/>
        <v>44609</v>
      </c>
      <c r="BA450" s="121" t="b">
        <f t="shared" si="136"/>
        <v>1</v>
      </c>
      <c r="BB450" s="121">
        <f t="shared" si="137"/>
        <v>44609</v>
      </c>
      <c r="BC450" s="121" t="str">
        <f t="shared" si="138"/>
        <v>no</v>
      </c>
      <c r="BD450" s="121" t="b">
        <f t="shared" si="139"/>
        <v>0</v>
      </c>
      <c r="BE450" s="125" t="s">
        <v>56</v>
      </c>
      <c r="BF450" s="122"/>
    </row>
    <row r="451" spans="1:58" s="227" customFormat="1" ht="154">
      <c r="A451" s="81"/>
      <c r="B451" s="81" t="s">
        <v>830</v>
      </c>
      <c r="C451" s="517"/>
      <c r="D451" s="227">
        <v>10243481</v>
      </c>
      <c r="E451" s="517"/>
      <c r="F451" s="516" t="s">
        <v>806</v>
      </c>
      <c r="G451" s="118">
        <v>44621</v>
      </c>
      <c r="H451" s="137">
        <v>44621</v>
      </c>
      <c r="I451" s="158"/>
      <c r="J451" s="137">
        <v>44635</v>
      </c>
      <c r="K451" s="158"/>
      <c r="L451" s="144"/>
      <c r="M451" s="144"/>
      <c r="N451" s="144"/>
      <c r="O451" s="144"/>
      <c r="P451" s="144"/>
      <c r="Q451" s="81" t="s">
        <v>47</v>
      </c>
      <c r="R451" s="81" t="s">
        <v>810</v>
      </c>
      <c r="S451" s="517">
        <f t="shared" si="145"/>
        <v>37</v>
      </c>
      <c r="T451" s="517"/>
      <c r="U451" s="517">
        <v>37</v>
      </c>
      <c r="V451" s="517">
        <v>0</v>
      </c>
      <c r="W451" s="517"/>
      <c r="X451" s="517"/>
      <c r="Y451" s="517"/>
      <c r="Z451" s="517" t="s">
        <v>51</v>
      </c>
      <c r="AA451" s="517"/>
      <c r="AB451" s="517"/>
      <c r="AC451" s="517"/>
      <c r="AD451" s="530"/>
      <c r="AE451" s="158"/>
      <c r="AF451" s="144"/>
      <c r="AG451" s="517" t="s">
        <v>53</v>
      </c>
      <c r="AH451" s="530"/>
      <c r="AI451" s="530"/>
      <c r="AJ451" s="517"/>
      <c r="AK451" s="517"/>
      <c r="AL451" s="517" t="s">
        <v>55</v>
      </c>
      <c r="AM451" s="517"/>
      <c r="AN451" s="82"/>
      <c r="AO451" s="82"/>
      <c r="AP451" s="82"/>
      <c r="AR451" s="121">
        <f t="shared" ref="AR451:AR465" si="146">COUNTIF(B:B,B451)</f>
        <v>1</v>
      </c>
      <c r="AS451" s="121" t="str">
        <f t="shared" si="130"/>
        <v>2022_03_01_a</v>
      </c>
      <c r="AT451" s="122"/>
      <c r="AU451" s="121" t="str">
        <f t="shared" si="131"/>
        <v>2022</v>
      </c>
      <c r="AV451" s="121" t="str">
        <f t="shared" si="132"/>
        <v>03</v>
      </c>
      <c r="AW451" s="121" t="str">
        <f t="shared" si="133"/>
        <v>01</v>
      </c>
      <c r="AX451" s="121">
        <f t="shared" si="134"/>
        <v>44621</v>
      </c>
      <c r="AY451" s="123"/>
      <c r="AZ451" s="124">
        <f t="shared" si="135"/>
        <v>44621</v>
      </c>
      <c r="BA451" s="121" t="b">
        <f t="shared" si="136"/>
        <v>1</v>
      </c>
      <c r="BB451" s="121">
        <f t="shared" si="137"/>
        <v>44621</v>
      </c>
      <c r="BC451" s="121" t="str">
        <f t="shared" si="138"/>
        <v>no</v>
      </c>
      <c r="BD451" s="121" t="b">
        <f t="shared" si="139"/>
        <v>0</v>
      </c>
      <c r="BE451" s="125" t="s">
        <v>56</v>
      </c>
      <c r="BF451" s="122"/>
    </row>
    <row r="452" spans="1:58" s="12" customFormat="1" ht="154">
      <c r="A452" s="81"/>
      <c r="B452" s="81" t="s">
        <v>831</v>
      </c>
      <c r="C452" s="530"/>
      <c r="D452" s="230">
        <v>10259807</v>
      </c>
      <c r="E452" s="530"/>
      <c r="F452" s="132" t="s">
        <v>806</v>
      </c>
      <c r="G452" s="113">
        <v>44692</v>
      </c>
      <c r="H452" s="84">
        <v>44692</v>
      </c>
      <c r="I452" s="23"/>
      <c r="J452" s="84">
        <f>H452+14</f>
        <v>44706</v>
      </c>
      <c r="K452" s="23"/>
      <c r="L452" s="23"/>
      <c r="M452" s="23"/>
      <c r="N452" s="23"/>
      <c r="O452" s="23"/>
      <c r="P452" s="23"/>
      <c r="Q452" s="81" t="s">
        <v>78</v>
      </c>
      <c r="R452" s="81" t="s">
        <v>807</v>
      </c>
      <c r="S452" s="530">
        <f t="shared" ref="S452:S465" si="147">U452+V452</f>
        <v>20</v>
      </c>
      <c r="T452" s="530"/>
      <c r="U452" s="23">
        <v>20</v>
      </c>
      <c r="V452" s="517">
        <v>0</v>
      </c>
      <c r="W452" s="530"/>
      <c r="X452" s="530"/>
      <c r="Y452" s="530"/>
      <c r="Z452" s="530"/>
      <c r="AA452" s="530"/>
      <c r="AB452" s="530"/>
      <c r="AC452" s="530"/>
      <c r="AD452" s="530"/>
      <c r="AE452" s="530"/>
      <c r="AF452" s="530"/>
      <c r="AG452" s="530" t="s">
        <v>53</v>
      </c>
      <c r="AH452" s="530"/>
      <c r="AI452" s="530"/>
      <c r="AJ452" s="530"/>
      <c r="AK452" s="530"/>
      <c r="AL452" s="83" t="s">
        <v>55</v>
      </c>
      <c r="AM452" s="530"/>
      <c r="AN452" s="530"/>
      <c r="AO452" s="530"/>
      <c r="AP452" s="530"/>
      <c r="AQ452" s="530"/>
      <c r="AR452" s="121">
        <f t="shared" si="146"/>
        <v>1</v>
      </c>
      <c r="AS452" s="121" t="str">
        <f t="shared" si="130"/>
        <v>2022_05_11_a</v>
      </c>
      <c r="AT452" s="122"/>
      <c r="AU452" s="121" t="str">
        <f t="shared" si="131"/>
        <v>2022</v>
      </c>
      <c r="AV452" s="121" t="str">
        <f t="shared" si="132"/>
        <v>05</v>
      </c>
      <c r="AW452" s="121" t="str">
        <f t="shared" si="133"/>
        <v>11</v>
      </c>
      <c r="AX452" s="121">
        <f t="shared" si="134"/>
        <v>44692</v>
      </c>
      <c r="AY452" s="123"/>
      <c r="AZ452" s="124">
        <f t="shared" si="135"/>
        <v>44692</v>
      </c>
      <c r="BA452" s="121" t="b">
        <f t="shared" si="136"/>
        <v>1</v>
      </c>
      <c r="BB452" s="121">
        <f t="shared" si="137"/>
        <v>44692</v>
      </c>
      <c r="BC452" s="121" t="str">
        <f t="shared" si="138"/>
        <v>no</v>
      </c>
      <c r="BD452" s="121" t="b">
        <f t="shared" si="139"/>
        <v>0</v>
      </c>
      <c r="BE452" s="125" t="s">
        <v>56</v>
      </c>
      <c r="BF452" s="122"/>
    </row>
    <row r="453" spans="1:58" s="12" customFormat="1" ht="154">
      <c r="A453" s="530"/>
      <c r="B453" s="81" t="s">
        <v>832</v>
      </c>
      <c r="C453" s="530"/>
      <c r="D453" s="530">
        <v>10275249</v>
      </c>
      <c r="E453" s="530"/>
      <c r="F453" s="23" t="s">
        <v>806</v>
      </c>
      <c r="G453" s="113">
        <v>44743</v>
      </c>
      <c r="H453" s="84">
        <v>44746</v>
      </c>
      <c r="I453" s="23"/>
      <c r="J453" s="84">
        <v>44760</v>
      </c>
      <c r="K453" s="23"/>
      <c r="L453" s="23"/>
      <c r="M453" s="23"/>
      <c r="N453" s="23"/>
      <c r="O453" s="23"/>
      <c r="P453" s="23"/>
      <c r="Q453" s="530" t="s">
        <v>99</v>
      </c>
      <c r="R453" s="81" t="s">
        <v>821</v>
      </c>
      <c r="S453" s="530">
        <f t="shared" si="147"/>
        <v>13</v>
      </c>
      <c r="T453" s="530"/>
      <c r="U453" s="23">
        <v>13</v>
      </c>
      <c r="V453" s="82">
        <v>0</v>
      </c>
      <c r="W453" s="530"/>
      <c r="X453" s="530"/>
      <c r="Y453" s="530"/>
      <c r="Z453" s="530" t="s">
        <v>51</v>
      </c>
      <c r="AA453" s="530"/>
      <c r="AB453" s="530"/>
      <c r="AC453" s="530"/>
      <c r="AD453" s="530"/>
      <c r="AE453" s="530"/>
      <c r="AF453" s="530"/>
      <c r="AG453" s="530" t="s">
        <v>53</v>
      </c>
      <c r="AH453" s="530"/>
      <c r="AI453" s="530"/>
      <c r="AJ453" s="530"/>
      <c r="AK453" s="530"/>
      <c r="AL453" s="83" t="s">
        <v>55</v>
      </c>
      <c r="AM453" s="530"/>
      <c r="AN453" s="530"/>
      <c r="AO453" s="530"/>
      <c r="AP453" s="530"/>
      <c r="AQ453" s="530"/>
      <c r="AR453" s="121">
        <f t="shared" si="146"/>
        <v>1</v>
      </c>
      <c r="AS453" s="121" t="str">
        <f t="shared" ref="AS453:AS465" si="148">IFERROR(RIGHT(B453,16-SEARCH("_", B453)),0)</f>
        <v>2022_07_04_a</v>
      </c>
      <c r="AT453" s="122"/>
      <c r="AU453" s="121" t="str">
        <f t="shared" ref="AU453:AU465" si="149">LEFT(AS453,4)</f>
        <v>2022</v>
      </c>
      <c r="AV453" s="121" t="str">
        <f t="shared" ref="AV453:AV465" si="150">MID(AS453,6,2)</f>
        <v>07</v>
      </c>
      <c r="AW453" s="121" t="str">
        <f t="shared" ref="AW453:AW465" si="151">MID(AS453,9,2)</f>
        <v>04</v>
      </c>
      <c r="AX453" s="121">
        <f t="shared" ref="AX453:AX465" si="152">IFERROR(DATE(AU453,AV453,AW453)," ")</f>
        <v>44746</v>
      </c>
      <c r="AY453" s="123"/>
      <c r="AZ453" s="124">
        <f t="shared" ref="AZ453:AZ465" si="153">H453</f>
        <v>44746</v>
      </c>
      <c r="BA453" s="121" t="b">
        <f t="shared" ref="BA453:BA465" si="154">IF(AX453=" "," ",AX453=AZ453)</f>
        <v>1</v>
      </c>
      <c r="BB453" s="121">
        <f t="shared" ref="BB453:BB465" si="155">IF(BC453="YES"," ",AZ453)</f>
        <v>44746</v>
      </c>
      <c r="BC453" s="121" t="str">
        <f t="shared" ref="BC453:BC465" si="156">IF(AM453="Apprentice","yes","no")</f>
        <v>no</v>
      </c>
      <c r="BD453" s="121" t="b">
        <f t="shared" ref="BD453:BD465" si="157">IF(OR(U453&lt;&gt;"0", V453&lt;&gt;"0"),U453=V453," ")</f>
        <v>0</v>
      </c>
      <c r="BE453" s="125" t="s">
        <v>56</v>
      </c>
      <c r="BF453" s="530"/>
    </row>
    <row r="454" spans="1:58" s="12" customFormat="1" ht="154">
      <c r="A454" s="530"/>
      <c r="B454" s="81" t="s">
        <v>833</v>
      </c>
      <c r="C454" s="530"/>
      <c r="D454" s="530">
        <v>10284185</v>
      </c>
      <c r="E454" s="530"/>
      <c r="F454" s="23" t="s">
        <v>806</v>
      </c>
      <c r="G454" s="229">
        <v>44750</v>
      </c>
      <c r="H454" s="84">
        <v>44753</v>
      </c>
      <c r="I454" s="23"/>
      <c r="J454" s="84">
        <v>44767</v>
      </c>
      <c r="K454" s="23"/>
      <c r="L454" s="23"/>
      <c r="M454" s="23"/>
      <c r="N454" s="23"/>
      <c r="O454" s="23"/>
      <c r="P454" s="23"/>
      <c r="Q454" s="530" t="s">
        <v>99</v>
      </c>
      <c r="R454" s="81" t="s">
        <v>810</v>
      </c>
      <c r="S454" s="530">
        <f t="shared" si="147"/>
        <v>38</v>
      </c>
      <c r="T454" s="530"/>
      <c r="U454" s="23">
        <v>38</v>
      </c>
      <c r="V454" s="82">
        <v>0</v>
      </c>
      <c r="W454" s="530"/>
      <c r="X454" s="530"/>
      <c r="Y454" s="530"/>
      <c r="Z454" s="530" t="s">
        <v>51</v>
      </c>
      <c r="AA454" s="530"/>
      <c r="AB454" s="530"/>
      <c r="AC454" s="530"/>
      <c r="AD454" s="530"/>
      <c r="AE454" s="530"/>
      <c r="AF454" s="530"/>
      <c r="AG454" s="530" t="s">
        <v>53</v>
      </c>
      <c r="AH454" s="530" t="s">
        <v>54</v>
      </c>
      <c r="AI454" s="530"/>
      <c r="AJ454" s="530"/>
      <c r="AK454" s="530"/>
      <c r="AL454" s="83" t="s">
        <v>55</v>
      </c>
      <c r="AM454" s="530"/>
      <c r="AN454" s="530"/>
      <c r="AO454" s="530"/>
      <c r="AP454" s="530"/>
      <c r="AQ454" s="530"/>
      <c r="AR454" s="121">
        <f t="shared" si="146"/>
        <v>1</v>
      </c>
      <c r="AS454" s="121" t="str">
        <f t="shared" si="148"/>
        <v>2022_07_11_a</v>
      </c>
      <c r="AT454" s="122"/>
      <c r="AU454" s="121" t="str">
        <f t="shared" si="149"/>
        <v>2022</v>
      </c>
      <c r="AV454" s="121" t="str">
        <f t="shared" si="150"/>
        <v>07</v>
      </c>
      <c r="AW454" s="121" t="str">
        <f t="shared" si="151"/>
        <v>11</v>
      </c>
      <c r="AX454" s="121">
        <f t="shared" si="152"/>
        <v>44753</v>
      </c>
      <c r="AY454" s="123"/>
      <c r="AZ454" s="124">
        <f t="shared" si="153"/>
        <v>44753</v>
      </c>
      <c r="BA454" s="121" t="b">
        <f t="shared" si="154"/>
        <v>1</v>
      </c>
      <c r="BB454" s="121">
        <f t="shared" si="155"/>
        <v>44753</v>
      </c>
      <c r="BC454" s="121" t="str">
        <f t="shared" si="156"/>
        <v>no</v>
      </c>
      <c r="BD454" s="121" t="b">
        <f t="shared" si="157"/>
        <v>0</v>
      </c>
      <c r="BE454" s="125" t="s">
        <v>56</v>
      </c>
      <c r="BF454" s="530"/>
    </row>
    <row r="455" spans="1:58" s="12" customFormat="1" ht="154">
      <c r="A455" s="530"/>
      <c r="B455" s="81" t="s">
        <v>834</v>
      </c>
      <c r="C455" s="530"/>
      <c r="D455" s="231">
        <v>10290646</v>
      </c>
      <c r="E455" s="530"/>
      <c r="F455" s="23" t="s">
        <v>806</v>
      </c>
      <c r="G455" s="113">
        <v>44764</v>
      </c>
      <c r="H455" s="84">
        <v>44769</v>
      </c>
      <c r="I455" s="112">
        <v>44778</v>
      </c>
      <c r="J455" s="84"/>
      <c r="K455" s="23"/>
      <c r="L455" s="23"/>
      <c r="M455" s="23"/>
      <c r="N455" s="23"/>
      <c r="O455" s="23"/>
      <c r="P455" s="23"/>
      <c r="Q455" s="530"/>
      <c r="R455" s="530" t="s">
        <v>818</v>
      </c>
      <c r="S455" s="530">
        <f t="shared" si="147"/>
        <v>14</v>
      </c>
      <c r="T455" s="530"/>
      <c r="U455" s="23">
        <v>14</v>
      </c>
      <c r="V455" s="82">
        <v>0</v>
      </c>
      <c r="W455" s="530"/>
      <c r="X455" s="530"/>
      <c r="Y455" s="530"/>
      <c r="Z455" s="530" t="s">
        <v>51</v>
      </c>
      <c r="AA455" s="530"/>
      <c r="AB455" s="530"/>
      <c r="AC455" s="530"/>
      <c r="AD455" s="530"/>
      <c r="AE455" s="530"/>
      <c r="AF455" s="530"/>
      <c r="AG455" s="530" t="s">
        <v>53</v>
      </c>
      <c r="AH455" s="530"/>
      <c r="AI455" s="530"/>
      <c r="AJ455" s="530"/>
      <c r="AK455" s="530"/>
      <c r="AL455" s="83" t="s">
        <v>55</v>
      </c>
      <c r="AM455" s="530"/>
      <c r="AN455" s="530"/>
      <c r="AO455" s="530"/>
      <c r="AP455" s="530"/>
      <c r="AQ455" s="530"/>
      <c r="AR455" s="121">
        <f t="shared" si="146"/>
        <v>1</v>
      </c>
      <c r="AS455" s="121" t="str">
        <f t="shared" si="148"/>
        <v>2022_07_27_a</v>
      </c>
      <c r="AT455" s="122"/>
      <c r="AU455" s="121" t="str">
        <f t="shared" si="149"/>
        <v>2022</v>
      </c>
      <c r="AV455" s="121" t="str">
        <f t="shared" si="150"/>
        <v>07</v>
      </c>
      <c r="AW455" s="121" t="str">
        <f t="shared" si="151"/>
        <v>27</v>
      </c>
      <c r="AX455" s="121">
        <f t="shared" si="152"/>
        <v>44769</v>
      </c>
      <c r="AY455" s="123"/>
      <c r="AZ455" s="124">
        <f t="shared" si="153"/>
        <v>44769</v>
      </c>
      <c r="BA455" s="121" t="b">
        <f t="shared" si="154"/>
        <v>1</v>
      </c>
      <c r="BB455" s="121">
        <f t="shared" si="155"/>
        <v>44769</v>
      </c>
      <c r="BC455" s="121" t="str">
        <f t="shared" si="156"/>
        <v>no</v>
      </c>
      <c r="BD455" s="121" t="b">
        <f t="shared" si="157"/>
        <v>0</v>
      </c>
      <c r="BE455" s="125" t="s">
        <v>56</v>
      </c>
      <c r="BF455" s="530"/>
    </row>
    <row r="456" spans="1:58" s="12" customFormat="1" ht="154">
      <c r="A456" s="530"/>
      <c r="B456" s="530" t="s">
        <v>835</v>
      </c>
      <c r="C456" s="530"/>
      <c r="D456" s="530">
        <v>10297084</v>
      </c>
      <c r="E456" s="530"/>
      <c r="F456" s="23" t="s">
        <v>806</v>
      </c>
      <c r="G456" s="113">
        <v>44795</v>
      </c>
      <c r="H456" s="84">
        <v>44797</v>
      </c>
      <c r="I456" s="112">
        <v>44809</v>
      </c>
      <c r="J456" s="84"/>
      <c r="K456" s="23"/>
      <c r="L456" s="23"/>
      <c r="M456" s="23"/>
      <c r="N456" s="23"/>
      <c r="O456" s="23"/>
      <c r="P456" s="23"/>
      <c r="Q456" s="530"/>
      <c r="R456" s="530" t="s">
        <v>818</v>
      </c>
      <c r="S456" s="530">
        <f t="shared" si="147"/>
        <v>9</v>
      </c>
      <c r="T456" s="530"/>
      <c r="U456" s="23">
        <v>9</v>
      </c>
      <c r="V456" s="82">
        <v>0</v>
      </c>
      <c r="W456" s="530"/>
      <c r="X456" s="530"/>
      <c r="Y456" s="530"/>
      <c r="Z456" s="530" t="s">
        <v>51</v>
      </c>
      <c r="AA456" s="530"/>
      <c r="AB456" s="530"/>
      <c r="AC456" s="530"/>
      <c r="AD456" s="530"/>
      <c r="AE456" s="530"/>
      <c r="AF456" s="530"/>
      <c r="AG456" s="530" t="s">
        <v>53</v>
      </c>
      <c r="AH456" s="530"/>
      <c r="AI456" s="530"/>
      <c r="AJ456" s="530"/>
      <c r="AK456" s="530"/>
      <c r="AL456" s="83" t="s">
        <v>55</v>
      </c>
      <c r="AM456" s="530"/>
      <c r="AN456" s="530"/>
      <c r="AO456" s="530"/>
      <c r="AP456" s="530"/>
      <c r="AQ456" s="530"/>
      <c r="AR456" s="121">
        <f t="shared" si="146"/>
        <v>1</v>
      </c>
      <c r="AS456" s="121" t="str">
        <f t="shared" si="148"/>
        <v>2022_08_24_a</v>
      </c>
      <c r="AT456" s="122"/>
      <c r="AU456" s="121" t="str">
        <f t="shared" si="149"/>
        <v>2022</v>
      </c>
      <c r="AV456" s="121" t="str">
        <f t="shared" si="150"/>
        <v>08</v>
      </c>
      <c r="AW456" s="121" t="str">
        <f t="shared" si="151"/>
        <v>24</v>
      </c>
      <c r="AX456" s="121">
        <f t="shared" si="152"/>
        <v>44797</v>
      </c>
      <c r="AY456" s="123"/>
      <c r="AZ456" s="124">
        <f t="shared" si="153"/>
        <v>44797</v>
      </c>
      <c r="BA456" s="121" t="b">
        <f t="shared" si="154"/>
        <v>1</v>
      </c>
      <c r="BB456" s="121">
        <f t="shared" si="155"/>
        <v>44797</v>
      </c>
      <c r="BC456" s="121" t="str">
        <f t="shared" si="156"/>
        <v>no</v>
      </c>
      <c r="BD456" s="121" t="b">
        <f t="shared" si="157"/>
        <v>0</v>
      </c>
      <c r="BE456" s="125" t="s">
        <v>56</v>
      </c>
      <c r="BF456" s="530"/>
    </row>
    <row r="457" spans="1:58" ht="154">
      <c r="A457" s="530"/>
      <c r="B457" s="81" t="s">
        <v>836</v>
      </c>
      <c r="D457" s="294">
        <v>10299500</v>
      </c>
      <c r="F457" s="283" t="s">
        <v>837</v>
      </c>
      <c r="G457" s="113">
        <v>44837</v>
      </c>
      <c r="H457" s="284">
        <v>44837</v>
      </c>
      <c r="I457" s="284">
        <v>44848</v>
      </c>
      <c r="R457" s="530" t="s">
        <v>827</v>
      </c>
      <c r="S457" s="530">
        <f t="shared" si="147"/>
        <v>14</v>
      </c>
      <c r="U457" s="282">
        <v>14</v>
      </c>
      <c r="V457" s="285">
        <v>0</v>
      </c>
      <c r="Z457" s="283" t="s">
        <v>51</v>
      </c>
      <c r="AG457" s="283" t="s">
        <v>53</v>
      </c>
      <c r="AH457" s="283" t="s">
        <v>54</v>
      </c>
      <c r="AL457" s="286" t="s">
        <v>55</v>
      </c>
      <c r="AR457" s="121">
        <f t="shared" si="146"/>
        <v>1</v>
      </c>
      <c r="AS457" s="121" t="str">
        <f t="shared" si="148"/>
        <v>2022_10_03_a</v>
      </c>
      <c r="AT457" s="122"/>
      <c r="AU457" s="121" t="str">
        <f t="shared" si="149"/>
        <v>2022</v>
      </c>
      <c r="AV457" s="121" t="str">
        <f t="shared" si="150"/>
        <v>10</v>
      </c>
      <c r="AW457" s="121" t="str">
        <f t="shared" si="151"/>
        <v>03</v>
      </c>
      <c r="AX457" s="121">
        <f t="shared" si="152"/>
        <v>44837</v>
      </c>
      <c r="AY457" s="123"/>
      <c r="AZ457" s="124">
        <f t="shared" si="153"/>
        <v>44837</v>
      </c>
      <c r="BA457" s="121" t="b">
        <f t="shared" si="154"/>
        <v>1</v>
      </c>
      <c r="BB457" s="121">
        <f t="shared" si="155"/>
        <v>44837</v>
      </c>
      <c r="BC457" s="121" t="str">
        <f t="shared" si="156"/>
        <v>no</v>
      </c>
      <c r="BD457" s="121" t="b">
        <f t="shared" si="157"/>
        <v>0</v>
      </c>
      <c r="BE457" s="125" t="s">
        <v>56</v>
      </c>
    </row>
    <row r="458" spans="1:58" ht="154">
      <c r="B458" s="530" t="s">
        <v>838</v>
      </c>
      <c r="D458" s="324">
        <v>10319285</v>
      </c>
      <c r="F458" s="282" t="s">
        <v>806</v>
      </c>
      <c r="G458" s="113">
        <v>44872</v>
      </c>
      <c r="H458" s="113">
        <v>44886</v>
      </c>
      <c r="I458" s="284">
        <v>44897</v>
      </c>
      <c r="R458" s="283" t="s">
        <v>818</v>
      </c>
      <c r="S458" s="530">
        <f t="shared" si="147"/>
        <v>1</v>
      </c>
      <c r="U458" s="282">
        <v>1</v>
      </c>
      <c r="V458" s="285">
        <v>0</v>
      </c>
      <c r="Z458" s="283" t="s">
        <v>51</v>
      </c>
      <c r="AG458" s="283" t="s">
        <v>53</v>
      </c>
      <c r="AL458" s="286" t="s">
        <v>55</v>
      </c>
      <c r="AR458" s="121">
        <f t="shared" si="146"/>
        <v>1</v>
      </c>
      <c r="AS458" s="121" t="str">
        <f t="shared" si="148"/>
        <v>2022_11_21_a</v>
      </c>
      <c r="AT458" s="122"/>
      <c r="AU458" s="121" t="str">
        <f t="shared" si="149"/>
        <v>2022</v>
      </c>
      <c r="AV458" s="121" t="str">
        <f t="shared" si="150"/>
        <v>11</v>
      </c>
      <c r="AW458" s="121" t="str">
        <f t="shared" si="151"/>
        <v>21</v>
      </c>
      <c r="AX458" s="121">
        <f t="shared" si="152"/>
        <v>44886</v>
      </c>
      <c r="AY458" s="123"/>
      <c r="AZ458" s="124">
        <f t="shared" si="153"/>
        <v>44886</v>
      </c>
      <c r="BA458" s="121" t="b">
        <f t="shared" si="154"/>
        <v>1</v>
      </c>
      <c r="BB458" s="121">
        <f t="shared" si="155"/>
        <v>44886</v>
      </c>
      <c r="BC458" s="121" t="str">
        <f t="shared" si="156"/>
        <v>no</v>
      </c>
      <c r="BD458" s="121" t="b">
        <f t="shared" si="157"/>
        <v>0</v>
      </c>
      <c r="BE458" s="125" t="s">
        <v>56</v>
      </c>
    </row>
    <row r="459" spans="1:58" ht="154">
      <c r="B459" s="530" t="s">
        <v>839</v>
      </c>
      <c r="D459" s="283">
        <v>10318744</v>
      </c>
      <c r="F459" s="282" t="s">
        <v>806</v>
      </c>
      <c r="G459" s="113">
        <v>44907</v>
      </c>
      <c r="H459" s="113">
        <v>44907</v>
      </c>
      <c r="I459" s="113">
        <v>44918</v>
      </c>
      <c r="R459" s="283" t="s">
        <v>807</v>
      </c>
      <c r="S459" s="530">
        <f t="shared" si="147"/>
        <v>1</v>
      </c>
      <c r="U459" s="282">
        <v>1</v>
      </c>
      <c r="V459" s="285">
        <v>0</v>
      </c>
      <c r="Z459" s="283" t="s">
        <v>51</v>
      </c>
      <c r="AG459" s="283" t="s">
        <v>53</v>
      </c>
      <c r="AH459" s="283" t="s">
        <v>339</v>
      </c>
      <c r="AL459" s="286" t="s">
        <v>55</v>
      </c>
      <c r="AR459" s="121">
        <f t="shared" si="146"/>
        <v>1</v>
      </c>
      <c r="AS459" s="121" t="str">
        <f t="shared" si="148"/>
        <v>2022_12_12_a</v>
      </c>
      <c r="AT459" s="122"/>
      <c r="AU459" s="121" t="str">
        <f t="shared" si="149"/>
        <v>2022</v>
      </c>
      <c r="AV459" s="121" t="str">
        <f t="shared" si="150"/>
        <v>12</v>
      </c>
      <c r="AW459" s="121" t="str">
        <f t="shared" si="151"/>
        <v>12</v>
      </c>
      <c r="AX459" s="121">
        <f t="shared" si="152"/>
        <v>44907</v>
      </c>
      <c r="AY459" s="123"/>
      <c r="AZ459" s="124">
        <f t="shared" si="153"/>
        <v>44907</v>
      </c>
      <c r="BA459" s="121" t="b">
        <f t="shared" si="154"/>
        <v>1</v>
      </c>
      <c r="BB459" s="121">
        <f t="shared" si="155"/>
        <v>44907</v>
      </c>
      <c r="BC459" s="121" t="str">
        <f t="shared" si="156"/>
        <v>no</v>
      </c>
      <c r="BD459" s="121" t="b">
        <f t="shared" si="157"/>
        <v>0</v>
      </c>
      <c r="BE459" s="125" t="s">
        <v>56</v>
      </c>
    </row>
    <row r="460" spans="1:58" ht="154">
      <c r="B460" s="81" t="s">
        <v>840</v>
      </c>
      <c r="D460" s="283">
        <v>10328785</v>
      </c>
      <c r="F460" s="282" t="s">
        <v>806</v>
      </c>
      <c r="H460" s="284">
        <v>44963</v>
      </c>
      <c r="R460" s="283" t="s">
        <v>821</v>
      </c>
      <c r="S460" s="283">
        <f t="shared" si="147"/>
        <v>19</v>
      </c>
      <c r="U460" s="282">
        <v>19</v>
      </c>
      <c r="V460" s="285">
        <v>0</v>
      </c>
      <c r="Z460" s="283" t="s">
        <v>51</v>
      </c>
      <c r="AG460" s="283" t="s">
        <v>53</v>
      </c>
      <c r="AH460" s="283" t="s">
        <v>54</v>
      </c>
      <c r="AL460" s="286" t="s">
        <v>55</v>
      </c>
      <c r="AR460" s="121">
        <f t="shared" si="146"/>
        <v>1</v>
      </c>
      <c r="AS460" s="121" t="str">
        <f t="shared" si="148"/>
        <v>2023_02_06_a</v>
      </c>
      <c r="AT460" s="122"/>
      <c r="AU460" s="121" t="str">
        <f t="shared" si="149"/>
        <v>2023</v>
      </c>
      <c r="AV460" s="121" t="str">
        <f t="shared" si="150"/>
        <v>02</v>
      </c>
      <c r="AW460" s="121" t="str">
        <f t="shared" si="151"/>
        <v>06</v>
      </c>
      <c r="AX460" s="121">
        <f t="shared" si="152"/>
        <v>44963</v>
      </c>
      <c r="AY460" s="123"/>
      <c r="AZ460" s="124">
        <f t="shared" si="153"/>
        <v>44963</v>
      </c>
      <c r="BA460" s="121" t="b">
        <f t="shared" si="154"/>
        <v>1</v>
      </c>
      <c r="BB460" s="121">
        <f t="shared" si="155"/>
        <v>44963</v>
      </c>
      <c r="BC460" s="121" t="str">
        <f t="shared" si="156"/>
        <v>no</v>
      </c>
      <c r="BD460" s="121" t="b">
        <f t="shared" si="157"/>
        <v>0</v>
      </c>
      <c r="BE460" s="125" t="s">
        <v>56</v>
      </c>
    </row>
    <row r="461" spans="1:58" ht="154">
      <c r="B461" s="81" t="s">
        <v>841</v>
      </c>
      <c r="D461" s="283">
        <v>10325010</v>
      </c>
      <c r="F461" s="282" t="s">
        <v>806</v>
      </c>
      <c r="G461" s="342">
        <v>44981</v>
      </c>
      <c r="H461" s="284">
        <v>44984</v>
      </c>
      <c r="R461" s="283" t="s">
        <v>810</v>
      </c>
      <c r="S461" s="283">
        <f t="shared" si="147"/>
        <v>37</v>
      </c>
      <c r="U461" s="282">
        <v>37</v>
      </c>
      <c r="V461" s="285">
        <v>0</v>
      </c>
      <c r="Z461" s="283" t="s">
        <v>51</v>
      </c>
      <c r="AG461" s="283" t="s">
        <v>53</v>
      </c>
      <c r="AH461" s="530" t="s">
        <v>842</v>
      </c>
      <c r="AL461" s="286" t="s">
        <v>55</v>
      </c>
      <c r="AR461" s="121">
        <f t="shared" si="146"/>
        <v>1</v>
      </c>
      <c r="AS461" s="121" t="str">
        <f t="shared" si="148"/>
        <v>2023_02_27_a</v>
      </c>
      <c r="AT461" s="122"/>
      <c r="AU461" s="121" t="str">
        <f t="shared" si="149"/>
        <v>2023</v>
      </c>
      <c r="AV461" s="121" t="str">
        <f t="shared" si="150"/>
        <v>02</v>
      </c>
      <c r="AW461" s="121" t="str">
        <f t="shared" si="151"/>
        <v>27</v>
      </c>
      <c r="AX461" s="121">
        <f t="shared" si="152"/>
        <v>44984</v>
      </c>
      <c r="AY461" s="123"/>
      <c r="AZ461" s="124">
        <f t="shared" si="153"/>
        <v>44984</v>
      </c>
      <c r="BA461" s="121" t="b">
        <f t="shared" si="154"/>
        <v>1</v>
      </c>
      <c r="BB461" s="121">
        <f t="shared" si="155"/>
        <v>44984</v>
      </c>
      <c r="BC461" s="121" t="str">
        <f t="shared" si="156"/>
        <v>no</v>
      </c>
      <c r="BD461" s="121" t="b">
        <f t="shared" si="157"/>
        <v>0</v>
      </c>
      <c r="BE461" s="125" t="s">
        <v>56</v>
      </c>
    </row>
    <row r="462" spans="1:58" ht="154">
      <c r="B462" s="283" t="s">
        <v>843</v>
      </c>
      <c r="F462" s="282" t="s">
        <v>806</v>
      </c>
      <c r="G462" s="342">
        <v>44851</v>
      </c>
      <c r="H462" s="284">
        <v>45068</v>
      </c>
      <c r="R462" s="283" t="s">
        <v>821</v>
      </c>
      <c r="S462" s="283">
        <f t="shared" si="147"/>
        <v>1</v>
      </c>
      <c r="U462" s="282">
        <v>1</v>
      </c>
      <c r="V462" s="285">
        <v>0</v>
      </c>
      <c r="Z462" s="283" t="s">
        <v>51</v>
      </c>
      <c r="AG462" s="283" t="s">
        <v>53</v>
      </c>
      <c r="AH462" s="283" t="s">
        <v>54</v>
      </c>
      <c r="AL462" s="286" t="s">
        <v>55</v>
      </c>
      <c r="AR462" s="121">
        <f t="shared" si="146"/>
        <v>1</v>
      </c>
      <c r="AS462" s="121" t="str">
        <f t="shared" si="148"/>
        <v>2023_05_22_a</v>
      </c>
      <c r="AT462" s="122"/>
      <c r="AU462" s="121" t="str">
        <f t="shared" si="149"/>
        <v>2023</v>
      </c>
      <c r="AV462" s="121" t="str">
        <f t="shared" si="150"/>
        <v>05</v>
      </c>
      <c r="AW462" s="121" t="str">
        <f t="shared" si="151"/>
        <v>22</v>
      </c>
      <c r="AX462" s="121">
        <f t="shared" si="152"/>
        <v>45068</v>
      </c>
      <c r="AY462" s="123"/>
      <c r="AZ462" s="124">
        <f t="shared" si="153"/>
        <v>45068</v>
      </c>
      <c r="BA462" s="121" t="b">
        <f t="shared" si="154"/>
        <v>1</v>
      </c>
      <c r="BB462" s="121">
        <f t="shared" si="155"/>
        <v>45068</v>
      </c>
      <c r="BC462" s="121" t="str">
        <f t="shared" si="156"/>
        <v>no</v>
      </c>
      <c r="BD462" s="121" t="b">
        <f t="shared" si="157"/>
        <v>0</v>
      </c>
      <c r="BE462" s="125" t="s">
        <v>56</v>
      </c>
    </row>
    <row r="463" spans="1:58" ht="154">
      <c r="B463" s="283" t="s">
        <v>844</v>
      </c>
      <c r="F463" s="282" t="s">
        <v>806</v>
      </c>
      <c r="G463" s="283" t="s">
        <v>845</v>
      </c>
      <c r="H463" s="284">
        <v>45054</v>
      </c>
      <c r="R463" s="283" t="s">
        <v>810</v>
      </c>
      <c r="S463" s="283">
        <f t="shared" si="147"/>
        <v>20</v>
      </c>
      <c r="U463" s="282">
        <v>20</v>
      </c>
      <c r="V463" s="285">
        <v>0</v>
      </c>
      <c r="Z463" s="283" t="s">
        <v>51</v>
      </c>
      <c r="AG463" s="283" t="s">
        <v>53</v>
      </c>
      <c r="AH463" s="283" t="s">
        <v>54</v>
      </c>
      <c r="AL463" s="286" t="s">
        <v>55</v>
      </c>
      <c r="AR463" s="121">
        <f t="shared" si="146"/>
        <v>1</v>
      </c>
      <c r="AS463" s="121" t="str">
        <f t="shared" si="148"/>
        <v>2023_05_08_a</v>
      </c>
      <c r="AT463" s="122"/>
      <c r="AU463" s="121" t="str">
        <f t="shared" si="149"/>
        <v>2023</v>
      </c>
      <c r="AV463" s="121" t="str">
        <f t="shared" si="150"/>
        <v>05</v>
      </c>
      <c r="AW463" s="121" t="str">
        <f t="shared" si="151"/>
        <v>08</v>
      </c>
      <c r="AX463" s="121">
        <f t="shared" si="152"/>
        <v>45054</v>
      </c>
      <c r="AY463" s="123"/>
      <c r="AZ463" s="124">
        <f t="shared" si="153"/>
        <v>45054</v>
      </c>
      <c r="BA463" s="121" t="b">
        <f t="shared" si="154"/>
        <v>1</v>
      </c>
      <c r="BB463" s="121">
        <f t="shared" si="155"/>
        <v>45054</v>
      </c>
      <c r="BC463" s="121" t="str">
        <f t="shared" si="156"/>
        <v>no</v>
      </c>
      <c r="BD463" s="121" t="b">
        <f t="shared" si="157"/>
        <v>0</v>
      </c>
      <c r="BE463" s="125" t="s">
        <v>56</v>
      </c>
    </row>
    <row r="464" spans="1:58" ht="154">
      <c r="B464" s="283" t="s">
        <v>846</v>
      </c>
      <c r="F464" s="282" t="s">
        <v>806</v>
      </c>
      <c r="G464" s="342">
        <v>45068</v>
      </c>
      <c r="H464" s="284">
        <v>45068</v>
      </c>
      <c r="R464" s="283" t="s">
        <v>821</v>
      </c>
      <c r="S464" s="283">
        <f t="shared" si="147"/>
        <v>15</v>
      </c>
      <c r="U464" s="282">
        <v>15</v>
      </c>
      <c r="V464" s="285">
        <v>0</v>
      </c>
      <c r="Z464" s="283" t="s">
        <v>51</v>
      </c>
      <c r="AG464" s="283" t="s">
        <v>53</v>
      </c>
      <c r="AH464" s="283" t="s">
        <v>54</v>
      </c>
      <c r="AL464" s="286" t="s">
        <v>55</v>
      </c>
      <c r="AR464" s="121">
        <f t="shared" si="146"/>
        <v>1</v>
      </c>
      <c r="AS464" s="121" t="str">
        <f t="shared" si="148"/>
        <v>2023_05_22_b</v>
      </c>
      <c r="AT464" s="122"/>
      <c r="AU464" s="121" t="str">
        <f t="shared" si="149"/>
        <v>2023</v>
      </c>
      <c r="AV464" s="121" t="str">
        <f t="shared" si="150"/>
        <v>05</v>
      </c>
      <c r="AW464" s="121" t="str">
        <f t="shared" si="151"/>
        <v>22</v>
      </c>
      <c r="AX464" s="121">
        <f t="shared" si="152"/>
        <v>45068</v>
      </c>
      <c r="AY464" s="123"/>
      <c r="AZ464" s="124">
        <f t="shared" si="153"/>
        <v>45068</v>
      </c>
      <c r="BA464" s="121" t="b">
        <f t="shared" si="154"/>
        <v>1</v>
      </c>
      <c r="BB464" s="121">
        <f t="shared" si="155"/>
        <v>45068</v>
      </c>
      <c r="BC464" s="121" t="str">
        <f t="shared" si="156"/>
        <v>no</v>
      </c>
      <c r="BD464" s="121" t="b">
        <f t="shared" si="157"/>
        <v>0</v>
      </c>
      <c r="BE464" s="125" t="s">
        <v>56</v>
      </c>
    </row>
    <row r="465" spans="2:57" ht="154">
      <c r="B465" s="283" t="s">
        <v>847</v>
      </c>
      <c r="F465" s="282" t="s">
        <v>806</v>
      </c>
      <c r="G465" s="342">
        <v>45096</v>
      </c>
      <c r="H465" s="284">
        <v>45096</v>
      </c>
      <c r="R465" s="283" t="s">
        <v>807</v>
      </c>
      <c r="S465" s="283">
        <f t="shared" si="147"/>
        <v>30</v>
      </c>
      <c r="U465" s="282">
        <v>30</v>
      </c>
      <c r="V465" s="285">
        <v>0</v>
      </c>
      <c r="Z465" s="283" t="s">
        <v>51</v>
      </c>
      <c r="AG465" s="283" t="s">
        <v>53</v>
      </c>
      <c r="AH465" s="283" t="s">
        <v>339</v>
      </c>
      <c r="AL465" s="286" t="s">
        <v>55</v>
      </c>
      <c r="AR465" s="121">
        <f t="shared" si="146"/>
        <v>1</v>
      </c>
      <c r="AS465" s="121" t="str">
        <f t="shared" si="148"/>
        <v>2023_06_19_a</v>
      </c>
      <c r="AT465" s="122"/>
      <c r="AU465" s="121" t="str">
        <f t="shared" si="149"/>
        <v>2023</v>
      </c>
      <c r="AV465" s="121" t="str">
        <f t="shared" si="150"/>
        <v>06</v>
      </c>
      <c r="AW465" s="121" t="str">
        <f t="shared" si="151"/>
        <v>19</v>
      </c>
      <c r="AX465" s="121">
        <f t="shared" si="152"/>
        <v>45096</v>
      </c>
      <c r="AY465" s="123"/>
      <c r="AZ465" s="124">
        <f t="shared" si="153"/>
        <v>45096</v>
      </c>
      <c r="BA465" s="121" t="b">
        <f t="shared" si="154"/>
        <v>1</v>
      </c>
      <c r="BB465" s="121">
        <f t="shared" si="155"/>
        <v>45096</v>
      </c>
      <c r="BC465" s="121" t="str">
        <f t="shared" si="156"/>
        <v>no</v>
      </c>
      <c r="BD465" s="121" t="b">
        <f t="shared" si="157"/>
        <v>0</v>
      </c>
      <c r="BE465" s="125" t="s">
        <v>56</v>
      </c>
    </row>
  </sheetData>
  <sortState xmlns:xlrd2="http://schemas.microsoft.com/office/spreadsheetml/2017/richdata2" ref="A317:BG404">
    <sortCondition ref="B317:B404"/>
  </sortState>
  <mergeCells count="39">
    <mergeCell ref="AU2:AX2"/>
    <mergeCell ref="F121:R121"/>
    <mergeCell ref="F123:R123"/>
    <mergeCell ref="F125:R125"/>
    <mergeCell ref="F193:R193"/>
    <mergeCell ref="F100:R100"/>
    <mergeCell ref="F99:R99"/>
    <mergeCell ref="F97:R97"/>
    <mergeCell ref="F63:R63"/>
    <mergeCell ref="F96:R96"/>
    <mergeCell ref="F98:R98"/>
    <mergeCell ref="F195:R195"/>
    <mergeCell ref="F122:R122"/>
    <mergeCell ref="F194:R194"/>
    <mergeCell ref="F213:R213"/>
    <mergeCell ref="F214:R214"/>
    <mergeCell ref="F124:R124"/>
    <mergeCell ref="F196:R196"/>
    <mergeCell ref="F437:R437"/>
    <mergeCell ref="F439:R439"/>
    <mergeCell ref="F429:R429"/>
    <mergeCell ref="F427:R427"/>
    <mergeCell ref="F438:R438"/>
    <mergeCell ref="F428:R428"/>
    <mergeCell ref="F436:R436"/>
    <mergeCell ref="F312:R312"/>
    <mergeCell ref="F212:R212"/>
    <mergeCell ref="F413:R413"/>
    <mergeCell ref="F435:R435"/>
    <mergeCell ref="F426:R426"/>
    <mergeCell ref="F414:R414"/>
    <mergeCell ref="F412:R412"/>
    <mergeCell ref="F415:R415"/>
    <mergeCell ref="F425:R425"/>
    <mergeCell ref="F316:R316"/>
    <mergeCell ref="F215:R215"/>
    <mergeCell ref="F315:R315"/>
    <mergeCell ref="F314:R314"/>
    <mergeCell ref="F313:R313"/>
  </mergeCells>
  <phoneticPr fontId="10"/>
  <dataValidations count="3">
    <dataValidation type="list" allowBlank="1" showInputMessage="1" showErrorMessage="1" sqref="AJ118" xr:uid="{BE3FA2D9-C187-43AC-93F0-959145C6E6F0}">
      <formula1>"F2F,Virtual,Hybrid A,Hybrid B, Hybrid C"</formula1>
    </dataValidation>
    <dataValidation type="list" allowBlank="1" showInputMessage="1" showErrorMessage="1" sqref="AH1 AH3:AH1048576" xr:uid="{74B54514-5E94-4C01-A4D5-C2FC60BB7C98}">
      <formula1>"F2F,Virtual,Hybrid A,Hybrid B, Hybrid C,Connected Classroom"</formula1>
    </dataValidation>
    <dataValidation type="list" allowBlank="1" showInputMessage="1" showErrorMessage="1" sqref="AH2" xr:uid="{E77B8F80-F990-49EC-9256-17D03473960C}">
      <formula1>"F2F,Virtual,Hybrid A,Hybrid B, Hybrid C,Hybrid D,Connected Classroom"</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D96-AE5A-469B-B5D8-05F376BF61C5}">
  <dimension ref="A1:AA37"/>
  <sheetViews>
    <sheetView workbookViewId="0">
      <selection activeCell="A10" sqref="A10"/>
    </sheetView>
  </sheetViews>
  <sheetFormatPr defaultColWidth="8.453125" defaultRowHeight="14.5"/>
  <cols>
    <col min="2" max="13" width="18.453125" customWidth="1"/>
    <col min="16" max="27" width="18.1796875" customWidth="1"/>
  </cols>
  <sheetData>
    <row r="1" spans="1:27">
      <c r="B1" s="401" t="s">
        <v>1026</v>
      </c>
      <c r="P1" s="401" t="s">
        <v>1027</v>
      </c>
    </row>
    <row r="2" spans="1:27">
      <c r="A2" s="617" t="s">
        <v>1097</v>
      </c>
      <c r="B2" s="618" t="s">
        <v>1098</v>
      </c>
      <c r="C2" s="618"/>
      <c r="D2" s="618"/>
      <c r="E2" s="618" t="s">
        <v>1099</v>
      </c>
      <c r="F2" s="618"/>
      <c r="G2" s="618"/>
      <c r="H2" s="618" t="s">
        <v>1100</v>
      </c>
      <c r="I2" s="618"/>
      <c r="J2" s="618"/>
      <c r="K2" s="618" t="s">
        <v>1101</v>
      </c>
      <c r="L2" s="618"/>
      <c r="M2" s="618"/>
      <c r="O2" s="617" t="s">
        <v>1097</v>
      </c>
      <c r="P2" s="618" t="s">
        <v>1098</v>
      </c>
      <c r="Q2" s="618"/>
      <c r="R2" s="618"/>
      <c r="S2" s="618" t="s">
        <v>1099</v>
      </c>
      <c r="T2" s="618"/>
      <c r="U2" s="618"/>
      <c r="V2" s="618" t="s">
        <v>1100</v>
      </c>
      <c r="W2" s="618"/>
      <c r="X2" s="618"/>
      <c r="Y2" s="618" t="s">
        <v>1101</v>
      </c>
      <c r="Z2" s="618"/>
      <c r="AA2" s="618"/>
    </row>
    <row r="3" spans="1:27">
      <c r="A3" s="617"/>
      <c r="B3" s="522" t="s">
        <v>1102</v>
      </c>
      <c r="C3" s="522" t="s">
        <v>1103</v>
      </c>
      <c r="D3" s="522" t="s">
        <v>1104</v>
      </c>
      <c r="E3" s="522" t="s">
        <v>1105</v>
      </c>
      <c r="F3" s="522" t="s">
        <v>547</v>
      </c>
      <c r="G3" s="522" t="s">
        <v>1106</v>
      </c>
      <c r="H3" s="522" t="s">
        <v>1107</v>
      </c>
      <c r="I3" s="522" t="s">
        <v>1108</v>
      </c>
      <c r="J3" s="522" t="s">
        <v>1109</v>
      </c>
      <c r="K3" s="522" t="s">
        <v>1110</v>
      </c>
      <c r="L3" s="522" t="s">
        <v>1111</v>
      </c>
      <c r="M3" s="522" t="s">
        <v>1112</v>
      </c>
      <c r="O3" s="617"/>
      <c r="P3" s="522" t="s">
        <v>1102</v>
      </c>
      <c r="Q3" s="522" t="s">
        <v>1103</v>
      </c>
      <c r="R3" s="522" t="s">
        <v>1104</v>
      </c>
      <c r="S3" s="522" t="s">
        <v>1105</v>
      </c>
      <c r="T3" s="522" t="s">
        <v>547</v>
      </c>
      <c r="U3" s="522" t="s">
        <v>1106</v>
      </c>
      <c r="V3" s="522" t="s">
        <v>1107</v>
      </c>
      <c r="W3" s="522" t="s">
        <v>1108</v>
      </c>
      <c r="X3" s="522" t="s">
        <v>1109</v>
      </c>
      <c r="Y3" s="522" t="s">
        <v>1110</v>
      </c>
      <c r="Z3" s="522" t="s">
        <v>1111</v>
      </c>
      <c r="AA3" s="522" t="s">
        <v>1112</v>
      </c>
    </row>
    <row r="4" spans="1:27">
      <c r="A4" s="1" t="s">
        <v>45</v>
      </c>
      <c r="B4" s="283">
        <v>31</v>
      </c>
      <c r="C4" s="283"/>
      <c r="D4" s="283"/>
      <c r="E4" s="283"/>
      <c r="F4" s="283"/>
      <c r="G4" s="283"/>
      <c r="H4" s="283"/>
      <c r="I4" s="283"/>
      <c r="J4" s="283"/>
      <c r="K4" s="283"/>
      <c r="L4" s="283"/>
      <c r="M4" s="283"/>
      <c r="O4" s="1" t="s">
        <v>45</v>
      </c>
      <c r="P4" s="451" t="s">
        <v>1113</v>
      </c>
      <c r="Q4" s="283"/>
      <c r="R4" s="283"/>
      <c r="S4" s="283"/>
      <c r="T4" s="283"/>
      <c r="U4" s="283"/>
      <c r="V4" s="283"/>
      <c r="W4" s="283"/>
      <c r="X4" s="283"/>
      <c r="Y4" s="283"/>
      <c r="Z4" s="283"/>
      <c r="AA4" s="283"/>
    </row>
    <row r="5" spans="1:27">
      <c r="A5" s="1" t="s">
        <v>1024</v>
      </c>
      <c r="B5" s="283"/>
      <c r="C5" s="283"/>
      <c r="D5" s="283"/>
      <c r="E5" s="283"/>
      <c r="F5" s="283"/>
      <c r="G5" s="283"/>
      <c r="H5" s="283"/>
      <c r="I5" s="283"/>
      <c r="J5" s="283"/>
      <c r="K5" s="283"/>
      <c r="L5" s="283"/>
      <c r="M5" s="283"/>
      <c r="O5" s="1" t="s">
        <v>1024</v>
      </c>
      <c r="P5" s="283"/>
      <c r="Q5" s="283"/>
      <c r="R5" s="283"/>
      <c r="S5" s="283"/>
      <c r="T5" s="283"/>
      <c r="U5" s="283"/>
      <c r="V5" s="283"/>
      <c r="W5" s="283"/>
      <c r="X5" s="283"/>
      <c r="Y5" s="283"/>
      <c r="Z5" s="283"/>
      <c r="AA5" s="283"/>
    </row>
    <row r="6" spans="1:27" ht="29">
      <c r="A6" s="1" t="s">
        <v>264</v>
      </c>
      <c r="B6" s="283"/>
      <c r="C6" s="283"/>
      <c r="D6" s="283"/>
      <c r="E6" s="283"/>
      <c r="F6" s="283"/>
      <c r="G6" s="283"/>
      <c r="H6" s="283"/>
      <c r="I6" s="283"/>
      <c r="J6" s="283"/>
      <c r="K6" s="283"/>
      <c r="L6" s="283"/>
      <c r="M6" s="283"/>
      <c r="O6" s="1" t="s">
        <v>264</v>
      </c>
      <c r="P6" s="283"/>
      <c r="Q6" s="81" t="s">
        <v>1114</v>
      </c>
      <c r="R6" s="283"/>
      <c r="S6" s="283"/>
      <c r="T6" s="283"/>
      <c r="U6" s="283"/>
      <c r="V6" s="283"/>
      <c r="W6" s="283"/>
      <c r="X6" s="283"/>
      <c r="Y6" s="283"/>
      <c r="Z6" s="283"/>
      <c r="AA6" s="283"/>
    </row>
    <row r="7" spans="1:27">
      <c r="A7" s="1" t="s">
        <v>899</v>
      </c>
      <c r="B7" s="283"/>
      <c r="C7" s="283"/>
      <c r="D7" s="283"/>
      <c r="E7" s="283"/>
      <c r="F7" s="283"/>
      <c r="G7" s="283"/>
      <c r="H7" s="283"/>
      <c r="I7" s="283"/>
      <c r="J7" s="283"/>
      <c r="K7" s="283"/>
      <c r="L7" s="283"/>
      <c r="M7" s="283"/>
      <c r="O7" s="1" t="s">
        <v>899</v>
      </c>
      <c r="P7" s="283"/>
      <c r="Q7" s="283"/>
      <c r="R7" s="283"/>
      <c r="S7" s="283"/>
      <c r="T7" s="283"/>
      <c r="U7" s="283"/>
      <c r="V7" s="283"/>
      <c r="W7" s="283"/>
      <c r="X7" s="283"/>
      <c r="Y7" s="283"/>
      <c r="Z7" s="283"/>
      <c r="AA7" s="283"/>
    </row>
    <row r="8" spans="1:27">
      <c r="A8" s="1" t="s">
        <v>864</v>
      </c>
      <c r="B8" s="283"/>
      <c r="C8" s="283"/>
      <c r="D8" s="283"/>
      <c r="E8" s="283"/>
      <c r="F8" s="283"/>
      <c r="G8" s="283"/>
      <c r="H8" s="283"/>
      <c r="I8" s="283"/>
      <c r="J8" s="283"/>
      <c r="K8" s="283"/>
      <c r="L8" s="283"/>
      <c r="M8" s="283"/>
      <c r="O8" s="1" t="s">
        <v>864</v>
      </c>
      <c r="P8" s="283"/>
      <c r="Q8" s="283"/>
      <c r="R8" s="283"/>
      <c r="S8" s="283"/>
      <c r="T8" s="283"/>
      <c r="U8" s="283"/>
      <c r="V8" s="283"/>
      <c r="W8" s="283"/>
      <c r="X8" s="283"/>
      <c r="Y8" s="283"/>
      <c r="Z8" s="283"/>
      <c r="AA8" s="283"/>
    </row>
    <row r="9" spans="1:27">
      <c r="A9" s="1" t="s">
        <v>527</v>
      </c>
      <c r="B9" s="283"/>
      <c r="C9" s="283"/>
      <c r="D9" s="283"/>
      <c r="E9" s="283"/>
      <c r="F9" s="283"/>
      <c r="G9" s="283"/>
      <c r="H9" s="283"/>
      <c r="I9" s="283"/>
      <c r="J9" s="283"/>
      <c r="K9" s="283"/>
      <c r="L9" s="283"/>
      <c r="M9" s="283"/>
      <c r="O9" s="1" t="s">
        <v>527</v>
      </c>
      <c r="P9" s="283"/>
      <c r="Q9" s="283"/>
      <c r="R9" s="283"/>
      <c r="S9" s="283"/>
      <c r="T9" s="283"/>
      <c r="U9" s="283"/>
      <c r="V9" s="283"/>
      <c r="W9" s="283"/>
      <c r="X9" s="283"/>
      <c r="Y9" s="283"/>
      <c r="Z9" s="283"/>
      <c r="AA9" s="283"/>
    </row>
    <row r="10" spans="1:27">
      <c r="A10" s="1" t="s">
        <v>650</v>
      </c>
      <c r="B10" s="283"/>
      <c r="C10" s="283"/>
      <c r="D10" s="283"/>
      <c r="E10" s="283"/>
      <c r="F10" s="81" t="s">
        <v>1115</v>
      </c>
      <c r="G10" s="283"/>
      <c r="H10" s="283"/>
      <c r="I10" s="283"/>
      <c r="J10" s="283"/>
      <c r="K10" s="283"/>
      <c r="L10" s="283"/>
      <c r="M10" s="283"/>
      <c r="O10" s="1" t="s">
        <v>650</v>
      </c>
      <c r="P10" s="283"/>
      <c r="Q10" s="283"/>
      <c r="R10" s="283"/>
      <c r="S10" s="283"/>
      <c r="T10" s="283"/>
      <c r="U10" s="283"/>
      <c r="V10" s="283"/>
      <c r="W10" s="283"/>
      <c r="X10" s="283"/>
      <c r="Y10" s="283"/>
      <c r="Z10" s="283"/>
      <c r="AA10" s="283"/>
    </row>
    <row r="11" spans="1:27">
      <c r="A11" s="1" t="s">
        <v>766</v>
      </c>
      <c r="B11" s="283"/>
      <c r="C11" s="283"/>
      <c r="D11" s="283"/>
      <c r="E11" s="283"/>
      <c r="F11" s="283"/>
      <c r="G11" s="283"/>
      <c r="H11" s="283"/>
      <c r="I11" s="283"/>
      <c r="J11" s="283"/>
      <c r="K11" s="283"/>
      <c r="L11" s="283"/>
      <c r="M11" s="283"/>
      <c r="O11" s="1" t="s">
        <v>766</v>
      </c>
      <c r="P11" s="283"/>
      <c r="Q11" s="283"/>
      <c r="R11" s="283"/>
      <c r="S11" s="283"/>
      <c r="T11" s="283"/>
      <c r="U11" s="283"/>
      <c r="V11" s="283"/>
      <c r="W11" s="283"/>
      <c r="X11" s="283"/>
      <c r="Y11" s="283"/>
      <c r="Z11" s="283"/>
      <c r="AA11" s="283"/>
    </row>
    <row r="12" spans="1:27">
      <c r="A12" s="1" t="s">
        <v>876</v>
      </c>
      <c r="B12" s="283"/>
      <c r="C12" s="283"/>
      <c r="D12" s="283"/>
      <c r="E12" s="283"/>
      <c r="F12" s="283"/>
      <c r="G12" s="283"/>
      <c r="H12" s="283"/>
      <c r="I12" s="283"/>
      <c r="J12" s="283"/>
      <c r="K12" s="283"/>
      <c r="L12" s="283"/>
      <c r="M12" s="283"/>
      <c r="O12" s="1" t="s">
        <v>876</v>
      </c>
      <c r="P12" s="283"/>
      <c r="Q12" s="283"/>
      <c r="R12" s="283"/>
      <c r="S12" s="283"/>
      <c r="T12" s="283"/>
      <c r="U12" s="283"/>
      <c r="V12" s="283"/>
      <c r="W12" s="283"/>
      <c r="X12" s="283"/>
      <c r="Y12" s="283"/>
      <c r="Z12" s="283"/>
      <c r="AA12" s="283"/>
    </row>
    <row r="13" spans="1:27">
      <c r="A13" s="1" t="s">
        <v>872</v>
      </c>
      <c r="B13" s="283"/>
      <c r="C13" s="283"/>
      <c r="D13" s="283"/>
      <c r="E13" s="283"/>
      <c r="F13" s="283"/>
      <c r="G13" s="283"/>
      <c r="H13" s="283"/>
      <c r="I13" s="283"/>
      <c r="J13" s="283"/>
      <c r="K13" s="283"/>
      <c r="L13" s="283"/>
      <c r="M13" s="283"/>
      <c r="O13" s="1" t="s">
        <v>872</v>
      </c>
      <c r="P13" s="283"/>
      <c r="Q13" s="283"/>
      <c r="R13" s="283"/>
      <c r="S13" s="283"/>
      <c r="T13" s="283"/>
      <c r="U13" s="283"/>
      <c r="V13" s="283"/>
      <c r="W13" s="283"/>
      <c r="X13" s="283"/>
      <c r="Y13" s="283"/>
      <c r="Z13" s="283"/>
      <c r="AA13" s="283"/>
    </row>
    <row r="14" spans="1:27">
      <c r="A14" s="1" t="s">
        <v>1116</v>
      </c>
      <c r="B14" s="283"/>
      <c r="C14" s="283"/>
      <c r="D14" s="283"/>
      <c r="E14" s="283"/>
      <c r="F14" s="283"/>
      <c r="G14" s="283"/>
      <c r="H14" s="283"/>
      <c r="I14" s="283"/>
      <c r="J14" s="283"/>
      <c r="K14" s="283"/>
      <c r="L14" s="283"/>
      <c r="M14" s="283"/>
      <c r="O14" s="1" t="s">
        <v>1116</v>
      </c>
      <c r="P14" s="283"/>
      <c r="Q14" s="283"/>
      <c r="R14" s="283"/>
      <c r="S14" s="283"/>
      <c r="T14" s="283"/>
      <c r="U14" s="283"/>
      <c r="V14" s="283"/>
      <c r="W14" s="283"/>
      <c r="X14" s="283"/>
      <c r="Y14" s="283"/>
      <c r="Z14" s="283"/>
      <c r="AA14" s="283"/>
    </row>
    <row r="15" spans="1:27">
      <c r="A15" s="1" t="s">
        <v>894</v>
      </c>
      <c r="B15" s="283"/>
      <c r="C15" s="283"/>
      <c r="D15" s="283"/>
      <c r="E15" s="283"/>
      <c r="F15" s="283"/>
      <c r="G15" s="283"/>
      <c r="H15" s="283"/>
      <c r="I15" s="283"/>
      <c r="J15" s="283"/>
      <c r="K15" s="283"/>
      <c r="L15" s="283"/>
      <c r="M15" s="283"/>
      <c r="O15" s="1" t="s">
        <v>894</v>
      </c>
      <c r="P15" s="283"/>
      <c r="Q15" s="283"/>
      <c r="R15" s="283"/>
      <c r="S15" s="283"/>
      <c r="T15" s="283"/>
      <c r="U15" s="283"/>
      <c r="V15" s="283"/>
      <c r="W15" s="283"/>
      <c r="X15" s="283"/>
      <c r="Y15" s="283"/>
      <c r="Z15" s="283"/>
      <c r="AA15" s="283"/>
    </row>
    <row r="16" spans="1:27">
      <c r="A16" s="1" t="s">
        <v>1014</v>
      </c>
      <c r="B16" s="283"/>
      <c r="C16" s="283"/>
      <c r="D16" s="283"/>
      <c r="E16" s="283"/>
      <c r="F16" s="283"/>
      <c r="G16" s="283"/>
      <c r="H16" s="283"/>
      <c r="I16" s="283"/>
      <c r="J16" s="283"/>
      <c r="K16" s="283"/>
      <c r="L16" s="283"/>
      <c r="M16" s="283"/>
      <c r="O16" s="1" t="s">
        <v>1014</v>
      </c>
      <c r="P16" s="283"/>
      <c r="Q16" s="283"/>
      <c r="R16" s="283"/>
      <c r="S16" s="283"/>
      <c r="T16" s="283"/>
      <c r="U16" s="283"/>
      <c r="V16" s="283"/>
      <c r="W16" s="283"/>
      <c r="X16" s="283"/>
      <c r="Y16" s="283"/>
      <c r="Z16" s="283"/>
      <c r="AA16" s="283"/>
    </row>
    <row r="17" spans="1:27">
      <c r="A17" s="1" t="s">
        <v>787</v>
      </c>
      <c r="B17" s="283"/>
      <c r="C17" s="283"/>
      <c r="D17" s="283"/>
      <c r="E17" s="283"/>
      <c r="F17" s="283"/>
      <c r="G17" s="283"/>
      <c r="H17" s="283"/>
      <c r="I17" s="283"/>
      <c r="J17" s="283"/>
      <c r="K17" s="283"/>
      <c r="L17" s="283"/>
      <c r="M17" s="283"/>
      <c r="O17" s="1" t="s">
        <v>787</v>
      </c>
      <c r="P17" s="283"/>
      <c r="Q17" s="283"/>
      <c r="R17" s="283"/>
      <c r="S17" s="283"/>
      <c r="T17" s="283"/>
      <c r="U17" s="283"/>
      <c r="V17" s="283"/>
      <c r="W17" s="283"/>
      <c r="X17" s="283"/>
      <c r="Y17" s="283"/>
      <c r="Z17" s="283"/>
      <c r="AA17" s="283"/>
    </row>
    <row r="18" spans="1:27">
      <c r="A18" s="2" t="s">
        <v>169</v>
      </c>
      <c r="B18" s="283"/>
      <c r="C18" s="283"/>
      <c r="D18" s="283"/>
      <c r="E18" s="283"/>
      <c r="F18" s="283"/>
      <c r="G18" s="283"/>
      <c r="H18" s="283"/>
      <c r="I18" s="283"/>
      <c r="J18" s="283"/>
      <c r="K18" s="283"/>
      <c r="L18" s="283"/>
      <c r="M18" s="283"/>
      <c r="O18" s="2" t="s">
        <v>169</v>
      </c>
      <c r="P18" s="283"/>
      <c r="Q18" s="283"/>
      <c r="R18" s="283"/>
      <c r="S18" s="283"/>
      <c r="T18" s="283"/>
      <c r="U18" s="283"/>
      <c r="V18" s="283"/>
      <c r="W18" s="283"/>
      <c r="X18" s="283"/>
      <c r="Y18" s="283"/>
      <c r="Z18" s="283"/>
      <c r="AA18" s="283"/>
    </row>
    <row r="19" spans="1:27">
      <c r="B19" s="27" t="s">
        <v>1117</v>
      </c>
      <c r="C19" s="26"/>
      <c r="D19" s="26"/>
      <c r="E19" s="26"/>
      <c r="F19" s="26"/>
      <c r="G19" s="26"/>
      <c r="H19" s="26"/>
      <c r="I19" s="26"/>
      <c r="J19" s="26"/>
      <c r="K19" s="26"/>
      <c r="L19" s="26"/>
      <c r="M19" s="26"/>
      <c r="P19" s="27" t="s">
        <v>1117</v>
      </c>
    </row>
    <row r="20" spans="1:27">
      <c r="A20" s="617" t="s">
        <v>1097</v>
      </c>
      <c r="B20" s="618" t="s">
        <v>1098</v>
      </c>
      <c r="C20" s="618"/>
      <c r="D20" s="618" t="s">
        <v>1099</v>
      </c>
      <c r="E20" s="618"/>
      <c r="F20" s="618" t="s">
        <v>1100</v>
      </c>
      <c r="G20" s="618"/>
      <c r="H20" s="618" t="s">
        <v>1101</v>
      </c>
      <c r="I20" s="618"/>
      <c r="J20" s="26"/>
      <c r="K20" s="26"/>
      <c r="L20" s="26"/>
      <c r="M20" s="26"/>
    </row>
    <row r="21" spans="1:27">
      <c r="A21" s="617"/>
      <c r="B21" s="522" t="s">
        <v>1026</v>
      </c>
      <c r="C21" s="522" t="s">
        <v>1027</v>
      </c>
      <c r="D21" s="522" t="s">
        <v>1026</v>
      </c>
      <c r="E21" s="522" t="s">
        <v>1027</v>
      </c>
      <c r="F21" s="522" t="s">
        <v>1026</v>
      </c>
      <c r="G21" s="522" t="s">
        <v>1027</v>
      </c>
      <c r="H21" s="522" t="s">
        <v>1026</v>
      </c>
      <c r="I21" s="522" t="s">
        <v>1027</v>
      </c>
      <c r="J21" s="26"/>
      <c r="K21" s="26"/>
      <c r="L21" s="26"/>
      <c r="M21" s="26"/>
    </row>
    <row r="22" spans="1:27">
      <c r="A22" s="1" t="s">
        <v>45</v>
      </c>
      <c r="B22" s="283"/>
      <c r="C22" s="283"/>
      <c r="D22" s="283"/>
      <c r="E22" s="283"/>
      <c r="F22" s="283"/>
      <c r="G22" s="283"/>
      <c r="H22" s="283"/>
      <c r="I22" s="283"/>
      <c r="J22" s="26"/>
      <c r="K22" s="26"/>
      <c r="L22" s="26"/>
      <c r="M22" s="26"/>
    </row>
    <row r="23" spans="1:27">
      <c r="A23" s="1" t="s">
        <v>1024</v>
      </c>
      <c r="B23" s="283"/>
      <c r="C23" s="283"/>
      <c r="D23" s="283"/>
      <c r="E23" s="283"/>
      <c r="F23" s="283"/>
      <c r="G23" s="283"/>
      <c r="H23" s="283"/>
      <c r="I23" s="283"/>
      <c r="J23" s="26"/>
      <c r="K23" s="26"/>
      <c r="L23" s="26"/>
      <c r="M23" s="26"/>
    </row>
    <row r="24" spans="1:27">
      <c r="A24" s="1" t="s">
        <v>264</v>
      </c>
      <c r="B24" s="451">
        <v>45</v>
      </c>
      <c r="C24" s="451">
        <v>38</v>
      </c>
      <c r="D24" s="283"/>
      <c r="E24" s="283"/>
      <c r="F24" s="283"/>
      <c r="G24" s="283"/>
      <c r="H24" s="283"/>
      <c r="I24" s="283"/>
      <c r="J24" s="26"/>
      <c r="K24" s="26"/>
      <c r="L24" s="26"/>
      <c r="M24" s="26"/>
    </row>
    <row r="25" spans="1:27">
      <c r="A25" s="1" t="s">
        <v>899</v>
      </c>
      <c r="B25" s="283"/>
      <c r="C25" s="283"/>
      <c r="D25" s="283"/>
      <c r="E25" s="283"/>
      <c r="F25" s="283"/>
      <c r="G25" s="283"/>
      <c r="H25" s="283"/>
      <c r="I25" s="283"/>
      <c r="J25" s="26"/>
      <c r="K25" s="26"/>
      <c r="L25" s="26"/>
      <c r="M25" s="26"/>
    </row>
    <row r="26" spans="1:27">
      <c r="A26" s="1" t="s">
        <v>864</v>
      </c>
      <c r="B26" s="283"/>
      <c r="C26" s="283"/>
      <c r="D26" s="283"/>
      <c r="E26" s="283"/>
      <c r="F26" s="283"/>
      <c r="G26" s="283"/>
      <c r="H26" s="283"/>
      <c r="I26" s="283"/>
      <c r="J26" s="26"/>
      <c r="K26" s="26"/>
      <c r="L26" s="26"/>
      <c r="M26" s="26"/>
    </row>
    <row r="27" spans="1:27">
      <c r="A27" s="1" t="s">
        <v>527</v>
      </c>
      <c r="B27" s="283"/>
      <c r="C27" s="283"/>
      <c r="D27" s="283"/>
      <c r="E27" s="283"/>
      <c r="F27" s="283"/>
      <c r="G27" s="283"/>
      <c r="H27" s="283"/>
      <c r="I27" s="283"/>
      <c r="J27" s="26"/>
      <c r="K27" s="26"/>
      <c r="L27" s="26"/>
      <c r="M27" s="26"/>
    </row>
    <row r="28" spans="1:27">
      <c r="A28" s="1" t="s">
        <v>650</v>
      </c>
      <c r="B28" s="283"/>
      <c r="C28" s="283"/>
      <c r="D28" s="283"/>
      <c r="E28" s="283"/>
      <c r="F28" s="283"/>
      <c r="G28" s="283"/>
      <c r="H28" s="283"/>
      <c r="I28" s="283"/>
      <c r="J28" s="26"/>
      <c r="K28" s="26"/>
      <c r="L28" s="26"/>
      <c r="M28" s="26"/>
    </row>
    <row r="29" spans="1:27">
      <c r="A29" s="1" t="s">
        <v>766</v>
      </c>
      <c r="B29" s="283"/>
      <c r="C29" s="283"/>
      <c r="D29" s="283"/>
      <c r="E29" s="283"/>
      <c r="F29" s="283"/>
      <c r="G29" s="283"/>
      <c r="H29" s="283"/>
      <c r="I29" s="283"/>
      <c r="J29" s="26"/>
      <c r="K29" s="26"/>
      <c r="L29" s="26"/>
      <c r="M29" s="26"/>
    </row>
    <row r="30" spans="1:27">
      <c r="A30" s="1" t="s">
        <v>876</v>
      </c>
      <c r="B30" s="283"/>
      <c r="C30" s="283"/>
      <c r="D30" s="283"/>
      <c r="E30" s="283"/>
      <c r="F30" s="283"/>
      <c r="G30" s="283"/>
      <c r="H30" s="283"/>
      <c r="I30" s="283"/>
      <c r="J30" s="26"/>
      <c r="K30" s="26"/>
      <c r="L30" s="26"/>
      <c r="M30" s="26"/>
    </row>
    <row r="31" spans="1:27">
      <c r="A31" s="1" t="s">
        <v>872</v>
      </c>
      <c r="B31" s="283"/>
      <c r="C31" s="283"/>
      <c r="D31" s="283"/>
      <c r="E31" s="283"/>
      <c r="F31" s="283"/>
      <c r="G31" s="283"/>
      <c r="H31" s="283"/>
      <c r="I31" s="283"/>
      <c r="J31" s="26"/>
      <c r="K31" s="26"/>
      <c r="L31" s="26"/>
      <c r="M31" s="26"/>
    </row>
    <row r="32" spans="1:27">
      <c r="A32" s="1" t="s">
        <v>207</v>
      </c>
      <c r="B32" s="451">
        <v>64</v>
      </c>
      <c r="C32" s="451">
        <v>18</v>
      </c>
      <c r="D32" s="451">
        <v>100</v>
      </c>
      <c r="E32" s="283"/>
      <c r="F32" s="451">
        <v>100</v>
      </c>
      <c r="G32" s="283"/>
      <c r="H32" s="283"/>
      <c r="I32" s="283"/>
      <c r="J32" s="26"/>
      <c r="K32" s="26"/>
      <c r="L32" s="26"/>
      <c r="M32" s="26"/>
    </row>
    <row r="33" spans="1:13">
      <c r="A33" s="1" t="s">
        <v>894</v>
      </c>
      <c r="B33" s="283"/>
      <c r="C33" s="283"/>
      <c r="D33" s="283"/>
      <c r="E33" s="283"/>
      <c r="F33" s="283"/>
      <c r="G33" s="283"/>
      <c r="H33" s="283"/>
      <c r="I33" s="283"/>
      <c r="J33" s="26"/>
      <c r="K33" s="26"/>
      <c r="L33" s="26"/>
      <c r="M33" s="26"/>
    </row>
    <row r="34" spans="1:13">
      <c r="A34" s="1" t="s">
        <v>1014</v>
      </c>
      <c r="B34" s="283"/>
      <c r="C34" s="283"/>
      <c r="D34" s="283"/>
      <c r="E34" s="283"/>
      <c r="F34" s="283"/>
      <c r="G34" s="283"/>
      <c r="H34" s="283"/>
      <c r="I34" s="283"/>
      <c r="J34" s="26"/>
      <c r="K34" s="26"/>
      <c r="L34" s="26"/>
      <c r="M34" s="26"/>
    </row>
    <row r="35" spans="1:13">
      <c r="A35" s="1" t="s">
        <v>787</v>
      </c>
      <c r="B35" s="283"/>
      <c r="C35" s="283"/>
      <c r="D35" s="283"/>
      <c r="E35" s="283"/>
      <c r="F35" s="283"/>
      <c r="G35" s="283"/>
      <c r="H35" s="283"/>
      <c r="I35" s="283"/>
      <c r="J35" s="26"/>
      <c r="K35" s="26"/>
      <c r="L35" s="26"/>
      <c r="M35" s="26"/>
    </row>
    <row r="36" spans="1:13">
      <c r="A36" s="2" t="s">
        <v>169</v>
      </c>
      <c r="B36" s="283"/>
      <c r="C36" s="283"/>
      <c r="D36" s="283"/>
      <c r="E36" s="283"/>
      <c r="F36" s="283"/>
      <c r="G36" s="283"/>
      <c r="H36" s="283"/>
      <c r="I36" s="283"/>
      <c r="J36" s="26"/>
      <c r="K36" s="26"/>
      <c r="L36" s="26"/>
      <c r="M36" s="26"/>
    </row>
    <row r="37" spans="1:13">
      <c r="B37" s="27" t="s">
        <v>1118</v>
      </c>
      <c r="C37" s="26"/>
      <c r="D37" s="26"/>
      <c r="E37" s="26"/>
      <c r="F37" s="26"/>
      <c r="G37" s="26"/>
      <c r="H37" s="26"/>
      <c r="I37" s="26"/>
      <c r="J37" s="26"/>
      <c r="K37" s="26"/>
      <c r="L37" s="26"/>
      <c r="M37" s="26"/>
    </row>
  </sheetData>
  <mergeCells count="15">
    <mergeCell ref="A2:A3"/>
    <mergeCell ref="B2:D2"/>
    <mergeCell ref="E2:G2"/>
    <mergeCell ref="H2:J2"/>
    <mergeCell ref="K2:M2"/>
    <mergeCell ref="A20:A21"/>
    <mergeCell ref="B20:C20"/>
    <mergeCell ref="D20:E20"/>
    <mergeCell ref="F20:G20"/>
    <mergeCell ref="H20:I20"/>
    <mergeCell ref="O2:O3"/>
    <mergeCell ref="P2:R2"/>
    <mergeCell ref="S2:U2"/>
    <mergeCell ref="V2:X2"/>
    <mergeCell ref="Y2:AA2"/>
  </mergeCells>
  <phoneticPr fontId="2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IA118"/>
  <sheetViews>
    <sheetView zoomScale="70" zoomScaleNormal="70" workbookViewId="0">
      <pane xSplit="1" ySplit="3" topLeftCell="B4" activePane="bottomRight" state="frozen"/>
      <selection pane="topRight" activeCell="B1" sqref="B1"/>
      <selection pane="bottomLeft" activeCell="A3" sqref="A3"/>
      <selection pane="bottomRight" activeCell="H75" sqref="H75"/>
    </sheetView>
  </sheetViews>
  <sheetFormatPr defaultColWidth="8.453125" defaultRowHeight="14.5"/>
  <cols>
    <col min="1" max="1" width="34.453125" style="27" customWidth="1"/>
    <col min="2" max="2" width="22.453125" style="27" customWidth="1"/>
    <col min="3" max="3" width="22.453125" style="26" customWidth="1"/>
    <col min="4" max="4" width="12.453125" style="26" customWidth="1"/>
    <col min="5" max="6" width="9.453125" style="26" customWidth="1"/>
    <col min="7" max="7" width="10.453125" style="26" bestFit="1" customWidth="1"/>
    <col min="8" max="8" width="12.453125" style="26" bestFit="1" customWidth="1"/>
    <col min="9" max="10" width="10.453125" style="26" customWidth="1"/>
    <col min="11" max="12" width="8.453125" style="26" customWidth="1"/>
    <col min="13" max="13" width="9.453125" style="26" customWidth="1"/>
    <col min="14" max="15" width="8.453125" style="26" customWidth="1"/>
    <col min="16" max="16" width="10" style="26" customWidth="1"/>
    <col min="17" max="17" width="10.453125" style="26" customWidth="1"/>
    <col min="18" max="18" width="8.453125" style="26" customWidth="1"/>
    <col min="19" max="19" width="10" style="26" customWidth="1"/>
    <col min="20" max="20" width="9.453125" style="26" customWidth="1"/>
    <col min="21" max="22" width="12.453125" style="26" bestFit="1" customWidth="1"/>
    <col min="23" max="23" width="9.453125" style="26" bestFit="1" customWidth="1"/>
    <col min="24" max="24" width="8.453125" style="26" customWidth="1"/>
    <col min="25" max="25" width="9.453125" style="26" customWidth="1"/>
    <col min="26" max="27" width="8.453125" style="26" customWidth="1"/>
    <col min="28" max="28" width="9.453125" style="26" customWidth="1"/>
    <col min="29" max="29" width="10" style="26" customWidth="1"/>
    <col min="30" max="30" width="12.453125" style="26" customWidth="1"/>
    <col min="31" max="31" width="8" style="26" customWidth="1"/>
    <col min="32" max="32" width="9.453125" style="26" customWidth="1"/>
    <col min="33" max="33" width="8.453125" style="26" customWidth="1"/>
    <col min="34" max="34" width="9.453125" style="26" customWidth="1"/>
    <col min="35" max="36" width="8.453125" style="26" customWidth="1"/>
    <col min="37" max="39" width="9.453125" style="26" customWidth="1"/>
    <col min="40" max="40" width="18.453125" style="26" customWidth="1"/>
    <col min="41" max="42" width="9.453125" style="26" customWidth="1"/>
    <col min="43" max="44" width="8.453125" style="26" customWidth="1"/>
    <col min="45" max="45" width="9.453125" style="26" customWidth="1"/>
    <col min="46" max="46" width="10.453125" style="26" customWidth="1"/>
    <col min="47" max="47" width="12.453125" style="26" bestFit="1" customWidth="1"/>
    <col min="48" max="48" width="10.453125" style="26" bestFit="1" customWidth="1"/>
    <col min="49" max="49" width="8.453125" style="26" customWidth="1"/>
    <col min="50" max="50" width="9.453125" style="26" customWidth="1"/>
    <col min="51" max="51" width="8.453125" style="26" customWidth="1"/>
    <col min="52" max="53" width="10.453125" style="26" customWidth="1"/>
    <col min="54" max="59" width="8.453125" style="26" customWidth="1"/>
    <col min="60" max="60" width="12.453125" style="26" bestFit="1" customWidth="1"/>
    <col min="61" max="61" width="10.453125" style="26" bestFit="1" customWidth="1"/>
    <col min="62" max="72" width="8.453125" style="26" customWidth="1"/>
    <col min="73" max="73" width="12.453125" style="26" bestFit="1" customWidth="1"/>
    <col min="74" max="74" width="10.453125" style="26" bestFit="1" customWidth="1"/>
    <col min="75" max="158" width="8.453125" style="26" customWidth="1"/>
    <col min="159" max="163" width="8.453125" style="44" customWidth="1"/>
    <col min="164" max="168" width="8.453125" style="46" customWidth="1"/>
    <col min="169" max="173" width="8.453125" style="44" customWidth="1"/>
    <col min="174" max="178" width="8.453125" style="46" customWidth="1"/>
    <col min="179" max="179" width="8.453125" style="26" customWidth="1"/>
    <col min="180" max="183" width="8.453125" style="33" customWidth="1"/>
    <col min="184" max="184" width="8.453125" style="26" customWidth="1"/>
    <col min="185" max="185" width="8.453125" style="40"/>
    <col min="186" max="16384" width="8.453125" style="26"/>
  </cols>
  <sheetData>
    <row r="1" spans="2:185">
      <c r="D1" s="631" t="s">
        <v>528</v>
      </c>
      <c r="E1" s="631"/>
      <c r="F1" s="631"/>
      <c r="G1" s="631"/>
      <c r="H1" s="631"/>
      <c r="I1" s="631"/>
      <c r="J1" s="631"/>
      <c r="K1" s="631"/>
      <c r="L1" s="631"/>
      <c r="M1" s="631"/>
      <c r="N1" s="631"/>
      <c r="Q1" s="631" t="s">
        <v>535</v>
      </c>
      <c r="R1" s="631"/>
      <c r="S1" s="631"/>
      <c r="T1" s="631"/>
      <c r="U1" s="631"/>
      <c r="V1" s="631"/>
      <c r="W1" s="631"/>
      <c r="X1" s="631"/>
      <c r="Y1" s="631"/>
      <c r="Z1" s="631"/>
      <c r="AA1" s="631"/>
      <c r="AD1" s="632" t="s">
        <v>539</v>
      </c>
      <c r="AE1" s="633"/>
      <c r="AF1" s="633"/>
      <c r="AG1" s="633"/>
      <c r="AH1" s="633"/>
      <c r="AI1" s="633"/>
      <c r="AJ1" s="633"/>
      <c r="AK1" s="633"/>
      <c r="AL1" s="633"/>
      <c r="AM1" s="633"/>
      <c r="AN1" s="634"/>
      <c r="AQ1" s="631" t="s">
        <v>543</v>
      </c>
      <c r="AR1" s="631"/>
      <c r="AS1" s="631"/>
      <c r="AT1" s="631"/>
      <c r="AU1" s="631"/>
      <c r="AV1" s="631"/>
      <c r="AW1" s="631"/>
      <c r="AX1" s="631"/>
      <c r="AY1" s="631"/>
      <c r="AZ1" s="631"/>
      <c r="BA1" s="631"/>
      <c r="BD1" s="631" t="s">
        <v>547</v>
      </c>
      <c r="BE1" s="631"/>
      <c r="BF1" s="631"/>
      <c r="BG1" s="631"/>
      <c r="BH1" s="631"/>
      <c r="BI1" s="631"/>
      <c r="BJ1" s="631"/>
      <c r="BK1" s="631"/>
      <c r="BL1" s="631"/>
      <c r="BM1" s="631"/>
      <c r="BN1" s="631"/>
      <c r="BQ1" s="631" t="s">
        <v>551</v>
      </c>
      <c r="BR1" s="631"/>
      <c r="BS1" s="631"/>
      <c r="BT1" s="631"/>
      <c r="BU1" s="631"/>
      <c r="BV1" s="631"/>
      <c r="BW1" s="631"/>
      <c r="BX1" s="631"/>
      <c r="BY1" s="631"/>
      <c r="BZ1" s="631"/>
      <c r="CA1" s="631"/>
      <c r="CD1" s="631" t="s">
        <v>556</v>
      </c>
      <c r="CE1" s="631"/>
      <c r="CF1" s="631"/>
      <c r="CG1" s="631"/>
      <c r="CH1" s="631"/>
      <c r="CI1" s="631"/>
      <c r="CJ1" s="631"/>
      <c r="CK1" s="631"/>
      <c r="CL1" s="631"/>
      <c r="CM1" s="631"/>
      <c r="CN1" s="631"/>
      <c r="CQ1" s="631" t="s">
        <v>558</v>
      </c>
      <c r="CR1" s="631"/>
      <c r="CS1" s="631"/>
      <c r="CT1" s="631"/>
      <c r="CU1" s="631"/>
      <c r="CV1" s="631"/>
      <c r="CW1" s="631"/>
      <c r="CX1" s="631"/>
      <c r="CY1" s="631"/>
      <c r="CZ1" s="631"/>
      <c r="DA1" s="631"/>
      <c r="DD1" s="631" t="s">
        <v>563</v>
      </c>
      <c r="DE1" s="631"/>
      <c r="DF1" s="631"/>
      <c r="DG1" s="631"/>
      <c r="DH1" s="631"/>
      <c r="DI1" s="631"/>
      <c r="DJ1" s="631"/>
      <c r="DK1" s="631"/>
      <c r="DL1" s="631"/>
      <c r="DM1" s="631"/>
      <c r="DN1" s="631"/>
      <c r="DQ1" s="631" t="s">
        <v>566</v>
      </c>
      <c r="DR1" s="631"/>
      <c r="DS1" s="631"/>
      <c r="DT1" s="631"/>
      <c r="DU1" s="631"/>
      <c r="DV1" s="631"/>
      <c r="DW1" s="631"/>
      <c r="DX1" s="631"/>
      <c r="DY1" s="631"/>
      <c r="DZ1" s="631"/>
      <c r="EA1" s="631"/>
      <c r="ED1" s="631" t="s">
        <v>568</v>
      </c>
      <c r="EE1" s="631"/>
      <c r="EF1" s="631"/>
      <c r="EG1" s="631"/>
      <c r="EH1" s="631"/>
      <c r="EI1" s="631"/>
      <c r="EJ1" s="631"/>
      <c r="EK1" s="631"/>
      <c r="EL1" s="631"/>
      <c r="EM1" s="631"/>
      <c r="EN1" s="631"/>
      <c r="EQ1" s="631" t="s">
        <v>570</v>
      </c>
      <c r="ER1" s="631"/>
      <c r="ES1" s="631"/>
      <c r="ET1" s="631"/>
      <c r="EU1" s="631"/>
      <c r="EV1" s="631"/>
      <c r="EW1" s="631"/>
      <c r="EX1" s="631"/>
      <c r="EY1" s="631"/>
      <c r="EZ1" s="631"/>
      <c r="FA1" s="631"/>
      <c r="FC1" s="655" t="s">
        <v>1119</v>
      </c>
      <c r="FD1" s="655"/>
      <c r="FE1" s="655"/>
      <c r="FF1" s="655"/>
      <c r="FG1" s="655"/>
      <c r="FH1" s="655"/>
      <c r="FI1" s="655"/>
      <c r="FJ1" s="655"/>
      <c r="FK1" s="655"/>
      <c r="FL1" s="655"/>
      <c r="FM1" s="655"/>
      <c r="FN1" s="655"/>
      <c r="FO1" s="655"/>
      <c r="FP1" s="655"/>
      <c r="FQ1" s="655"/>
      <c r="FR1" s="655"/>
      <c r="FS1" s="655"/>
      <c r="FT1" s="655"/>
      <c r="FU1" s="655"/>
      <c r="FV1" s="655"/>
      <c r="FX1" s="654" t="s">
        <v>1120</v>
      </c>
      <c r="FY1" s="654"/>
      <c r="FZ1" s="654"/>
      <c r="GA1" s="654"/>
    </row>
    <row r="2" spans="2:185">
      <c r="D2" s="631"/>
      <c r="E2" s="631"/>
      <c r="F2" s="631"/>
      <c r="G2" s="631"/>
      <c r="H2" s="631"/>
      <c r="I2" s="631"/>
      <c r="J2" s="631"/>
      <c r="K2" s="631"/>
      <c r="L2" s="631"/>
      <c r="M2" s="631"/>
      <c r="N2" s="631"/>
      <c r="Q2" s="631"/>
      <c r="R2" s="631"/>
      <c r="S2" s="631"/>
      <c r="T2" s="631"/>
      <c r="U2" s="631"/>
      <c r="V2" s="631"/>
      <c r="W2" s="631"/>
      <c r="X2" s="631"/>
      <c r="Y2" s="631"/>
      <c r="Z2" s="631"/>
      <c r="AA2" s="631"/>
      <c r="AD2" s="635"/>
      <c r="AE2" s="636"/>
      <c r="AF2" s="636"/>
      <c r="AG2" s="636"/>
      <c r="AH2" s="636"/>
      <c r="AI2" s="636"/>
      <c r="AJ2" s="636"/>
      <c r="AK2" s="636"/>
      <c r="AL2" s="636"/>
      <c r="AM2" s="636"/>
      <c r="AN2" s="637"/>
      <c r="AQ2" s="631"/>
      <c r="AR2" s="631"/>
      <c r="AS2" s="631"/>
      <c r="AT2" s="631"/>
      <c r="AU2" s="631"/>
      <c r="AV2" s="631"/>
      <c r="AW2" s="631"/>
      <c r="AX2" s="631"/>
      <c r="AY2" s="631"/>
      <c r="AZ2" s="631"/>
      <c r="BA2" s="631"/>
      <c r="BD2" s="631"/>
      <c r="BE2" s="631"/>
      <c r="BF2" s="631"/>
      <c r="BG2" s="631"/>
      <c r="BH2" s="631"/>
      <c r="BI2" s="631"/>
      <c r="BJ2" s="631"/>
      <c r="BK2" s="631"/>
      <c r="BL2" s="631"/>
      <c r="BM2" s="631"/>
      <c r="BN2" s="631"/>
      <c r="BQ2" s="631"/>
      <c r="BR2" s="631"/>
      <c r="BS2" s="631"/>
      <c r="BT2" s="631"/>
      <c r="BU2" s="631"/>
      <c r="BV2" s="631"/>
      <c r="BW2" s="631"/>
      <c r="BX2" s="631"/>
      <c r="BY2" s="631"/>
      <c r="BZ2" s="631"/>
      <c r="CA2" s="631"/>
      <c r="CD2" s="631"/>
      <c r="CE2" s="631"/>
      <c r="CF2" s="631"/>
      <c r="CG2" s="631"/>
      <c r="CH2" s="631"/>
      <c r="CI2" s="631"/>
      <c r="CJ2" s="631"/>
      <c r="CK2" s="631"/>
      <c r="CL2" s="631"/>
      <c r="CM2" s="631"/>
      <c r="CN2" s="631"/>
      <c r="CQ2" s="631"/>
      <c r="CR2" s="631"/>
      <c r="CS2" s="631"/>
      <c r="CT2" s="631"/>
      <c r="CU2" s="631"/>
      <c r="CV2" s="631"/>
      <c r="CW2" s="631"/>
      <c r="CX2" s="631"/>
      <c r="CY2" s="631"/>
      <c r="CZ2" s="631"/>
      <c r="DA2" s="631"/>
      <c r="DD2" s="631"/>
      <c r="DE2" s="631"/>
      <c r="DF2" s="631"/>
      <c r="DG2" s="631"/>
      <c r="DH2" s="631"/>
      <c r="DI2" s="631"/>
      <c r="DJ2" s="631"/>
      <c r="DK2" s="631"/>
      <c r="DL2" s="631"/>
      <c r="DM2" s="631"/>
      <c r="DN2" s="631"/>
      <c r="DQ2" s="631"/>
      <c r="DR2" s="631"/>
      <c r="DS2" s="631"/>
      <c r="DT2" s="631"/>
      <c r="DU2" s="631"/>
      <c r="DV2" s="631"/>
      <c r="DW2" s="631"/>
      <c r="DX2" s="631"/>
      <c r="DY2" s="631"/>
      <c r="DZ2" s="631"/>
      <c r="EA2" s="631"/>
      <c r="ED2" s="631"/>
      <c r="EE2" s="631"/>
      <c r="EF2" s="631"/>
      <c r="EG2" s="631"/>
      <c r="EH2" s="631"/>
      <c r="EI2" s="631"/>
      <c r="EJ2" s="631"/>
      <c r="EK2" s="631"/>
      <c r="EL2" s="631"/>
      <c r="EM2" s="631"/>
      <c r="EN2" s="631"/>
      <c r="EQ2" s="631"/>
      <c r="ER2" s="631"/>
      <c r="ES2" s="631"/>
      <c r="ET2" s="631"/>
      <c r="EU2" s="631"/>
      <c r="EV2" s="631"/>
      <c r="EW2" s="631"/>
      <c r="EX2" s="631"/>
      <c r="EY2" s="631"/>
      <c r="EZ2" s="631"/>
      <c r="FA2" s="631"/>
      <c r="FC2" s="656" t="s">
        <v>47</v>
      </c>
      <c r="FD2" s="656"/>
      <c r="FE2" s="656"/>
      <c r="FF2" s="656"/>
      <c r="FG2" s="656"/>
      <c r="FH2" s="657" t="s">
        <v>78</v>
      </c>
      <c r="FI2" s="657"/>
      <c r="FJ2" s="657"/>
      <c r="FK2" s="657"/>
      <c r="FL2" s="657"/>
      <c r="FM2" s="655" t="s">
        <v>99</v>
      </c>
      <c r="FN2" s="655"/>
      <c r="FO2" s="655"/>
      <c r="FP2" s="655"/>
      <c r="FQ2" s="655"/>
      <c r="FR2" s="657" t="s">
        <v>121</v>
      </c>
      <c r="FS2" s="657"/>
      <c r="FT2" s="657"/>
      <c r="FU2" s="657"/>
      <c r="FV2" s="657"/>
      <c r="FX2" s="526"/>
      <c r="FY2" s="526"/>
      <c r="FZ2" s="526"/>
      <c r="GA2" s="526"/>
    </row>
    <row r="3" spans="2:185" ht="58">
      <c r="B3" s="27" t="s">
        <v>1121</v>
      </c>
      <c r="D3" s="53" t="s">
        <v>1122</v>
      </c>
      <c r="E3" s="53" t="s">
        <v>1123</v>
      </c>
      <c r="F3" s="53" t="s">
        <v>1124</v>
      </c>
      <c r="G3" s="53" t="s">
        <v>1125</v>
      </c>
      <c r="H3" s="53" t="s">
        <v>1126</v>
      </c>
      <c r="I3" s="53" t="s">
        <v>1127</v>
      </c>
      <c r="J3" s="53" t="s">
        <v>1128</v>
      </c>
      <c r="K3" s="53" t="s">
        <v>1129</v>
      </c>
      <c r="L3" s="53" t="s">
        <v>1130</v>
      </c>
      <c r="M3" s="53" t="s">
        <v>704</v>
      </c>
      <c r="N3" s="53" t="s">
        <v>40</v>
      </c>
      <c r="O3" s="27" t="s">
        <v>1121</v>
      </c>
      <c r="P3" s="27"/>
      <c r="Q3" s="53" t="s">
        <v>1122</v>
      </c>
      <c r="R3" s="53" t="s">
        <v>1123</v>
      </c>
      <c r="S3" s="53" t="s">
        <v>1124</v>
      </c>
      <c r="T3" s="53" t="s">
        <v>1125</v>
      </c>
      <c r="U3" s="53" t="s">
        <v>1126</v>
      </c>
      <c r="V3" s="53" t="s">
        <v>1127</v>
      </c>
      <c r="W3" s="53" t="s">
        <v>1128</v>
      </c>
      <c r="X3" s="53" t="s">
        <v>1129</v>
      </c>
      <c r="Y3" s="53" t="s">
        <v>1130</v>
      </c>
      <c r="Z3" s="53" t="s">
        <v>704</v>
      </c>
      <c r="AA3" s="53" t="s">
        <v>40</v>
      </c>
      <c r="AB3" s="27" t="s">
        <v>1121</v>
      </c>
      <c r="AC3" s="27"/>
      <c r="AD3" s="53" t="s">
        <v>1122</v>
      </c>
      <c r="AE3" s="53" t="s">
        <v>1123</v>
      </c>
      <c r="AF3" s="53" t="s">
        <v>1124</v>
      </c>
      <c r="AG3" s="53" t="s">
        <v>1125</v>
      </c>
      <c r="AH3" s="53" t="s">
        <v>1126</v>
      </c>
      <c r="AI3" s="53" t="s">
        <v>1127</v>
      </c>
      <c r="AJ3" s="53" t="s">
        <v>1128</v>
      </c>
      <c r="AK3" s="53" t="s">
        <v>1129</v>
      </c>
      <c r="AL3" s="53" t="s">
        <v>1130</v>
      </c>
      <c r="AM3" s="53" t="s">
        <v>704</v>
      </c>
      <c r="AN3" s="53" t="s">
        <v>40</v>
      </c>
      <c r="AO3" s="27" t="s">
        <v>1121</v>
      </c>
      <c r="AP3" s="27"/>
      <c r="AQ3" s="53" t="s">
        <v>1122</v>
      </c>
      <c r="AR3" s="53" t="s">
        <v>1123</v>
      </c>
      <c r="AS3" s="53" t="s">
        <v>1124</v>
      </c>
      <c r="AT3" s="53" t="s">
        <v>1125</v>
      </c>
      <c r="AU3" s="53" t="s">
        <v>1126</v>
      </c>
      <c r="AV3" s="53" t="s">
        <v>1127</v>
      </c>
      <c r="AW3" s="53" t="s">
        <v>1128</v>
      </c>
      <c r="AX3" s="53" t="s">
        <v>1129</v>
      </c>
      <c r="AY3" s="53" t="s">
        <v>1130</v>
      </c>
      <c r="AZ3" s="53" t="s">
        <v>704</v>
      </c>
      <c r="BA3" s="53" t="s">
        <v>40</v>
      </c>
      <c r="BB3" s="27" t="s">
        <v>1121</v>
      </c>
      <c r="BC3" s="27"/>
      <c r="BD3" s="53" t="s">
        <v>1122</v>
      </c>
      <c r="BE3" s="53" t="s">
        <v>1123</v>
      </c>
      <c r="BF3" s="53" t="s">
        <v>1124</v>
      </c>
      <c r="BG3" s="53" t="s">
        <v>1125</v>
      </c>
      <c r="BH3" s="53" t="s">
        <v>1126</v>
      </c>
      <c r="BI3" s="53" t="s">
        <v>1127</v>
      </c>
      <c r="BJ3" s="53" t="s">
        <v>1128</v>
      </c>
      <c r="BK3" s="53" t="s">
        <v>1129</v>
      </c>
      <c r="BL3" s="53" t="s">
        <v>1130</v>
      </c>
      <c r="BM3" s="53" t="s">
        <v>704</v>
      </c>
      <c r="BN3" s="53" t="s">
        <v>40</v>
      </c>
      <c r="BO3" s="27" t="s">
        <v>1121</v>
      </c>
      <c r="BP3" s="27"/>
      <c r="BQ3" s="53" t="s">
        <v>1122</v>
      </c>
      <c r="BR3" s="53" t="s">
        <v>1123</v>
      </c>
      <c r="BS3" s="53" t="s">
        <v>1124</v>
      </c>
      <c r="BT3" s="53" t="s">
        <v>1125</v>
      </c>
      <c r="BU3" s="53" t="s">
        <v>1126</v>
      </c>
      <c r="BV3" s="53" t="s">
        <v>1127</v>
      </c>
      <c r="BW3" s="53" t="s">
        <v>1128</v>
      </c>
      <c r="BX3" s="53" t="s">
        <v>1129</v>
      </c>
      <c r="BY3" s="53" t="s">
        <v>1130</v>
      </c>
      <c r="BZ3" s="53" t="s">
        <v>704</v>
      </c>
      <c r="CA3" s="53" t="s">
        <v>40</v>
      </c>
      <c r="CB3" s="27" t="s">
        <v>1121</v>
      </c>
      <c r="CC3" s="27"/>
      <c r="CD3" s="53" t="s">
        <v>1122</v>
      </c>
      <c r="CE3" s="53" t="s">
        <v>1123</v>
      </c>
      <c r="CF3" s="53" t="s">
        <v>1124</v>
      </c>
      <c r="CG3" s="53" t="s">
        <v>1125</v>
      </c>
      <c r="CH3" s="53" t="s">
        <v>1126</v>
      </c>
      <c r="CI3" s="53" t="s">
        <v>1127</v>
      </c>
      <c r="CJ3" s="53" t="s">
        <v>1128</v>
      </c>
      <c r="CK3" s="53" t="s">
        <v>1129</v>
      </c>
      <c r="CL3" s="53" t="s">
        <v>1130</v>
      </c>
      <c r="CM3" s="53" t="s">
        <v>704</v>
      </c>
      <c r="CN3" s="53" t="s">
        <v>40</v>
      </c>
      <c r="CO3" s="27" t="s">
        <v>1121</v>
      </c>
      <c r="CP3" s="27"/>
      <c r="CQ3" s="53" t="s">
        <v>1122</v>
      </c>
      <c r="CR3" s="53" t="s">
        <v>1123</v>
      </c>
      <c r="CS3" s="53" t="s">
        <v>1124</v>
      </c>
      <c r="CT3" s="53" t="s">
        <v>1125</v>
      </c>
      <c r="CU3" s="53" t="s">
        <v>1126</v>
      </c>
      <c r="CV3" s="53" t="s">
        <v>1127</v>
      </c>
      <c r="CW3" s="53" t="s">
        <v>1128</v>
      </c>
      <c r="CX3" s="53" t="s">
        <v>1129</v>
      </c>
      <c r="CY3" s="53" t="s">
        <v>1130</v>
      </c>
      <c r="CZ3" s="53" t="s">
        <v>704</v>
      </c>
      <c r="DA3" s="53" t="s">
        <v>40</v>
      </c>
      <c r="DB3" s="27" t="s">
        <v>1121</v>
      </c>
      <c r="DC3" s="27"/>
      <c r="DD3" s="53" t="s">
        <v>1122</v>
      </c>
      <c r="DE3" s="53" t="s">
        <v>1123</v>
      </c>
      <c r="DF3" s="53" t="s">
        <v>1124</v>
      </c>
      <c r="DG3" s="53" t="s">
        <v>1125</v>
      </c>
      <c r="DH3" s="53" t="s">
        <v>1126</v>
      </c>
      <c r="DI3" s="53" t="s">
        <v>1127</v>
      </c>
      <c r="DJ3" s="53" t="s">
        <v>1128</v>
      </c>
      <c r="DK3" s="53" t="s">
        <v>1129</v>
      </c>
      <c r="DL3" s="53" t="s">
        <v>1130</v>
      </c>
      <c r="DM3" s="53" t="s">
        <v>704</v>
      </c>
      <c r="DN3" s="53" t="s">
        <v>40</v>
      </c>
      <c r="DO3" s="27" t="s">
        <v>1121</v>
      </c>
      <c r="DP3" s="27"/>
      <c r="DQ3" s="53" t="s">
        <v>1122</v>
      </c>
      <c r="DR3" s="53" t="s">
        <v>1123</v>
      </c>
      <c r="DS3" s="53" t="s">
        <v>1124</v>
      </c>
      <c r="DT3" s="53" t="s">
        <v>1125</v>
      </c>
      <c r="DU3" s="53" t="s">
        <v>1126</v>
      </c>
      <c r="DV3" s="53" t="s">
        <v>1127</v>
      </c>
      <c r="DW3" s="53" t="s">
        <v>1128</v>
      </c>
      <c r="DX3" s="53" t="s">
        <v>1129</v>
      </c>
      <c r="DY3" s="53" t="s">
        <v>1130</v>
      </c>
      <c r="DZ3" s="53" t="s">
        <v>704</v>
      </c>
      <c r="EA3" s="53" t="s">
        <v>40</v>
      </c>
      <c r="EB3" s="27" t="s">
        <v>1121</v>
      </c>
      <c r="EC3" s="27"/>
      <c r="ED3" s="53" t="s">
        <v>1122</v>
      </c>
      <c r="EE3" s="53" t="s">
        <v>1123</v>
      </c>
      <c r="EF3" s="53" t="s">
        <v>1124</v>
      </c>
      <c r="EG3" s="53" t="s">
        <v>1125</v>
      </c>
      <c r="EH3" s="53" t="s">
        <v>1126</v>
      </c>
      <c r="EI3" s="53" t="s">
        <v>1127</v>
      </c>
      <c r="EJ3" s="53" t="s">
        <v>1128</v>
      </c>
      <c r="EK3" s="53" t="s">
        <v>1129</v>
      </c>
      <c r="EL3" s="53" t="s">
        <v>1130</v>
      </c>
      <c r="EM3" s="53" t="s">
        <v>704</v>
      </c>
      <c r="EN3" s="53" t="s">
        <v>40</v>
      </c>
      <c r="EO3" s="26" t="s">
        <v>1121</v>
      </c>
      <c r="EP3" s="27"/>
      <c r="EQ3" s="53" t="s">
        <v>1122</v>
      </c>
      <c r="ER3" s="53" t="s">
        <v>1123</v>
      </c>
      <c r="ES3" s="53" t="s">
        <v>1124</v>
      </c>
      <c r="ET3" s="53" t="s">
        <v>1125</v>
      </c>
      <c r="EU3" s="53" t="s">
        <v>1126</v>
      </c>
      <c r="EV3" s="53" t="s">
        <v>1127</v>
      </c>
      <c r="EW3" s="53" t="s">
        <v>1128</v>
      </c>
      <c r="EX3" s="53" t="s">
        <v>1129</v>
      </c>
      <c r="EY3" s="53" t="s">
        <v>1130</v>
      </c>
      <c r="EZ3" s="53" t="s">
        <v>704</v>
      </c>
      <c r="FA3" s="53" t="s">
        <v>40</v>
      </c>
      <c r="FC3" s="528" t="s">
        <v>1131</v>
      </c>
      <c r="FD3" s="528" t="s">
        <v>1132</v>
      </c>
      <c r="FE3" s="528" t="s">
        <v>1133</v>
      </c>
      <c r="FF3" s="528" t="s">
        <v>1134</v>
      </c>
      <c r="FG3" s="528" t="s">
        <v>1135</v>
      </c>
      <c r="FH3" s="22" t="s">
        <v>1131</v>
      </c>
      <c r="FI3" s="22" t="s">
        <v>1132</v>
      </c>
      <c r="FJ3" s="22" t="s">
        <v>1133</v>
      </c>
      <c r="FK3" s="22" t="s">
        <v>1134</v>
      </c>
      <c r="FL3" s="22" t="s">
        <v>1135</v>
      </c>
      <c r="FM3" s="528" t="s">
        <v>1131</v>
      </c>
      <c r="FN3" s="528" t="s">
        <v>1132</v>
      </c>
      <c r="FO3" s="528" t="s">
        <v>1133</v>
      </c>
      <c r="FP3" s="528" t="s">
        <v>1134</v>
      </c>
      <c r="FQ3" s="528" t="s">
        <v>1135</v>
      </c>
      <c r="FR3" s="22" t="s">
        <v>1131</v>
      </c>
      <c r="FS3" s="22" t="s">
        <v>1132</v>
      </c>
      <c r="FT3" s="22" t="s">
        <v>1133</v>
      </c>
      <c r="FU3" s="22" t="s">
        <v>1134</v>
      </c>
      <c r="FV3" s="22" t="s">
        <v>1135</v>
      </c>
      <c r="FX3" s="33" t="s">
        <v>47</v>
      </c>
      <c r="FY3" s="33" t="s">
        <v>78</v>
      </c>
      <c r="FZ3" s="33" t="s">
        <v>99</v>
      </c>
      <c r="GA3" s="33" t="s">
        <v>121</v>
      </c>
      <c r="GC3" s="40" t="s">
        <v>169</v>
      </c>
    </row>
    <row r="4" spans="2:185">
      <c r="D4" s="619" t="s">
        <v>1136</v>
      </c>
      <c r="E4" s="620"/>
      <c r="F4" s="620"/>
      <c r="G4" s="620"/>
      <c r="H4" s="620"/>
      <c r="I4" s="620"/>
      <c r="J4" s="620"/>
      <c r="K4" s="620"/>
      <c r="L4" s="620"/>
      <c r="M4" s="620"/>
      <c r="N4" s="621"/>
      <c r="O4" s="65"/>
      <c r="P4" s="65"/>
      <c r="Q4" s="619" t="s">
        <v>1136</v>
      </c>
      <c r="R4" s="620"/>
      <c r="S4" s="620"/>
      <c r="T4" s="620"/>
      <c r="U4" s="620"/>
      <c r="V4" s="620"/>
      <c r="W4" s="620"/>
      <c r="X4" s="620"/>
      <c r="Y4" s="620"/>
      <c r="Z4" s="620"/>
      <c r="AA4" s="621"/>
      <c r="AB4" s="65"/>
      <c r="AC4" s="65"/>
      <c r="AD4" s="619" t="s">
        <v>1136</v>
      </c>
      <c r="AE4" s="620"/>
      <c r="AF4" s="620"/>
      <c r="AG4" s="620"/>
      <c r="AH4" s="620"/>
      <c r="AI4" s="620"/>
      <c r="AJ4" s="620"/>
      <c r="AK4" s="620"/>
      <c r="AL4" s="620"/>
      <c r="AM4" s="620"/>
      <c r="AN4" s="621"/>
      <c r="AO4" s="65"/>
      <c r="AP4" s="65"/>
      <c r="AQ4" s="619" t="s">
        <v>1137</v>
      </c>
      <c r="AR4" s="620"/>
      <c r="AS4" s="620"/>
      <c r="AT4" s="620"/>
      <c r="AU4" s="620"/>
      <c r="AV4" s="620"/>
      <c r="AW4" s="620"/>
      <c r="AX4" s="620"/>
      <c r="AY4" s="620"/>
      <c r="AZ4" s="620"/>
      <c r="BA4" s="621"/>
      <c r="BB4" s="65"/>
      <c r="BC4" s="65"/>
      <c r="BD4" s="619" t="s">
        <v>1136</v>
      </c>
      <c r="BE4" s="620"/>
      <c r="BF4" s="620"/>
      <c r="BG4" s="620"/>
      <c r="BH4" s="620"/>
      <c r="BI4" s="620"/>
      <c r="BJ4" s="620"/>
      <c r="BK4" s="620"/>
      <c r="BL4" s="620"/>
      <c r="BM4" s="620"/>
      <c r="BN4" s="621"/>
      <c r="BO4" s="65"/>
      <c r="BP4" s="65"/>
      <c r="BQ4" s="619" t="s">
        <v>1138</v>
      </c>
      <c r="BR4" s="620"/>
      <c r="BS4" s="620"/>
      <c r="BT4" s="620"/>
      <c r="BU4" s="620"/>
      <c r="BV4" s="620"/>
      <c r="BW4" s="620"/>
      <c r="BX4" s="620"/>
      <c r="BY4" s="620"/>
      <c r="BZ4" s="620"/>
      <c r="CA4" s="621"/>
      <c r="CB4" s="65"/>
      <c r="CC4" s="65"/>
      <c r="CD4" s="619" t="s">
        <v>1139</v>
      </c>
      <c r="CE4" s="620"/>
      <c r="CF4" s="620"/>
      <c r="CG4" s="620"/>
      <c r="CH4" s="620"/>
      <c r="CI4" s="620"/>
      <c r="CJ4" s="620"/>
      <c r="CK4" s="620"/>
      <c r="CL4" s="620"/>
      <c r="CM4" s="620"/>
      <c r="CN4" s="621"/>
      <c r="CO4" s="65"/>
      <c r="CP4" s="65"/>
      <c r="CQ4" s="619" t="s">
        <v>1139</v>
      </c>
      <c r="CR4" s="620"/>
      <c r="CS4" s="620"/>
      <c r="CT4" s="620"/>
      <c r="CU4" s="620"/>
      <c r="CV4" s="620"/>
      <c r="CW4" s="620"/>
      <c r="CX4" s="620"/>
      <c r="CY4" s="620"/>
      <c r="CZ4" s="620"/>
      <c r="DA4" s="621"/>
      <c r="DB4" s="65"/>
      <c r="DC4" s="65"/>
      <c r="DD4" s="619" t="s">
        <v>1139</v>
      </c>
      <c r="DE4" s="620"/>
      <c r="DF4" s="620"/>
      <c r="DG4" s="620"/>
      <c r="DH4" s="620"/>
      <c r="DI4" s="620"/>
      <c r="DJ4" s="620"/>
      <c r="DK4" s="620"/>
      <c r="DL4" s="620"/>
      <c r="DM4" s="620"/>
      <c r="DN4" s="621"/>
      <c r="DO4" s="65"/>
      <c r="DP4" s="65"/>
      <c r="DQ4" s="619" t="s">
        <v>1140</v>
      </c>
      <c r="DR4" s="620"/>
      <c r="DS4" s="620"/>
      <c r="DT4" s="620"/>
      <c r="DU4" s="620"/>
      <c r="DV4" s="620"/>
      <c r="DW4" s="620"/>
      <c r="DX4" s="620"/>
      <c r="DY4" s="620"/>
      <c r="DZ4" s="620"/>
      <c r="EA4" s="621"/>
      <c r="EB4" s="65"/>
      <c r="EC4" s="65"/>
      <c r="ED4" s="619" t="s">
        <v>1140</v>
      </c>
      <c r="EE4" s="620"/>
      <c r="EF4" s="620"/>
      <c r="EG4" s="620"/>
      <c r="EH4" s="620"/>
      <c r="EI4" s="620"/>
      <c r="EJ4" s="620"/>
      <c r="EK4" s="620"/>
      <c r="EL4" s="620"/>
      <c r="EM4" s="620"/>
      <c r="EN4" s="621"/>
      <c r="EO4" s="65"/>
      <c r="EP4" s="65"/>
      <c r="EQ4" s="619" t="s">
        <v>1141</v>
      </c>
      <c r="ER4" s="620"/>
      <c r="ES4" s="620"/>
      <c r="ET4" s="620"/>
      <c r="EU4" s="620"/>
      <c r="EV4" s="620"/>
      <c r="EW4" s="620"/>
      <c r="EX4" s="620"/>
      <c r="EY4" s="620"/>
      <c r="EZ4" s="620"/>
      <c r="FA4" s="621"/>
      <c r="FC4" s="48"/>
      <c r="FD4" s="48"/>
      <c r="FE4" s="48"/>
      <c r="FF4" s="48"/>
      <c r="FG4" s="48"/>
      <c r="FH4" s="48"/>
      <c r="FI4" s="48"/>
      <c r="FJ4" s="48"/>
      <c r="FK4" s="48"/>
      <c r="FL4" s="48"/>
      <c r="FM4" s="48"/>
      <c r="FN4" s="48"/>
      <c r="FO4" s="48"/>
      <c r="FP4" s="48"/>
      <c r="FQ4" s="48"/>
      <c r="FR4" s="48"/>
      <c r="FS4" s="48"/>
      <c r="FT4" s="48"/>
      <c r="FU4" s="48"/>
      <c r="FV4" s="48"/>
      <c r="FX4" s="50"/>
      <c r="FY4" s="50"/>
      <c r="FZ4" s="50"/>
      <c r="GA4" s="50"/>
    </row>
    <row r="5" spans="2:185" ht="36">
      <c r="B5" s="27" t="s">
        <v>963</v>
      </c>
      <c r="C5" s="26" t="s">
        <v>270</v>
      </c>
      <c r="D5" s="66" t="s">
        <v>1142</v>
      </c>
      <c r="E5" s="64" t="e">
        <f>'Geo &amp; CIC Deployment Plan'!#REF!</f>
        <v>#REF!</v>
      </c>
      <c r="F5" s="64" t="e">
        <f>'Geo &amp; CIC Deployment Plan'!#REF!</f>
        <v>#REF!</v>
      </c>
      <c r="G5" s="64" t="e">
        <f>'Geo &amp; CIC Deployment Plan'!#REF!</f>
        <v>#REF!</v>
      </c>
      <c r="H5" s="64" t="e">
        <f>'Geo &amp; CIC Deployment Plan'!#REF!</f>
        <v>#REF!</v>
      </c>
      <c r="I5" s="64" t="e">
        <f>'Geo &amp; CIC Deployment Plan'!#REF!</f>
        <v>#REF!</v>
      </c>
      <c r="J5" s="64"/>
      <c r="K5" s="64" t="e">
        <f>'Geo &amp; CIC Deployment Plan'!#REF!</f>
        <v>#REF!</v>
      </c>
      <c r="L5" s="64" t="e">
        <f>'Geo &amp; CIC Deployment Plan'!#REF!</f>
        <v>#REF!</v>
      </c>
      <c r="M5" s="64" t="e">
        <f>'Geo &amp; CIC Deployment Plan'!#REF!</f>
        <v>#REF!</v>
      </c>
      <c r="N5" s="64"/>
      <c r="O5" s="65" t="s">
        <v>963</v>
      </c>
      <c r="P5" s="65" t="s">
        <v>270</v>
      </c>
      <c r="Q5" s="66" t="s">
        <v>1143</v>
      </c>
      <c r="R5" s="64" t="e">
        <f>'Geo &amp; CIC Deployment Plan'!#REF!</f>
        <v>#REF!</v>
      </c>
      <c r="S5" s="64" t="e">
        <f>'Geo &amp; CIC Deployment Plan'!#REF!</f>
        <v>#REF!</v>
      </c>
      <c r="T5" s="64" t="e">
        <f>'Geo &amp; CIC Deployment Plan'!#REF!</f>
        <v>#REF!</v>
      </c>
      <c r="U5" s="64" t="e">
        <f>'Geo &amp; CIC Deployment Plan'!#REF!</f>
        <v>#REF!</v>
      </c>
      <c r="V5" s="64" t="e">
        <f>'Geo &amp; CIC Deployment Plan'!#REF!</f>
        <v>#REF!</v>
      </c>
      <c r="W5" s="64"/>
      <c r="X5" s="64" t="e">
        <f>'Geo &amp; CIC Deployment Plan'!#REF!</f>
        <v>#REF!</v>
      </c>
      <c r="Y5" s="64" t="e">
        <f>'Geo &amp; CIC Deployment Plan'!#REF!</f>
        <v>#REF!</v>
      </c>
      <c r="Z5" s="64" t="e">
        <f>'Geo &amp; CIC Deployment Plan'!#REF!</f>
        <v>#REF!</v>
      </c>
      <c r="AA5" s="64"/>
      <c r="AB5" s="65" t="s">
        <v>963</v>
      </c>
      <c r="AC5" s="65" t="s">
        <v>270</v>
      </c>
      <c r="AD5" s="66" t="s">
        <v>1144</v>
      </c>
      <c r="AE5" s="64" t="e">
        <f>'Geo &amp; CIC Deployment Plan'!#REF!</f>
        <v>#REF!</v>
      </c>
      <c r="AF5" s="64" t="e">
        <f>'Geo &amp; CIC Deployment Plan'!#REF!</f>
        <v>#REF!</v>
      </c>
      <c r="AG5" s="64" t="e">
        <f>'Geo &amp; CIC Deployment Plan'!#REF!</f>
        <v>#REF!</v>
      </c>
      <c r="AH5" s="64" t="e">
        <f>'Geo &amp; CIC Deployment Plan'!#REF!</f>
        <v>#REF!</v>
      </c>
      <c r="AI5" s="64" t="e">
        <f>'Geo &amp; CIC Deployment Plan'!#REF!</f>
        <v>#REF!</v>
      </c>
      <c r="AJ5" s="64"/>
      <c r="AK5" s="64" t="e">
        <f>'Geo &amp; CIC Deployment Plan'!#REF!</f>
        <v>#REF!</v>
      </c>
      <c r="AL5" s="64" t="e">
        <f>'Geo &amp; CIC Deployment Plan'!#REF!</f>
        <v>#REF!</v>
      </c>
      <c r="AM5" s="64" t="e">
        <f>'Geo &amp; CIC Deployment Plan'!#REF!</f>
        <v>#REF!</v>
      </c>
      <c r="AN5" s="64"/>
      <c r="AO5" s="65" t="s">
        <v>963</v>
      </c>
      <c r="AP5" s="65" t="s">
        <v>987</v>
      </c>
      <c r="AQ5" s="66" t="s">
        <v>1145</v>
      </c>
      <c r="AR5" s="64" t="e">
        <f>'Geo &amp; CIC Deployment Plan'!#REF!</f>
        <v>#REF!</v>
      </c>
      <c r="AS5" s="64" t="e">
        <f>'Geo &amp; CIC Deployment Plan'!#REF!</f>
        <v>#REF!</v>
      </c>
      <c r="AT5" s="64" t="e">
        <f>'Geo &amp; CIC Deployment Plan'!#REF!</f>
        <v>#REF!</v>
      </c>
      <c r="AU5" s="64" t="e">
        <f>'Geo &amp; CIC Deployment Plan'!#REF!</f>
        <v>#REF!</v>
      </c>
      <c r="AV5" s="64" t="e">
        <f>'Geo &amp; CIC Deployment Plan'!#REF!</f>
        <v>#REF!</v>
      </c>
      <c r="AW5" s="64"/>
      <c r="AX5" s="64" t="e">
        <f>'Geo &amp; CIC Deployment Plan'!#REF!</f>
        <v>#REF!</v>
      </c>
      <c r="AY5" s="64" t="e">
        <f>'Geo &amp; CIC Deployment Plan'!#REF!</f>
        <v>#REF!</v>
      </c>
      <c r="AZ5" s="64" t="e">
        <f>'Geo &amp; CIC Deployment Plan'!#REF!</f>
        <v>#REF!</v>
      </c>
      <c r="BA5" s="64">
        <v>89</v>
      </c>
      <c r="BB5" s="65" t="s">
        <v>963</v>
      </c>
      <c r="BC5" s="65" t="s">
        <v>270</v>
      </c>
      <c r="BD5" s="66" t="s">
        <v>1146</v>
      </c>
      <c r="BE5" s="67" t="e">
        <f>'Geo &amp; CIC Deployment Plan'!#REF!</f>
        <v>#REF!</v>
      </c>
      <c r="BF5" s="67" t="e">
        <f>'Geo &amp; CIC Deployment Plan'!#REF!</f>
        <v>#REF!</v>
      </c>
      <c r="BG5" s="67" t="e">
        <f>'Geo &amp; CIC Deployment Plan'!#REF!</f>
        <v>#REF!</v>
      </c>
      <c r="BH5" s="67" t="e">
        <f>'Geo &amp; CIC Deployment Plan'!#REF!</f>
        <v>#REF!</v>
      </c>
      <c r="BI5" s="67" t="e">
        <f>'Geo &amp; CIC Deployment Plan'!#REF!</f>
        <v>#REF!</v>
      </c>
      <c r="BJ5" s="67"/>
      <c r="BK5" s="67" t="e">
        <f>'Geo &amp; CIC Deployment Plan'!#REF!</f>
        <v>#REF!</v>
      </c>
      <c r="BL5" s="67" t="e">
        <f>'Geo &amp; CIC Deployment Plan'!#REF!</f>
        <v>#REF!</v>
      </c>
      <c r="BM5" s="64" t="e">
        <f>'Geo &amp; CIC Deployment Plan'!#REF!</f>
        <v>#REF!</v>
      </c>
      <c r="BN5" s="64">
        <v>60</v>
      </c>
      <c r="BO5" s="65" t="s">
        <v>963</v>
      </c>
      <c r="BP5" s="65" t="s">
        <v>1147</v>
      </c>
      <c r="BQ5" s="66" t="s">
        <v>1148</v>
      </c>
      <c r="BR5" s="67" t="e">
        <f>'Geo &amp; CIC Deployment Plan'!#REF!</f>
        <v>#REF!</v>
      </c>
      <c r="BS5" s="67" t="e">
        <f>'Geo &amp; CIC Deployment Plan'!#REF!</f>
        <v>#REF!</v>
      </c>
      <c r="BT5" s="67" t="e">
        <f>'Geo &amp; CIC Deployment Plan'!#REF!</f>
        <v>#REF!</v>
      </c>
      <c r="BU5" s="67" t="e">
        <f>'Geo &amp; CIC Deployment Plan'!#REF!</f>
        <v>#REF!</v>
      </c>
      <c r="BV5" s="67" t="e">
        <f>'Geo &amp; CIC Deployment Plan'!#REF!</f>
        <v>#REF!</v>
      </c>
      <c r="BW5" s="68">
        <v>0</v>
      </c>
      <c r="BX5" s="67" t="e">
        <f>'Geo &amp; CIC Deployment Plan'!#REF!</f>
        <v>#REF!</v>
      </c>
      <c r="BY5" s="67" t="e">
        <f>'Geo &amp; CIC Deployment Plan'!#REF!</f>
        <v>#REF!</v>
      </c>
      <c r="BZ5" s="64" t="e">
        <f>'Geo &amp; CIC Deployment Plan'!#REF!</f>
        <v>#REF!</v>
      </c>
      <c r="CA5" s="64">
        <v>73</v>
      </c>
      <c r="CB5" s="65" t="s">
        <v>1149</v>
      </c>
      <c r="CC5" s="65" t="s">
        <v>872</v>
      </c>
      <c r="CD5" s="66" t="s">
        <v>1150</v>
      </c>
      <c r="CE5" s="67" t="e">
        <f>'Geo &amp; CIC Deployment Plan'!#REF!</f>
        <v>#REF!</v>
      </c>
      <c r="CF5" s="67" t="e">
        <f>'Geo &amp; CIC Deployment Plan'!#REF!</f>
        <v>#REF!</v>
      </c>
      <c r="CG5" s="67" t="e">
        <f>'Geo &amp; CIC Deployment Plan'!#REF!</f>
        <v>#REF!</v>
      </c>
      <c r="CH5" s="67" t="e">
        <f>'Geo &amp; CIC Deployment Plan'!#REF!</f>
        <v>#REF!</v>
      </c>
      <c r="CI5" s="67" t="e">
        <f>'Geo &amp; CIC Deployment Plan'!#REF!</f>
        <v>#REF!</v>
      </c>
      <c r="CJ5" s="68">
        <v>0</v>
      </c>
      <c r="CK5" s="67" t="e">
        <f>'Geo &amp; CIC Deployment Plan'!#REF!</f>
        <v>#REF!</v>
      </c>
      <c r="CL5" s="67" t="e">
        <f>'Geo &amp; CIC Deployment Plan'!#REF!</f>
        <v>#REF!</v>
      </c>
      <c r="CM5" s="64" t="e">
        <f>'Geo &amp; CIC Deployment Plan'!#REF!</f>
        <v>#REF!</v>
      </c>
      <c r="CN5" s="64"/>
      <c r="CO5" s="65" t="s">
        <v>1149</v>
      </c>
      <c r="CP5" s="65" t="s">
        <v>872</v>
      </c>
      <c r="CQ5" s="66" t="s">
        <v>1151</v>
      </c>
      <c r="CR5" s="67" t="e">
        <f>'Geo &amp; CIC Deployment Plan'!#REF!</f>
        <v>#REF!</v>
      </c>
      <c r="CS5" s="67" t="e">
        <f>'Geo &amp; CIC Deployment Plan'!#REF!</f>
        <v>#REF!</v>
      </c>
      <c r="CT5" s="67" t="e">
        <f>'Geo &amp; CIC Deployment Plan'!#REF!</f>
        <v>#REF!</v>
      </c>
      <c r="CU5" s="67" t="e">
        <f>'Geo &amp; CIC Deployment Plan'!#REF!</f>
        <v>#REF!</v>
      </c>
      <c r="CV5" s="67" t="e">
        <f>'Geo &amp; CIC Deployment Plan'!#REF!</f>
        <v>#REF!</v>
      </c>
      <c r="CW5" s="67"/>
      <c r="CX5" s="67" t="e">
        <f>'Geo &amp; CIC Deployment Plan'!#REF!</f>
        <v>#REF!</v>
      </c>
      <c r="CY5" s="67" t="e">
        <f>'Geo &amp; CIC Deployment Plan'!#REF!</f>
        <v>#REF!</v>
      </c>
      <c r="CZ5" s="69" t="e">
        <f>'Geo &amp; CIC Deployment Plan'!#REF!</f>
        <v>#REF!</v>
      </c>
      <c r="DA5" s="69"/>
      <c r="DB5" s="65" t="s">
        <v>1149</v>
      </c>
      <c r="DC5" s="65" t="s">
        <v>872</v>
      </c>
      <c r="DD5" s="66" t="s">
        <v>1152</v>
      </c>
      <c r="DE5" s="67" t="e">
        <f>'Geo &amp; CIC Deployment Plan'!#REF!</f>
        <v>#REF!</v>
      </c>
      <c r="DF5" s="67" t="e">
        <f>'Geo &amp; CIC Deployment Plan'!#REF!</f>
        <v>#REF!</v>
      </c>
      <c r="DG5" s="67" t="e">
        <f>'Geo &amp; CIC Deployment Plan'!#REF!</f>
        <v>#REF!</v>
      </c>
      <c r="DH5" s="67" t="e">
        <f>'Geo &amp; CIC Deployment Plan'!#REF!</f>
        <v>#REF!</v>
      </c>
      <c r="DI5" s="67" t="e">
        <f>'Geo &amp; CIC Deployment Plan'!#REF!</f>
        <v>#REF!</v>
      </c>
      <c r="DJ5" s="67"/>
      <c r="DK5" s="67" t="e">
        <f>'Geo &amp; CIC Deployment Plan'!#REF!</f>
        <v>#REF!</v>
      </c>
      <c r="DL5" s="67" t="e">
        <f>'Geo &amp; CIC Deployment Plan'!#REF!</f>
        <v>#REF!</v>
      </c>
      <c r="DM5" s="64" t="e">
        <f>'Geo &amp; CIC Deployment Plan'!#REF!</f>
        <v>#REF!</v>
      </c>
      <c r="DN5" s="64"/>
      <c r="DO5" s="65" t="s">
        <v>963</v>
      </c>
      <c r="DP5" s="65" t="s">
        <v>880</v>
      </c>
      <c r="DQ5" s="66" t="s">
        <v>1153</v>
      </c>
      <c r="DR5" s="67" t="e">
        <f>'Geo &amp; CIC Deployment Plan'!#REF!</f>
        <v>#REF!</v>
      </c>
      <c r="DS5" s="67" t="e">
        <f>'Geo &amp; CIC Deployment Plan'!#REF!</f>
        <v>#REF!</v>
      </c>
      <c r="DT5" s="67" t="e">
        <f>'Geo &amp; CIC Deployment Plan'!#REF!</f>
        <v>#REF!</v>
      </c>
      <c r="DU5" s="67" t="e">
        <f>'Geo &amp; CIC Deployment Plan'!#REF!</f>
        <v>#REF!</v>
      </c>
      <c r="DV5" s="67" t="e">
        <f>'Geo &amp; CIC Deployment Plan'!#REF!</f>
        <v>#REF!</v>
      </c>
      <c r="DW5" s="67"/>
      <c r="DX5" s="67" t="e">
        <f>'Geo &amp; CIC Deployment Plan'!#REF!</f>
        <v>#REF!</v>
      </c>
      <c r="DY5" s="67" t="e">
        <f>'Geo &amp; CIC Deployment Plan'!#REF!</f>
        <v>#REF!</v>
      </c>
      <c r="DZ5" s="64" t="e">
        <f>'Geo &amp; CIC Deployment Plan'!#REF!</f>
        <v>#REF!</v>
      </c>
      <c r="EA5" s="64"/>
      <c r="EB5" s="65" t="s">
        <v>963</v>
      </c>
      <c r="EC5" s="65" t="s">
        <v>880</v>
      </c>
      <c r="ED5" s="66" t="s">
        <v>1154</v>
      </c>
      <c r="EE5" s="67" t="e">
        <f>'Geo &amp; CIC Deployment Plan'!#REF!</f>
        <v>#REF!</v>
      </c>
      <c r="EF5" s="67" t="e">
        <f>'Geo &amp; CIC Deployment Plan'!#REF!</f>
        <v>#REF!</v>
      </c>
      <c r="EG5" s="67" t="e">
        <f>'Geo &amp; CIC Deployment Plan'!#REF!</f>
        <v>#REF!</v>
      </c>
      <c r="EH5" s="67" t="e">
        <f>'Geo &amp; CIC Deployment Plan'!#REF!</f>
        <v>#REF!</v>
      </c>
      <c r="EI5" s="67" t="e">
        <f>'Geo &amp; CIC Deployment Plan'!#REF!</f>
        <v>#REF!</v>
      </c>
      <c r="EJ5" s="67"/>
      <c r="EK5" s="67" t="e">
        <f>'Geo &amp; CIC Deployment Plan'!#REF!</f>
        <v>#REF!</v>
      </c>
      <c r="EL5" s="67" t="e">
        <f>'Geo &amp; CIC Deployment Plan'!#REF!</f>
        <v>#REF!</v>
      </c>
      <c r="EM5" s="64" t="e">
        <f>'Geo &amp; CIC Deployment Plan'!#REF!</f>
        <v>#REF!</v>
      </c>
      <c r="EN5" s="64"/>
      <c r="EO5" s="65" t="s">
        <v>963</v>
      </c>
      <c r="EP5" s="65" t="s">
        <v>766</v>
      </c>
      <c r="EQ5" s="66" t="s">
        <v>1155</v>
      </c>
      <c r="ER5" s="67" t="e">
        <f>'Geo &amp; CIC Deployment Plan'!#REF!</f>
        <v>#REF!</v>
      </c>
      <c r="ES5" s="67" t="e">
        <f>'Geo &amp; CIC Deployment Plan'!#REF!</f>
        <v>#REF!</v>
      </c>
      <c r="ET5" s="67" t="e">
        <f>'Geo &amp; CIC Deployment Plan'!#REF!</f>
        <v>#REF!</v>
      </c>
      <c r="EU5" s="67" t="e">
        <f>'Geo &amp; CIC Deployment Plan'!#REF!</f>
        <v>#REF!</v>
      </c>
      <c r="EV5" s="67" t="e">
        <f>'Geo &amp; CIC Deployment Plan'!#REF!</f>
        <v>#REF!</v>
      </c>
      <c r="EW5" s="67"/>
      <c r="EX5" s="67" t="e">
        <f>'Geo &amp; CIC Deployment Plan'!#REF!</f>
        <v>#REF!</v>
      </c>
      <c r="EY5" s="67" t="e">
        <f>'Geo &amp; CIC Deployment Plan'!#REF!</f>
        <v>#REF!</v>
      </c>
      <c r="EZ5" s="64" t="e">
        <f>'Geo &amp; CIC Deployment Plan'!#REF!</f>
        <v>#REF!</v>
      </c>
      <c r="FA5" s="64"/>
      <c r="FC5" s="48"/>
      <c r="FD5" s="48"/>
      <c r="FE5" s="48"/>
      <c r="FF5" s="48"/>
      <c r="FG5" s="48"/>
      <c r="FH5" s="48"/>
      <c r="FI5" s="48"/>
      <c r="FJ5" s="48"/>
      <c r="FK5" s="48"/>
      <c r="FL5" s="48"/>
      <c r="FM5" s="48"/>
      <c r="FN5" s="48"/>
      <c r="FO5" s="48"/>
      <c r="FP5" s="48"/>
      <c r="FQ5" s="48"/>
      <c r="FR5" s="48"/>
      <c r="FS5" s="48"/>
      <c r="FT5" s="48"/>
      <c r="FU5" s="48"/>
      <c r="FV5" s="48"/>
      <c r="FX5" s="50"/>
      <c r="FY5" s="50"/>
      <c r="FZ5" s="50"/>
      <c r="GA5" s="50"/>
    </row>
    <row r="6" spans="2:185" ht="22.5" customHeight="1">
      <c r="D6" s="619" t="s">
        <v>1156</v>
      </c>
      <c r="E6" s="620"/>
      <c r="F6" s="620"/>
      <c r="G6" s="620"/>
      <c r="H6" s="620"/>
      <c r="I6" s="620"/>
      <c r="J6" s="620"/>
      <c r="K6" s="620"/>
      <c r="L6" s="620"/>
      <c r="M6" s="620"/>
      <c r="N6" s="621"/>
      <c r="O6" s="65"/>
      <c r="P6" s="65"/>
      <c r="Q6" s="619" t="s">
        <v>1157</v>
      </c>
      <c r="R6" s="620"/>
      <c r="S6" s="620"/>
      <c r="T6" s="620"/>
      <c r="U6" s="620"/>
      <c r="V6" s="620"/>
      <c r="W6" s="620"/>
      <c r="X6" s="620"/>
      <c r="Y6" s="620"/>
      <c r="Z6" s="620"/>
      <c r="AA6" s="621"/>
      <c r="AB6" s="65"/>
      <c r="AC6" s="65"/>
      <c r="AD6" s="619" t="s">
        <v>1158</v>
      </c>
      <c r="AE6" s="620"/>
      <c r="AF6" s="620"/>
      <c r="AG6" s="620"/>
      <c r="AH6" s="620"/>
      <c r="AI6" s="620"/>
      <c r="AJ6" s="620"/>
      <c r="AK6" s="620"/>
      <c r="AL6" s="620"/>
      <c r="AM6" s="620"/>
      <c r="AN6" s="621"/>
      <c r="AO6" s="65"/>
      <c r="AP6" s="65"/>
      <c r="AQ6" s="619" t="s">
        <v>1159</v>
      </c>
      <c r="AR6" s="620"/>
      <c r="AS6" s="620"/>
      <c r="AT6" s="620"/>
      <c r="AU6" s="620"/>
      <c r="AV6" s="620"/>
      <c r="AW6" s="620"/>
      <c r="AX6" s="620"/>
      <c r="AY6" s="620"/>
      <c r="AZ6" s="620"/>
      <c r="BA6" s="621"/>
      <c r="BB6" s="65"/>
      <c r="BC6" s="65"/>
      <c r="BD6" s="619" t="s">
        <v>1140</v>
      </c>
      <c r="BE6" s="620"/>
      <c r="BF6" s="620"/>
      <c r="BG6" s="620"/>
      <c r="BH6" s="620"/>
      <c r="BI6" s="620"/>
      <c r="BJ6" s="620"/>
      <c r="BK6" s="620"/>
      <c r="BL6" s="620"/>
      <c r="BM6" s="620"/>
      <c r="BN6" s="621"/>
      <c r="BO6" s="65"/>
      <c r="BP6" s="65"/>
      <c r="BQ6" s="619" t="s">
        <v>1140</v>
      </c>
      <c r="BR6" s="620"/>
      <c r="BS6" s="620"/>
      <c r="BT6" s="620"/>
      <c r="BU6" s="620"/>
      <c r="BV6" s="620"/>
      <c r="BW6" s="620"/>
      <c r="BX6" s="620"/>
      <c r="BY6" s="620"/>
      <c r="BZ6" s="620"/>
      <c r="CA6" s="621"/>
      <c r="CB6" s="65"/>
      <c r="CC6" s="65"/>
      <c r="CD6" s="619" t="s">
        <v>1136</v>
      </c>
      <c r="CE6" s="620"/>
      <c r="CF6" s="620"/>
      <c r="CG6" s="620"/>
      <c r="CH6" s="620"/>
      <c r="CI6" s="620"/>
      <c r="CJ6" s="620"/>
      <c r="CK6" s="620"/>
      <c r="CL6" s="620"/>
      <c r="CM6" s="620"/>
      <c r="CN6" s="621"/>
      <c r="CO6" s="65"/>
      <c r="CP6" s="65"/>
      <c r="CQ6" s="619" t="s">
        <v>1136</v>
      </c>
      <c r="CR6" s="620"/>
      <c r="CS6" s="620"/>
      <c r="CT6" s="620"/>
      <c r="CU6" s="620"/>
      <c r="CV6" s="620"/>
      <c r="CW6" s="620"/>
      <c r="CX6" s="620"/>
      <c r="CY6" s="620"/>
      <c r="CZ6" s="620"/>
      <c r="DA6" s="621"/>
      <c r="DB6" s="65"/>
      <c r="DC6" s="65"/>
      <c r="DD6" s="619" t="s">
        <v>1140</v>
      </c>
      <c r="DE6" s="620"/>
      <c r="DF6" s="620"/>
      <c r="DG6" s="620"/>
      <c r="DH6" s="620"/>
      <c r="DI6" s="620"/>
      <c r="DJ6" s="620"/>
      <c r="DK6" s="620"/>
      <c r="DL6" s="620"/>
      <c r="DM6" s="620"/>
      <c r="DN6" s="621"/>
      <c r="DO6" s="65"/>
      <c r="DP6" s="65"/>
      <c r="DQ6" s="619" t="s">
        <v>1139</v>
      </c>
      <c r="DR6" s="620"/>
      <c r="DS6" s="620"/>
      <c r="DT6" s="620"/>
      <c r="DU6" s="620"/>
      <c r="DV6" s="620"/>
      <c r="DW6" s="620"/>
      <c r="DX6" s="620"/>
      <c r="DY6" s="620"/>
      <c r="DZ6" s="620"/>
      <c r="EA6" s="621"/>
      <c r="EB6" s="65"/>
      <c r="EC6" s="65"/>
      <c r="ED6" s="619" t="s">
        <v>1136</v>
      </c>
      <c r="EE6" s="620"/>
      <c r="EF6" s="620"/>
      <c r="EG6" s="620"/>
      <c r="EH6" s="620"/>
      <c r="EI6" s="620"/>
      <c r="EJ6" s="620"/>
      <c r="EK6" s="620"/>
      <c r="EL6" s="620"/>
      <c r="EM6" s="620"/>
      <c r="EN6" s="621"/>
      <c r="EO6" s="65"/>
      <c r="EP6" s="65"/>
      <c r="EQ6" s="619" t="s">
        <v>1136</v>
      </c>
      <c r="ER6" s="620"/>
      <c r="ES6" s="620"/>
      <c r="ET6" s="620"/>
      <c r="EU6" s="620"/>
      <c r="EV6" s="620"/>
      <c r="EW6" s="620"/>
      <c r="EX6" s="620"/>
      <c r="EY6" s="620"/>
      <c r="EZ6" s="620"/>
      <c r="FA6" s="621"/>
      <c r="FC6" s="48"/>
      <c r="FD6" s="48"/>
      <c r="FE6" s="48"/>
      <c r="FF6" s="48"/>
      <c r="FG6" s="48"/>
      <c r="FH6" s="48"/>
      <c r="FI6" s="48"/>
      <c r="FJ6" s="48"/>
      <c r="FK6" s="48"/>
      <c r="FL6" s="48"/>
      <c r="FM6" s="48"/>
      <c r="FN6" s="48"/>
      <c r="FO6" s="48"/>
      <c r="FP6" s="48"/>
      <c r="FQ6" s="48"/>
      <c r="FR6" s="48"/>
      <c r="FS6" s="48"/>
      <c r="FT6" s="48"/>
      <c r="FU6" s="48"/>
      <c r="FV6" s="48"/>
      <c r="FX6" s="50"/>
      <c r="FY6" s="50"/>
      <c r="FZ6" s="50"/>
      <c r="GA6" s="50"/>
    </row>
    <row r="7" spans="2:185" ht="24">
      <c r="B7" s="27" t="s">
        <v>962</v>
      </c>
      <c r="C7" s="26" t="s">
        <v>872</v>
      </c>
      <c r="D7" s="66" t="s">
        <v>1160</v>
      </c>
      <c r="E7" s="64" t="e">
        <f>'Geo &amp; CIC Deployment Plan'!#REF!</f>
        <v>#REF!</v>
      </c>
      <c r="F7" s="64" t="e">
        <f>'Geo &amp; CIC Deployment Plan'!#REF!</f>
        <v>#REF!</v>
      </c>
      <c r="G7" s="64" t="e">
        <f>'Geo &amp; CIC Deployment Plan'!#REF!</f>
        <v>#REF!</v>
      </c>
      <c r="H7" s="64" t="e">
        <f>'Geo &amp; CIC Deployment Plan'!#REF!</f>
        <v>#REF!</v>
      </c>
      <c r="I7" s="64" t="e">
        <f>'Geo &amp; CIC Deployment Plan'!#REF!</f>
        <v>#REF!</v>
      </c>
      <c r="J7" s="70">
        <v>0</v>
      </c>
      <c r="K7" s="64" t="e">
        <f>'Geo &amp; CIC Deployment Plan'!#REF!</f>
        <v>#REF!</v>
      </c>
      <c r="L7" s="64" t="e">
        <f>'Geo &amp; CIC Deployment Plan'!#REF!</f>
        <v>#REF!</v>
      </c>
      <c r="M7" s="64" t="e">
        <f>'Geo &amp; CIC Deployment Plan'!#REF!</f>
        <v>#REF!</v>
      </c>
      <c r="N7" s="64"/>
      <c r="O7" s="65" t="s">
        <v>963</v>
      </c>
      <c r="P7" s="65" t="s">
        <v>650</v>
      </c>
      <c r="Q7" s="66" t="s">
        <v>1161</v>
      </c>
      <c r="R7" s="64" t="e">
        <f>'Geo &amp; CIC Deployment Plan'!#REF!</f>
        <v>#REF!</v>
      </c>
      <c r="S7" s="64" t="e">
        <f>'Geo &amp; CIC Deployment Plan'!#REF!</f>
        <v>#REF!</v>
      </c>
      <c r="T7" s="64" t="e">
        <f>'Geo &amp; CIC Deployment Plan'!#REF!</f>
        <v>#REF!</v>
      </c>
      <c r="U7" s="64" t="e">
        <f>'Geo &amp; CIC Deployment Plan'!#REF!</f>
        <v>#REF!</v>
      </c>
      <c r="V7" s="64" t="e">
        <f>'Geo &amp; CIC Deployment Plan'!#REF!</f>
        <v>#REF!</v>
      </c>
      <c r="W7" s="64"/>
      <c r="X7" s="64" t="e">
        <f>'Geo &amp; CIC Deployment Plan'!#REF!</f>
        <v>#REF!</v>
      </c>
      <c r="Y7" s="64" t="e">
        <f>'Geo &amp; CIC Deployment Plan'!#REF!</f>
        <v>#REF!</v>
      </c>
      <c r="Z7" s="64" t="e">
        <f>'Geo &amp; CIC Deployment Plan'!#REF!</f>
        <v>#REF!</v>
      </c>
      <c r="AA7" s="64"/>
      <c r="AB7" s="65" t="s">
        <v>1149</v>
      </c>
      <c r="AC7" s="65" t="s">
        <v>905</v>
      </c>
      <c r="AD7" s="66" t="s">
        <v>1162</v>
      </c>
      <c r="AE7" s="64" t="e">
        <f>'Geo &amp; CIC Deployment Plan'!#REF!</f>
        <v>#REF!</v>
      </c>
      <c r="AF7" s="64" t="e">
        <f>'Geo &amp; CIC Deployment Plan'!#REF!</f>
        <v>#REF!</v>
      </c>
      <c r="AG7" s="64" t="e">
        <f>'Geo &amp; CIC Deployment Plan'!#REF!</f>
        <v>#REF!</v>
      </c>
      <c r="AH7" s="64" t="e">
        <f>'Geo &amp; CIC Deployment Plan'!#REF!</f>
        <v>#REF!</v>
      </c>
      <c r="AI7" s="64" t="e">
        <f>'Geo &amp; CIC Deployment Plan'!#REF!</f>
        <v>#REF!</v>
      </c>
      <c r="AJ7" s="64"/>
      <c r="AK7" s="64" t="e">
        <f>'Geo &amp; CIC Deployment Plan'!#REF!</f>
        <v>#REF!</v>
      </c>
      <c r="AL7" s="64" t="e">
        <f>'Geo &amp; CIC Deployment Plan'!#REF!</f>
        <v>#REF!</v>
      </c>
      <c r="AM7" s="64" t="e">
        <f>'Geo &amp; CIC Deployment Plan'!#REF!</f>
        <v>#REF!</v>
      </c>
      <c r="AN7" s="64" t="e">
        <f>'Geo &amp; CIC Deployment Plan'!#REF!</f>
        <v>#REF!</v>
      </c>
      <c r="AO7" s="65" t="s">
        <v>963</v>
      </c>
      <c r="AP7" s="65" t="s">
        <v>650</v>
      </c>
      <c r="AQ7" s="66" t="s">
        <v>1163</v>
      </c>
      <c r="AR7" s="64" t="e">
        <f>'Geo &amp; CIC Deployment Plan'!#REF!</f>
        <v>#REF!</v>
      </c>
      <c r="AS7" s="64" t="e">
        <f>'Geo &amp; CIC Deployment Plan'!#REF!</f>
        <v>#REF!</v>
      </c>
      <c r="AT7" s="64" t="e">
        <f>'Geo &amp; CIC Deployment Plan'!#REF!</f>
        <v>#REF!</v>
      </c>
      <c r="AU7" s="64" t="e">
        <f>'Geo &amp; CIC Deployment Plan'!#REF!</f>
        <v>#REF!</v>
      </c>
      <c r="AV7" s="64" t="e">
        <f>'Geo &amp; CIC Deployment Plan'!#REF!</f>
        <v>#REF!</v>
      </c>
      <c r="AW7" s="70">
        <v>0</v>
      </c>
      <c r="AX7" s="64" t="e">
        <f>'Geo &amp; CIC Deployment Plan'!#REF!</f>
        <v>#REF!</v>
      </c>
      <c r="AY7" s="64" t="e">
        <f>'Geo &amp; CIC Deployment Plan'!#REF!</f>
        <v>#REF!</v>
      </c>
      <c r="AZ7" s="64" t="e">
        <f>'Geo &amp; CIC Deployment Plan'!#REF!</f>
        <v>#REF!</v>
      </c>
      <c r="BA7" s="64">
        <v>100</v>
      </c>
      <c r="BB7" s="65" t="s">
        <v>963</v>
      </c>
      <c r="BC7" s="65" t="s">
        <v>880</v>
      </c>
      <c r="BD7" s="66" t="s">
        <v>1164</v>
      </c>
      <c r="BE7" s="67" t="e">
        <f>'Geo &amp; CIC Deployment Plan'!#REF!</f>
        <v>#REF!</v>
      </c>
      <c r="BF7" s="67" t="e">
        <f>'Geo &amp; CIC Deployment Plan'!#REF!</f>
        <v>#REF!</v>
      </c>
      <c r="BG7" s="67" t="e">
        <f>'Geo &amp; CIC Deployment Plan'!#REF!</f>
        <v>#REF!</v>
      </c>
      <c r="BH7" s="67" t="e">
        <f>'Geo &amp; CIC Deployment Plan'!#REF!</f>
        <v>#REF!</v>
      </c>
      <c r="BI7" s="67" t="e">
        <f>'Geo &amp; CIC Deployment Plan'!#REF!</f>
        <v>#REF!</v>
      </c>
      <c r="BJ7" s="68">
        <v>0</v>
      </c>
      <c r="BK7" s="67" t="e">
        <f>'Geo &amp; CIC Deployment Plan'!#REF!</f>
        <v>#REF!</v>
      </c>
      <c r="BL7" s="67" t="e">
        <f>'Geo &amp; CIC Deployment Plan'!#REF!</f>
        <v>#REF!</v>
      </c>
      <c r="BM7" s="64" t="e">
        <f>'Geo &amp; CIC Deployment Plan'!#REF!</f>
        <v>#REF!</v>
      </c>
      <c r="BN7" s="64">
        <v>71</v>
      </c>
      <c r="BO7" s="65" t="s">
        <v>963</v>
      </c>
      <c r="BP7" s="65" t="s">
        <v>880</v>
      </c>
      <c r="BQ7" s="66" t="s">
        <v>1165</v>
      </c>
      <c r="BR7" s="67" t="e">
        <f>'Geo &amp; CIC Deployment Plan'!#REF!</f>
        <v>#REF!</v>
      </c>
      <c r="BS7" s="67" t="e">
        <f>'Geo &amp; CIC Deployment Plan'!#REF!</f>
        <v>#REF!</v>
      </c>
      <c r="BT7" s="67" t="e">
        <f>'Geo &amp; CIC Deployment Plan'!#REF!</f>
        <v>#REF!</v>
      </c>
      <c r="BU7" s="67" t="e">
        <f>'Geo &amp; CIC Deployment Plan'!#REF!</f>
        <v>#REF!</v>
      </c>
      <c r="BV7" s="67" t="e">
        <f>'Geo &amp; CIC Deployment Plan'!#REF!</f>
        <v>#REF!</v>
      </c>
      <c r="BW7" s="67"/>
      <c r="BX7" s="67" t="e">
        <f>'Geo &amp; CIC Deployment Plan'!#REF!</f>
        <v>#REF!</v>
      </c>
      <c r="BY7" s="67" t="e">
        <f>'Geo &amp; CIC Deployment Plan'!#REF!</f>
        <v>#REF!</v>
      </c>
      <c r="BZ7" s="64" t="e">
        <f>'Geo &amp; CIC Deployment Plan'!#REF!</f>
        <v>#REF!</v>
      </c>
      <c r="CA7" s="64"/>
      <c r="CB7" s="65" t="s">
        <v>963</v>
      </c>
      <c r="CC7" s="65" t="s">
        <v>270</v>
      </c>
      <c r="CD7" s="66" t="s">
        <v>1166</v>
      </c>
      <c r="CE7" s="67" t="e">
        <f>'Geo &amp; CIC Deployment Plan'!#REF!</f>
        <v>#REF!</v>
      </c>
      <c r="CF7" s="67" t="e">
        <f>'Geo &amp; CIC Deployment Plan'!#REF!</f>
        <v>#REF!</v>
      </c>
      <c r="CG7" s="67" t="e">
        <f>'Geo &amp; CIC Deployment Plan'!#REF!</f>
        <v>#REF!</v>
      </c>
      <c r="CH7" s="67" t="e">
        <f>'Geo &amp; CIC Deployment Plan'!#REF!</f>
        <v>#REF!</v>
      </c>
      <c r="CI7" s="67" t="e">
        <f>'Geo &amp; CIC Deployment Plan'!#REF!</f>
        <v>#REF!</v>
      </c>
      <c r="CJ7" s="67"/>
      <c r="CK7" s="67" t="e">
        <f>'Geo &amp; CIC Deployment Plan'!#REF!</f>
        <v>#REF!</v>
      </c>
      <c r="CL7" s="67" t="e">
        <f>'Geo &amp; CIC Deployment Plan'!#REF!</f>
        <v>#REF!</v>
      </c>
      <c r="CM7" s="64" t="e">
        <f>'Geo &amp; CIC Deployment Plan'!#REF!</f>
        <v>#REF!</v>
      </c>
      <c r="CN7" s="64"/>
      <c r="CO7" s="65" t="s">
        <v>963</v>
      </c>
      <c r="CP7" s="65" t="s">
        <v>270</v>
      </c>
      <c r="CQ7" s="66" t="s">
        <v>1167</v>
      </c>
      <c r="CR7" s="67" t="e">
        <f>'Geo &amp; CIC Deployment Plan'!#REF!</f>
        <v>#REF!</v>
      </c>
      <c r="CS7" s="67" t="e">
        <f>'Geo &amp; CIC Deployment Plan'!#REF!</f>
        <v>#REF!</v>
      </c>
      <c r="CT7" s="67" t="e">
        <f>'Geo &amp; CIC Deployment Plan'!#REF!</f>
        <v>#REF!</v>
      </c>
      <c r="CU7" s="67" t="e">
        <f>'Geo &amp; CIC Deployment Plan'!#REF!</f>
        <v>#REF!</v>
      </c>
      <c r="CV7" s="67" t="e">
        <f>'Geo &amp; CIC Deployment Plan'!#REF!</f>
        <v>#REF!</v>
      </c>
      <c r="CW7" s="67"/>
      <c r="CX7" s="67" t="e">
        <f>'Geo &amp; CIC Deployment Plan'!#REF!</f>
        <v>#REF!</v>
      </c>
      <c r="CY7" s="67" t="e">
        <f>'Geo &amp; CIC Deployment Plan'!#REF!</f>
        <v>#REF!</v>
      </c>
      <c r="CZ7" s="64" t="e">
        <f>'Geo &amp; CIC Deployment Plan'!#REF!</f>
        <v>#REF!</v>
      </c>
      <c r="DA7" s="64"/>
      <c r="DB7" s="65" t="s">
        <v>963</v>
      </c>
      <c r="DC7" s="65" t="s">
        <v>880</v>
      </c>
      <c r="DD7" s="66" t="s">
        <v>1168</v>
      </c>
      <c r="DE7" s="67" t="e">
        <f>'Geo &amp; CIC Deployment Plan'!#REF!</f>
        <v>#REF!</v>
      </c>
      <c r="DF7" s="67" t="e">
        <f>'Geo &amp; CIC Deployment Plan'!#REF!</f>
        <v>#REF!</v>
      </c>
      <c r="DG7" s="67" t="e">
        <f>'Geo &amp; CIC Deployment Plan'!#REF!</f>
        <v>#REF!</v>
      </c>
      <c r="DH7" s="67" t="e">
        <f>'Geo &amp; CIC Deployment Plan'!#REF!</f>
        <v>#REF!</v>
      </c>
      <c r="DI7" s="67" t="e">
        <f>'Geo &amp; CIC Deployment Plan'!#REF!</f>
        <v>#REF!</v>
      </c>
      <c r="DJ7" s="67"/>
      <c r="DK7" s="67" t="e">
        <f>'Geo &amp; CIC Deployment Plan'!#REF!</f>
        <v>#REF!</v>
      </c>
      <c r="DL7" s="67" t="e">
        <f>'Geo &amp; CIC Deployment Plan'!#REF!</f>
        <v>#REF!</v>
      </c>
      <c r="DM7" s="64" t="e">
        <f>'Geo &amp; CIC Deployment Plan'!#REF!</f>
        <v>#REF!</v>
      </c>
      <c r="DN7" s="64"/>
      <c r="DO7" s="65" t="s">
        <v>1149</v>
      </c>
      <c r="DP7" s="65" t="s">
        <v>872</v>
      </c>
      <c r="DQ7" s="66" t="s">
        <v>1169</v>
      </c>
      <c r="DR7" s="67" t="e">
        <f>'Geo &amp; CIC Deployment Plan'!#REF!</f>
        <v>#REF!</v>
      </c>
      <c r="DS7" s="67" t="e">
        <f>'Geo &amp; CIC Deployment Plan'!#REF!</f>
        <v>#REF!</v>
      </c>
      <c r="DT7" s="67" t="e">
        <f>'Geo &amp; CIC Deployment Plan'!#REF!</f>
        <v>#REF!</v>
      </c>
      <c r="DU7" s="67" t="e">
        <f>'Geo &amp; CIC Deployment Plan'!#REF!</f>
        <v>#REF!</v>
      </c>
      <c r="DV7" s="67" t="e">
        <f>'Geo &amp; CIC Deployment Plan'!#REF!</f>
        <v>#REF!</v>
      </c>
      <c r="DW7" s="67"/>
      <c r="DX7" s="67" t="e">
        <f>'Geo &amp; CIC Deployment Plan'!#REF!</f>
        <v>#REF!</v>
      </c>
      <c r="DY7" s="67" t="e">
        <f>'Geo &amp; CIC Deployment Plan'!#REF!</f>
        <v>#REF!</v>
      </c>
      <c r="DZ7" s="64" t="e">
        <f>'Geo &amp; CIC Deployment Plan'!#REF!</f>
        <v>#REF!</v>
      </c>
      <c r="EA7" s="64"/>
      <c r="EB7" s="65" t="s">
        <v>963</v>
      </c>
      <c r="EC7" s="65" t="s">
        <v>270</v>
      </c>
      <c r="ED7" s="66" t="s">
        <v>1170</v>
      </c>
      <c r="EE7" s="67" t="e">
        <f>'Geo &amp; CIC Deployment Plan'!#REF!</f>
        <v>#REF!</v>
      </c>
      <c r="EF7" s="67" t="e">
        <f>'Geo &amp; CIC Deployment Plan'!#REF!</f>
        <v>#REF!</v>
      </c>
      <c r="EG7" s="67" t="e">
        <f>'Geo &amp; CIC Deployment Plan'!#REF!</f>
        <v>#REF!</v>
      </c>
      <c r="EH7" s="67" t="e">
        <f>'Geo &amp; CIC Deployment Plan'!#REF!</f>
        <v>#REF!</v>
      </c>
      <c r="EI7" s="67" t="e">
        <f>'Geo &amp; CIC Deployment Plan'!#REF!</f>
        <v>#REF!</v>
      </c>
      <c r="EJ7" s="67"/>
      <c r="EK7" s="67" t="e">
        <f>'Geo &amp; CIC Deployment Plan'!#REF!</f>
        <v>#REF!</v>
      </c>
      <c r="EL7" s="67" t="e">
        <f>'Geo &amp; CIC Deployment Plan'!#REF!</f>
        <v>#REF!</v>
      </c>
      <c r="EM7" s="64" t="e">
        <f>'Geo &amp; CIC Deployment Plan'!#REF!</f>
        <v>#REF!</v>
      </c>
      <c r="EN7" s="64"/>
      <c r="EO7" s="65" t="s">
        <v>963</v>
      </c>
      <c r="EP7" s="65" t="s">
        <v>270</v>
      </c>
      <c r="EQ7" s="66" t="s">
        <v>1171</v>
      </c>
      <c r="ER7" s="67" t="e">
        <f>'Geo &amp; CIC Deployment Plan'!#REF!</f>
        <v>#REF!</v>
      </c>
      <c r="ES7" s="67" t="e">
        <f>'Geo &amp; CIC Deployment Plan'!#REF!</f>
        <v>#REF!</v>
      </c>
      <c r="ET7" s="67" t="e">
        <f>'Geo &amp; CIC Deployment Plan'!#REF!</f>
        <v>#REF!</v>
      </c>
      <c r="EU7" s="67" t="e">
        <f>'Geo &amp; CIC Deployment Plan'!#REF!</f>
        <v>#REF!</v>
      </c>
      <c r="EV7" s="67" t="e">
        <f>'Geo &amp; CIC Deployment Plan'!#REF!</f>
        <v>#REF!</v>
      </c>
      <c r="EW7" s="67"/>
      <c r="EX7" s="67" t="e">
        <f>'Geo &amp; CIC Deployment Plan'!#REF!</f>
        <v>#REF!</v>
      </c>
      <c r="EY7" s="67" t="e">
        <f>'Geo &amp; CIC Deployment Plan'!#REF!</f>
        <v>#REF!</v>
      </c>
      <c r="EZ7" s="64" t="e">
        <f>'Geo &amp; CIC Deployment Plan'!#REF!</f>
        <v>#REF!</v>
      </c>
      <c r="FA7" s="64"/>
      <c r="FC7" s="48"/>
      <c r="FD7" s="48"/>
      <c r="FE7" s="48"/>
      <c r="FF7" s="48"/>
      <c r="FG7" s="48"/>
      <c r="FH7" s="48"/>
      <c r="FI7" s="48"/>
      <c r="FJ7" s="48"/>
      <c r="FK7" s="48"/>
      <c r="FL7" s="48"/>
      <c r="FM7" s="48"/>
      <c r="FN7" s="48"/>
      <c r="FO7" s="48"/>
      <c r="FP7" s="48"/>
      <c r="FQ7" s="48"/>
      <c r="FR7" s="48"/>
      <c r="FS7" s="48"/>
      <c r="FT7" s="48"/>
      <c r="FU7" s="48"/>
      <c r="FV7" s="48"/>
      <c r="FX7" s="50"/>
      <c r="FY7" s="50"/>
      <c r="FZ7" s="50"/>
      <c r="GA7" s="50"/>
    </row>
    <row r="8" spans="2:185" ht="24">
      <c r="D8" s="619" t="s">
        <v>1157</v>
      </c>
      <c r="E8" s="620"/>
      <c r="F8" s="620"/>
      <c r="G8" s="620"/>
      <c r="H8" s="620"/>
      <c r="I8" s="620"/>
      <c r="J8" s="620"/>
      <c r="K8" s="620"/>
      <c r="L8" s="620"/>
      <c r="M8" s="620"/>
      <c r="N8" s="621"/>
      <c r="O8" s="65" t="s">
        <v>963</v>
      </c>
      <c r="P8" s="65" t="s">
        <v>650</v>
      </c>
      <c r="Q8" s="66" t="s">
        <v>1172</v>
      </c>
      <c r="R8" s="64" t="e">
        <f>'Geo &amp; CIC Deployment Plan'!#REF!</f>
        <v>#REF!</v>
      </c>
      <c r="S8" s="64" t="e">
        <f>'Geo &amp; CIC Deployment Plan'!#REF!</f>
        <v>#REF!</v>
      </c>
      <c r="T8" s="64" t="e">
        <f>'Geo &amp; CIC Deployment Plan'!#REF!</f>
        <v>#REF!</v>
      </c>
      <c r="U8" s="64" t="e">
        <f>'Geo &amp; CIC Deployment Plan'!#REF!</f>
        <v>#REF!</v>
      </c>
      <c r="V8" s="64" t="e">
        <f>'Geo &amp; CIC Deployment Plan'!#REF!</f>
        <v>#REF!</v>
      </c>
      <c r="W8" s="64"/>
      <c r="X8" s="64" t="e">
        <f>'Geo &amp; CIC Deployment Plan'!#REF!</f>
        <v>#REF!</v>
      </c>
      <c r="Y8" s="64" t="e">
        <f>'Geo &amp; CIC Deployment Plan'!#REF!</f>
        <v>#REF!</v>
      </c>
      <c r="Z8" s="64" t="e">
        <f>'Geo &amp; CIC Deployment Plan'!#REF!</f>
        <v>#REF!</v>
      </c>
      <c r="AA8" s="64"/>
      <c r="AB8" s="65"/>
      <c r="AC8" s="65"/>
      <c r="AD8" s="619" t="s">
        <v>1173</v>
      </c>
      <c r="AE8" s="620"/>
      <c r="AF8" s="620"/>
      <c r="AG8" s="620"/>
      <c r="AH8" s="620"/>
      <c r="AI8" s="620"/>
      <c r="AJ8" s="620"/>
      <c r="AK8" s="620"/>
      <c r="AL8" s="620"/>
      <c r="AM8" s="620"/>
      <c r="AN8" s="621"/>
      <c r="AO8" s="65"/>
      <c r="AP8" s="65"/>
      <c r="AQ8" s="619" t="s">
        <v>1174</v>
      </c>
      <c r="AR8" s="620"/>
      <c r="AS8" s="620"/>
      <c r="AT8" s="620"/>
      <c r="AU8" s="620"/>
      <c r="AV8" s="620"/>
      <c r="AW8" s="620"/>
      <c r="AX8" s="620"/>
      <c r="AY8" s="620"/>
      <c r="AZ8" s="620"/>
      <c r="BA8" s="621"/>
      <c r="BB8" s="65" t="s">
        <v>963</v>
      </c>
      <c r="BC8" s="65" t="s">
        <v>880</v>
      </c>
      <c r="BD8" s="66" t="s">
        <v>1175</v>
      </c>
      <c r="BE8" s="67" t="e">
        <f>'Geo &amp; CIC Deployment Plan'!#REF!</f>
        <v>#REF!</v>
      </c>
      <c r="BF8" s="67" t="e">
        <f>'Geo &amp; CIC Deployment Plan'!#REF!</f>
        <v>#REF!</v>
      </c>
      <c r="BG8" s="67" t="e">
        <f>'Geo &amp; CIC Deployment Plan'!#REF!</f>
        <v>#REF!</v>
      </c>
      <c r="BH8" s="67" t="e">
        <f>'Geo &amp; CIC Deployment Plan'!#REF!</f>
        <v>#REF!</v>
      </c>
      <c r="BI8" s="67" t="e">
        <f>'Geo &amp; CIC Deployment Plan'!#REF!</f>
        <v>#REF!</v>
      </c>
      <c r="BJ8" s="68">
        <v>0</v>
      </c>
      <c r="BK8" s="67" t="e">
        <f>'Geo &amp; CIC Deployment Plan'!#REF!</f>
        <v>#REF!</v>
      </c>
      <c r="BL8" s="67" t="e">
        <f>'Geo &amp; CIC Deployment Plan'!#REF!</f>
        <v>#REF!</v>
      </c>
      <c r="BM8" s="64" t="e">
        <f>'Geo &amp; CIC Deployment Plan'!#REF!</f>
        <v>#REF!</v>
      </c>
      <c r="BN8" s="64">
        <v>86</v>
      </c>
      <c r="BO8" s="65" t="s">
        <v>963</v>
      </c>
      <c r="BP8" s="65" t="s">
        <v>880</v>
      </c>
      <c r="BQ8" s="66" t="s">
        <v>1176</v>
      </c>
      <c r="BR8" s="67" t="e">
        <f>'Geo &amp; CIC Deployment Plan'!#REF!</f>
        <v>#REF!</v>
      </c>
      <c r="BS8" s="67" t="e">
        <f>'Geo &amp; CIC Deployment Plan'!#REF!</f>
        <v>#REF!</v>
      </c>
      <c r="BT8" s="67" t="e">
        <f>'Geo &amp; CIC Deployment Plan'!#REF!</f>
        <v>#REF!</v>
      </c>
      <c r="BU8" s="67" t="e">
        <f>'Geo &amp; CIC Deployment Plan'!#REF!</f>
        <v>#REF!</v>
      </c>
      <c r="BV8" s="67" t="e">
        <f>'Geo &amp; CIC Deployment Plan'!#REF!</f>
        <v>#REF!</v>
      </c>
      <c r="BW8" s="67"/>
      <c r="BX8" s="67" t="e">
        <f>'Geo &amp; CIC Deployment Plan'!#REF!</f>
        <v>#REF!</v>
      </c>
      <c r="BY8" s="67" t="e">
        <f>'Geo &amp; CIC Deployment Plan'!#REF!</f>
        <v>#REF!</v>
      </c>
      <c r="BZ8" s="64" t="e">
        <f>'Geo &amp; CIC Deployment Plan'!#REF!</f>
        <v>#REF!</v>
      </c>
      <c r="CA8" s="64"/>
      <c r="CB8" s="65" t="s">
        <v>963</v>
      </c>
      <c r="CC8" s="65" t="s">
        <v>880</v>
      </c>
      <c r="CD8" s="66" t="s">
        <v>1177</v>
      </c>
      <c r="CE8" s="67" t="e">
        <f>'Geo &amp; CIC Deployment Plan'!#REF!</f>
        <v>#REF!</v>
      </c>
      <c r="CF8" s="67" t="e">
        <f>'Geo &amp; CIC Deployment Plan'!#REF!</f>
        <v>#REF!</v>
      </c>
      <c r="CG8" s="67" t="e">
        <f>'Geo &amp; CIC Deployment Plan'!#REF!</f>
        <v>#REF!</v>
      </c>
      <c r="CH8" s="67" t="e">
        <f>'Geo &amp; CIC Deployment Plan'!#REF!</f>
        <v>#REF!</v>
      </c>
      <c r="CI8" s="67" t="e">
        <f>'Geo &amp; CIC Deployment Plan'!#REF!</f>
        <v>#REF!</v>
      </c>
      <c r="CJ8" s="67"/>
      <c r="CK8" s="67" t="e">
        <f>'Geo &amp; CIC Deployment Plan'!#REF!</f>
        <v>#REF!</v>
      </c>
      <c r="CL8" s="67" t="e">
        <f>'Geo &amp; CIC Deployment Plan'!#REF!</f>
        <v>#REF!</v>
      </c>
      <c r="CM8" s="64" t="e">
        <f>'Geo &amp; CIC Deployment Plan'!#REF!</f>
        <v>#REF!</v>
      </c>
      <c r="CN8" s="64"/>
      <c r="CO8" s="65"/>
      <c r="CP8" s="65"/>
      <c r="CQ8" s="619" t="s">
        <v>1178</v>
      </c>
      <c r="CR8" s="620"/>
      <c r="CS8" s="620"/>
      <c r="CT8" s="620"/>
      <c r="CU8" s="620"/>
      <c r="CV8" s="620"/>
      <c r="CW8" s="620"/>
      <c r="CX8" s="620"/>
      <c r="CY8" s="620"/>
      <c r="CZ8" s="620"/>
      <c r="DA8" s="621"/>
      <c r="DB8" s="65"/>
      <c r="DC8" s="65"/>
      <c r="DD8" s="619" t="s">
        <v>1141</v>
      </c>
      <c r="DE8" s="620"/>
      <c r="DF8" s="620"/>
      <c r="DG8" s="620"/>
      <c r="DH8" s="620"/>
      <c r="DI8" s="620"/>
      <c r="DJ8" s="620"/>
      <c r="DK8" s="620"/>
      <c r="DL8" s="620"/>
      <c r="DM8" s="620"/>
      <c r="DN8" s="621"/>
      <c r="DO8" s="65"/>
      <c r="DP8" s="65"/>
      <c r="DQ8" s="619" t="s">
        <v>1179</v>
      </c>
      <c r="DR8" s="620"/>
      <c r="DS8" s="620"/>
      <c r="DT8" s="620"/>
      <c r="DU8" s="620"/>
      <c r="DV8" s="620"/>
      <c r="DW8" s="620"/>
      <c r="DX8" s="620"/>
      <c r="DY8" s="620"/>
      <c r="DZ8" s="620"/>
      <c r="EA8" s="621"/>
      <c r="EB8" s="65"/>
      <c r="EC8" s="65"/>
      <c r="ED8" s="619" t="s">
        <v>1141</v>
      </c>
      <c r="EE8" s="620"/>
      <c r="EF8" s="620"/>
      <c r="EG8" s="620"/>
      <c r="EH8" s="620"/>
      <c r="EI8" s="620"/>
      <c r="EJ8" s="620"/>
      <c r="EK8" s="620"/>
      <c r="EL8" s="620"/>
      <c r="EM8" s="620"/>
      <c r="EN8" s="621"/>
      <c r="EO8" s="65"/>
      <c r="EP8" s="65"/>
      <c r="EQ8" s="619" t="s">
        <v>1140</v>
      </c>
      <c r="ER8" s="620"/>
      <c r="ES8" s="620"/>
      <c r="ET8" s="620"/>
      <c r="EU8" s="620"/>
      <c r="EV8" s="620"/>
      <c r="EW8" s="620"/>
      <c r="EX8" s="620"/>
      <c r="EY8" s="620"/>
      <c r="EZ8" s="620"/>
      <c r="FA8" s="621"/>
      <c r="FC8" s="48"/>
      <c r="FD8" s="48"/>
      <c r="FE8" s="48"/>
      <c r="FF8" s="48"/>
      <c r="FG8" s="48"/>
      <c r="FH8" s="48"/>
      <c r="FI8" s="48"/>
      <c r="FJ8" s="48"/>
      <c r="FK8" s="48"/>
      <c r="FL8" s="48"/>
      <c r="FM8" s="48"/>
      <c r="FN8" s="48"/>
      <c r="FO8" s="48"/>
      <c r="FP8" s="48"/>
      <c r="FQ8" s="48"/>
      <c r="FR8" s="48"/>
      <c r="FS8" s="48"/>
      <c r="FT8" s="48"/>
      <c r="FU8" s="48"/>
      <c r="FV8" s="48"/>
      <c r="FX8" s="50"/>
      <c r="FY8" s="50"/>
      <c r="FZ8" s="50"/>
      <c r="GA8" s="50"/>
    </row>
    <row r="9" spans="2:185" ht="36">
      <c r="B9" s="27" t="s">
        <v>963</v>
      </c>
      <c r="C9" s="26" t="s">
        <v>650</v>
      </c>
      <c r="D9" s="66" t="s">
        <v>1180</v>
      </c>
      <c r="E9" s="64" t="e">
        <f>'Geo &amp; CIC Deployment Plan'!#REF!</f>
        <v>#REF!</v>
      </c>
      <c r="F9" s="64" t="e">
        <f>'Geo &amp; CIC Deployment Plan'!#REF!</f>
        <v>#REF!</v>
      </c>
      <c r="G9" s="64" t="e">
        <f>'Geo &amp; CIC Deployment Plan'!#REF!</f>
        <v>#REF!</v>
      </c>
      <c r="H9" s="64" t="e">
        <f>'Geo &amp; CIC Deployment Plan'!#REF!</f>
        <v>#REF!</v>
      </c>
      <c r="I9" s="64" t="e">
        <f>'Geo &amp; CIC Deployment Plan'!#REF!</f>
        <v>#REF!</v>
      </c>
      <c r="J9" s="64"/>
      <c r="K9" s="64" t="e">
        <f>'Geo &amp; CIC Deployment Plan'!#REF!</f>
        <v>#REF!</v>
      </c>
      <c r="L9" s="64" t="e">
        <f>'Geo &amp; CIC Deployment Plan'!#REF!</f>
        <v>#REF!</v>
      </c>
      <c r="M9" s="64" t="e">
        <f>'Geo &amp; CIC Deployment Plan'!#REF!</f>
        <v>#REF!</v>
      </c>
      <c r="N9" s="64"/>
      <c r="O9" s="65"/>
      <c r="P9" s="65"/>
      <c r="Q9" s="619" t="s">
        <v>1181</v>
      </c>
      <c r="R9" s="620"/>
      <c r="S9" s="620"/>
      <c r="T9" s="620"/>
      <c r="U9" s="620"/>
      <c r="V9" s="620"/>
      <c r="W9" s="620"/>
      <c r="X9" s="620"/>
      <c r="Y9" s="620"/>
      <c r="Z9" s="620"/>
      <c r="AA9" s="621"/>
      <c r="AB9" s="65" t="s">
        <v>1149</v>
      </c>
      <c r="AC9" s="65" t="s">
        <v>906</v>
      </c>
      <c r="AD9" s="66" t="s">
        <v>1182</v>
      </c>
      <c r="AE9" s="64" t="str">
        <f>'Geo &amp; CIC Deployment Plan'!AG391</f>
        <v>New GBS Associates Induction</v>
      </c>
      <c r="AF9" s="64" t="str">
        <f>'Geo &amp; CIC Deployment Plan'!AH391</f>
        <v>Virtual</v>
      </c>
      <c r="AG9" s="64">
        <f>'Geo &amp; CIC Deployment Plan'!Z391</f>
        <v>0</v>
      </c>
      <c r="AH9" s="64">
        <f>'Geo &amp; CIC Deployment Plan'!AB391</f>
        <v>0</v>
      </c>
      <c r="AI9" s="64">
        <f>'Geo &amp; CIC Deployment Plan'!AD391</f>
        <v>0</v>
      </c>
      <c r="AJ9" s="71">
        <v>0.26700000000000002</v>
      </c>
      <c r="AK9" s="64">
        <f>'Geo &amp; CIC Deployment Plan'!AE391</f>
        <v>0</v>
      </c>
      <c r="AL9" s="64">
        <f>'Geo &amp; CIC Deployment Plan'!AF391</f>
        <v>0</v>
      </c>
      <c r="AM9" s="64">
        <f>'Geo &amp; CIC Deployment Plan'!U391</f>
        <v>2</v>
      </c>
      <c r="AN9" s="64">
        <f>'Geo &amp; CIC Deployment Plan'!AK391</f>
        <v>0</v>
      </c>
      <c r="AO9" s="65" t="s">
        <v>1149</v>
      </c>
      <c r="AP9" s="65" t="s">
        <v>876</v>
      </c>
      <c r="AQ9" s="66" t="s">
        <v>1183</v>
      </c>
      <c r="AR9" s="64" t="e">
        <f>'Geo &amp; CIC Deployment Plan'!#REF!</f>
        <v>#REF!</v>
      </c>
      <c r="AS9" s="64" t="e">
        <f>'Geo &amp; CIC Deployment Plan'!#REF!</f>
        <v>#REF!</v>
      </c>
      <c r="AT9" s="64" t="e">
        <f>'Geo &amp; CIC Deployment Plan'!#REF!</f>
        <v>#REF!</v>
      </c>
      <c r="AU9" s="64" t="e">
        <f>'Geo &amp; CIC Deployment Plan'!#REF!</f>
        <v>#REF!</v>
      </c>
      <c r="AV9" s="64" t="e">
        <f>'Geo &amp; CIC Deployment Plan'!#REF!</f>
        <v>#REF!</v>
      </c>
      <c r="AW9" s="64"/>
      <c r="AX9" s="64" t="e">
        <f>'Geo &amp; CIC Deployment Plan'!#REF!</f>
        <v>#REF!</v>
      </c>
      <c r="AY9" s="64" t="e">
        <f>'Geo &amp; CIC Deployment Plan'!#REF!</f>
        <v>#REF!</v>
      </c>
      <c r="AZ9" s="64" t="e">
        <f>'Geo &amp; CIC Deployment Plan'!#REF!</f>
        <v>#REF!</v>
      </c>
      <c r="BA9" s="64">
        <v>44</v>
      </c>
      <c r="BB9" s="65"/>
      <c r="BC9" s="65"/>
      <c r="BD9" s="619" t="s">
        <v>1184</v>
      </c>
      <c r="BE9" s="620"/>
      <c r="BF9" s="620"/>
      <c r="BG9" s="620"/>
      <c r="BH9" s="620"/>
      <c r="BI9" s="620"/>
      <c r="BJ9" s="620"/>
      <c r="BK9" s="620"/>
      <c r="BL9" s="620"/>
      <c r="BM9" s="620"/>
      <c r="BN9" s="621"/>
      <c r="BO9" s="65"/>
      <c r="BP9" s="65"/>
      <c r="BQ9" s="65"/>
      <c r="BR9" s="65"/>
      <c r="BS9" s="65"/>
      <c r="BT9" s="65"/>
      <c r="BU9" s="65"/>
      <c r="BV9" s="65"/>
      <c r="BW9" s="65"/>
      <c r="BX9" s="65"/>
      <c r="BY9" s="65"/>
      <c r="BZ9" s="65"/>
      <c r="CA9" s="65"/>
      <c r="CB9" s="65"/>
      <c r="CC9" s="65"/>
      <c r="CD9" s="619" t="s">
        <v>1023</v>
      </c>
      <c r="CE9" s="620"/>
      <c r="CF9" s="620"/>
      <c r="CG9" s="620"/>
      <c r="CH9" s="620"/>
      <c r="CI9" s="620"/>
      <c r="CJ9" s="620"/>
      <c r="CK9" s="620"/>
      <c r="CL9" s="620"/>
      <c r="CM9" s="620"/>
      <c r="CN9" s="621"/>
      <c r="CO9" s="65" t="s">
        <v>963</v>
      </c>
      <c r="CP9" s="65" t="s">
        <v>1185</v>
      </c>
      <c r="CQ9" s="66" t="s">
        <v>1186</v>
      </c>
      <c r="CR9" s="67" t="e">
        <f>'Geo &amp; CIC Deployment Plan'!#REF!</f>
        <v>#REF!</v>
      </c>
      <c r="CS9" s="67" t="e">
        <f>'Geo &amp; CIC Deployment Plan'!#REF!</f>
        <v>#REF!</v>
      </c>
      <c r="CT9" s="67" t="e">
        <f>'Geo &amp; CIC Deployment Plan'!#REF!</f>
        <v>#REF!</v>
      </c>
      <c r="CU9" s="67" t="e">
        <f>'Geo &amp; CIC Deployment Plan'!#REF!</f>
        <v>#REF!</v>
      </c>
      <c r="CV9" s="67" t="e">
        <f>'Geo &amp; CIC Deployment Plan'!#REF!</f>
        <v>#REF!</v>
      </c>
      <c r="CW9" s="67"/>
      <c r="CX9" s="67" t="e">
        <f>'Geo &amp; CIC Deployment Plan'!#REF!</f>
        <v>#REF!</v>
      </c>
      <c r="CY9" s="67" t="e">
        <f>'Geo &amp; CIC Deployment Plan'!#REF!</f>
        <v>#REF!</v>
      </c>
      <c r="CZ9" s="64" t="e">
        <f>'Geo &amp; CIC Deployment Plan'!#REF!</f>
        <v>#REF!</v>
      </c>
      <c r="DA9" s="64"/>
      <c r="DB9" s="65" t="s">
        <v>963</v>
      </c>
      <c r="DC9" s="65" t="s">
        <v>766</v>
      </c>
      <c r="DD9" s="66" t="s">
        <v>1187</v>
      </c>
      <c r="DE9" s="67" t="e">
        <f>'Geo &amp; CIC Deployment Plan'!#REF!</f>
        <v>#REF!</v>
      </c>
      <c r="DF9" s="67" t="e">
        <f>'Geo &amp; CIC Deployment Plan'!#REF!</f>
        <v>#REF!</v>
      </c>
      <c r="DG9" s="67" t="e">
        <f>'Geo &amp; CIC Deployment Plan'!#REF!</f>
        <v>#REF!</v>
      </c>
      <c r="DH9" s="67" t="e">
        <f>'Geo &amp; CIC Deployment Plan'!#REF!</f>
        <v>#REF!</v>
      </c>
      <c r="DI9" s="67" t="e">
        <f>'Geo &amp; CIC Deployment Plan'!#REF!</f>
        <v>#REF!</v>
      </c>
      <c r="DJ9" s="67"/>
      <c r="DK9" s="67" t="e">
        <f>'Geo &amp; CIC Deployment Plan'!#REF!</f>
        <v>#REF!</v>
      </c>
      <c r="DL9" s="67" t="e">
        <f>'Geo &amp; CIC Deployment Plan'!#REF!</f>
        <v>#REF!</v>
      </c>
      <c r="DM9" s="64" t="e">
        <f>'Geo &amp; CIC Deployment Plan'!#REF!</f>
        <v>#REF!</v>
      </c>
      <c r="DN9" s="64"/>
      <c r="DO9" s="65" t="s">
        <v>1149</v>
      </c>
      <c r="DP9" s="65" t="s">
        <v>876</v>
      </c>
      <c r="DQ9" s="66" t="s">
        <v>1188</v>
      </c>
      <c r="DR9" s="67" t="e">
        <f>'Geo &amp; CIC Deployment Plan'!#REF!</f>
        <v>#REF!</v>
      </c>
      <c r="DS9" s="67" t="e">
        <f>'Geo &amp; CIC Deployment Plan'!#REF!</f>
        <v>#REF!</v>
      </c>
      <c r="DT9" s="67" t="e">
        <f>'Geo &amp; CIC Deployment Plan'!#REF!</f>
        <v>#REF!</v>
      </c>
      <c r="DU9" s="67" t="e">
        <f>'Geo &amp; CIC Deployment Plan'!#REF!</f>
        <v>#REF!</v>
      </c>
      <c r="DV9" s="67" t="e">
        <f>'Geo &amp; CIC Deployment Plan'!#REF!</f>
        <v>#REF!</v>
      </c>
      <c r="DW9" s="67"/>
      <c r="DX9" s="67" t="e">
        <f>'Geo &amp; CIC Deployment Plan'!#REF!</f>
        <v>#REF!</v>
      </c>
      <c r="DY9" s="67" t="e">
        <f>'Geo &amp; CIC Deployment Plan'!#REF!</f>
        <v>#REF!</v>
      </c>
      <c r="DZ9" s="64" t="e">
        <f>'Geo &amp; CIC Deployment Plan'!#REF!</f>
        <v>#REF!</v>
      </c>
      <c r="EA9" s="64"/>
      <c r="EB9" s="65" t="s">
        <v>963</v>
      </c>
      <c r="EC9" s="65" t="s">
        <v>766</v>
      </c>
      <c r="ED9" s="66" t="s">
        <v>1189</v>
      </c>
      <c r="EE9" s="67" t="e">
        <f>'Geo &amp; CIC Deployment Plan'!#REF!</f>
        <v>#REF!</v>
      </c>
      <c r="EF9" s="67" t="e">
        <f>'Geo &amp; CIC Deployment Plan'!#REF!</f>
        <v>#REF!</v>
      </c>
      <c r="EG9" s="67" t="e">
        <f>'Geo &amp; CIC Deployment Plan'!#REF!</f>
        <v>#REF!</v>
      </c>
      <c r="EH9" s="67" t="e">
        <f>'Geo &amp; CIC Deployment Plan'!#REF!</f>
        <v>#REF!</v>
      </c>
      <c r="EI9" s="67" t="e">
        <f>'Geo &amp; CIC Deployment Plan'!#REF!</f>
        <v>#REF!</v>
      </c>
      <c r="EJ9" s="67"/>
      <c r="EK9" s="67" t="e">
        <f>'Geo &amp; CIC Deployment Plan'!#REF!</f>
        <v>#REF!</v>
      </c>
      <c r="EL9" s="67" t="e">
        <f>'Geo &amp; CIC Deployment Plan'!#REF!</f>
        <v>#REF!</v>
      </c>
      <c r="EM9" s="64" t="e">
        <f>'Geo &amp; CIC Deployment Plan'!#REF!</f>
        <v>#REF!</v>
      </c>
      <c r="EN9" s="64"/>
      <c r="EO9" s="65" t="s">
        <v>963</v>
      </c>
      <c r="EP9" s="65" t="s">
        <v>880</v>
      </c>
      <c r="EQ9" s="66" t="s">
        <v>1190</v>
      </c>
      <c r="ER9" s="67" t="e">
        <f>'Geo &amp; CIC Deployment Plan'!#REF!</f>
        <v>#REF!</v>
      </c>
      <c r="ES9" s="67" t="e">
        <f>'Geo &amp; CIC Deployment Plan'!#REF!</f>
        <v>#REF!</v>
      </c>
      <c r="ET9" s="67" t="e">
        <f>'Geo &amp; CIC Deployment Plan'!#REF!</f>
        <v>#REF!</v>
      </c>
      <c r="EU9" s="67" t="e">
        <f>'Geo &amp; CIC Deployment Plan'!#REF!</f>
        <v>#REF!</v>
      </c>
      <c r="EV9" s="67" t="e">
        <f>'Geo &amp; CIC Deployment Plan'!#REF!</f>
        <v>#REF!</v>
      </c>
      <c r="EW9" s="67"/>
      <c r="EX9" s="67" t="e">
        <f>'Geo &amp; CIC Deployment Plan'!#REF!</f>
        <v>#REF!</v>
      </c>
      <c r="EY9" s="67" t="e">
        <f>'Geo &amp; CIC Deployment Plan'!#REF!</f>
        <v>#REF!</v>
      </c>
      <c r="EZ9" s="64" t="e">
        <f>'Geo &amp; CIC Deployment Plan'!#REF!</f>
        <v>#REF!</v>
      </c>
      <c r="FA9" s="64"/>
      <c r="FC9" s="48"/>
      <c r="FD9" s="48"/>
      <c r="FE9" s="48"/>
      <c r="FF9" s="48"/>
      <c r="FG9" s="48"/>
      <c r="FH9" s="48"/>
      <c r="FI9" s="48"/>
      <c r="FJ9" s="48"/>
      <c r="FK9" s="48"/>
      <c r="FL9" s="48"/>
      <c r="FM9" s="48"/>
      <c r="FN9" s="48"/>
      <c r="FO9" s="48"/>
      <c r="FP9" s="48"/>
      <c r="FQ9" s="48"/>
      <c r="FR9" s="48"/>
      <c r="FS9" s="48"/>
      <c r="FT9" s="48"/>
      <c r="FU9" s="48"/>
      <c r="FV9" s="48"/>
      <c r="FX9" s="50"/>
      <c r="FY9" s="50"/>
      <c r="FZ9" s="50"/>
      <c r="GA9" s="50"/>
    </row>
    <row r="10" spans="2:185" ht="36">
      <c r="B10" s="27" t="s">
        <v>963</v>
      </c>
      <c r="C10" s="26" t="s">
        <v>650</v>
      </c>
      <c r="D10" s="66" t="s">
        <v>1191</v>
      </c>
      <c r="E10" s="64" t="e">
        <f>'Geo &amp; CIC Deployment Plan'!#REF!</f>
        <v>#REF!</v>
      </c>
      <c r="F10" s="64" t="e">
        <f>'Geo &amp; CIC Deployment Plan'!#REF!</f>
        <v>#REF!</v>
      </c>
      <c r="G10" s="64" t="e">
        <f>'Geo &amp; CIC Deployment Plan'!#REF!</f>
        <v>#REF!</v>
      </c>
      <c r="H10" s="64" t="e">
        <f>'Geo &amp; CIC Deployment Plan'!#REF!</f>
        <v>#REF!</v>
      </c>
      <c r="I10" s="64" t="e">
        <f>'Geo &amp; CIC Deployment Plan'!#REF!</f>
        <v>#REF!</v>
      </c>
      <c r="J10" s="64"/>
      <c r="K10" s="64" t="e">
        <f>'Geo &amp; CIC Deployment Plan'!#REF!</f>
        <v>#REF!</v>
      </c>
      <c r="L10" s="64" t="e">
        <f>'Geo &amp; CIC Deployment Plan'!#REF!</f>
        <v>#REF!</v>
      </c>
      <c r="M10" s="64" t="e">
        <f>'Geo &amp; CIC Deployment Plan'!#REF!</f>
        <v>#REF!</v>
      </c>
      <c r="N10" s="64"/>
      <c r="O10" s="65" t="s">
        <v>1149</v>
      </c>
      <c r="P10" s="65" t="s">
        <v>906</v>
      </c>
      <c r="Q10" s="66" t="s">
        <v>1192</v>
      </c>
      <c r="R10" s="64" t="str">
        <f>'Geo &amp; CIC Deployment Plan'!AG390</f>
        <v>New GBS Associates Induction</v>
      </c>
      <c r="S10" s="64" t="str">
        <f>'Geo &amp; CIC Deployment Plan'!AH390</f>
        <v>Virtual</v>
      </c>
      <c r="T10" s="64" t="str">
        <f>'Geo &amp; CIC Deployment Plan'!Z390</f>
        <v>In Progress</v>
      </c>
      <c r="U10" s="64">
        <f>'Geo &amp; CIC Deployment Plan'!AB390</f>
        <v>0</v>
      </c>
      <c r="V10" s="64">
        <f>'Geo &amp; CIC Deployment Plan'!AD390</f>
        <v>0</v>
      </c>
      <c r="W10" s="71">
        <v>0.16700000000000001</v>
      </c>
      <c r="X10" s="64">
        <f>'Geo &amp; CIC Deployment Plan'!AE390</f>
        <v>0</v>
      </c>
      <c r="Y10" s="64">
        <f>'Geo &amp; CIC Deployment Plan'!AF390</f>
        <v>0</v>
      </c>
      <c r="Z10" s="64">
        <f>'Geo &amp; CIC Deployment Plan'!U390</f>
        <v>47</v>
      </c>
      <c r="AA10" s="64">
        <v>21</v>
      </c>
      <c r="AB10" s="65"/>
      <c r="AC10" s="65"/>
      <c r="AD10" s="619" t="s">
        <v>1137</v>
      </c>
      <c r="AE10" s="620"/>
      <c r="AF10" s="620"/>
      <c r="AG10" s="620"/>
      <c r="AH10" s="620"/>
      <c r="AI10" s="620"/>
      <c r="AJ10" s="620"/>
      <c r="AK10" s="620"/>
      <c r="AL10" s="620"/>
      <c r="AM10" s="620"/>
      <c r="AN10" s="621"/>
      <c r="AO10" s="65" t="s">
        <v>1149</v>
      </c>
      <c r="AP10" s="65" t="s">
        <v>876</v>
      </c>
      <c r="AQ10" s="66" t="s">
        <v>1183</v>
      </c>
      <c r="AR10" s="64" t="e">
        <f>'Geo &amp; CIC Deployment Plan'!#REF!</f>
        <v>#REF!</v>
      </c>
      <c r="AS10" s="64" t="e">
        <f>'Geo &amp; CIC Deployment Plan'!#REF!</f>
        <v>#REF!</v>
      </c>
      <c r="AT10" s="64" t="e">
        <f>'Geo &amp; CIC Deployment Plan'!#REF!</f>
        <v>#REF!</v>
      </c>
      <c r="AU10" s="64" t="e">
        <f>'Geo &amp; CIC Deployment Plan'!#REF!</f>
        <v>#REF!</v>
      </c>
      <c r="AV10" s="64" t="e">
        <f>'Geo &amp; CIC Deployment Plan'!#REF!</f>
        <v>#REF!</v>
      </c>
      <c r="AW10" s="64"/>
      <c r="AX10" s="64" t="e">
        <f>'Geo &amp; CIC Deployment Plan'!#REF!</f>
        <v>#REF!</v>
      </c>
      <c r="AY10" s="64" t="e">
        <f>'Geo &amp; CIC Deployment Plan'!#REF!</f>
        <v>#REF!</v>
      </c>
      <c r="AZ10" s="64" t="e">
        <f>'Geo &amp; CIC Deployment Plan'!#REF!</f>
        <v>#REF!</v>
      </c>
      <c r="BA10" s="64">
        <v>78</v>
      </c>
      <c r="BB10" s="65" t="s">
        <v>963</v>
      </c>
      <c r="BC10" s="65" t="s">
        <v>1024</v>
      </c>
      <c r="BD10" s="66" t="s">
        <v>1193</v>
      </c>
      <c r="BE10" s="67" t="e">
        <f>'Geo &amp; CIC Deployment Plan'!#REF!</f>
        <v>#REF!</v>
      </c>
      <c r="BF10" s="67" t="e">
        <f>'Geo &amp; CIC Deployment Plan'!#REF!</f>
        <v>#REF!</v>
      </c>
      <c r="BG10" s="67" t="e">
        <f>'Geo &amp; CIC Deployment Plan'!#REF!</f>
        <v>#REF!</v>
      </c>
      <c r="BH10" s="67" t="e">
        <f>'Geo &amp; CIC Deployment Plan'!#REF!</f>
        <v>#REF!</v>
      </c>
      <c r="BI10" s="67" t="e">
        <f>'Geo &amp; CIC Deployment Plan'!#REF!</f>
        <v>#REF!</v>
      </c>
      <c r="BJ10" s="67"/>
      <c r="BK10" s="67" t="e">
        <f>'Geo &amp; CIC Deployment Plan'!#REF!</f>
        <v>#REF!</v>
      </c>
      <c r="BL10" s="67" t="e">
        <f>'Geo &amp; CIC Deployment Plan'!#REF!</f>
        <v>#REF!</v>
      </c>
      <c r="BM10" s="64" t="e">
        <f>'Geo &amp; CIC Deployment Plan'!#REF!</f>
        <v>#REF!</v>
      </c>
      <c r="BN10" s="64"/>
      <c r="BO10" s="65"/>
      <c r="BP10" s="65"/>
      <c r="BQ10" s="65"/>
      <c r="BR10" s="65"/>
      <c r="BS10" s="65"/>
      <c r="BT10" s="65"/>
      <c r="BU10" s="65"/>
      <c r="BV10" s="65"/>
      <c r="BW10" s="65"/>
      <c r="BX10" s="65"/>
      <c r="BY10" s="65"/>
      <c r="BZ10" s="65"/>
      <c r="CA10" s="65"/>
      <c r="CB10" s="65" t="s">
        <v>1149</v>
      </c>
      <c r="CC10" s="65" t="s">
        <v>1023</v>
      </c>
      <c r="CD10" s="66" t="s">
        <v>1194</v>
      </c>
      <c r="CE10" s="67" t="e">
        <f>'Geo &amp; CIC Deployment Plan'!#REF!</f>
        <v>#REF!</v>
      </c>
      <c r="CF10" s="67" t="e">
        <f>'Geo &amp; CIC Deployment Plan'!#REF!</f>
        <v>#REF!</v>
      </c>
      <c r="CG10" s="67" t="e">
        <f>'Geo &amp; CIC Deployment Plan'!#REF!</f>
        <v>#REF!</v>
      </c>
      <c r="CH10" s="67" t="e">
        <f>'Geo &amp; CIC Deployment Plan'!#REF!</f>
        <v>#REF!</v>
      </c>
      <c r="CI10" s="67" t="e">
        <f>'Geo &amp; CIC Deployment Plan'!#REF!</f>
        <v>#REF!</v>
      </c>
      <c r="CJ10" s="67"/>
      <c r="CK10" s="67" t="e">
        <f>'Geo &amp; CIC Deployment Plan'!#REF!</f>
        <v>#REF!</v>
      </c>
      <c r="CL10" s="67" t="e">
        <f>'Geo &amp; CIC Deployment Plan'!#REF!</f>
        <v>#REF!</v>
      </c>
      <c r="CM10" s="64" t="e">
        <f>'Geo &amp; CIC Deployment Plan'!#REF!</f>
        <v>#REF!</v>
      </c>
      <c r="CN10" s="64" t="e">
        <f>'Geo &amp; CIC Deployment Plan'!#REF!</f>
        <v>#REF!</v>
      </c>
      <c r="CO10" s="65"/>
      <c r="CP10" s="65"/>
      <c r="CQ10" s="619" t="s">
        <v>1137</v>
      </c>
      <c r="CR10" s="620"/>
      <c r="CS10" s="620"/>
      <c r="CT10" s="620"/>
      <c r="CU10" s="620"/>
      <c r="CV10" s="620"/>
      <c r="CW10" s="620"/>
      <c r="CX10" s="620"/>
      <c r="CY10" s="620"/>
      <c r="CZ10" s="620"/>
      <c r="DA10" s="621"/>
      <c r="DB10" s="65" t="s">
        <v>963</v>
      </c>
      <c r="DC10" s="65" t="s">
        <v>766</v>
      </c>
      <c r="DD10" s="66" t="s">
        <v>1195</v>
      </c>
      <c r="DE10" s="67" t="e">
        <f>'Geo &amp; CIC Deployment Plan'!#REF!</f>
        <v>#REF!</v>
      </c>
      <c r="DF10" s="67" t="e">
        <f>'Geo &amp; CIC Deployment Plan'!#REF!</f>
        <v>#REF!</v>
      </c>
      <c r="DG10" s="67" t="e">
        <f>'Geo &amp; CIC Deployment Plan'!#REF!</f>
        <v>#REF!</v>
      </c>
      <c r="DH10" s="67" t="e">
        <f>'Geo &amp; CIC Deployment Plan'!#REF!</f>
        <v>#REF!</v>
      </c>
      <c r="DI10" s="67" t="e">
        <f>'Geo &amp; CIC Deployment Plan'!#REF!</f>
        <v>#REF!</v>
      </c>
      <c r="DJ10" s="67"/>
      <c r="DK10" s="67" t="e">
        <f>'Geo &amp; CIC Deployment Plan'!#REF!</f>
        <v>#REF!</v>
      </c>
      <c r="DL10" s="67" t="e">
        <f>'Geo &amp; CIC Deployment Plan'!#REF!</f>
        <v>#REF!</v>
      </c>
      <c r="DM10" s="64" t="e">
        <f>'Geo &amp; CIC Deployment Plan'!#REF!</f>
        <v>#REF!</v>
      </c>
      <c r="DN10" s="64"/>
      <c r="DO10" s="65"/>
      <c r="DP10" s="65"/>
      <c r="DQ10" s="619" t="s">
        <v>1136</v>
      </c>
      <c r="DR10" s="620"/>
      <c r="DS10" s="620"/>
      <c r="DT10" s="620"/>
      <c r="DU10" s="620"/>
      <c r="DV10" s="620"/>
      <c r="DW10" s="620"/>
      <c r="DX10" s="620"/>
      <c r="DY10" s="620"/>
      <c r="DZ10" s="620"/>
      <c r="EA10" s="621"/>
      <c r="EB10" s="65"/>
      <c r="EC10" s="65"/>
      <c r="ED10" s="619" t="s">
        <v>1137</v>
      </c>
      <c r="EE10" s="620"/>
      <c r="EF10" s="620"/>
      <c r="EG10" s="620"/>
      <c r="EH10" s="620"/>
      <c r="EI10" s="620"/>
      <c r="EJ10" s="620"/>
      <c r="EK10" s="620"/>
      <c r="EL10" s="620"/>
      <c r="EM10" s="620"/>
      <c r="EN10" s="621"/>
      <c r="EO10" s="65" t="s">
        <v>963</v>
      </c>
      <c r="EP10" s="65" t="s">
        <v>880</v>
      </c>
      <c r="EQ10" s="66" t="s">
        <v>1196</v>
      </c>
      <c r="ER10" s="67" t="e">
        <f>'Geo &amp; CIC Deployment Plan'!#REF!</f>
        <v>#REF!</v>
      </c>
      <c r="ES10" s="67" t="e">
        <f>'Geo &amp; CIC Deployment Plan'!#REF!</f>
        <v>#REF!</v>
      </c>
      <c r="ET10" s="67" t="e">
        <f>'Geo &amp; CIC Deployment Plan'!#REF!</f>
        <v>#REF!</v>
      </c>
      <c r="EU10" s="67" t="e">
        <f>'Geo &amp; CIC Deployment Plan'!#REF!</f>
        <v>#REF!</v>
      </c>
      <c r="EV10" s="67" t="e">
        <f>'Geo &amp; CIC Deployment Plan'!#REF!</f>
        <v>#REF!</v>
      </c>
      <c r="EW10" s="67"/>
      <c r="EX10" s="67" t="e">
        <f>'Geo &amp; CIC Deployment Plan'!#REF!</f>
        <v>#REF!</v>
      </c>
      <c r="EY10" s="67" t="e">
        <f>'Geo &amp; CIC Deployment Plan'!#REF!</f>
        <v>#REF!</v>
      </c>
      <c r="EZ10" s="64" t="e">
        <f>'Geo &amp; CIC Deployment Plan'!#REF!</f>
        <v>#REF!</v>
      </c>
      <c r="FA10" s="64"/>
      <c r="FC10" s="48"/>
      <c r="FD10" s="48"/>
      <c r="FE10" s="48"/>
      <c r="FF10" s="48"/>
      <c r="FG10" s="48"/>
      <c r="FH10" s="48"/>
      <c r="FI10" s="48"/>
      <c r="FJ10" s="48"/>
      <c r="FK10" s="48"/>
      <c r="FL10" s="48"/>
      <c r="FM10" s="48"/>
      <c r="FN10" s="48"/>
      <c r="FO10" s="48"/>
      <c r="FP10" s="48"/>
      <c r="FQ10" s="48"/>
      <c r="FR10" s="48"/>
      <c r="FS10" s="48"/>
      <c r="FT10" s="48"/>
      <c r="FU10" s="48"/>
      <c r="FV10" s="48"/>
      <c r="FX10" s="50"/>
      <c r="FY10" s="50"/>
      <c r="FZ10" s="50"/>
      <c r="GA10" s="50"/>
    </row>
    <row r="11" spans="2:185" ht="48">
      <c r="D11" s="619" t="s">
        <v>1197</v>
      </c>
      <c r="E11" s="620"/>
      <c r="F11" s="620"/>
      <c r="G11" s="620"/>
      <c r="H11" s="620"/>
      <c r="I11" s="620"/>
      <c r="J11" s="620"/>
      <c r="K11" s="620"/>
      <c r="L11" s="620"/>
      <c r="M11" s="620"/>
      <c r="N11" s="621"/>
      <c r="O11" s="65"/>
      <c r="P11" s="65"/>
      <c r="Q11" s="619" t="s">
        <v>1139</v>
      </c>
      <c r="R11" s="620"/>
      <c r="S11" s="620"/>
      <c r="T11" s="620"/>
      <c r="U11" s="620"/>
      <c r="V11" s="620"/>
      <c r="W11" s="620"/>
      <c r="X11" s="620"/>
      <c r="Y11" s="620"/>
      <c r="Z11" s="620"/>
      <c r="AA11" s="621"/>
      <c r="AB11" s="65" t="s">
        <v>963</v>
      </c>
      <c r="AC11" s="65" t="s">
        <v>987</v>
      </c>
      <c r="AD11" s="66" t="s">
        <v>1198</v>
      </c>
      <c r="AE11" s="64" t="e">
        <f>'Geo &amp; CIC Deployment Plan'!#REF!</f>
        <v>#REF!</v>
      </c>
      <c r="AF11" s="64" t="e">
        <f>'Geo &amp; CIC Deployment Plan'!#REF!</f>
        <v>#REF!</v>
      </c>
      <c r="AG11" s="64" t="e">
        <f>'Geo &amp; CIC Deployment Plan'!#REF!</f>
        <v>#REF!</v>
      </c>
      <c r="AH11" s="64" t="e">
        <f>'Geo &amp; CIC Deployment Plan'!#REF!</f>
        <v>#REF!</v>
      </c>
      <c r="AI11" s="64" t="e">
        <f>'Geo &amp; CIC Deployment Plan'!#REF!</f>
        <v>#REF!</v>
      </c>
      <c r="AJ11" s="64"/>
      <c r="AK11" s="64" t="e">
        <f>'Geo &amp; CIC Deployment Plan'!#REF!</f>
        <v>#REF!</v>
      </c>
      <c r="AL11" s="64" t="e">
        <f>'Geo &amp; CIC Deployment Plan'!#REF!</f>
        <v>#REF!</v>
      </c>
      <c r="AM11" s="64" t="e">
        <f>'Geo &amp; CIC Deployment Plan'!#REF!</f>
        <v>#REF!</v>
      </c>
      <c r="AN11" s="64"/>
      <c r="AO11" s="65" t="s">
        <v>1149</v>
      </c>
      <c r="AP11" s="65" t="s">
        <v>876</v>
      </c>
      <c r="AQ11" s="66" t="s">
        <v>1199</v>
      </c>
      <c r="AR11" s="64" t="e">
        <f>'Geo &amp; CIC Deployment Plan'!#REF!</f>
        <v>#REF!</v>
      </c>
      <c r="AS11" s="64" t="e">
        <f>'Geo &amp; CIC Deployment Plan'!#REF!</f>
        <v>#REF!</v>
      </c>
      <c r="AT11" s="64" t="e">
        <f>'Geo &amp; CIC Deployment Plan'!#REF!</f>
        <v>#REF!</v>
      </c>
      <c r="AU11" s="64" t="e">
        <f>'Geo &amp; CIC Deployment Plan'!#REF!</f>
        <v>#REF!</v>
      </c>
      <c r="AV11" s="64" t="e">
        <f>'Geo &amp; CIC Deployment Plan'!#REF!</f>
        <v>#REF!</v>
      </c>
      <c r="AW11" s="64"/>
      <c r="AX11" s="64" t="e">
        <f>'Geo &amp; CIC Deployment Plan'!#REF!</f>
        <v>#REF!</v>
      </c>
      <c r="AY11" s="64" t="e">
        <f>'Geo &amp; CIC Deployment Plan'!#REF!</f>
        <v>#REF!</v>
      </c>
      <c r="AZ11" s="64" t="e">
        <f>'Geo &amp; CIC Deployment Plan'!#REF!</f>
        <v>#REF!</v>
      </c>
      <c r="BA11" s="64">
        <v>57</v>
      </c>
      <c r="BB11" s="65"/>
      <c r="BC11" s="65"/>
      <c r="BD11" s="619" t="s">
        <v>1140</v>
      </c>
      <c r="BE11" s="620"/>
      <c r="BF11" s="620"/>
      <c r="BG11" s="620"/>
      <c r="BH11" s="620"/>
      <c r="BI11" s="620"/>
      <c r="BJ11" s="620"/>
      <c r="BK11" s="620"/>
      <c r="BL11" s="620"/>
      <c r="BM11" s="620"/>
      <c r="BN11" s="621"/>
      <c r="BO11" s="65"/>
      <c r="BP11" s="65"/>
      <c r="BQ11" s="65"/>
      <c r="BR11" s="65"/>
      <c r="BS11" s="65"/>
      <c r="BT11" s="65"/>
      <c r="BU11" s="65"/>
      <c r="BV11" s="65"/>
      <c r="BW11" s="65"/>
      <c r="BX11" s="65"/>
      <c r="BY11" s="65"/>
      <c r="BZ11" s="65"/>
      <c r="CA11" s="65"/>
      <c r="CB11" s="65"/>
      <c r="CC11" s="65"/>
      <c r="CD11" s="619" t="s">
        <v>1140</v>
      </c>
      <c r="CE11" s="620"/>
      <c r="CF11" s="620"/>
      <c r="CG11" s="620"/>
      <c r="CH11" s="620"/>
      <c r="CI11" s="620"/>
      <c r="CJ11" s="620"/>
      <c r="CK11" s="620"/>
      <c r="CL11" s="620"/>
      <c r="CM11" s="620"/>
      <c r="CN11" s="621"/>
      <c r="CO11" s="65" t="s">
        <v>963</v>
      </c>
      <c r="CP11" s="65" t="s">
        <v>987</v>
      </c>
      <c r="CQ11" s="66" t="s">
        <v>1200</v>
      </c>
      <c r="CR11" s="67" t="e">
        <f>'Geo &amp; CIC Deployment Plan'!#REF!</f>
        <v>#REF!</v>
      </c>
      <c r="CS11" s="67" t="e">
        <f>'Geo &amp; CIC Deployment Plan'!#REF!</f>
        <v>#REF!</v>
      </c>
      <c r="CT11" s="67" t="e">
        <f>'Geo &amp; CIC Deployment Plan'!#REF!</f>
        <v>#REF!</v>
      </c>
      <c r="CU11" s="67" t="e">
        <f>'Geo &amp; CIC Deployment Plan'!#REF!</f>
        <v>#REF!</v>
      </c>
      <c r="CV11" s="67" t="e">
        <f>'Geo &amp; CIC Deployment Plan'!#REF!</f>
        <v>#REF!</v>
      </c>
      <c r="CW11" s="67"/>
      <c r="CX11" s="67" t="e">
        <f>'Geo &amp; CIC Deployment Plan'!#REF!</f>
        <v>#REF!</v>
      </c>
      <c r="CY11" s="67" t="e">
        <f>'Geo &amp; CIC Deployment Plan'!#REF!</f>
        <v>#REF!</v>
      </c>
      <c r="CZ11" s="64" t="e">
        <f>'Geo &amp; CIC Deployment Plan'!#REF!</f>
        <v>#REF!</v>
      </c>
      <c r="DA11" s="64"/>
      <c r="DB11" s="65" t="s">
        <v>963</v>
      </c>
      <c r="DC11" s="65" t="s">
        <v>766</v>
      </c>
      <c r="DD11" s="66" t="s">
        <v>1201</v>
      </c>
      <c r="DE11" s="67" t="e">
        <f>'Geo &amp; CIC Deployment Plan'!#REF!</f>
        <v>#REF!</v>
      </c>
      <c r="DF11" s="67" t="e">
        <f>'Geo &amp; CIC Deployment Plan'!#REF!</f>
        <v>#REF!</v>
      </c>
      <c r="DG11" s="67" t="e">
        <f>'Geo &amp; CIC Deployment Plan'!#REF!</f>
        <v>#REF!</v>
      </c>
      <c r="DH11" s="67" t="e">
        <f>'Geo &amp; CIC Deployment Plan'!#REF!</f>
        <v>#REF!</v>
      </c>
      <c r="DI11" s="67" t="e">
        <f>'Geo &amp; CIC Deployment Plan'!#REF!</f>
        <v>#REF!</v>
      </c>
      <c r="DJ11" s="67"/>
      <c r="DK11" s="67" t="e">
        <f>'Geo &amp; CIC Deployment Plan'!#REF!</f>
        <v>#REF!</v>
      </c>
      <c r="DL11" s="67" t="e">
        <f>'Geo &amp; CIC Deployment Plan'!#REF!</f>
        <v>#REF!</v>
      </c>
      <c r="DM11" s="64" t="e">
        <f>'Geo &amp; CIC Deployment Plan'!#REF!</f>
        <v>#REF!</v>
      </c>
      <c r="DN11" s="64"/>
      <c r="DO11" s="65" t="s">
        <v>963</v>
      </c>
      <c r="DP11" s="65" t="s">
        <v>270</v>
      </c>
      <c r="DQ11" s="66" t="s">
        <v>1202</v>
      </c>
      <c r="DR11" s="67" t="e">
        <f>'Geo &amp; CIC Deployment Plan'!#REF!</f>
        <v>#REF!</v>
      </c>
      <c r="DS11" s="67" t="e">
        <f>'Geo &amp; CIC Deployment Plan'!#REF!</f>
        <v>#REF!</v>
      </c>
      <c r="DT11" s="67" t="e">
        <f>'Geo &amp; CIC Deployment Plan'!#REF!</f>
        <v>#REF!</v>
      </c>
      <c r="DU11" s="67" t="e">
        <f>'Geo &amp; CIC Deployment Plan'!#REF!</f>
        <v>#REF!</v>
      </c>
      <c r="DV11" s="67" t="e">
        <f>'Geo &amp; CIC Deployment Plan'!#REF!</f>
        <v>#REF!</v>
      </c>
      <c r="DW11" s="67"/>
      <c r="DX11" s="67" t="e">
        <f>'Geo &amp; CIC Deployment Plan'!#REF!</f>
        <v>#REF!</v>
      </c>
      <c r="DY11" s="67" t="e">
        <f>'Geo &amp; CIC Deployment Plan'!#REF!</f>
        <v>#REF!</v>
      </c>
      <c r="DZ11" s="64" t="e">
        <f>'Geo &amp; CIC Deployment Plan'!#REF!</f>
        <v>#REF!</v>
      </c>
      <c r="EA11" s="64"/>
      <c r="EB11" s="65" t="s">
        <v>963</v>
      </c>
      <c r="EC11" s="65" t="s">
        <v>987</v>
      </c>
      <c r="ED11" s="66" t="s">
        <v>1203</v>
      </c>
      <c r="EE11" s="67" t="e">
        <f>'Geo &amp; CIC Deployment Plan'!#REF!</f>
        <v>#REF!</v>
      </c>
      <c r="EF11" s="67" t="e">
        <f>'Geo &amp; CIC Deployment Plan'!#REF!</f>
        <v>#REF!</v>
      </c>
      <c r="EG11" s="67" t="e">
        <f>'Geo &amp; CIC Deployment Plan'!#REF!</f>
        <v>#REF!</v>
      </c>
      <c r="EH11" s="67" t="e">
        <f>'Geo &amp; CIC Deployment Plan'!#REF!</f>
        <v>#REF!</v>
      </c>
      <c r="EI11" s="67" t="e">
        <f>'Geo &amp; CIC Deployment Plan'!#REF!</f>
        <v>#REF!</v>
      </c>
      <c r="EJ11" s="67"/>
      <c r="EK11" s="67" t="e">
        <f>'Geo &amp; CIC Deployment Plan'!#REF!</f>
        <v>#REF!</v>
      </c>
      <c r="EL11" s="67" t="e">
        <f>'Geo &amp; CIC Deployment Plan'!#REF!</f>
        <v>#REF!</v>
      </c>
      <c r="EM11" s="64" t="e">
        <f>'Geo &amp; CIC Deployment Plan'!#REF!</f>
        <v>#REF!</v>
      </c>
      <c r="EN11" s="64"/>
      <c r="EO11" s="65"/>
      <c r="EP11" s="65"/>
      <c r="EQ11" s="72"/>
      <c r="ER11" s="65"/>
      <c r="ES11" s="65"/>
      <c r="ET11" s="65"/>
      <c r="EU11" s="65"/>
      <c r="EV11" s="65"/>
      <c r="EW11" s="65"/>
      <c r="EX11" s="65"/>
      <c r="EY11" s="65"/>
      <c r="EZ11" s="65"/>
      <c r="FA11" s="65"/>
      <c r="FC11" s="48"/>
      <c r="FD11" s="48"/>
      <c r="FE11" s="48"/>
      <c r="FF11" s="48"/>
      <c r="FG11" s="48"/>
      <c r="FH11" s="48"/>
      <c r="FI11" s="48"/>
      <c r="FJ11" s="48"/>
      <c r="FK11" s="48"/>
      <c r="FL11" s="48"/>
      <c r="FM11" s="48"/>
      <c r="FN11" s="48"/>
      <c r="FO11" s="48"/>
      <c r="FP11" s="48"/>
      <c r="FQ11" s="48"/>
      <c r="FR11" s="48"/>
      <c r="FS11" s="48"/>
      <c r="FT11" s="48"/>
      <c r="FU11" s="48"/>
      <c r="FV11" s="48"/>
      <c r="FX11" s="50"/>
      <c r="FY11" s="50"/>
      <c r="FZ11" s="50"/>
      <c r="GA11" s="50"/>
    </row>
    <row r="12" spans="2:185" ht="24">
      <c r="B12" s="27" t="s">
        <v>963</v>
      </c>
      <c r="C12" s="26" t="s">
        <v>987</v>
      </c>
      <c r="D12" s="66" t="s">
        <v>1204</v>
      </c>
      <c r="E12" s="64" t="e">
        <f>'Geo &amp; CIC Deployment Plan'!#REF!</f>
        <v>#REF!</v>
      </c>
      <c r="F12" s="64" t="e">
        <f>'Geo &amp; CIC Deployment Plan'!#REF!</f>
        <v>#REF!</v>
      </c>
      <c r="G12" s="64" t="e">
        <f>'Geo &amp; CIC Deployment Plan'!#REF!</f>
        <v>#REF!</v>
      </c>
      <c r="H12" s="64" t="e">
        <f>'Geo &amp; CIC Deployment Plan'!#REF!</f>
        <v>#REF!</v>
      </c>
      <c r="I12" s="64" t="e">
        <f>'Geo &amp; CIC Deployment Plan'!#REF!</f>
        <v>#REF!</v>
      </c>
      <c r="J12" s="64"/>
      <c r="K12" s="64" t="e">
        <f>'Geo &amp; CIC Deployment Plan'!#REF!</f>
        <v>#REF!</v>
      </c>
      <c r="L12" s="64" t="e">
        <f>'Geo &amp; CIC Deployment Plan'!#REF!</f>
        <v>#REF!</v>
      </c>
      <c r="M12" s="64" t="e">
        <f>'Geo &amp; CIC Deployment Plan'!#REF!</f>
        <v>#REF!</v>
      </c>
      <c r="N12" s="64"/>
      <c r="O12" s="65" t="s">
        <v>1149</v>
      </c>
      <c r="P12" s="65" t="s">
        <v>872</v>
      </c>
      <c r="Q12" s="66" t="s">
        <v>1205</v>
      </c>
      <c r="R12" s="64" t="e">
        <f>'Geo &amp; CIC Deployment Plan'!#REF!</f>
        <v>#REF!</v>
      </c>
      <c r="S12" s="64" t="e">
        <f>'Geo &amp; CIC Deployment Plan'!#REF!</f>
        <v>#REF!</v>
      </c>
      <c r="T12" s="64" t="e">
        <f>'Geo &amp; CIC Deployment Plan'!#REF!</f>
        <v>#REF!</v>
      </c>
      <c r="U12" s="64" t="e">
        <f>'Geo &amp; CIC Deployment Plan'!#REF!</f>
        <v>#REF!</v>
      </c>
      <c r="V12" s="64" t="e">
        <f>'Geo &amp; CIC Deployment Plan'!#REF!</f>
        <v>#REF!</v>
      </c>
      <c r="W12" s="71">
        <v>0.36399999999999999</v>
      </c>
      <c r="X12" s="64" t="e">
        <f>'Geo &amp; CIC Deployment Plan'!#REF!</f>
        <v>#REF!</v>
      </c>
      <c r="Y12" s="64" t="e">
        <f>'Geo &amp; CIC Deployment Plan'!#REF!</f>
        <v>#REF!</v>
      </c>
      <c r="Z12" s="64" t="e">
        <f>'Geo &amp; CIC Deployment Plan'!#REF!</f>
        <v>#REF!</v>
      </c>
      <c r="AA12" s="64">
        <v>0</v>
      </c>
      <c r="AB12" s="65"/>
      <c r="AC12" s="65"/>
      <c r="AD12" s="73"/>
      <c r="AE12" s="65"/>
      <c r="AF12" s="65"/>
      <c r="AG12" s="65"/>
      <c r="AH12" s="65"/>
      <c r="AI12" s="65"/>
      <c r="AJ12" s="65"/>
      <c r="AK12" s="65"/>
      <c r="AL12" s="65"/>
      <c r="AM12" s="65"/>
      <c r="AN12" s="65"/>
      <c r="AO12" s="65" t="s">
        <v>1149</v>
      </c>
      <c r="AP12" s="65" t="s">
        <v>876</v>
      </c>
      <c r="AQ12" s="66" t="s">
        <v>1199</v>
      </c>
      <c r="AR12" s="64" t="e">
        <f>'Geo &amp; CIC Deployment Plan'!#REF!</f>
        <v>#REF!</v>
      </c>
      <c r="AS12" s="64" t="e">
        <f>'Geo &amp; CIC Deployment Plan'!#REF!</f>
        <v>#REF!</v>
      </c>
      <c r="AT12" s="64" t="e">
        <f>'Geo &amp; CIC Deployment Plan'!#REF!</f>
        <v>#REF!</v>
      </c>
      <c r="AU12" s="64" t="e">
        <f>'Geo &amp; CIC Deployment Plan'!#REF!</f>
        <v>#REF!</v>
      </c>
      <c r="AV12" s="64" t="e">
        <f>'Geo &amp; CIC Deployment Plan'!#REF!</f>
        <v>#REF!</v>
      </c>
      <c r="AW12" s="64"/>
      <c r="AX12" s="64" t="e">
        <f>'Geo &amp; CIC Deployment Plan'!#REF!</f>
        <v>#REF!</v>
      </c>
      <c r="AY12" s="64" t="e">
        <f>'Geo &amp; CIC Deployment Plan'!#REF!</f>
        <v>#REF!</v>
      </c>
      <c r="AZ12" s="64" t="e">
        <f>'Geo &amp; CIC Deployment Plan'!#REF!</f>
        <v>#REF!</v>
      </c>
      <c r="BA12" s="64">
        <v>43</v>
      </c>
      <c r="BB12" s="65" t="s">
        <v>963</v>
      </c>
      <c r="BC12" s="65" t="s">
        <v>880</v>
      </c>
      <c r="BD12" s="66" t="s">
        <v>1206</v>
      </c>
      <c r="BE12" s="67" t="e">
        <f>'Geo &amp; CIC Deployment Plan'!#REF!</f>
        <v>#REF!</v>
      </c>
      <c r="BF12" s="67" t="e">
        <f>'Geo &amp; CIC Deployment Plan'!#REF!</f>
        <v>#REF!</v>
      </c>
      <c r="BG12" s="67" t="e">
        <f>'Geo &amp; CIC Deployment Plan'!#REF!</f>
        <v>#REF!</v>
      </c>
      <c r="BH12" s="67" t="e">
        <f>'Geo &amp; CIC Deployment Plan'!#REF!</f>
        <v>#REF!</v>
      </c>
      <c r="BI12" s="67" t="e">
        <f>'Geo &amp; CIC Deployment Plan'!#REF!</f>
        <v>#REF!</v>
      </c>
      <c r="BJ12" s="68">
        <v>0</v>
      </c>
      <c r="BK12" s="67" t="e">
        <f>'Geo &amp; CIC Deployment Plan'!#REF!</f>
        <v>#REF!</v>
      </c>
      <c r="BL12" s="67" t="e">
        <f>'Geo &amp; CIC Deployment Plan'!#REF!</f>
        <v>#REF!</v>
      </c>
      <c r="BM12" s="64" t="e">
        <f>'Geo &amp; CIC Deployment Plan'!#REF!</f>
        <v>#REF!</v>
      </c>
      <c r="BN12" s="64">
        <v>75</v>
      </c>
      <c r="BO12" s="65"/>
      <c r="BP12" s="65"/>
      <c r="BQ12" s="65"/>
      <c r="BR12" s="65"/>
      <c r="BS12" s="65"/>
      <c r="BT12" s="65"/>
      <c r="BU12" s="65"/>
      <c r="BV12" s="65"/>
      <c r="BW12" s="65"/>
      <c r="BX12" s="65"/>
      <c r="BY12" s="65"/>
      <c r="BZ12" s="65"/>
      <c r="CA12" s="65"/>
      <c r="CB12" s="65" t="s">
        <v>963</v>
      </c>
      <c r="CC12" s="65" t="s">
        <v>880</v>
      </c>
      <c r="CD12" s="66" t="s">
        <v>1207</v>
      </c>
      <c r="CE12" s="67" t="e">
        <f>'Geo &amp; CIC Deployment Plan'!#REF!</f>
        <v>#REF!</v>
      </c>
      <c r="CF12" s="67" t="e">
        <f>'Geo &amp; CIC Deployment Plan'!#REF!</f>
        <v>#REF!</v>
      </c>
      <c r="CG12" s="67" t="e">
        <f>'Geo &amp; CIC Deployment Plan'!#REF!</f>
        <v>#REF!</v>
      </c>
      <c r="CH12" s="67" t="e">
        <f>'Geo &amp; CIC Deployment Plan'!#REF!</f>
        <v>#REF!</v>
      </c>
      <c r="CI12" s="67" t="e">
        <f>'Geo &amp; CIC Deployment Plan'!#REF!</f>
        <v>#REF!</v>
      </c>
      <c r="CJ12" s="67"/>
      <c r="CK12" s="67" t="e">
        <f>'Geo &amp; CIC Deployment Plan'!#REF!</f>
        <v>#REF!</v>
      </c>
      <c r="CL12" s="67" t="e">
        <f>'Geo &amp; CIC Deployment Plan'!#REF!</f>
        <v>#REF!</v>
      </c>
      <c r="CM12" s="64" t="e">
        <f>'Geo &amp; CIC Deployment Plan'!#REF!</f>
        <v>#REF!</v>
      </c>
      <c r="CN12" s="64"/>
      <c r="CO12" s="65"/>
      <c r="CP12" s="65"/>
      <c r="CQ12" s="619" t="s">
        <v>1140</v>
      </c>
      <c r="CR12" s="620"/>
      <c r="CS12" s="620"/>
      <c r="CT12" s="620"/>
      <c r="CU12" s="620"/>
      <c r="CV12" s="620"/>
      <c r="CW12" s="620"/>
      <c r="CX12" s="620"/>
      <c r="CY12" s="620"/>
      <c r="CZ12" s="620"/>
      <c r="DA12" s="621"/>
      <c r="DB12" s="65"/>
      <c r="DC12" s="65"/>
      <c r="DD12" s="619" t="s">
        <v>1138</v>
      </c>
      <c r="DE12" s="620"/>
      <c r="DF12" s="620"/>
      <c r="DG12" s="620"/>
      <c r="DH12" s="620"/>
      <c r="DI12" s="620"/>
      <c r="DJ12" s="620"/>
      <c r="DK12" s="620"/>
      <c r="DL12" s="620"/>
      <c r="DM12" s="620"/>
      <c r="DN12" s="621"/>
      <c r="DO12" s="65"/>
      <c r="DP12" s="65"/>
      <c r="DQ12" s="619" t="s">
        <v>1137</v>
      </c>
      <c r="DR12" s="620"/>
      <c r="DS12" s="620"/>
      <c r="DT12" s="620"/>
      <c r="DU12" s="620"/>
      <c r="DV12" s="620"/>
      <c r="DW12" s="620"/>
      <c r="DX12" s="620"/>
      <c r="DY12" s="620"/>
      <c r="DZ12" s="620"/>
      <c r="EA12" s="621"/>
      <c r="EB12" s="65"/>
      <c r="EC12" s="65"/>
      <c r="ED12" s="619" t="s">
        <v>1158</v>
      </c>
      <c r="EE12" s="620"/>
      <c r="EF12" s="620"/>
      <c r="EG12" s="620"/>
      <c r="EH12" s="620"/>
      <c r="EI12" s="620"/>
      <c r="EJ12" s="620"/>
      <c r="EK12" s="620"/>
      <c r="EL12" s="620"/>
      <c r="EM12" s="620"/>
      <c r="EN12" s="621"/>
      <c r="EO12" s="65"/>
      <c r="EP12" s="65"/>
      <c r="EQ12" s="73"/>
      <c r="ER12" s="74"/>
      <c r="ES12" s="74"/>
      <c r="ET12" s="74"/>
      <c r="EU12" s="74"/>
      <c r="EV12" s="74"/>
      <c r="EW12" s="74"/>
      <c r="EX12" s="74"/>
      <c r="EY12" s="74"/>
      <c r="EZ12" s="65"/>
      <c r="FA12" s="65"/>
      <c r="FC12" s="48"/>
      <c r="FD12" s="48"/>
      <c r="FE12" s="48"/>
      <c r="FF12" s="48"/>
      <c r="FG12" s="48"/>
      <c r="FH12" s="48"/>
      <c r="FI12" s="48"/>
      <c r="FJ12" s="48"/>
      <c r="FK12" s="48"/>
      <c r="FL12" s="48"/>
      <c r="FM12" s="48"/>
      <c r="FN12" s="48"/>
      <c r="FO12" s="48"/>
      <c r="FP12" s="48"/>
      <c r="FQ12" s="48"/>
      <c r="FR12" s="48"/>
      <c r="FS12" s="48"/>
      <c r="FT12" s="48"/>
      <c r="FU12" s="48"/>
      <c r="FV12" s="48"/>
      <c r="FX12" s="50"/>
      <c r="FY12" s="50"/>
      <c r="FZ12" s="50"/>
      <c r="GA12" s="50"/>
    </row>
    <row r="13" spans="2:185" ht="24" customHeight="1">
      <c r="B13" s="27" t="s">
        <v>963</v>
      </c>
      <c r="C13" s="26" t="s">
        <v>987</v>
      </c>
      <c r="D13" s="66" t="s">
        <v>1208</v>
      </c>
      <c r="E13" s="64" t="e">
        <f>'Geo &amp; CIC Deployment Plan'!#REF!</f>
        <v>#REF!</v>
      </c>
      <c r="F13" s="64" t="e">
        <f>'Geo &amp; CIC Deployment Plan'!#REF!</f>
        <v>#REF!</v>
      </c>
      <c r="G13" s="64" t="e">
        <f>'Geo &amp; CIC Deployment Plan'!#REF!</f>
        <v>#REF!</v>
      </c>
      <c r="H13" s="64" t="e">
        <f>'Geo &amp; CIC Deployment Plan'!#REF!</f>
        <v>#REF!</v>
      </c>
      <c r="I13" s="64" t="e">
        <f>'Geo &amp; CIC Deployment Plan'!#REF!</f>
        <v>#REF!</v>
      </c>
      <c r="J13" s="64"/>
      <c r="K13" s="64" t="e">
        <f>'Geo &amp; CIC Deployment Plan'!#REF!</f>
        <v>#REF!</v>
      </c>
      <c r="L13" s="64" t="e">
        <f>'Geo &amp; CIC Deployment Plan'!#REF!</f>
        <v>#REF!</v>
      </c>
      <c r="M13" s="64" t="e">
        <f>'Geo &amp; CIC Deployment Plan'!#REF!</f>
        <v>#REF!</v>
      </c>
      <c r="N13" s="64"/>
      <c r="O13" s="65"/>
      <c r="P13" s="65"/>
      <c r="Q13" s="619" t="s">
        <v>1157</v>
      </c>
      <c r="R13" s="620"/>
      <c r="S13" s="620"/>
      <c r="T13" s="620"/>
      <c r="U13" s="620"/>
      <c r="V13" s="620"/>
      <c r="W13" s="620"/>
      <c r="X13" s="620"/>
      <c r="Y13" s="620"/>
      <c r="Z13" s="620"/>
      <c r="AA13" s="621"/>
      <c r="AB13" s="65"/>
      <c r="AC13" s="65"/>
      <c r="AD13" s="73"/>
      <c r="AE13" s="65"/>
      <c r="AF13" s="65"/>
      <c r="AG13" s="65"/>
      <c r="AH13" s="65"/>
      <c r="AI13" s="65"/>
      <c r="AJ13" s="65"/>
      <c r="AK13" s="65"/>
      <c r="AL13" s="65"/>
      <c r="AM13" s="65"/>
      <c r="AN13" s="65"/>
      <c r="AO13" s="65" t="s">
        <v>1149</v>
      </c>
      <c r="AP13" s="65" t="s">
        <v>876</v>
      </c>
      <c r="AQ13" s="66" t="s">
        <v>1209</v>
      </c>
      <c r="AR13" s="64" t="e">
        <f>'Geo &amp; CIC Deployment Plan'!#REF!</f>
        <v>#REF!</v>
      </c>
      <c r="AS13" s="64" t="e">
        <f>'Geo &amp; CIC Deployment Plan'!#REF!</f>
        <v>#REF!</v>
      </c>
      <c r="AT13" s="64" t="e">
        <f>'Geo &amp; CIC Deployment Plan'!#REF!</f>
        <v>#REF!</v>
      </c>
      <c r="AU13" s="64" t="e">
        <f>'Geo &amp; CIC Deployment Plan'!#REF!</f>
        <v>#REF!</v>
      </c>
      <c r="AV13" s="64" t="e">
        <f>'Geo &amp; CIC Deployment Plan'!#REF!</f>
        <v>#REF!</v>
      </c>
      <c r="AW13" s="64"/>
      <c r="AX13" s="64" t="e">
        <f>'Geo &amp; CIC Deployment Plan'!#REF!</f>
        <v>#REF!</v>
      </c>
      <c r="AY13" s="64" t="e">
        <f>'Geo &amp; CIC Deployment Plan'!#REF!</f>
        <v>#REF!</v>
      </c>
      <c r="AZ13" s="64" t="e">
        <f>'Geo &amp; CIC Deployment Plan'!#REF!</f>
        <v>#REF!</v>
      </c>
      <c r="BA13" s="64">
        <v>63</v>
      </c>
      <c r="BB13" s="65"/>
      <c r="BC13" s="65"/>
      <c r="BD13" s="619" t="s">
        <v>1210</v>
      </c>
      <c r="BE13" s="620"/>
      <c r="BF13" s="620"/>
      <c r="BG13" s="620"/>
      <c r="BH13" s="620"/>
      <c r="BI13" s="620"/>
      <c r="BJ13" s="620"/>
      <c r="BK13" s="620"/>
      <c r="BL13" s="620"/>
      <c r="BM13" s="620"/>
      <c r="BN13" s="621"/>
      <c r="BO13" s="65"/>
      <c r="BP13" s="65"/>
      <c r="BQ13" s="65"/>
      <c r="BR13" s="65"/>
      <c r="BS13" s="65"/>
      <c r="BT13" s="65"/>
      <c r="BU13" s="65"/>
      <c r="BV13" s="65"/>
      <c r="BW13" s="65"/>
      <c r="BX13" s="65"/>
      <c r="BY13" s="65"/>
      <c r="BZ13" s="65"/>
      <c r="CA13" s="65"/>
      <c r="CB13" s="65"/>
      <c r="CC13" s="65"/>
      <c r="CD13" s="523" t="s">
        <v>1158</v>
      </c>
      <c r="CE13" s="524"/>
      <c r="CF13" s="524"/>
      <c r="CG13" s="524"/>
      <c r="CH13" s="524"/>
      <c r="CI13" s="524"/>
      <c r="CJ13" s="524"/>
      <c r="CK13" s="524"/>
      <c r="CL13" s="524"/>
      <c r="CM13" s="524"/>
      <c r="CN13" s="525"/>
      <c r="CO13" s="65" t="s">
        <v>963</v>
      </c>
      <c r="CP13" s="65" t="s">
        <v>880</v>
      </c>
      <c r="CQ13" s="66" t="s">
        <v>1211</v>
      </c>
      <c r="CR13" s="67" t="e">
        <f>'Geo &amp; CIC Deployment Plan'!#REF!</f>
        <v>#REF!</v>
      </c>
      <c r="CS13" s="67" t="e">
        <f>'Geo &amp; CIC Deployment Plan'!#REF!</f>
        <v>#REF!</v>
      </c>
      <c r="CT13" s="67" t="e">
        <f>'Geo &amp; CIC Deployment Plan'!#REF!</f>
        <v>#REF!</v>
      </c>
      <c r="CU13" s="67" t="e">
        <f>'Geo &amp; CIC Deployment Plan'!#REF!</f>
        <v>#REF!</v>
      </c>
      <c r="CV13" s="67" t="e">
        <f>'Geo &amp; CIC Deployment Plan'!#REF!</f>
        <v>#REF!</v>
      </c>
      <c r="CW13" s="67"/>
      <c r="CX13" s="67" t="e">
        <f>'Geo &amp; CIC Deployment Plan'!#REF!</f>
        <v>#REF!</v>
      </c>
      <c r="CY13" s="67" t="e">
        <f>'Geo &amp; CIC Deployment Plan'!#REF!</f>
        <v>#REF!</v>
      </c>
      <c r="CZ13" s="64" t="e">
        <f>'Geo &amp; CIC Deployment Plan'!#REF!</f>
        <v>#REF!</v>
      </c>
      <c r="DA13" s="64"/>
      <c r="DB13" s="65" t="s">
        <v>963</v>
      </c>
      <c r="DC13" s="65" t="s">
        <v>1147</v>
      </c>
      <c r="DD13" s="66" t="s">
        <v>1212</v>
      </c>
      <c r="DE13" s="67" t="e">
        <f>'Geo &amp; CIC Deployment Plan'!#REF!</f>
        <v>#REF!</v>
      </c>
      <c r="DF13" s="67" t="e">
        <f>'Geo &amp; CIC Deployment Plan'!#REF!</f>
        <v>#REF!</v>
      </c>
      <c r="DG13" s="67" t="e">
        <f>'Geo &amp; CIC Deployment Plan'!#REF!</f>
        <v>#REF!</v>
      </c>
      <c r="DH13" s="67" t="e">
        <f>'Geo &amp; CIC Deployment Plan'!#REF!</f>
        <v>#REF!</v>
      </c>
      <c r="DI13" s="67" t="e">
        <f>'Geo &amp; CIC Deployment Plan'!#REF!</f>
        <v>#REF!</v>
      </c>
      <c r="DJ13" s="67"/>
      <c r="DK13" s="67" t="e">
        <f>'Geo &amp; CIC Deployment Plan'!#REF!</f>
        <v>#REF!</v>
      </c>
      <c r="DL13" s="67" t="e">
        <f>'Geo &amp; CIC Deployment Plan'!#REF!</f>
        <v>#REF!</v>
      </c>
      <c r="DM13" s="64" t="e">
        <f>'Geo &amp; CIC Deployment Plan'!#REF!</f>
        <v>#REF!</v>
      </c>
      <c r="DN13" s="64"/>
      <c r="DO13" s="65" t="s">
        <v>963</v>
      </c>
      <c r="DP13" s="65" t="s">
        <v>987</v>
      </c>
      <c r="DQ13" s="66" t="s">
        <v>1213</v>
      </c>
      <c r="DR13" s="67" t="e">
        <f>'Geo &amp; CIC Deployment Plan'!#REF!</f>
        <v>#REF!</v>
      </c>
      <c r="DS13" s="67" t="e">
        <f>'Geo &amp; CIC Deployment Plan'!#REF!</f>
        <v>#REF!</v>
      </c>
      <c r="DT13" s="67" t="e">
        <f>'Geo &amp; CIC Deployment Plan'!#REF!</f>
        <v>#REF!</v>
      </c>
      <c r="DU13" s="67" t="e">
        <f>'Geo &amp; CIC Deployment Plan'!#REF!</f>
        <v>#REF!</v>
      </c>
      <c r="DV13" s="67" t="e">
        <f>'Geo &amp; CIC Deployment Plan'!#REF!</f>
        <v>#REF!</v>
      </c>
      <c r="DW13" s="67"/>
      <c r="DX13" s="67" t="e">
        <f>'Geo &amp; CIC Deployment Plan'!#REF!</f>
        <v>#REF!</v>
      </c>
      <c r="DY13" s="67" t="e">
        <f>'Geo &amp; CIC Deployment Plan'!#REF!</f>
        <v>#REF!</v>
      </c>
      <c r="DZ13" s="64" t="e">
        <f>'Geo &amp; CIC Deployment Plan'!#REF!</f>
        <v>#REF!</v>
      </c>
      <c r="EA13" s="64"/>
      <c r="EB13" s="65" t="s">
        <v>1149</v>
      </c>
      <c r="EC13" s="65" t="s">
        <v>905</v>
      </c>
      <c r="ED13" s="66" t="s">
        <v>1214</v>
      </c>
      <c r="EE13" s="67" t="str">
        <f>'Geo &amp; CIC Deployment Plan'!AG$370</f>
        <v>New GBS Associates Induction</v>
      </c>
      <c r="EF13" s="67" t="str">
        <f>'Geo &amp; CIC Deployment Plan'!AH$370</f>
        <v>Virtual</v>
      </c>
      <c r="EG13" s="67" t="str">
        <f>'Geo &amp; CIC Deployment Plan'!Z$370</f>
        <v>In Progress</v>
      </c>
      <c r="EH13" s="67">
        <f>'Geo &amp; CIC Deployment Plan'!AB$370</f>
        <v>0</v>
      </c>
      <c r="EI13" s="67">
        <f>'Geo &amp; CIC Deployment Plan'!AD$370</f>
        <v>0</v>
      </c>
      <c r="EJ13" s="67"/>
      <c r="EK13" s="67">
        <f>'Geo &amp; CIC Deployment Plan'!AE$370</f>
        <v>0</v>
      </c>
      <c r="EL13" s="67">
        <f>'Geo &amp; CIC Deployment Plan'!AF$370</f>
        <v>0</v>
      </c>
      <c r="EM13" s="64">
        <f>'Geo &amp; CIC Deployment Plan'!U370</f>
        <v>20</v>
      </c>
      <c r="EN13" s="64"/>
      <c r="EO13" s="65"/>
      <c r="EP13" s="65"/>
      <c r="EQ13" s="65"/>
      <c r="ER13" s="65"/>
      <c r="ES13" s="65"/>
      <c r="ET13" s="65"/>
      <c r="EU13" s="65"/>
      <c r="EV13" s="65"/>
      <c r="EW13" s="65"/>
      <c r="EX13" s="65"/>
      <c r="EY13" s="65"/>
      <c r="EZ13" s="65"/>
      <c r="FA13" s="65"/>
      <c r="FC13" s="48"/>
      <c r="FD13" s="48"/>
      <c r="FE13" s="48"/>
      <c r="FF13" s="48"/>
      <c r="FG13" s="48"/>
      <c r="FH13" s="48"/>
      <c r="FI13" s="48"/>
      <c r="FJ13" s="48"/>
      <c r="FK13" s="48"/>
      <c r="FL13" s="48"/>
      <c r="FM13" s="48"/>
      <c r="FN13" s="48"/>
      <c r="FO13" s="48"/>
      <c r="FP13" s="48"/>
      <c r="FQ13" s="48"/>
      <c r="FR13" s="48"/>
      <c r="FS13" s="48"/>
      <c r="FT13" s="48"/>
      <c r="FU13" s="48"/>
      <c r="FV13" s="48"/>
      <c r="FX13" s="50"/>
      <c r="FY13" s="50"/>
      <c r="FZ13" s="50"/>
      <c r="GA13" s="50"/>
    </row>
    <row r="14" spans="2:185" ht="36">
      <c r="B14" s="27" t="s">
        <v>963</v>
      </c>
      <c r="C14" s="26" t="s">
        <v>987</v>
      </c>
      <c r="D14" s="66" t="s">
        <v>1215</v>
      </c>
      <c r="E14" s="64" t="e">
        <f>'Geo &amp; CIC Deployment Plan'!#REF!</f>
        <v>#REF!</v>
      </c>
      <c r="F14" s="64" t="e">
        <f>'Geo &amp; CIC Deployment Plan'!#REF!</f>
        <v>#REF!</v>
      </c>
      <c r="G14" s="64" t="e">
        <f>'Geo &amp; CIC Deployment Plan'!#REF!</f>
        <v>#REF!</v>
      </c>
      <c r="H14" s="64" t="e">
        <f>'Geo &amp; CIC Deployment Plan'!#REF!</f>
        <v>#REF!</v>
      </c>
      <c r="I14" s="64" t="e">
        <f>'Geo &amp; CIC Deployment Plan'!#REF!</f>
        <v>#REF!</v>
      </c>
      <c r="J14" s="64"/>
      <c r="K14" s="64" t="e">
        <f>'Geo &amp; CIC Deployment Plan'!#REF!</f>
        <v>#REF!</v>
      </c>
      <c r="L14" s="64" t="e">
        <f>'Geo &amp; CIC Deployment Plan'!#REF!</f>
        <v>#REF!</v>
      </c>
      <c r="M14" s="64" t="e">
        <f>'Geo &amp; CIC Deployment Plan'!#REF!</f>
        <v>#REF!</v>
      </c>
      <c r="N14" s="64"/>
      <c r="O14" s="65" t="s">
        <v>963</v>
      </c>
      <c r="P14" s="65" t="s">
        <v>650</v>
      </c>
      <c r="Q14" s="66" t="s">
        <v>1216</v>
      </c>
      <c r="R14" s="64" t="e">
        <f>'Geo &amp; CIC Deployment Plan'!#REF!</f>
        <v>#REF!</v>
      </c>
      <c r="S14" s="64" t="e">
        <f>'Geo &amp; CIC Deployment Plan'!#REF!</f>
        <v>#REF!</v>
      </c>
      <c r="T14" s="64" t="e">
        <f>'Geo &amp; CIC Deployment Plan'!#REF!</f>
        <v>#REF!</v>
      </c>
      <c r="U14" s="64" t="e">
        <f>'Geo &amp; CIC Deployment Plan'!#REF!</f>
        <v>#REF!</v>
      </c>
      <c r="V14" s="64" t="e">
        <f>'Geo &amp; CIC Deployment Plan'!#REF!</f>
        <v>#REF!</v>
      </c>
      <c r="W14" s="64"/>
      <c r="X14" s="64" t="e">
        <f>'Geo &amp; CIC Deployment Plan'!#REF!</f>
        <v>#REF!</v>
      </c>
      <c r="Y14" s="64" t="e">
        <f>'Geo &amp; CIC Deployment Plan'!#REF!</f>
        <v>#REF!</v>
      </c>
      <c r="Z14" s="64" t="e">
        <f>'Geo &amp; CIC Deployment Plan'!#REF!</f>
        <v>#REF!</v>
      </c>
      <c r="AA14" s="64"/>
      <c r="AB14" s="65"/>
      <c r="AC14" s="65"/>
      <c r="AD14" s="73"/>
      <c r="AE14" s="65"/>
      <c r="AF14" s="65"/>
      <c r="AG14" s="65"/>
      <c r="AH14" s="65"/>
      <c r="AI14" s="65"/>
      <c r="AJ14" s="65"/>
      <c r="AK14" s="65"/>
      <c r="AL14" s="65"/>
      <c r="AM14" s="65"/>
      <c r="AN14" s="65"/>
      <c r="AO14" s="65"/>
      <c r="AP14" s="65"/>
      <c r="AQ14" s="619" t="s">
        <v>1158</v>
      </c>
      <c r="AR14" s="620"/>
      <c r="AS14" s="620"/>
      <c r="AT14" s="620"/>
      <c r="AU14" s="620"/>
      <c r="AV14" s="620"/>
      <c r="AW14" s="620"/>
      <c r="AX14" s="620"/>
      <c r="AY14" s="620"/>
      <c r="AZ14" s="620"/>
      <c r="BA14" s="621"/>
      <c r="BB14" s="65" t="s">
        <v>1149</v>
      </c>
      <c r="BC14" s="65" t="s">
        <v>207</v>
      </c>
      <c r="BD14" s="66" t="s">
        <v>1217</v>
      </c>
      <c r="BE14" s="67" t="e">
        <f>'Geo &amp; CIC Deployment Plan'!#REF!</f>
        <v>#REF!</v>
      </c>
      <c r="BF14" s="67" t="e">
        <f>'Geo &amp; CIC Deployment Plan'!#REF!</f>
        <v>#REF!</v>
      </c>
      <c r="BG14" s="67" t="e">
        <f>'Geo &amp; CIC Deployment Plan'!#REF!</f>
        <v>#REF!</v>
      </c>
      <c r="BH14" s="67" t="e">
        <f>'Geo &amp; CIC Deployment Plan'!#REF!</f>
        <v>#REF!</v>
      </c>
      <c r="BI14" s="67" t="e">
        <f>'Geo &amp; CIC Deployment Plan'!#REF!</f>
        <v>#REF!</v>
      </c>
      <c r="BJ14" s="67"/>
      <c r="BK14" s="67" t="e">
        <f>'Geo &amp; CIC Deployment Plan'!#REF!</f>
        <v>#REF!</v>
      </c>
      <c r="BL14" s="67" t="e">
        <f>'Geo &amp; CIC Deployment Plan'!#REF!</f>
        <v>#REF!</v>
      </c>
      <c r="BM14" s="64" t="e">
        <f>'Geo &amp; CIC Deployment Plan'!#REF!</f>
        <v>#REF!</v>
      </c>
      <c r="BN14" s="64"/>
      <c r="BO14" s="65"/>
      <c r="BP14" s="65"/>
      <c r="BQ14" s="65"/>
      <c r="BR14" s="65"/>
      <c r="BS14" s="65"/>
      <c r="BT14" s="65"/>
      <c r="BU14" s="65"/>
      <c r="BV14" s="65"/>
      <c r="BW14" s="65"/>
      <c r="BX14" s="65"/>
      <c r="BY14" s="65"/>
      <c r="BZ14" s="65"/>
      <c r="CA14" s="65"/>
      <c r="CB14" s="65" t="s">
        <v>1149</v>
      </c>
      <c r="CC14" s="65" t="s">
        <v>905</v>
      </c>
      <c r="CD14" s="66" t="s">
        <v>1218</v>
      </c>
      <c r="CE14" s="67" t="e">
        <f>'Geo &amp; CIC Deployment Plan'!#REF!</f>
        <v>#REF!</v>
      </c>
      <c r="CF14" s="67" t="e">
        <f>'Geo &amp; CIC Deployment Plan'!#REF!</f>
        <v>#REF!</v>
      </c>
      <c r="CG14" s="67" t="e">
        <f>'Geo &amp; CIC Deployment Plan'!#REF!</f>
        <v>#REF!</v>
      </c>
      <c r="CH14" s="67" t="e">
        <f>'Geo &amp; CIC Deployment Plan'!#REF!</f>
        <v>#REF!</v>
      </c>
      <c r="CI14" s="67" t="e">
        <f>'Geo &amp; CIC Deployment Plan'!#REF!</f>
        <v>#REF!</v>
      </c>
      <c r="CJ14" s="67"/>
      <c r="CK14" s="67" t="e">
        <f>'Geo &amp; CIC Deployment Plan'!#REF!</f>
        <v>#REF!</v>
      </c>
      <c r="CL14" s="67" t="e">
        <f>'Geo &amp; CIC Deployment Plan'!#REF!</f>
        <v>#REF!</v>
      </c>
      <c r="CM14" s="64" t="e">
        <f>'Geo &amp; CIC Deployment Plan'!#REF!</f>
        <v>#REF!</v>
      </c>
      <c r="CN14" s="64"/>
      <c r="CO14" s="65"/>
      <c r="CP14" s="65"/>
      <c r="CQ14" s="619" t="s">
        <v>1210</v>
      </c>
      <c r="CR14" s="620"/>
      <c r="CS14" s="620"/>
      <c r="CT14" s="620"/>
      <c r="CU14" s="620"/>
      <c r="CV14" s="620"/>
      <c r="CW14" s="620"/>
      <c r="CX14" s="620"/>
      <c r="CY14" s="620"/>
      <c r="CZ14" s="620"/>
      <c r="DA14" s="621"/>
      <c r="DB14" s="65"/>
      <c r="DC14" s="65"/>
      <c r="DD14" s="619" t="s">
        <v>1219</v>
      </c>
      <c r="DE14" s="620"/>
      <c r="DF14" s="620"/>
      <c r="DG14" s="620"/>
      <c r="DH14" s="620"/>
      <c r="DI14" s="620"/>
      <c r="DJ14" s="620"/>
      <c r="DK14" s="620"/>
      <c r="DL14" s="620"/>
      <c r="DM14" s="620"/>
      <c r="DN14" s="621"/>
      <c r="DO14" s="65" t="s">
        <v>963</v>
      </c>
      <c r="DP14" s="65" t="s">
        <v>987</v>
      </c>
      <c r="DQ14" s="66" t="s">
        <v>1213</v>
      </c>
      <c r="DR14" s="67" t="e">
        <f>'Geo &amp; CIC Deployment Plan'!#REF!</f>
        <v>#REF!</v>
      </c>
      <c r="DS14" s="67" t="e">
        <f>'Geo &amp; CIC Deployment Plan'!#REF!</f>
        <v>#REF!</v>
      </c>
      <c r="DT14" s="67" t="e">
        <f>'Geo &amp; CIC Deployment Plan'!#REF!</f>
        <v>#REF!</v>
      </c>
      <c r="DU14" s="67" t="e">
        <f>'Geo &amp; CIC Deployment Plan'!#REF!</f>
        <v>#REF!</v>
      </c>
      <c r="DV14" s="67" t="e">
        <f>'Geo &amp; CIC Deployment Plan'!#REF!</f>
        <v>#REF!</v>
      </c>
      <c r="DW14" s="67"/>
      <c r="DX14" s="67" t="e">
        <f>'Geo &amp; CIC Deployment Plan'!#REF!</f>
        <v>#REF!</v>
      </c>
      <c r="DY14" s="67" t="e">
        <f>'Geo &amp; CIC Deployment Plan'!#REF!</f>
        <v>#REF!</v>
      </c>
      <c r="DZ14" s="64" t="e">
        <f>'Geo &amp; CIC Deployment Plan'!#REF!</f>
        <v>#REF!</v>
      </c>
      <c r="EA14" s="64"/>
      <c r="EB14" s="65"/>
      <c r="EC14" s="65"/>
      <c r="ED14" s="619" t="s">
        <v>1219</v>
      </c>
      <c r="EE14" s="620"/>
      <c r="EF14" s="620"/>
      <c r="EG14" s="620"/>
      <c r="EH14" s="620"/>
      <c r="EI14" s="620"/>
      <c r="EJ14" s="620"/>
      <c r="EK14" s="620"/>
      <c r="EL14" s="620"/>
      <c r="EM14" s="620"/>
      <c r="EN14" s="621"/>
      <c r="EO14" s="65"/>
      <c r="EP14" s="65"/>
      <c r="EQ14" s="65"/>
      <c r="ER14" s="65"/>
      <c r="ES14" s="65"/>
      <c r="ET14" s="65"/>
      <c r="EU14" s="65"/>
      <c r="EV14" s="65"/>
      <c r="EW14" s="65"/>
      <c r="EX14" s="65"/>
      <c r="EY14" s="65"/>
      <c r="EZ14" s="65"/>
      <c r="FA14" s="65"/>
      <c r="FC14" s="48"/>
      <c r="FD14" s="48"/>
      <c r="FE14" s="48"/>
      <c r="FF14" s="48"/>
      <c r="FG14" s="48"/>
      <c r="FH14" s="48"/>
      <c r="FI14" s="48"/>
      <c r="FJ14" s="48"/>
      <c r="FK14" s="48"/>
      <c r="FL14" s="48"/>
      <c r="FM14" s="48"/>
      <c r="FN14" s="48"/>
      <c r="FO14" s="48"/>
      <c r="FP14" s="48"/>
      <c r="FQ14" s="48"/>
      <c r="FR14" s="48"/>
      <c r="FS14" s="48"/>
      <c r="FT14" s="48"/>
      <c r="FU14" s="48"/>
      <c r="FV14" s="48"/>
      <c r="FX14" s="50"/>
      <c r="FY14" s="50"/>
      <c r="FZ14" s="50"/>
      <c r="GA14" s="50"/>
    </row>
    <row r="15" spans="2:185" ht="36">
      <c r="D15" s="619" t="s">
        <v>1157</v>
      </c>
      <c r="E15" s="620"/>
      <c r="F15" s="620"/>
      <c r="G15" s="620"/>
      <c r="H15" s="620"/>
      <c r="I15" s="620"/>
      <c r="J15" s="620"/>
      <c r="K15" s="620"/>
      <c r="L15" s="620"/>
      <c r="M15" s="620"/>
      <c r="N15" s="621"/>
      <c r="O15" s="65"/>
      <c r="P15" s="65"/>
      <c r="Q15" s="619" t="s">
        <v>1219</v>
      </c>
      <c r="R15" s="620"/>
      <c r="S15" s="620"/>
      <c r="T15" s="620"/>
      <c r="U15" s="620"/>
      <c r="V15" s="620"/>
      <c r="W15" s="620"/>
      <c r="X15" s="620"/>
      <c r="Y15" s="620"/>
      <c r="Z15" s="620"/>
      <c r="AA15" s="621"/>
      <c r="AB15" s="65"/>
      <c r="AC15" s="65"/>
      <c r="AD15" s="72"/>
      <c r="AE15" s="65"/>
      <c r="AF15" s="65"/>
      <c r="AG15" s="65"/>
      <c r="AH15" s="65"/>
      <c r="AI15" s="65"/>
      <c r="AJ15" s="65"/>
      <c r="AK15" s="65"/>
      <c r="AL15" s="65"/>
      <c r="AM15" s="65"/>
      <c r="AN15" s="65"/>
      <c r="AO15" s="65" t="s">
        <v>1149</v>
      </c>
      <c r="AP15" s="65" t="s">
        <v>905</v>
      </c>
      <c r="AQ15" s="66" t="s">
        <v>1220</v>
      </c>
      <c r="AR15" s="64" t="e">
        <f>'Geo &amp; CIC Deployment Plan'!#REF!</f>
        <v>#REF!</v>
      </c>
      <c r="AS15" s="64" t="e">
        <f>'Geo &amp; CIC Deployment Plan'!#REF!</f>
        <v>#REF!</v>
      </c>
      <c r="AT15" s="64" t="e">
        <f>'Geo &amp; CIC Deployment Plan'!#REF!</f>
        <v>#REF!</v>
      </c>
      <c r="AU15" s="64" t="e">
        <f>'Geo &amp; CIC Deployment Plan'!#REF!</f>
        <v>#REF!</v>
      </c>
      <c r="AV15" s="64" t="e">
        <f>'Geo &amp; CIC Deployment Plan'!#REF!</f>
        <v>#REF!</v>
      </c>
      <c r="AW15" s="70">
        <v>0</v>
      </c>
      <c r="AX15" s="64" t="e">
        <f>'Geo &amp; CIC Deployment Plan'!#REF!</f>
        <v>#REF!</v>
      </c>
      <c r="AY15" s="64" t="e">
        <f>'Geo &amp; CIC Deployment Plan'!#REF!</f>
        <v>#REF!</v>
      </c>
      <c r="AZ15" s="64" t="e">
        <f>'Geo &amp; CIC Deployment Plan'!#REF!</f>
        <v>#REF!</v>
      </c>
      <c r="BA15" s="64">
        <v>53</v>
      </c>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523" t="s">
        <v>1173</v>
      </c>
      <c r="CE15" s="524"/>
      <c r="CF15" s="524"/>
      <c r="CG15" s="524"/>
      <c r="CH15" s="524"/>
      <c r="CI15" s="524"/>
      <c r="CJ15" s="524"/>
      <c r="CK15" s="524"/>
      <c r="CL15" s="524"/>
      <c r="CM15" s="524"/>
      <c r="CN15" s="525"/>
      <c r="CO15" s="65" t="s">
        <v>1149</v>
      </c>
      <c r="CP15" s="65" t="s">
        <v>207</v>
      </c>
      <c r="CQ15" s="66" t="s">
        <v>1221</v>
      </c>
      <c r="CR15" s="67" t="e">
        <f>'Geo &amp; CIC Deployment Plan'!#REF!</f>
        <v>#REF!</v>
      </c>
      <c r="CS15" s="67" t="e">
        <f>'Geo &amp; CIC Deployment Plan'!#REF!</f>
        <v>#REF!</v>
      </c>
      <c r="CT15" s="67" t="e">
        <f>'Geo &amp; CIC Deployment Plan'!#REF!</f>
        <v>#REF!</v>
      </c>
      <c r="CU15" s="67" t="e">
        <f>'Geo &amp; CIC Deployment Plan'!#REF!</f>
        <v>#REF!</v>
      </c>
      <c r="CV15" s="67" t="e">
        <f>'Geo &amp; CIC Deployment Plan'!#REF!</f>
        <v>#REF!</v>
      </c>
      <c r="CW15" s="67"/>
      <c r="CX15" s="67" t="e">
        <f>'Geo &amp; CIC Deployment Plan'!#REF!</f>
        <v>#REF!</v>
      </c>
      <c r="CY15" s="67" t="e">
        <f>'Geo &amp; CIC Deployment Plan'!#REF!</f>
        <v>#REF!</v>
      </c>
      <c r="CZ15" s="64" t="e">
        <f>'Geo &amp; CIC Deployment Plan'!#REF!</f>
        <v>#REF!</v>
      </c>
      <c r="DA15" s="64"/>
      <c r="DB15" s="65" t="s">
        <v>1149</v>
      </c>
      <c r="DC15" s="65" t="s">
        <v>1222</v>
      </c>
      <c r="DD15" s="66" t="s">
        <v>1223</v>
      </c>
      <c r="DE15" s="67" t="e">
        <f>'Geo &amp; CIC Deployment Plan'!#REF!</f>
        <v>#REF!</v>
      </c>
      <c r="DF15" s="67" t="e">
        <f>'Geo &amp; CIC Deployment Plan'!#REF!</f>
        <v>#REF!</v>
      </c>
      <c r="DG15" s="67" t="e">
        <f>'Geo &amp; CIC Deployment Plan'!#REF!</f>
        <v>#REF!</v>
      </c>
      <c r="DH15" s="67" t="e">
        <f>'Geo &amp; CIC Deployment Plan'!#REF!</f>
        <v>#REF!</v>
      </c>
      <c r="DI15" s="67" t="e">
        <f>'Geo &amp; CIC Deployment Plan'!#REF!</f>
        <v>#REF!</v>
      </c>
      <c r="DJ15" s="67"/>
      <c r="DK15" s="67" t="e">
        <f>'Geo &amp; CIC Deployment Plan'!#REF!</f>
        <v>#REF!</v>
      </c>
      <c r="DL15" s="67" t="e">
        <f>'Geo &amp; CIC Deployment Plan'!#REF!</f>
        <v>#REF!</v>
      </c>
      <c r="DM15" s="64" t="e">
        <f>'Geo &amp; CIC Deployment Plan'!#REF!</f>
        <v>#REF!</v>
      </c>
      <c r="DN15" s="64"/>
      <c r="DO15" s="65"/>
      <c r="DP15" s="65"/>
      <c r="DQ15" s="619" t="s">
        <v>1219</v>
      </c>
      <c r="DR15" s="620"/>
      <c r="DS15" s="620"/>
      <c r="DT15" s="620"/>
      <c r="DU15" s="620"/>
      <c r="DV15" s="620"/>
      <c r="DW15" s="620"/>
      <c r="DX15" s="620"/>
      <c r="DY15" s="620"/>
      <c r="DZ15" s="620"/>
      <c r="EA15" s="621"/>
      <c r="EB15" s="65" t="s">
        <v>1149</v>
      </c>
      <c r="EC15" s="65" t="s">
        <v>1222</v>
      </c>
      <c r="ED15" s="66" t="s">
        <v>1224</v>
      </c>
      <c r="EE15" s="67" t="e">
        <f>'Geo &amp; CIC Deployment Plan'!#REF!</f>
        <v>#REF!</v>
      </c>
      <c r="EF15" s="67" t="e">
        <f>'Geo &amp; CIC Deployment Plan'!#REF!</f>
        <v>#REF!</v>
      </c>
      <c r="EG15" s="67" t="e">
        <f>'Geo &amp; CIC Deployment Plan'!#REF!</f>
        <v>#REF!</v>
      </c>
      <c r="EH15" s="67" t="e">
        <f>'Geo &amp; CIC Deployment Plan'!#REF!</f>
        <v>#REF!</v>
      </c>
      <c r="EI15" s="67" t="e">
        <f>'Geo &amp; CIC Deployment Plan'!#REF!</f>
        <v>#REF!</v>
      </c>
      <c r="EJ15" s="67"/>
      <c r="EK15" s="67" t="e">
        <f>'Geo &amp; CIC Deployment Plan'!#REF!</f>
        <v>#REF!</v>
      </c>
      <c r="EL15" s="67" t="e">
        <f>'Geo &amp; CIC Deployment Plan'!#REF!</f>
        <v>#REF!</v>
      </c>
      <c r="EM15" s="64" t="e">
        <f>'Geo &amp; CIC Deployment Plan'!#REF!</f>
        <v>#REF!</v>
      </c>
      <c r="EN15" s="64"/>
      <c r="EO15" s="65"/>
      <c r="EP15" s="65"/>
      <c r="EQ15" s="65"/>
      <c r="ER15" s="65"/>
      <c r="ES15" s="65"/>
      <c r="ET15" s="65"/>
      <c r="EU15" s="65"/>
      <c r="EV15" s="65"/>
      <c r="EW15" s="65"/>
      <c r="EX15" s="65"/>
      <c r="EY15" s="65"/>
      <c r="EZ15" s="65"/>
      <c r="FA15" s="65"/>
      <c r="FC15" s="48"/>
      <c r="FD15" s="48"/>
      <c r="FE15" s="48"/>
      <c r="FF15" s="48"/>
      <c r="FG15" s="48"/>
      <c r="FH15" s="48"/>
      <c r="FI15" s="48"/>
      <c r="FJ15" s="48"/>
      <c r="FK15" s="48"/>
      <c r="FL15" s="48"/>
      <c r="FM15" s="48"/>
      <c r="FN15" s="48"/>
      <c r="FO15" s="48"/>
      <c r="FP15" s="48"/>
      <c r="FQ15" s="48"/>
      <c r="FR15" s="48"/>
      <c r="FS15" s="48"/>
      <c r="FT15" s="48"/>
      <c r="FU15" s="48"/>
      <c r="FV15" s="48"/>
      <c r="FX15" s="50"/>
      <c r="FY15" s="50"/>
      <c r="FZ15" s="50"/>
      <c r="GA15" s="50"/>
    </row>
    <row r="16" spans="2:185" ht="24">
      <c r="B16" s="27" t="s">
        <v>963</v>
      </c>
      <c r="C16" s="26" t="s">
        <v>650</v>
      </c>
      <c r="D16" s="66" t="s">
        <v>1225</v>
      </c>
      <c r="E16" s="64" t="e">
        <f>'Geo &amp; CIC Deployment Plan'!#REF!</f>
        <v>#REF!</v>
      </c>
      <c r="F16" s="64" t="e">
        <f>'Geo &amp; CIC Deployment Plan'!#REF!</f>
        <v>#REF!</v>
      </c>
      <c r="G16" s="64" t="e">
        <f>'Geo &amp; CIC Deployment Plan'!#REF!</f>
        <v>#REF!</v>
      </c>
      <c r="H16" s="64" t="e">
        <f>'Geo &amp; CIC Deployment Plan'!#REF!</f>
        <v>#REF!</v>
      </c>
      <c r="I16" s="64" t="e">
        <f>'Geo &amp; CIC Deployment Plan'!#REF!</f>
        <v>#REF!</v>
      </c>
      <c r="J16" s="64"/>
      <c r="K16" s="64" t="e">
        <f>'Geo &amp; CIC Deployment Plan'!#REF!</f>
        <v>#REF!</v>
      </c>
      <c r="L16" s="64" t="e">
        <f>'Geo &amp; CIC Deployment Plan'!#REF!</f>
        <v>#REF!</v>
      </c>
      <c r="M16" s="64" t="e">
        <f>'Geo &amp; CIC Deployment Plan'!#REF!</f>
        <v>#REF!</v>
      </c>
      <c r="N16" s="64"/>
      <c r="O16" s="65" t="s">
        <v>1149</v>
      </c>
      <c r="P16" s="65" t="s">
        <v>1222</v>
      </c>
      <c r="Q16" s="66" t="s">
        <v>1226</v>
      </c>
      <c r="R16" s="64" t="e">
        <f>'Geo &amp; CIC Deployment Plan'!#REF!</f>
        <v>#REF!</v>
      </c>
      <c r="S16" s="64" t="e">
        <f>'Geo &amp; CIC Deployment Plan'!#REF!</f>
        <v>#REF!</v>
      </c>
      <c r="T16" s="64" t="e">
        <f>'Geo &amp; CIC Deployment Plan'!#REF!</f>
        <v>#REF!</v>
      </c>
      <c r="U16" s="64" t="e">
        <f>'Geo &amp; CIC Deployment Plan'!#REF!</f>
        <v>#REF!</v>
      </c>
      <c r="V16" s="64" t="e">
        <f>'Geo &amp; CIC Deployment Plan'!#REF!</f>
        <v>#REF!</v>
      </c>
      <c r="W16" s="64"/>
      <c r="X16" s="64" t="e">
        <f>'Geo &amp; CIC Deployment Plan'!#REF!</f>
        <v>#REF!</v>
      </c>
      <c r="Y16" s="64" t="e">
        <f>'Geo &amp; CIC Deployment Plan'!#REF!</f>
        <v>#REF!</v>
      </c>
      <c r="Z16" s="64" t="e">
        <f>'Geo &amp; CIC Deployment Plan'!#REF!</f>
        <v>#REF!</v>
      </c>
      <c r="AA16" s="64"/>
      <c r="AB16" s="65"/>
      <c r="AC16" s="65"/>
      <c r="AD16" s="73"/>
      <c r="AE16" s="65"/>
      <c r="AF16" s="65"/>
      <c r="AG16" s="65"/>
      <c r="AH16" s="65"/>
      <c r="AI16" s="65"/>
      <c r="AJ16" s="65"/>
      <c r="AK16" s="65"/>
      <c r="AL16" s="65"/>
      <c r="AM16" s="65"/>
      <c r="AN16" s="65"/>
      <c r="AO16" s="65" t="s">
        <v>1149</v>
      </c>
      <c r="AP16" s="65" t="s">
        <v>1227</v>
      </c>
      <c r="AQ16" s="66" t="s">
        <v>1228</v>
      </c>
      <c r="AR16" s="64" t="str">
        <f>'Geo &amp; CIC Deployment Plan'!AG392</f>
        <v>New GBS Associates Induction</v>
      </c>
      <c r="AS16" s="64" t="str">
        <f>'Geo &amp; CIC Deployment Plan'!AH392</f>
        <v>Virtual</v>
      </c>
      <c r="AT16" s="64" t="str">
        <f>'Geo &amp; CIC Deployment Plan'!Z392</f>
        <v>In Progress</v>
      </c>
      <c r="AU16" s="64">
        <f>'Geo &amp; CIC Deployment Plan'!AC392</f>
        <v>0</v>
      </c>
      <c r="AV16" s="64">
        <f>'Geo &amp; CIC Deployment Plan'!AD392</f>
        <v>0</v>
      </c>
      <c r="AW16" s="70">
        <v>0.33300000000000002</v>
      </c>
      <c r="AX16" s="64">
        <f>'Geo &amp; CIC Deployment Plan'!AE392</f>
        <v>0</v>
      </c>
      <c r="AY16" s="64">
        <f>'Geo &amp; CIC Deployment Plan'!AF392</f>
        <v>0</v>
      </c>
      <c r="AZ16" s="64">
        <f>'Geo &amp; CIC Deployment Plan'!U392</f>
        <v>24</v>
      </c>
      <c r="BA16" s="64">
        <v>63</v>
      </c>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t="s">
        <v>1149</v>
      </c>
      <c r="CC16" s="65" t="s">
        <v>906</v>
      </c>
      <c r="CD16" s="66" t="s">
        <v>1229</v>
      </c>
      <c r="CE16" s="67" t="str">
        <f>'Geo &amp; CIC Deployment Plan'!AG393</f>
        <v>New GBS Associates Induction</v>
      </c>
      <c r="CF16" s="67" t="str">
        <f>'Geo &amp; CIC Deployment Plan'!AH393</f>
        <v>Virtual</v>
      </c>
      <c r="CG16" s="67">
        <f>'Geo &amp; CIC Deployment Plan'!Z393</f>
        <v>0</v>
      </c>
      <c r="CH16" s="67">
        <f>'Geo &amp; CIC Deployment Plan'!AB393</f>
        <v>0</v>
      </c>
      <c r="CI16" s="67">
        <f>'Geo &amp; CIC Deployment Plan'!AD393</f>
        <v>0</v>
      </c>
      <c r="CJ16" s="67"/>
      <c r="CK16" s="67">
        <f>'Geo &amp; CIC Deployment Plan'!AE393</f>
        <v>0</v>
      </c>
      <c r="CL16" s="67">
        <f>'Geo &amp; CIC Deployment Plan'!AF393</f>
        <v>0</v>
      </c>
      <c r="CM16" s="64">
        <f>'Geo &amp; CIC Deployment Plan'!U393</f>
        <v>2</v>
      </c>
      <c r="CN16" s="64"/>
      <c r="CO16" s="65"/>
      <c r="CP16" s="65"/>
      <c r="CQ16" s="619" t="s">
        <v>1219</v>
      </c>
      <c r="CR16" s="620"/>
      <c r="CS16" s="620"/>
      <c r="CT16" s="620"/>
      <c r="CU16" s="620"/>
      <c r="CV16" s="620"/>
      <c r="CW16" s="620"/>
      <c r="CX16" s="620"/>
      <c r="CY16" s="620"/>
      <c r="CZ16" s="620"/>
      <c r="DA16" s="621"/>
      <c r="DB16" s="65"/>
      <c r="DC16" s="65"/>
      <c r="DD16" s="619" t="s">
        <v>1137</v>
      </c>
      <c r="DE16" s="620"/>
      <c r="DF16" s="620"/>
      <c r="DG16" s="620"/>
      <c r="DH16" s="620"/>
      <c r="DI16" s="620"/>
      <c r="DJ16" s="620"/>
      <c r="DK16" s="620"/>
      <c r="DL16" s="620"/>
      <c r="DM16" s="620"/>
      <c r="DN16" s="621"/>
      <c r="DO16" s="65" t="s">
        <v>1149</v>
      </c>
      <c r="DP16" s="65" t="s">
        <v>1222</v>
      </c>
      <c r="DQ16" s="66" t="s">
        <v>1230</v>
      </c>
      <c r="DR16" s="67" t="e">
        <f>'Geo &amp; CIC Deployment Plan'!#REF!</f>
        <v>#REF!</v>
      </c>
      <c r="DS16" s="67" t="e">
        <f>'Geo &amp; CIC Deployment Plan'!#REF!</f>
        <v>#REF!</v>
      </c>
      <c r="DT16" s="67" t="e">
        <f>'Geo &amp; CIC Deployment Plan'!#REF!</f>
        <v>#REF!</v>
      </c>
      <c r="DU16" s="67" t="e">
        <f>'Geo &amp; CIC Deployment Plan'!#REF!</f>
        <v>#REF!</v>
      </c>
      <c r="DV16" s="67" t="e">
        <f>'Geo &amp; CIC Deployment Plan'!#REF!</f>
        <v>#REF!</v>
      </c>
      <c r="DW16" s="67"/>
      <c r="DX16" s="67" t="e">
        <f>'Geo &amp; CIC Deployment Plan'!#REF!</f>
        <v>#REF!</v>
      </c>
      <c r="DY16" s="67" t="e">
        <f>'Geo &amp; CIC Deployment Plan'!#REF!</f>
        <v>#REF!</v>
      </c>
      <c r="DZ16" s="64" t="e">
        <f>'Geo &amp; CIC Deployment Plan'!#REF!</f>
        <v>#REF!</v>
      </c>
      <c r="EA16" s="64"/>
      <c r="EB16" s="65"/>
      <c r="EC16" s="65"/>
      <c r="ED16" s="523" t="s">
        <v>1140</v>
      </c>
      <c r="EE16" s="524"/>
      <c r="EF16" s="524"/>
      <c r="EG16" s="524"/>
      <c r="EH16" s="524"/>
      <c r="EI16" s="524"/>
      <c r="EJ16" s="524"/>
      <c r="EK16" s="524"/>
      <c r="EL16" s="524"/>
      <c r="EM16" s="524"/>
      <c r="EN16" s="525"/>
      <c r="EO16" s="65"/>
      <c r="EP16" s="65"/>
      <c r="EQ16" s="65"/>
      <c r="ER16" s="65"/>
      <c r="ES16" s="65"/>
      <c r="ET16" s="65"/>
      <c r="EU16" s="65"/>
      <c r="EV16" s="65"/>
      <c r="EW16" s="65"/>
      <c r="EX16" s="65"/>
      <c r="EY16" s="65"/>
      <c r="EZ16" s="65"/>
      <c r="FA16" s="65"/>
      <c r="FC16" s="48"/>
      <c r="FD16" s="48"/>
      <c r="FE16" s="48"/>
      <c r="FF16" s="48"/>
      <c r="FG16" s="48"/>
      <c r="FH16" s="48"/>
      <c r="FI16" s="48"/>
      <c r="FJ16" s="48"/>
      <c r="FK16" s="48"/>
      <c r="FL16" s="48"/>
      <c r="FM16" s="48"/>
      <c r="FN16" s="48"/>
      <c r="FO16" s="48"/>
      <c r="FP16" s="48"/>
      <c r="FQ16" s="48"/>
      <c r="FR16" s="48"/>
      <c r="FS16" s="48"/>
      <c r="FT16" s="48"/>
      <c r="FU16" s="48"/>
      <c r="FV16" s="48"/>
      <c r="FX16" s="50"/>
      <c r="FY16" s="50"/>
      <c r="FZ16" s="50"/>
      <c r="GA16" s="50"/>
    </row>
    <row r="17" spans="4:185" ht="24" customHeight="1">
      <c r="D17" s="65"/>
      <c r="E17" s="65"/>
      <c r="F17" s="65"/>
      <c r="G17" s="65"/>
      <c r="H17" s="65"/>
      <c r="I17" s="65"/>
      <c r="J17" s="65"/>
      <c r="K17" s="65"/>
      <c r="L17" s="65"/>
      <c r="M17" s="65"/>
      <c r="N17" s="65"/>
      <c r="O17" s="65"/>
      <c r="P17" s="65"/>
      <c r="Q17" s="619" t="s">
        <v>1157</v>
      </c>
      <c r="R17" s="620"/>
      <c r="S17" s="620"/>
      <c r="T17" s="620"/>
      <c r="U17" s="620"/>
      <c r="V17" s="620"/>
      <c r="W17" s="620"/>
      <c r="X17" s="620"/>
      <c r="Y17" s="620"/>
      <c r="Z17" s="620"/>
      <c r="AA17" s="621"/>
      <c r="AB17" s="65"/>
      <c r="AC17" s="65"/>
      <c r="AD17" s="65"/>
      <c r="AE17" s="65"/>
      <c r="AF17" s="65"/>
      <c r="AG17" s="65"/>
      <c r="AH17" s="65"/>
      <c r="AI17" s="65"/>
      <c r="AJ17" s="65"/>
      <c r="AK17" s="65"/>
      <c r="AL17" s="65"/>
      <c r="AM17" s="65"/>
      <c r="AN17" s="65"/>
      <c r="AO17" s="65"/>
      <c r="AP17" s="65"/>
      <c r="AQ17" s="619" t="s">
        <v>1231</v>
      </c>
      <c r="AR17" s="620"/>
      <c r="AS17" s="620"/>
      <c r="AT17" s="620"/>
      <c r="AU17" s="620"/>
      <c r="AV17" s="620"/>
      <c r="AW17" s="620"/>
      <c r="AX17" s="620"/>
      <c r="AY17" s="620"/>
      <c r="AZ17" s="620"/>
      <c r="BA17" s="621"/>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523" t="s">
        <v>1157</v>
      </c>
      <c r="CE17" s="524"/>
      <c r="CF17" s="524"/>
      <c r="CG17" s="524"/>
      <c r="CH17" s="524"/>
      <c r="CI17" s="524"/>
      <c r="CJ17" s="524"/>
      <c r="CK17" s="524"/>
      <c r="CL17" s="524"/>
      <c r="CM17" s="524"/>
      <c r="CN17" s="525"/>
      <c r="CO17" s="65" t="s">
        <v>1149</v>
      </c>
      <c r="CP17" s="65" t="s">
        <v>1222</v>
      </c>
      <c r="CQ17" s="66" t="s">
        <v>1232</v>
      </c>
      <c r="CR17" s="67" t="e">
        <f>'Geo &amp; CIC Deployment Plan'!#REF!</f>
        <v>#REF!</v>
      </c>
      <c r="CS17" s="67" t="e">
        <f>'Geo &amp; CIC Deployment Plan'!#REF!</f>
        <v>#REF!</v>
      </c>
      <c r="CT17" s="67" t="e">
        <f>'Geo &amp; CIC Deployment Plan'!#REF!</f>
        <v>#REF!</v>
      </c>
      <c r="CU17" s="67" t="e">
        <f>'Geo &amp; CIC Deployment Plan'!#REF!</f>
        <v>#REF!</v>
      </c>
      <c r="CV17" s="67" t="e">
        <f>'Geo &amp; CIC Deployment Plan'!#REF!</f>
        <v>#REF!</v>
      </c>
      <c r="CW17" s="67"/>
      <c r="CX17" s="67" t="e">
        <f>'Geo &amp; CIC Deployment Plan'!#REF!</f>
        <v>#REF!</v>
      </c>
      <c r="CY17" s="67" t="e">
        <f>'Geo &amp; CIC Deployment Plan'!#REF!</f>
        <v>#REF!</v>
      </c>
      <c r="CZ17" s="64" t="e">
        <f>'Geo &amp; CIC Deployment Plan'!#REF!</f>
        <v>#REF!</v>
      </c>
      <c r="DA17" s="64"/>
      <c r="DB17" s="65" t="s">
        <v>963</v>
      </c>
      <c r="DC17" s="65" t="s">
        <v>987</v>
      </c>
      <c r="DD17" s="66" t="s">
        <v>1233</v>
      </c>
      <c r="DE17" s="67" t="e">
        <f>'Geo &amp; CIC Deployment Plan'!#REF!</f>
        <v>#REF!</v>
      </c>
      <c r="DF17" s="67" t="e">
        <f>'Geo &amp; CIC Deployment Plan'!#REF!</f>
        <v>#REF!</v>
      </c>
      <c r="DG17" s="67" t="e">
        <f>'Geo &amp; CIC Deployment Plan'!#REF!</f>
        <v>#REF!</v>
      </c>
      <c r="DH17" s="67" t="e">
        <f>'Geo &amp; CIC Deployment Plan'!#REF!</f>
        <v>#REF!</v>
      </c>
      <c r="DI17" s="67" t="e">
        <f>'Geo &amp; CIC Deployment Plan'!#REF!</f>
        <v>#REF!</v>
      </c>
      <c r="DJ17" s="67"/>
      <c r="DK17" s="67" t="e">
        <f>'Geo &amp; CIC Deployment Plan'!#REF!</f>
        <v>#REF!</v>
      </c>
      <c r="DL17" s="67" t="e">
        <f>'Geo &amp; CIC Deployment Plan'!#REF!</f>
        <v>#REF!</v>
      </c>
      <c r="DM17" s="64" t="e">
        <f>'Geo &amp; CIC Deployment Plan'!#REF!</f>
        <v>#REF!</v>
      </c>
      <c r="DN17" s="64"/>
      <c r="DO17" s="65"/>
      <c r="DP17" s="65"/>
      <c r="DQ17" s="619" t="s">
        <v>1140</v>
      </c>
      <c r="DR17" s="620"/>
      <c r="DS17" s="620"/>
      <c r="DT17" s="620"/>
      <c r="DU17" s="620"/>
      <c r="DV17" s="620"/>
      <c r="DW17" s="620"/>
      <c r="DX17" s="620"/>
      <c r="DY17" s="620"/>
      <c r="DZ17" s="620"/>
      <c r="EA17" s="621"/>
      <c r="EB17" s="65" t="s">
        <v>963</v>
      </c>
      <c r="EC17" s="65" t="s">
        <v>880</v>
      </c>
      <c r="ED17" s="66" t="s">
        <v>1234</v>
      </c>
      <c r="EE17" s="67" t="e">
        <f>'Geo &amp; CIC Deployment Plan'!#REF!</f>
        <v>#REF!</v>
      </c>
      <c r="EF17" s="67" t="e">
        <f>'Geo &amp; CIC Deployment Plan'!#REF!</f>
        <v>#REF!</v>
      </c>
      <c r="EG17" s="67" t="e">
        <f>'Geo &amp; CIC Deployment Plan'!#REF!</f>
        <v>#REF!</v>
      </c>
      <c r="EH17" s="67" t="e">
        <f>'Geo &amp; CIC Deployment Plan'!#REF!</f>
        <v>#REF!</v>
      </c>
      <c r="EI17" s="67" t="e">
        <f>'Geo &amp; CIC Deployment Plan'!#REF!</f>
        <v>#REF!</v>
      </c>
      <c r="EJ17" s="67"/>
      <c r="EK17" s="67" t="e">
        <f>'Geo &amp; CIC Deployment Plan'!#REF!</f>
        <v>#REF!</v>
      </c>
      <c r="EL17" s="67" t="e">
        <f>'Geo &amp; CIC Deployment Plan'!#REF!</f>
        <v>#REF!</v>
      </c>
      <c r="EM17" s="64" t="e">
        <f>'Geo &amp; CIC Deployment Plan'!#REF!</f>
        <v>#REF!</v>
      </c>
      <c r="EN17" s="64"/>
      <c r="EO17" s="65"/>
      <c r="EP17" s="65"/>
      <c r="EQ17" s="65"/>
      <c r="ER17" s="65"/>
      <c r="ES17" s="65"/>
      <c r="ET17" s="65"/>
      <c r="EU17" s="65"/>
      <c r="EV17" s="65"/>
      <c r="EW17" s="65"/>
      <c r="EX17" s="65"/>
      <c r="EY17" s="65"/>
      <c r="EZ17" s="65"/>
      <c r="FA17" s="65"/>
      <c r="FC17" s="48"/>
      <c r="FD17" s="48"/>
      <c r="FE17" s="48"/>
      <c r="FF17" s="48"/>
      <c r="FG17" s="48"/>
      <c r="FH17" s="48"/>
      <c r="FI17" s="48"/>
      <c r="FJ17" s="48"/>
      <c r="FK17" s="48"/>
      <c r="FL17" s="48"/>
      <c r="FM17" s="48"/>
      <c r="FN17" s="48"/>
      <c r="FO17" s="48"/>
      <c r="FP17" s="48"/>
      <c r="FQ17" s="48"/>
      <c r="FR17" s="48"/>
      <c r="FS17" s="48"/>
      <c r="FT17" s="48"/>
      <c r="FU17" s="48"/>
      <c r="FV17" s="48"/>
      <c r="FX17" s="50"/>
      <c r="FY17" s="50"/>
      <c r="FZ17" s="50"/>
      <c r="GA17" s="50"/>
    </row>
    <row r="18" spans="4:185" ht="24" customHeight="1">
      <c r="D18" s="65"/>
      <c r="E18" s="65"/>
      <c r="F18" s="65"/>
      <c r="G18" s="65"/>
      <c r="H18" s="65"/>
      <c r="I18" s="65"/>
      <c r="J18" s="65"/>
      <c r="K18" s="65"/>
      <c r="L18" s="65"/>
      <c r="M18" s="65"/>
      <c r="N18" s="65"/>
      <c r="O18" s="65" t="s">
        <v>963</v>
      </c>
      <c r="P18" s="65" t="s">
        <v>650</v>
      </c>
      <c r="Q18" s="66" t="s">
        <v>1235</v>
      </c>
      <c r="R18" s="64" t="e">
        <f>'Geo &amp; CIC Deployment Plan'!#REF!</f>
        <v>#REF!</v>
      </c>
      <c r="S18" s="64" t="e">
        <f>'Geo &amp; CIC Deployment Plan'!#REF!</f>
        <v>#REF!</v>
      </c>
      <c r="T18" s="64" t="e">
        <f>'Geo &amp; CIC Deployment Plan'!#REF!</f>
        <v>#REF!</v>
      </c>
      <c r="U18" s="64" t="e">
        <f>'Geo &amp; CIC Deployment Plan'!#REF!</f>
        <v>#REF!</v>
      </c>
      <c r="V18" s="64" t="e">
        <f>'Geo &amp; CIC Deployment Plan'!#REF!</f>
        <v>#REF!</v>
      </c>
      <c r="W18" s="64"/>
      <c r="X18" s="64" t="e">
        <f>'Geo &amp; CIC Deployment Plan'!#REF!</f>
        <v>#REF!</v>
      </c>
      <c r="Y18" s="64" t="e">
        <f>'Geo &amp; CIC Deployment Plan'!#REF!</f>
        <v>#REF!</v>
      </c>
      <c r="Z18" s="69" t="e">
        <f>'Geo &amp; CIC Deployment Plan'!#REF!</f>
        <v>#REF!</v>
      </c>
      <c r="AA18" s="69"/>
      <c r="AB18" s="65"/>
      <c r="AC18" s="65"/>
      <c r="AD18" s="65"/>
      <c r="AE18" s="65"/>
      <c r="AF18" s="65"/>
      <c r="AG18" s="65"/>
      <c r="AH18" s="65"/>
      <c r="AI18" s="65"/>
      <c r="AJ18" s="65"/>
      <c r="AK18" s="65"/>
      <c r="AL18" s="65"/>
      <c r="AM18" s="65"/>
      <c r="AN18" s="65"/>
      <c r="AO18" s="65" t="s">
        <v>1149</v>
      </c>
      <c r="AP18" s="65" t="s">
        <v>1231</v>
      </c>
      <c r="AQ18" s="66" t="s">
        <v>271</v>
      </c>
      <c r="AR18" s="64" t="e">
        <f>'Geo &amp; CIC Deployment Plan'!#REF!</f>
        <v>#REF!</v>
      </c>
      <c r="AS18" s="64" t="e">
        <f>'Geo &amp; CIC Deployment Plan'!#REF!</f>
        <v>#REF!</v>
      </c>
      <c r="AT18" s="64" t="e">
        <f>'Geo &amp; CIC Deployment Plan'!#REF!</f>
        <v>#REF!</v>
      </c>
      <c r="AU18" s="64" t="e">
        <f>'Geo &amp; CIC Deployment Plan'!#REF!</f>
        <v>#REF!</v>
      </c>
      <c r="AV18" s="64" t="e">
        <f>'Geo &amp; CIC Deployment Plan'!#REF!</f>
        <v>#REF!</v>
      </c>
      <c r="AW18" s="70"/>
      <c r="AX18" s="64" t="e">
        <f>'Geo &amp; CIC Deployment Plan'!#REF!</f>
        <v>#REF!</v>
      </c>
      <c r="AY18" s="64" t="e">
        <f>'Geo &amp; CIC Deployment Plan'!#REF!</f>
        <v>#REF!</v>
      </c>
      <c r="AZ18" s="64" t="e">
        <f>'Geo &amp; CIC Deployment Plan'!#REF!</f>
        <v>#REF!</v>
      </c>
      <c r="BA18" s="64"/>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t="s">
        <v>963</v>
      </c>
      <c r="CC18" s="65" t="s">
        <v>650</v>
      </c>
      <c r="CD18" s="66" t="s">
        <v>1236</v>
      </c>
      <c r="CE18" s="67" t="e">
        <f>'Geo &amp; CIC Deployment Plan'!#REF!</f>
        <v>#REF!</v>
      </c>
      <c r="CF18" s="67" t="e">
        <f>'Geo &amp; CIC Deployment Plan'!#REF!</f>
        <v>#REF!</v>
      </c>
      <c r="CG18" s="67" t="e">
        <f>'Geo &amp; CIC Deployment Plan'!#REF!</f>
        <v>#REF!</v>
      </c>
      <c r="CH18" s="67" t="e">
        <f>'Geo &amp; CIC Deployment Plan'!#REF!</f>
        <v>#REF!</v>
      </c>
      <c r="CI18" s="67" t="e">
        <f>'Geo &amp; CIC Deployment Plan'!#REF!</f>
        <v>#REF!</v>
      </c>
      <c r="CJ18" s="67"/>
      <c r="CK18" s="67" t="e">
        <f>'Geo &amp; CIC Deployment Plan'!#REF!</f>
        <v>#REF!</v>
      </c>
      <c r="CL18" s="67" t="e">
        <f>'Geo &amp; CIC Deployment Plan'!#REF!</f>
        <v>#REF!</v>
      </c>
      <c r="CM18" s="64" t="e">
        <f>'Geo &amp; CIC Deployment Plan'!#REF!</f>
        <v>#REF!</v>
      </c>
      <c r="CN18" s="64"/>
      <c r="CO18" s="65"/>
      <c r="CP18" s="65"/>
      <c r="CQ18" s="619" t="s">
        <v>1237</v>
      </c>
      <c r="CR18" s="620"/>
      <c r="CS18" s="620"/>
      <c r="CT18" s="620"/>
      <c r="CU18" s="620"/>
      <c r="CV18" s="620"/>
      <c r="CW18" s="620"/>
      <c r="CX18" s="620"/>
      <c r="CY18" s="620"/>
      <c r="CZ18" s="620"/>
      <c r="DA18" s="621"/>
      <c r="DB18" s="65" t="s">
        <v>963</v>
      </c>
      <c r="DC18" s="65" t="s">
        <v>987</v>
      </c>
      <c r="DD18" s="66" t="s">
        <v>1233</v>
      </c>
      <c r="DE18" s="67" t="e">
        <f>'Geo &amp; CIC Deployment Plan'!#REF!</f>
        <v>#REF!</v>
      </c>
      <c r="DF18" s="67" t="e">
        <f>'Geo &amp; CIC Deployment Plan'!#REF!</f>
        <v>#REF!</v>
      </c>
      <c r="DG18" s="67" t="e">
        <f>'Geo &amp; CIC Deployment Plan'!#REF!</f>
        <v>#REF!</v>
      </c>
      <c r="DH18" s="67" t="e">
        <f>'Geo &amp; CIC Deployment Plan'!#REF!</f>
        <v>#REF!</v>
      </c>
      <c r="DI18" s="67" t="e">
        <f>'Geo &amp; CIC Deployment Plan'!#REF!</f>
        <v>#REF!</v>
      </c>
      <c r="DJ18" s="67"/>
      <c r="DK18" s="67" t="e">
        <f>'Geo &amp; CIC Deployment Plan'!#REF!</f>
        <v>#REF!</v>
      </c>
      <c r="DL18" s="67" t="e">
        <f>'Geo &amp; CIC Deployment Plan'!#REF!</f>
        <v>#REF!</v>
      </c>
      <c r="DM18" s="64" t="e">
        <f>'Geo &amp; CIC Deployment Plan'!#REF!</f>
        <v>#REF!</v>
      </c>
      <c r="DN18" s="64"/>
      <c r="DO18" s="65" t="s">
        <v>963</v>
      </c>
      <c r="DP18" s="65" t="s">
        <v>880</v>
      </c>
      <c r="DQ18" s="66" t="s">
        <v>1238</v>
      </c>
      <c r="DR18" s="67" t="e">
        <f>'Geo &amp; CIC Deployment Plan'!#REF!</f>
        <v>#REF!</v>
      </c>
      <c r="DS18" s="67" t="e">
        <f>'Geo &amp; CIC Deployment Plan'!#REF!</f>
        <v>#REF!</v>
      </c>
      <c r="DT18" s="67" t="e">
        <f>'Geo &amp; CIC Deployment Plan'!#REF!</f>
        <v>#REF!</v>
      </c>
      <c r="DU18" s="67" t="e">
        <f>'Geo &amp; CIC Deployment Plan'!#REF!</f>
        <v>#REF!</v>
      </c>
      <c r="DV18" s="67" t="e">
        <f>'Geo &amp; CIC Deployment Plan'!#REF!</f>
        <v>#REF!</v>
      </c>
      <c r="DW18" s="67"/>
      <c r="DX18" s="67" t="e">
        <f>'Geo &amp; CIC Deployment Plan'!#REF!</f>
        <v>#REF!</v>
      </c>
      <c r="DY18" s="67" t="e">
        <f>'Geo &amp; CIC Deployment Plan'!#REF!</f>
        <v>#REF!</v>
      </c>
      <c r="DZ18" s="64" t="e">
        <f>'Geo &amp; CIC Deployment Plan'!#REF!</f>
        <v>#REF!</v>
      </c>
      <c r="EA18" s="64"/>
      <c r="EB18" s="65" t="s">
        <v>963</v>
      </c>
      <c r="EC18" s="65" t="s">
        <v>880</v>
      </c>
      <c r="ED18" s="66" t="s">
        <v>1239</v>
      </c>
      <c r="EE18" s="67" t="e">
        <f>'Geo &amp; CIC Deployment Plan'!#REF!</f>
        <v>#REF!</v>
      </c>
      <c r="EF18" s="67" t="e">
        <f>'Geo &amp; CIC Deployment Plan'!#REF!</f>
        <v>#REF!</v>
      </c>
      <c r="EG18" s="67" t="e">
        <f>'Geo &amp; CIC Deployment Plan'!#REF!</f>
        <v>#REF!</v>
      </c>
      <c r="EH18" s="67" t="e">
        <f>'Geo &amp; CIC Deployment Plan'!#REF!</f>
        <v>#REF!</v>
      </c>
      <c r="EI18" s="67" t="e">
        <f>'Geo &amp; CIC Deployment Plan'!#REF!</f>
        <v>#REF!</v>
      </c>
      <c r="EJ18" s="67"/>
      <c r="EK18" s="67" t="e">
        <f>'Geo &amp; CIC Deployment Plan'!#REF!</f>
        <v>#REF!</v>
      </c>
      <c r="EL18" s="67" t="e">
        <f>'Geo &amp; CIC Deployment Plan'!#REF!</f>
        <v>#REF!</v>
      </c>
      <c r="EM18" s="64" t="e">
        <f>'Geo &amp; CIC Deployment Plan'!#REF!</f>
        <v>#REF!</v>
      </c>
      <c r="EN18" s="64"/>
      <c r="EO18" s="65"/>
      <c r="EP18" s="65"/>
      <c r="EQ18" s="65"/>
      <c r="ER18" s="65"/>
      <c r="ES18" s="65"/>
      <c r="ET18" s="65"/>
      <c r="EU18" s="65"/>
      <c r="EV18" s="65"/>
      <c r="EW18" s="65"/>
      <c r="EX18" s="65"/>
      <c r="EY18" s="65"/>
      <c r="EZ18" s="65"/>
      <c r="FA18" s="65"/>
      <c r="FC18" s="48"/>
      <c r="FD18" s="48"/>
      <c r="FE18" s="48"/>
      <c r="FF18" s="48"/>
      <c r="FG18" s="48"/>
      <c r="FH18" s="48"/>
      <c r="FI18" s="48"/>
      <c r="FJ18" s="48"/>
      <c r="FK18" s="48"/>
      <c r="FL18" s="48"/>
      <c r="FM18" s="48"/>
      <c r="FN18" s="48"/>
      <c r="FO18" s="48"/>
      <c r="FP18" s="48"/>
      <c r="FQ18" s="48"/>
      <c r="FR18" s="48"/>
      <c r="FS18" s="48"/>
      <c r="FT18" s="48"/>
      <c r="FU18" s="48"/>
      <c r="FV18" s="48"/>
      <c r="FX18" s="50"/>
      <c r="FY18" s="50"/>
      <c r="FZ18" s="50"/>
      <c r="GA18" s="50"/>
    </row>
    <row r="19" spans="4:185" ht="36">
      <c r="D19" s="65"/>
      <c r="E19" s="65"/>
      <c r="F19" s="65"/>
      <c r="G19" s="65"/>
      <c r="H19" s="65"/>
      <c r="I19" s="65"/>
      <c r="J19" s="65"/>
      <c r="K19" s="65"/>
      <c r="L19" s="65"/>
      <c r="M19" s="65"/>
      <c r="N19" s="65"/>
      <c r="O19" s="65" t="s">
        <v>963</v>
      </c>
      <c r="P19" s="65" t="s">
        <v>650</v>
      </c>
      <c r="Q19" s="66" t="s">
        <v>1240</v>
      </c>
      <c r="R19" s="64" t="e">
        <f>'Geo &amp; CIC Deployment Plan'!#REF!</f>
        <v>#REF!</v>
      </c>
      <c r="S19" s="64" t="e">
        <f>'Geo &amp; CIC Deployment Plan'!#REF!</f>
        <v>#REF!</v>
      </c>
      <c r="T19" s="64" t="e">
        <f>'Geo &amp; CIC Deployment Plan'!#REF!</f>
        <v>#REF!</v>
      </c>
      <c r="U19" s="64" t="e">
        <f>'Geo &amp; CIC Deployment Plan'!#REF!</f>
        <v>#REF!</v>
      </c>
      <c r="V19" s="64" t="e">
        <f>'Geo &amp; CIC Deployment Plan'!#REF!</f>
        <v>#REF!</v>
      </c>
      <c r="W19" s="64"/>
      <c r="X19" s="64" t="e">
        <f>'Geo &amp; CIC Deployment Plan'!#REF!</f>
        <v>#REF!</v>
      </c>
      <c r="Y19" s="64" t="e">
        <f>'Geo &amp; CIC Deployment Plan'!#REF!</f>
        <v>#REF!</v>
      </c>
      <c r="Z19" s="69" t="e">
        <f>'Geo &amp; CIC Deployment Plan'!#REF!</f>
        <v>#REF!</v>
      </c>
      <c r="AA19" s="69"/>
      <c r="AB19" s="65"/>
      <c r="AC19" s="65"/>
      <c r="AD19" s="65"/>
      <c r="AE19" s="65"/>
      <c r="AF19" s="65"/>
      <c r="AG19" s="65"/>
      <c r="AH19" s="65"/>
      <c r="AI19" s="65"/>
      <c r="AJ19" s="65"/>
      <c r="AK19" s="65"/>
      <c r="AL19" s="65"/>
      <c r="AM19" s="65"/>
      <c r="AN19" s="65"/>
      <c r="AO19" s="65"/>
      <c r="AP19" s="65"/>
      <c r="AQ19" s="73"/>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19" t="s">
        <v>1140</v>
      </c>
      <c r="CE19" s="620"/>
      <c r="CF19" s="620"/>
      <c r="CG19" s="620"/>
      <c r="CH19" s="620"/>
      <c r="CI19" s="620"/>
      <c r="CJ19" s="620"/>
      <c r="CK19" s="620"/>
      <c r="CL19" s="620"/>
      <c r="CM19" s="620"/>
      <c r="CN19" s="621"/>
      <c r="CO19" s="65" t="s">
        <v>1149</v>
      </c>
      <c r="CP19" s="65" t="s">
        <v>787</v>
      </c>
      <c r="CQ19" s="66" t="s">
        <v>1241</v>
      </c>
      <c r="CR19" s="67" t="e">
        <f>'Geo &amp; CIC Deployment Plan'!#REF!</f>
        <v>#REF!</v>
      </c>
      <c r="CS19" s="67" t="e">
        <f>'Geo &amp; CIC Deployment Plan'!#REF!</f>
        <v>#REF!</v>
      </c>
      <c r="CT19" s="67" t="e">
        <f>'Geo &amp; CIC Deployment Plan'!#REF!</f>
        <v>#REF!</v>
      </c>
      <c r="CU19" s="67" t="e">
        <f>'Geo &amp; CIC Deployment Plan'!#REF!</f>
        <v>#REF!</v>
      </c>
      <c r="CV19" s="67" t="e">
        <f>'Geo &amp; CIC Deployment Plan'!#REF!</f>
        <v>#REF!</v>
      </c>
      <c r="CW19" s="67"/>
      <c r="CX19" s="67" t="e">
        <f>'Geo &amp; CIC Deployment Plan'!#REF!</f>
        <v>#REF!</v>
      </c>
      <c r="CY19" s="67" t="e">
        <f>'Geo &amp; CIC Deployment Plan'!#REF!</f>
        <v>#REF!</v>
      </c>
      <c r="CZ19" s="64" t="e">
        <f>'Geo &amp; CIC Deployment Plan'!#REF!</f>
        <v>#REF!</v>
      </c>
      <c r="DA19" s="64"/>
      <c r="DB19" s="65"/>
      <c r="DC19" s="65"/>
      <c r="DD19" s="619" t="s">
        <v>1140</v>
      </c>
      <c r="DE19" s="620"/>
      <c r="DF19" s="620"/>
      <c r="DG19" s="620"/>
      <c r="DH19" s="620"/>
      <c r="DI19" s="620"/>
      <c r="DJ19" s="620"/>
      <c r="DK19" s="620"/>
      <c r="DL19" s="620"/>
      <c r="DM19" s="620"/>
      <c r="DN19" s="621"/>
      <c r="DO19" s="65" t="s">
        <v>963</v>
      </c>
      <c r="DP19" s="65" t="s">
        <v>880</v>
      </c>
      <c r="DQ19" s="66" t="s">
        <v>1242</v>
      </c>
      <c r="DR19" s="67" t="e">
        <f>'Geo &amp; CIC Deployment Plan'!#REF!</f>
        <v>#REF!</v>
      </c>
      <c r="DS19" s="67" t="e">
        <f>'Geo &amp; CIC Deployment Plan'!#REF!</f>
        <v>#REF!</v>
      </c>
      <c r="DT19" s="67" t="e">
        <f>'Geo &amp; CIC Deployment Plan'!#REF!</f>
        <v>#REF!</v>
      </c>
      <c r="DU19" s="67" t="e">
        <f>'Geo &amp; CIC Deployment Plan'!#REF!</f>
        <v>#REF!</v>
      </c>
      <c r="DV19" s="67" t="e">
        <f>'Geo &amp; CIC Deployment Plan'!#REF!</f>
        <v>#REF!</v>
      </c>
      <c r="DW19" s="67"/>
      <c r="DX19" s="67" t="e">
        <f>'Geo &amp; CIC Deployment Plan'!#REF!</f>
        <v>#REF!</v>
      </c>
      <c r="DY19" s="67" t="e">
        <f>'Geo &amp; CIC Deployment Plan'!#REF!</f>
        <v>#REF!</v>
      </c>
      <c r="DZ19" s="64" t="e">
        <f>'Geo &amp; CIC Deployment Plan'!#REF!</f>
        <v>#REF!</v>
      </c>
      <c r="EA19" s="64"/>
      <c r="EO19" s="65"/>
      <c r="EP19" s="65"/>
      <c r="EQ19" s="65"/>
      <c r="ER19" s="65"/>
      <c r="ES19" s="65"/>
      <c r="ET19" s="65"/>
      <c r="EU19" s="65"/>
      <c r="EV19" s="65"/>
      <c r="EW19" s="65"/>
      <c r="EX19" s="65"/>
      <c r="EY19" s="65"/>
      <c r="EZ19" s="65"/>
      <c r="FA19" s="65"/>
      <c r="FC19" s="48"/>
      <c r="FD19" s="48"/>
      <c r="FE19" s="48"/>
      <c r="FF19" s="48"/>
      <c r="FG19" s="48"/>
      <c r="FH19" s="48"/>
      <c r="FI19" s="48"/>
      <c r="FJ19" s="48"/>
      <c r="FK19" s="48"/>
      <c r="FL19" s="48"/>
      <c r="FM19" s="48"/>
      <c r="FN19" s="48"/>
      <c r="FO19" s="48"/>
      <c r="FP19" s="48"/>
      <c r="FQ19" s="48"/>
      <c r="FR19" s="48"/>
      <c r="FS19" s="48"/>
      <c r="FT19" s="48"/>
      <c r="FU19" s="48"/>
      <c r="FV19" s="48"/>
      <c r="FX19" s="50"/>
      <c r="FY19" s="50"/>
      <c r="FZ19" s="50"/>
      <c r="GA19" s="50"/>
    </row>
    <row r="20" spans="4:185" ht="24">
      <c r="D20" s="65"/>
      <c r="E20" s="65"/>
      <c r="F20" s="65"/>
      <c r="G20" s="65"/>
      <c r="H20" s="65"/>
      <c r="I20" s="65"/>
      <c r="J20" s="65"/>
      <c r="K20" s="65"/>
      <c r="L20" s="65"/>
      <c r="M20" s="65"/>
      <c r="N20" s="65"/>
      <c r="O20" s="65"/>
      <c r="P20" s="65"/>
      <c r="Q20" s="619" t="s">
        <v>1138</v>
      </c>
      <c r="R20" s="620"/>
      <c r="S20" s="620"/>
      <c r="T20" s="620"/>
      <c r="U20" s="620"/>
      <c r="V20" s="620"/>
      <c r="W20" s="620"/>
      <c r="X20" s="620"/>
      <c r="Y20" s="620"/>
      <c r="Z20" s="620"/>
      <c r="AA20" s="621"/>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t="s">
        <v>963</v>
      </c>
      <c r="CC20" s="65" t="s">
        <v>880</v>
      </c>
      <c r="CD20" s="66" t="s">
        <v>1243</v>
      </c>
      <c r="CE20" s="67" t="e">
        <f>'Geo &amp; CIC Deployment Plan'!#REF!</f>
        <v>#REF!</v>
      </c>
      <c r="CF20" s="67" t="e">
        <f>'Geo &amp; CIC Deployment Plan'!#REF!</f>
        <v>#REF!</v>
      </c>
      <c r="CG20" s="67" t="e">
        <f>'Geo &amp; CIC Deployment Plan'!#REF!</f>
        <v>#REF!</v>
      </c>
      <c r="CH20" s="67" t="e">
        <f>'Geo &amp; CIC Deployment Plan'!#REF!</f>
        <v>#REF!</v>
      </c>
      <c r="CI20" s="67" t="e">
        <f>'Geo &amp; CIC Deployment Plan'!#REF!</f>
        <v>#REF!</v>
      </c>
      <c r="CJ20" s="67"/>
      <c r="CK20" s="67" t="e">
        <f>'Geo &amp; CIC Deployment Plan'!#REF!</f>
        <v>#REF!</v>
      </c>
      <c r="CL20" s="67" t="e">
        <f>'Geo &amp; CIC Deployment Plan'!#REF!</f>
        <v>#REF!</v>
      </c>
      <c r="CM20" s="64" t="e">
        <f>'Geo &amp; CIC Deployment Plan'!#REF!</f>
        <v>#REF!</v>
      </c>
      <c r="CN20" s="64"/>
      <c r="CO20" s="65"/>
      <c r="CP20" s="65"/>
      <c r="CQ20" s="619" t="s">
        <v>1137</v>
      </c>
      <c r="CR20" s="620"/>
      <c r="CS20" s="620"/>
      <c r="CT20" s="620"/>
      <c r="CU20" s="620"/>
      <c r="CV20" s="620"/>
      <c r="CW20" s="620"/>
      <c r="CX20" s="620"/>
      <c r="CY20" s="620"/>
      <c r="CZ20" s="620"/>
      <c r="DA20" s="621"/>
      <c r="DB20" s="65" t="s">
        <v>963</v>
      </c>
      <c r="DC20" s="65" t="s">
        <v>880</v>
      </c>
      <c r="DD20" s="66" t="s">
        <v>1244</v>
      </c>
      <c r="DE20" s="67" t="e">
        <f>'Geo &amp; CIC Deployment Plan'!#REF!</f>
        <v>#REF!</v>
      </c>
      <c r="DF20" s="67" t="e">
        <f>'Geo &amp; CIC Deployment Plan'!#REF!</f>
        <v>#REF!</v>
      </c>
      <c r="DG20" s="67" t="e">
        <f>'Geo &amp; CIC Deployment Plan'!#REF!</f>
        <v>#REF!</v>
      </c>
      <c r="DH20" s="67" t="e">
        <f>'Geo &amp; CIC Deployment Plan'!#REF!</f>
        <v>#REF!</v>
      </c>
      <c r="DI20" s="67" t="e">
        <f>'Geo &amp; CIC Deployment Plan'!#REF!</f>
        <v>#REF!</v>
      </c>
      <c r="DJ20" s="67"/>
      <c r="DK20" s="67" t="e">
        <f>'Geo &amp; CIC Deployment Plan'!#REF!</f>
        <v>#REF!</v>
      </c>
      <c r="DL20" s="67" t="e">
        <f>'Geo &amp; CIC Deployment Plan'!#REF!</f>
        <v>#REF!</v>
      </c>
      <c r="DM20" s="64" t="e">
        <f>'Geo &amp; CIC Deployment Plan'!#REF!</f>
        <v>#REF!</v>
      </c>
      <c r="DN20" s="64"/>
      <c r="DO20" s="65"/>
      <c r="DP20" s="65"/>
      <c r="DQ20" s="619" t="s">
        <v>1178</v>
      </c>
      <c r="DR20" s="620"/>
      <c r="DS20" s="620"/>
      <c r="DT20" s="620"/>
      <c r="DU20" s="620"/>
      <c r="DV20" s="620"/>
      <c r="DW20" s="620"/>
      <c r="DX20" s="620"/>
      <c r="DY20" s="620"/>
      <c r="DZ20" s="620"/>
      <c r="EA20" s="621"/>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C20" s="48"/>
      <c r="FD20" s="48"/>
      <c r="FE20" s="48"/>
      <c r="FF20" s="48"/>
      <c r="FG20" s="48"/>
      <c r="FH20" s="48"/>
      <c r="FI20" s="48"/>
      <c r="FJ20" s="48"/>
      <c r="FK20" s="48"/>
      <c r="FL20" s="48"/>
      <c r="FM20" s="48"/>
      <c r="FN20" s="48"/>
      <c r="FO20" s="48"/>
      <c r="FP20" s="48"/>
      <c r="FQ20" s="48"/>
      <c r="FR20" s="48"/>
      <c r="FS20" s="48"/>
      <c r="FT20" s="48"/>
      <c r="FU20" s="48"/>
      <c r="FV20" s="48"/>
      <c r="FX20" s="50"/>
      <c r="FY20" s="50"/>
      <c r="FZ20" s="50"/>
      <c r="GA20" s="50"/>
    </row>
    <row r="21" spans="4:185" ht="36">
      <c r="D21" s="65"/>
      <c r="E21" s="65"/>
      <c r="F21" s="65"/>
      <c r="G21" s="65"/>
      <c r="H21" s="65"/>
      <c r="I21" s="65"/>
      <c r="J21" s="65"/>
      <c r="K21" s="65"/>
      <c r="L21" s="65"/>
      <c r="M21" s="65"/>
      <c r="N21" s="65"/>
      <c r="O21" s="65" t="s">
        <v>963</v>
      </c>
      <c r="P21" s="65" t="s">
        <v>1147</v>
      </c>
      <c r="Q21" s="66" t="s">
        <v>1245</v>
      </c>
      <c r="R21" s="64" t="e">
        <f>'Geo &amp; CIC Deployment Plan'!#REF!</f>
        <v>#REF!</v>
      </c>
      <c r="S21" s="64" t="e">
        <f>'Geo &amp; CIC Deployment Plan'!#REF!</f>
        <v>#REF!</v>
      </c>
      <c r="T21" s="64" t="e">
        <f>'Geo &amp; CIC Deployment Plan'!#REF!</f>
        <v>#REF!</v>
      </c>
      <c r="U21" s="64" t="e">
        <f>'Geo &amp; CIC Deployment Plan'!#REF!</f>
        <v>#REF!</v>
      </c>
      <c r="V21" s="64" t="e">
        <f>'Geo &amp; CIC Deployment Plan'!#REF!</f>
        <v>#REF!</v>
      </c>
      <c r="W21" s="64"/>
      <c r="X21" s="64" t="e">
        <f>'Geo &amp; CIC Deployment Plan'!#REF!</f>
        <v>#REF!</v>
      </c>
      <c r="Y21" s="64" t="e">
        <f>'Geo &amp; CIC Deployment Plan'!#REF!</f>
        <v>#REF!</v>
      </c>
      <c r="Z21" s="69" t="e">
        <f>'Geo &amp; CIC Deployment Plan'!#REF!</f>
        <v>#REF!</v>
      </c>
      <c r="AA21" s="69"/>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523" t="s">
        <v>1246</v>
      </c>
      <c r="CE21" s="524"/>
      <c r="CF21" s="524"/>
      <c r="CG21" s="524"/>
      <c r="CH21" s="524"/>
      <c r="CI21" s="524"/>
      <c r="CJ21" s="524"/>
      <c r="CK21" s="524"/>
      <c r="CL21" s="524"/>
      <c r="CM21" s="524"/>
      <c r="CN21" s="525"/>
      <c r="CO21" s="65" t="s">
        <v>963</v>
      </c>
      <c r="CP21" s="65" t="s">
        <v>987</v>
      </c>
      <c r="CQ21" s="66" t="s">
        <v>1247</v>
      </c>
      <c r="CR21" s="67" t="e">
        <f>'Geo &amp; CIC Deployment Plan'!#REF!</f>
        <v>#REF!</v>
      </c>
      <c r="CS21" s="67" t="e">
        <f>'Geo &amp; CIC Deployment Plan'!#REF!</f>
        <v>#REF!</v>
      </c>
      <c r="CT21" s="67" t="e">
        <f>'Geo &amp; CIC Deployment Plan'!#REF!</f>
        <v>#REF!</v>
      </c>
      <c r="CU21" s="67" t="e">
        <f>'Geo &amp; CIC Deployment Plan'!#REF!</f>
        <v>#REF!</v>
      </c>
      <c r="CV21" s="67" t="e">
        <f>'Geo &amp; CIC Deployment Plan'!#REF!</f>
        <v>#REF!</v>
      </c>
      <c r="CW21" s="67"/>
      <c r="CX21" s="67" t="e">
        <f>'Geo &amp; CIC Deployment Plan'!#REF!</f>
        <v>#REF!</v>
      </c>
      <c r="CY21" s="67" t="e">
        <f>'Geo &amp; CIC Deployment Plan'!#REF!</f>
        <v>#REF!</v>
      </c>
      <c r="CZ21" s="64" t="e">
        <f>'Geo &amp; CIC Deployment Plan'!#REF!</f>
        <v>#REF!</v>
      </c>
      <c r="DA21" s="64"/>
      <c r="DB21" s="65" t="s">
        <v>963</v>
      </c>
      <c r="DC21" s="65" t="s">
        <v>880</v>
      </c>
      <c r="DD21" s="66" t="s">
        <v>1248</v>
      </c>
      <c r="DE21" s="67" t="e">
        <f>'Geo &amp; CIC Deployment Plan'!#REF!</f>
        <v>#REF!</v>
      </c>
      <c r="DF21" s="67" t="e">
        <f>'Geo &amp; CIC Deployment Plan'!#REF!</f>
        <v>#REF!</v>
      </c>
      <c r="DG21" s="67" t="e">
        <f>'Geo &amp; CIC Deployment Plan'!#REF!</f>
        <v>#REF!</v>
      </c>
      <c r="DH21" s="67" t="e">
        <f>'Geo &amp; CIC Deployment Plan'!#REF!</f>
        <v>#REF!</v>
      </c>
      <c r="DI21" s="67" t="e">
        <f>'Geo &amp; CIC Deployment Plan'!#REF!</f>
        <v>#REF!</v>
      </c>
      <c r="DJ21" s="67"/>
      <c r="DK21" s="67" t="e">
        <f>'Geo &amp; CIC Deployment Plan'!#REF!</f>
        <v>#REF!</v>
      </c>
      <c r="DL21" s="67" t="e">
        <f>'Geo &amp; CIC Deployment Plan'!#REF!</f>
        <v>#REF!</v>
      </c>
      <c r="DM21" s="64" t="e">
        <f>'Geo &amp; CIC Deployment Plan'!#REF!</f>
        <v>#REF!</v>
      </c>
      <c r="DN21" s="64"/>
      <c r="DO21" s="65" t="s">
        <v>963</v>
      </c>
      <c r="DP21" s="65" t="s">
        <v>1185</v>
      </c>
      <c r="DQ21" s="66" t="s">
        <v>1249</v>
      </c>
      <c r="DR21" s="67" t="e">
        <f>'Geo &amp; CIC Deployment Plan'!#REF!</f>
        <v>#REF!</v>
      </c>
      <c r="DS21" s="67" t="e">
        <f>'Geo &amp; CIC Deployment Plan'!#REF!</f>
        <v>#REF!</v>
      </c>
      <c r="DT21" s="67" t="e">
        <f>'Geo &amp; CIC Deployment Plan'!#REF!</f>
        <v>#REF!</v>
      </c>
      <c r="DU21" s="67" t="e">
        <f>'Geo &amp; CIC Deployment Plan'!#REF!</f>
        <v>#REF!</v>
      </c>
      <c r="DV21" s="67" t="e">
        <f>'Geo &amp; CIC Deployment Plan'!#REF!</f>
        <v>#REF!</v>
      </c>
      <c r="DW21" s="67"/>
      <c r="DX21" s="67" t="e">
        <f>'Geo &amp; CIC Deployment Plan'!#REF!</f>
        <v>#REF!</v>
      </c>
      <c r="DY21" s="67" t="e">
        <f>'Geo &amp; CIC Deployment Plan'!#REF!</f>
        <v>#REF!</v>
      </c>
      <c r="DZ21" s="64" t="e">
        <f>'Geo &amp; CIC Deployment Plan'!#REF!</f>
        <v>#REF!</v>
      </c>
      <c r="EA21" s="64"/>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C21" s="48"/>
      <c r="FD21" s="48"/>
      <c r="FE21" s="48"/>
      <c r="FF21" s="48"/>
      <c r="FG21" s="48"/>
      <c r="FH21" s="48"/>
      <c r="FI21" s="48"/>
      <c r="FJ21" s="48"/>
      <c r="FK21" s="48"/>
      <c r="FL21" s="48"/>
      <c r="FM21" s="48"/>
      <c r="FN21" s="48"/>
      <c r="FO21" s="48"/>
      <c r="FP21" s="48"/>
      <c r="FQ21" s="48"/>
      <c r="FR21" s="48"/>
      <c r="FS21" s="48"/>
      <c r="FT21" s="48"/>
      <c r="FU21" s="48"/>
      <c r="FV21" s="48"/>
      <c r="FX21" s="50"/>
      <c r="FY21" s="50"/>
      <c r="FZ21" s="50"/>
      <c r="GA21" s="50"/>
    </row>
    <row r="22" spans="4:185" ht="24">
      <c r="D22" s="65"/>
      <c r="E22" s="65"/>
      <c r="F22" s="65"/>
      <c r="G22" s="65"/>
      <c r="H22" s="65"/>
      <c r="I22" s="65"/>
      <c r="J22" s="65"/>
      <c r="K22" s="65"/>
      <c r="L22" s="65"/>
      <c r="M22" s="65"/>
      <c r="N22" s="65"/>
      <c r="O22" s="65"/>
      <c r="P22" s="65"/>
      <c r="Q22" s="619" t="s">
        <v>1137</v>
      </c>
      <c r="R22" s="620"/>
      <c r="S22" s="620"/>
      <c r="T22" s="620"/>
      <c r="U22" s="620"/>
      <c r="V22" s="620"/>
      <c r="W22" s="620"/>
      <c r="X22" s="620"/>
      <c r="Y22" s="620"/>
      <c r="Z22" s="620"/>
      <c r="AA22" s="621"/>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t="s">
        <v>963</v>
      </c>
      <c r="CC22" s="65" t="s">
        <v>1024</v>
      </c>
      <c r="CD22" s="66" t="s">
        <v>1250</v>
      </c>
      <c r="CE22" s="67" t="e">
        <f>'Geo &amp; CIC Deployment Plan'!#REF!</f>
        <v>#REF!</v>
      </c>
      <c r="CF22" s="67" t="e">
        <f>'Geo &amp; CIC Deployment Plan'!#REF!</f>
        <v>#REF!</v>
      </c>
      <c r="CG22" s="67" t="e">
        <f>'Geo &amp; CIC Deployment Plan'!#REF!</f>
        <v>#REF!</v>
      </c>
      <c r="CH22" s="67" t="e">
        <f>'Geo &amp; CIC Deployment Plan'!#REF!</f>
        <v>#REF!</v>
      </c>
      <c r="CI22" s="67" t="e">
        <f>'Geo &amp; CIC Deployment Plan'!#REF!</f>
        <v>#REF!</v>
      </c>
      <c r="CJ22" s="67"/>
      <c r="CK22" s="67" t="e">
        <f>'Geo &amp; CIC Deployment Plan'!#REF!</f>
        <v>#REF!</v>
      </c>
      <c r="CL22" s="67" t="e">
        <f>'Geo &amp; CIC Deployment Plan'!#REF!</f>
        <v>#REF!</v>
      </c>
      <c r="CM22" s="64" t="e">
        <f>'Geo &amp; CIC Deployment Plan'!#REF!</f>
        <v>#REF!</v>
      </c>
      <c r="CN22" s="64"/>
      <c r="CO22" s="65" t="s">
        <v>963</v>
      </c>
      <c r="CP22" s="65" t="s">
        <v>987</v>
      </c>
      <c r="CQ22" s="66" t="s">
        <v>1247</v>
      </c>
      <c r="CR22" s="67" t="e">
        <f>'Geo &amp; CIC Deployment Plan'!#REF!</f>
        <v>#REF!</v>
      </c>
      <c r="CS22" s="67" t="e">
        <f>'Geo &amp; CIC Deployment Plan'!#REF!</f>
        <v>#REF!</v>
      </c>
      <c r="CT22" s="67" t="e">
        <f>'Geo &amp; CIC Deployment Plan'!#REF!</f>
        <v>#REF!</v>
      </c>
      <c r="CU22" s="67" t="e">
        <f>'Geo &amp; CIC Deployment Plan'!#REF!</f>
        <v>#REF!</v>
      </c>
      <c r="CV22" s="67" t="e">
        <f>'Geo &amp; CIC Deployment Plan'!#REF!</f>
        <v>#REF!</v>
      </c>
      <c r="CW22" s="67"/>
      <c r="CX22" s="67" t="e">
        <f>'Geo &amp; CIC Deployment Plan'!#REF!</f>
        <v>#REF!</v>
      </c>
      <c r="CY22" s="67" t="e">
        <f>'Geo &amp; CIC Deployment Plan'!#REF!</f>
        <v>#REF!</v>
      </c>
      <c r="CZ22" s="64" t="e">
        <f>'Geo &amp; CIC Deployment Plan'!#REF!</f>
        <v>#REF!</v>
      </c>
      <c r="DA22" s="64"/>
      <c r="DB22" s="65"/>
      <c r="DC22" s="65"/>
      <c r="DD22" s="619" t="s">
        <v>1158</v>
      </c>
      <c r="DE22" s="620"/>
      <c r="DF22" s="620"/>
      <c r="DG22" s="620"/>
      <c r="DH22" s="620"/>
      <c r="DI22" s="620"/>
      <c r="DJ22" s="620"/>
      <c r="DK22" s="620"/>
      <c r="DL22" s="620"/>
      <c r="DM22" s="620"/>
      <c r="DN22" s="621"/>
      <c r="DO22" s="65"/>
      <c r="DP22" s="65"/>
      <c r="DQ22" s="619" t="s">
        <v>1137</v>
      </c>
      <c r="DR22" s="620"/>
      <c r="DS22" s="620"/>
      <c r="DT22" s="620"/>
      <c r="DU22" s="620"/>
      <c r="DV22" s="620"/>
      <c r="DW22" s="620"/>
      <c r="DX22" s="620"/>
      <c r="DY22" s="620"/>
      <c r="DZ22" s="620"/>
      <c r="EA22" s="621"/>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C22" s="48"/>
      <c r="FD22" s="48"/>
      <c r="FE22" s="48"/>
      <c r="FF22" s="48"/>
      <c r="FG22" s="48"/>
      <c r="FH22" s="48"/>
      <c r="FI22" s="48"/>
      <c r="FJ22" s="48"/>
      <c r="FK22" s="48"/>
      <c r="FL22" s="48"/>
      <c r="FM22" s="48"/>
      <c r="FN22" s="48"/>
      <c r="FO22" s="48"/>
      <c r="FP22" s="48"/>
      <c r="FQ22" s="48"/>
      <c r="FR22" s="48"/>
      <c r="FS22" s="48"/>
      <c r="FT22" s="48"/>
      <c r="FU22" s="48"/>
      <c r="FV22" s="48"/>
      <c r="FX22" s="50"/>
      <c r="FY22" s="50"/>
      <c r="FZ22" s="50"/>
      <c r="GA22" s="50"/>
    </row>
    <row r="23" spans="4:185" ht="24">
      <c r="D23" s="65"/>
      <c r="E23" s="65"/>
      <c r="F23" s="65"/>
      <c r="G23" s="65"/>
      <c r="H23" s="65"/>
      <c r="I23" s="65"/>
      <c r="J23" s="65"/>
      <c r="K23" s="65"/>
      <c r="L23" s="65"/>
      <c r="M23" s="65"/>
      <c r="N23" s="65"/>
      <c r="O23" s="65" t="s">
        <v>963</v>
      </c>
      <c r="P23" s="65" t="s">
        <v>987</v>
      </c>
      <c r="Q23" s="66" t="s">
        <v>1251</v>
      </c>
      <c r="R23" s="64" t="e">
        <f>'Geo &amp; CIC Deployment Plan'!#REF!</f>
        <v>#REF!</v>
      </c>
      <c r="S23" s="64" t="e">
        <f>'Geo &amp; CIC Deployment Plan'!#REF!</f>
        <v>#REF!</v>
      </c>
      <c r="T23" s="64" t="e">
        <f>'Geo &amp; CIC Deployment Plan'!#REF!</f>
        <v>#REF!</v>
      </c>
      <c r="U23" s="64" t="e">
        <f>'Geo &amp; CIC Deployment Plan'!#REF!</f>
        <v>#REF!</v>
      </c>
      <c r="V23" s="64" t="e">
        <f>'Geo &amp; CIC Deployment Plan'!#REF!</f>
        <v>#REF!</v>
      </c>
      <c r="W23" s="64"/>
      <c r="X23" s="64" t="e">
        <f>'Geo &amp; CIC Deployment Plan'!#REF!</f>
        <v>#REF!</v>
      </c>
      <c r="Y23" s="64" t="e">
        <f>'Geo &amp; CIC Deployment Plan'!#REF!</f>
        <v>#REF!</v>
      </c>
      <c r="Z23" s="69" t="e">
        <f>'Geo &amp; CIC Deployment Plan'!#REF!</f>
        <v>#REF!</v>
      </c>
      <c r="AA23" s="69"/>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75"/>
      <c r="CD23" s="523" t="s">
        <v>1157</v>
      </c>
      <c r="CE23" s="524"/>
      <c r="CF23" s="524"/>
      <c r="CG23" s="524"/>
      <c r="CH23" s="524"/>
      <c r="CI23" s="524"/>
      <c r="CJ23" s="524"/>
      <c r="CK23" s="524"/>
      <c r="CL23" s="524"/>
      <c r="CM23" s="524"/>
      <c r="CN23" s="525"/>
      <c r="CO23" s="65"/>
      <c r="CP23" s="65"/>
      <c r="CQ23" s="619" t="s">
        <v>1178</v>
      </c>
      <c r="CR23" s="620"/>
      <c r="CS23" s="620"/>
      <c r="CT23" s="620"/>
      <c r="CU23" s="620"/>
      <c r="CV23" s="620"/>
      <c r="CW23" s="620"/>
      <c r="CX23" s="620"/>
      <c r="CY23" s="620"/>
      <c r="CZ23" s="620"/>
      <c r="DA23" s="621"/>
      <c r="DB23" s="65" t="s">
        <v>1149</v>
      </c>
      <c r="DC23" s="65" t="s">
        <v>905</v>
      </c>
      <c r="DD23" s="66" t="s">
        <v>1252</v>
      </c>
      <c r="DE23" s="67" t="str">
        <f>'Geo &amp; CIC Deployment Plan'!AG368</f>
        <v>New GBS Associates Induction</v>
      </c>
      <c r="DF23" s="67" t="str">
        <f>'Geo &amp; CIC Deployment Plan'!AH368</f>
        <v>Virtual</v>
      </c>
      <c r="DG23" s="67" t="str">
        <f>'Geo &amp; CIC Deployment Plan'!Z368</f>
        <v>In Progress</v>
      </c>
      <c r="DH23" s="67">
        <f>'Geo &amp; CIC Deployment Plan'!AB368</f>
        <v>0</v>
      </c>
      <c r="DI23" s="67">
        <f>'Geo &amp; CIC Deployment Plan'!AD368</f>
        <v>0</v>
      </c>
      <c r="DJ23" s="67"/>
      <c r="DK23" s="67">
        <f>'Geo &amp; CIC Deployment Plan'!AE368</f>
        <v>0</v>
      </c>
      <c r="DL23" s="67">
        <f>'Geo &amp; CIC Deployment Plan'!AF368</f>
        <v>0</v>
      </c>
      <c r="DM23" s="64">
        <f>'Geo &amp; CIC Deployment Plan'!U368</f>
        <v>27</v>
      </c>
      <c r="DN23" s="64"/>
      <c r="DO23" s="65" t="s">
        <v>963</v>
      </c>
      <c r="DP23" s="65" t="s">
        <v>987</v>
      </c>
      <c r="DQ23" s="66" t="s">
        <v>1253</v>
      </c>
      <c r="DR23" s="67" t="e">
        <f>'Geo &amp; CIC Deployment Plan'!#REF!</f>
        <v>#REF!</v>
      </c>
      <c r="DS23" s="67" t="e">
        <f>'Geo &amp; CIC Deployment Plan'!#REF!</f>
        <v>#REF!</v>
      </c>
      <c r="DT23" s="67" t="e">
        <f>'Geo &amp; CIC Deployment Plan'!#REF!</f>
        <v>#REF!</v>
      </c>
      <c r="DU23" s="67" t="e">
        <f>'Geo &amp; CIC Deployment Plan'!#REF!</f>
        <v>#REF!</v>
      </c>
      <c r="DV23" s="67" t="e">
        <f>'Geo &amp; CIC Deployment Plan'!#REF!</f>
        <v>#REF!</v>
      </c>
      <c r="DW23" s="67"/>
      <c r="DX23" s="67" t="e">
        <f>'Geo &amp; CIC Deployment Plan'!#REF!</f>
        <v>#REF!</v>
      </c>
      <c r="DY23" s="67" t="e">
        <f>'Geo &amp; CIC Deployment Plan'!#REF!</f>
        <v>#REF!</v>
      </c>
      <c r="DZ23" s="64" t="e">
        <f>'Geo &amp; CIC Deployment Plan'!#REF!</f>
        <v>#REF!</v>
      </c>
      <c r="EA23" s="64"/>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C23" s="48"/>
      <c r="FD23" s="48"/>
      <c r="FE23" s="48"/>
      <c r="FF23" s="48"/>
      <c r="FG23" s="48"/>
      <c r="FH23" s="48"/>
      <c r="FI23" s="48"/>
      <c r="FJ23" s="48"/>
      <c r="FK23" s="48"/>
      <c r="FL23" s="48"/>
      <c r="FM23" s="48"/>
      <c r="FN23" s="48"/>
      <c r="FO23" s="48"/>
      <c r="FP23" s="48"/>
      <c r="FQ23" s="48"/>
      <c r="FR23" s="48"/>
      <c r="FS23" s="48"/>
      <c r="FT23" s="48"/>
      <c r="FU23" s="48"/>
      <c r="FV23" s="48"/>
      <c r="FX23" s="50"/>
      <c r="FY23" s="50"/>
      <c r="FZ23" s="50"/>
      <c r="GA23" s="50"/>
    </row>
    <row r="24" spans="4:185" ht="36">
      <c r="D24" s="65"/>
      <c r="E24" s="65"/>
      <c r="F24" s="65"/>
      <c r="G24" s="65"/>
      <c r="H24" s="65"/>
      <c r="I24" s="65"/>
      <c r="J24" s="65"/>
      <c r="K24" s="65"/>
      <c r="L24" s="65"/>
      <c r="M24" s="65"/>
      <c r="N24" s="65"/>
      <c r="O24" s="65" t="s">
        <v>963</v>
      </c>
      <c r="P24" s="65" t="s">
        <v>987</v>
      </c>
      <c r="Q24" s="66" t="s">
        <v>1254</v>
      </c>
      <c r="R24" s="64" t="e">
        <f>'Geo &amp; CIC Deployment Plan'!#REF!</f>
        <v>#REF!</v>
      </c>
      <c r="S24" s="64" t="e">
        <f>'Geo &amp; CIC Deployment Plan'!#REF!</f>
        <v>#REF!</v>
      </c>
      <c r="T24" s="64" t="e">
        <f>'Geo &amp; CIC Deployment Plan'!#REF!</f>
        <v>#REF!</v>
      </c>
      <c r="U24" s="64" t="e">
        <f>'Geo &amp; CIC Deployment Plan'!#REF!</f>
        <v>#REF!</v>
      </c>
      <c r="V24" s="64" t="e">
        <f>'Geo &amp; CIC Deployment Plan'!#REF!</f>
        <v>#REF!</v>
      </c>
      <c r="W24" s="64"/>
      <c r="X24" s="64" t="e">
        <f>'Geo &amp; CIC Deployment Plan'!#REF!</f>
        <v>#REF!</v>
      </c>
      <c r="Y24" s="64" t="e">
        <f>'Geo &amp; CIC Deployment Plan'!#REF!</f>
        <v>#REF!</v>
      </c>
      <c r="Z24" s="69" t="e">
        <f>'Geo &amp; CIC Deployment Plan'!#REF!</f>
        <v>#REF!</v>
      </c>
      <c r="AA24" s="69"/>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t="s">
        <v>963</v>
      </c>
      <c r="CC24" s="75" t="s">
        <v>650</v>
      </c>
      <c r="CD24" s="66" t="s">
        <v>1255</v>
      </c>
      <c r="CE24" s="67" t="e">
        <f>'Geo &amp; CIC Deployment Plan'!#REF!</f>
        <v>#REF!</v>
      </c>
      <c r="CF24" s="67" t="e">
        <f>'Geo &amp; CIC Deployment Plan'!#REF!</f>
        <v>#REF!</v>
      </c>
      <c r="CG24" s="67" t="e">
        <f>'Geo &amp; CIC Deployment Plan'!#REF!</f>
        <v>#REF!</v>
      </c>
      <c r="CH24" s="67" t="e">
        <f>'Geo &amp; CIC Deployment Plan'!#REF!</f>
        <v>#REF!</v>
      </c>
      <c r="CI24" s="67" t="e">
        <f>'Geo &amp; CIC Deployment Plan'!#REF!</f>
        <v>#REF!</v>
      </c>
      <c r="CJ24" s="67"/>
      <c r="CK24" s="67" t="e">
        <f>'Geo &amp; CIC Deployment Plan'!#REF!</f>
        <v>#REF!</v>
      </c>
      <c r="CL24" s="67" t="e">
        <f>'Geo &amp; CIC Deployment Plan'!#REF!</f>
        <v>#REF!</v>
      </c>
      <c r="CM24" s="64" t="e">
        <f>'Geo &amp; CIC Deployment Plan'!#REF!</f>
        <v>#REF!</v>
      </c>
      <c r="CN24" s="64"/>
      <c r="CO24" s="65" t="s">
        <v>963</v>
      </c>
      <c r="CP24" s="65" t="s">
        <v>1185</v>
      </c>
      <c r="CQ24" s="66" t="s">
        <v>1256</v>
      </c>
      <c r="CR24" s="67" t="e">
        <f>'Geo &amp; CIC Deployment Plan'!#REF!</f>
        <v>#REF!</v>
      </c>
      <c r="CS24" s="67" t="e">
        <f>'Geo &amp; CIC Deployment Plan'!#REF!</f>
        <v>#REF!</v>
      </c>
      <c r="CT24" s="67" t="e">
        <f>'Geo &amp; CIC Deployment Plan'!#REF!</f>
        <v>#REF!</v>
      </c>
      <c r="CU24" s="67" t="e">
        <f>'Geo &amp; CIC Deployment Plan'!#REF!</f>
        <v>#REF!</v>
      </c>
      <c r="CV24" s="67" t="e">
        <f>'Geo &amp; CIC Deployment Plan'!#REF!</f>
        <v>#REF!</v>
      </c>
      <c r="CW24" s="67"/>
      <c r="CX24" s="67" t="e">
        <f>'Geo &amp; CIC Deployment Plan'!#REF!</f>
        <v>#REF!</v>
      </c>
      <c r="CY24" s="67" t="e">
        <f>'Geo &amp; CIC Deployment Plan'!#REF!</f>
        <v>#REF!</v>
      </c>
      <c r="CZ24" s="64" t="e">
        <f>'Geo &amp; CIC Deployment Plan'!#REF!</f>
        <v>#REF!</v>
      </c>
      <c r="DA24" s="64"/>
      <c r="DB24" s="65"/>
      <c r="DC24" s="65"/>
      <c r="DD24" s="619" t="s">
        <v>1219</v>
      </c>
      <c r="DE24" s="620"/>
      <c r="DF24" s="620"/>
      <c r="DG24" s="620"/>
      <c r="DH24" s="620"/>
      <c r="DI24" s="620"/>
      <c r="DJ24" s="620"/>
      <c r="DK24" s="620"/>
      <c r="DL24" s="620"/>
      <c r="DM24" s="620"/>
      <c r="DN24" s="621"/>
      <c r="DO24" s="65"/>
      <c r="DP24" s="65"/>
      <c r="DQ24" s="619" t="s">
        <v>1257</v>
      </c>
      <c r="DR24" s="620"/>
      <c r="DS24" s="620"/>
      <c r="DT24" s="620"/>
      <c r="DU24" s="620"/>
      <c r="DV24" s="620"/>
      <c r="DW24" s="620"/>
      <c r="DX24" s="620"/>
      <c r="DY24" s="620"/>
      <c r="DZ24" s="620"/>
      <c r="EA24" s="621"/>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C24" s="48"/>
      <c r="FD24" s="48"/>
      <c r="FE24" s="48"/>
      <c r="FF24" s="48"/>
      <c r="FG24" s="48"/>
      <c r="FH24" s="48"/>
      <c r="FI24" s="48"/>
      <c r="FJ24" s="48"/>
      <c r="FK24" s="48"/>
      <c r="FL24" s="48"/>
      <c r="FM24" s="48"/>
      <c r="FN24" s="48"/>
      <c r="FO24" s="48"/>
      <c r="FP24" s="48"/>
      <c r="FQ24" s="48"/>
      <c r="FR24" s="48"/>
      <c r="FS24" s="48"/>
      <c r="FT24" s="48"/>
      <c r="FU24" s="48"/>
      <c r="FV24" s="48"/>
      <c r="FX24" s="50"/>
      <c r="FY24" s="50"/>
      <c r="FZ24" s="50"/>
      <c r="GA24" s="50"/>
    </row>
    <row r="25" spans="4:185" ht="24">
      <c r="D25" s="65"/>
      <c r="E25" s="65"/>
      <c r="F25" s="65"/>
      <c r="G25" s="65"/>
      <c r="H25" s="65"/>
      <c r="I25" s="65"/>
      <c r="J25" s="65"/>
      <c r="K25" s="65"/>
      <c r="L25" s="65"/>
      <c r="M25" s="65"/>
      <c r="N25" s="65"/>
      <c r="O25" s="65"/>
      <c r="P25" s="65"/>
      <c r="Q25" s="619" t="s">
        <v>1157</v>
      </c>
      <c r="R25" s="620"/>
      <c r="S25" s="620"/>
      <c r="T25" s="620"/>
      <c r="U25" s="620"/>
      <c r="V25" s="620"/>
      <c r="W25" s="620"/>
      <c r="X25" s="620"/>
      <c r="Y25" s="620"/>
      <c r="Z25" s="620"/>
      <c r="AA25" s="621"/>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75"/>
      <c r="CD25" s="73"/>
      <c r="CE25" s="74"/>
      <c r="CF25" s="74"/>
      <c r="CG25" s="74"/>
      <c r="CH25" s="74"/>
      <c r="CI25" s="74"/>
      <c r="CJ25" s="74"/>
      <c r="CK25" s="74"/>
      <c r="CL25" s="74"/>
      <c r="CM25" s="65"/>
      <c r="CN25" s="65"/>
      <c r="CO25" s="65"/>
      <c r="CP25" s="65"/>
      <c r="CQ25" s="619" t="s">
        <v>1140</v>
      </c>
      <c r="CR25" s="620"/>
      <c r="CS25" s="620"/>
      <c r="CT25" s="620"/>
      <c r="CU25" s="620"/>
      <c r="CV25" s="620"/>
      <c r="CW25" s="620"/>
      <c r="CX25" s="620"/>
      <c r="CY25" s="620"/>
      <c r="CZ25" s="620"/>
      <c r="DA25" s="621"/>
      <c r="DB25" s="65" t="s">
        <v>1149</v>
      </c>
      <c r="DC25" s="65" t="s">
        <v>1222</v>
      </c>
      <c r="DD25" s="66" t="s">
        <v>1258</v>
      </c>
      <c r="DE25" s="67" t="e">
        <f>'Geo &amp; CIC Deployment Plan'!#REF!</f>
        <v>#REF!</v>
      </c>
      <c r="DF25" s="67" t="e">
        <f>'Geo &amp; CIC Deployment Plan'!#REF!</f>
        <v>#REF!</v>
      </c>
      <c r="DG25" s="67" t="e">
        <f>'Geo &amp; CIC Deployment Plan'!#REF!</f>
        <v>#REF!</v>
      </c>
      <c r="DH25" s="67" t="e">
        <f>'Geo &amp; CIC Deployment Plan'!#REF!</f>
        <v>#REF!</v>
      </c>
      <c r="DI25" s="67" t="e">
        <f>'Geo &amp; CIC Deployment Plan'!#REF!</f>
        <v>#REF!</v>
      </c>
      <c r="DJ25" s="67"/>
      <c r="DK25" s="67" t="e">
        <f>'Geo &amp; CIC Deployment Plan'!#REF!</f>
        <v>#REF!</v>
      </c>
      <c r="DL25" s="67" t="e">
        <f>'Geo &amp; CIC Deployment Plan'!#REF!</f>
        <v>#REF!</v>
      </c>
      <c r="DM25" s="64" t="e">
        <f>'Geo &amp; CIC Deployment Plan'!#REF!</f>
        <v>#REF!</v>
      </c>
      <c r="DN25" s="64"/>
      <c r="DO25" s="65" t="s">
        <v>963</v>
      </c>
      <c r="DP25" s="65" t="s">
        <v>1024</v>
      </c>
      <c r="DQ25" s="66" t="s">
        <v>1259</v>
      </c>
      <c r="DR25" s="67" t="e">
        <f>'Geo &amp; CIC Deployment Plan'!#REF!</f>
        <v>#REF!</v>
      </c>
      <c r="DS25" s="67" t="e">
        <f>'Geo &amp; CIC Deployment Plan'!#REF!</f>
        <v>#REF!</v>
      </c>
      <c r="DT25" s="67" t="e">
        <f>'Geo &amp; CIC Deployment Plan'!#REF!</f>
        <v>#REF!</v>
      </c>
      <c r="DU25" s="67" t="e">
        <f>'Geo &amp; CIC Deployment Plan'!#REF!</f>
        <v>#REF!</v>
      </c>
      <c r="DV25" s="67" t="e">
        <f>'Geo &amp; CIC Deployment Plan'!#REF!</f>
        <v>#REF!</v>
      </c>
      <c r="DW25" s="67"/>
      <c r="DX25" s="67" t="e">
        <f>'Geo &amp; CIC Deployment Plan'!#REF!</f>
        <v>#REF!</v>
      </c>
      <c r="DY25" s="67" t="e">
        <f>'Geo &amp; CIC Deployment Plan'!#REF!</f>
        <v>#REF!</v>
      </c>
      <c r="DZ25" s="64" t="e">
        <f>'Geo &amp; CIC Deployment Plan'!#REF!</f>
        <v>#REF!</v>
      </c>
      <c r="EA25" s="64"/>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C25" s="48"/>
      <c r="FD25" s="48"/>
      <c r="FE25" s="48"/>
      <c r="FF25" s="48"/>
      <c r="FG25" s="48"/>
      <c r="FH25" s="48"/>
      <c r="FI25" s="48"/>
      <c r="FJ25" s="48"/>
      <c r="FK25" s="48"/>
      <c r="FL25" s="48"/>
      <c r="FM25" s="48"/>
      <c r="FN25" s="48"/>
      <c r="FO25" s="48"/>
      <c r="FP25" s="48"/>
      <c r="FQ25" s="48"/>
      <c r="FR25" s="48"/>
      <c r="FS25" s="48"/>
      <c r="FT25" s="48"/>
      <c r="FU25" s="48"/>
      <c r="FV25" s="48"/>
      <c r="FX25" s="50"/>
      <c r="FY25" s="50"/>
      <c r="FZ25" s="50"/>
      <c r="GA25" s="50"/>
    </row>
    <row r="26" spans="4:185" ht="24">
      <c r="D26" s="65"/>
      <c r="E26" s="65"/>
      <c r="F26" s="65"/>
      <c r="G26" s="65"/>
      <c r="H26" s="65"/>
      <c r="I26" s="65"/>
      <c r="J26" s="65"/>
      <c r="K26" s="65"/>
      <c r="L26" s="65"/>
      <c r="M26" s="65"/>
      <c r="N26" s="65"/>
      <c r="O26" s="65" t="s">
        <v>963</v>
      </c>
      <c r="P26" s="65" t="s">
        <v>650</v>
      </c>
      <c r="Q26" s="66" t="s">
        <v>1260</v>
      </c>
      <c r="R26" s="64" t="e">
        <f>'Geo &amp; CIC Deployment Plan'!#REF!</f>
        <v>#REF!</v>
      </c>
      <c r="S26" s="64" t="e">
        <f>'Geo &amp; CIC Deployment Plan'!#REF!</f>
        <v>#REF!</v>
      </c>
      <c r="T26" s="64" t="e">
        <f>'Geo &amp; CIC Deployment Plan'!#REF!</f>
        <v>#REF!</v>
      </c>
      <c r="U26" s="64" t="e">
        <f>'Geo &amp; CIC Deployment Plan'!#REF!</f>
        <v>#REF!</v>
      </c>
      <c r="V26" s="64" t="e">
        <f>'Geo &amp; CIC Deployment Plan'!#REF!</f>
        <v>#REF!</v>
      </c>
      <c r="W26" s="64"/>
      <c r="X26" s="64" t="e">
        <f>'Geo &amp; CIC Deployment Plan'!#REF!</f>
        <v>#REF!</v>
      </c>
      <c r="Y26" s="64" t="e">
        <f>'Geo &amp; CIC Deployment Plan'!#REF!</f>
        <v>#REF!</v>
      </c>
      <c r="Z26" s="69" t="e">
        <f>'Geo &amp; CIC Deployment Plan'!#REF!</f>
        <v>#REF!</v>
      </c>
      <c r="AA26" s="69"/>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75"/>
      <c r="CD26" s="73"/>
      <c r="CE26" s="74"/>
      <c r="CF26" s="74"/>
      <c r="CG26" s="74"/>
      <c r="CH26" s="74"/>
      <c r="CI26" s="74"/>
      <c r="CJ26" s="74"/>
      <c r="CK26" s="74"/>
      <c r="CL26" s="74"/>
      <c r="CM26" s="65"/>
      <c r="CN26" s="65"/>
      <c r="CO26" s="65" t="s">
        <v>963</v>
      </c>
      <c r="CP26" s="65" t="s">
        <v>880</v>
      </c>
      <c r="CQ26" s="66" t="s">
        <v>1261</v>
      </c>
      <c r="CR26" s="67" t="e">
        <f>'Geo &amp; CIC Deployment Plan'!#REF!</f>
        <v>#REF!</v>
      </c>
      <c r="CS26" s="67" t="e">
        <f>'Geo &amp; CIC Deployment Plan'!#REF!</f>
        <v>#REF!</v>
      </c>
      <c r="CT26" s="67" t="e">
        <f>'Geo &amp; CIC Deployment Plan'!#REF!</f>
        <v>#REF!</v>
      </c>
      <c r="CU26" s="67" t="e">
        <f>'Geo &amp; CIC Deployment Plan'!#REF!</f>
        <v>#REF!</v>
      </c>
      <c r="CV26" s="67" t="e">
        <f>'Geo &amp; CIC Deployment Plan'!#REF!</f>
        <v>#REF!</v>
      </c>
      <c r="CW26" s="67"/>
      <c r="CX26" s="67" t="e">
        <f>'Geo &amp; CIC Deployment Plan'!#REF!</f>
        <v>#REF!</v>
      </c>
      <c r="CY26" s="67" t="e">
        <f>'Geo &amp; CIC Deployment Plan'!#REF!</f>
        <v>#REF!</v>
      </c>
      <c r="CZ26" s="64" t="e">
        <f>'Geo &amp; CIC Deployment Plan'!#REF!</f>
        <v>#REF!</v>
      </c>
      <c r="DA26" s="64"/>
      <c r="DB26" s="65"/>
      <c r="DC26" s="65"/>
      <c r="DD26" s="619" t="s">
        <v>1157</v>
      </c>
      <c r="DE26" s="620"/>
      <c r="DF26" s="620"/>
      <c r="DG26" s="620"/>
      <c r="DH26" s="620"/>
      <c r="DI26" s="620"/>
      <c r="DJ26" s="620"/>
      <c r="DK26" s="620"/>
      <c r="DL26" s="620"/>
      <c r="DM26" s="620"/>
      <c r="DN26" s="621"/>
      <c r="DO26" s="65"/>
      <c r="DP26" s="65"/>
      <c r="DQ26" s="619" t="s">
        <v>1158</v>
      </c>
      <c r="DR26" s="620"/>
      <c r="DS26" s="620"/>
      <c r="DT26" s="620"/>
      <c r="DU26" s="620"/>
      <c r="DV26" s="620"/>
      <c r="DW26" s="620"/>
      <c r="DX26" s="620"/>
      <c r="DY26" s="620"/>
      <c r="DZ26" s="620"/>
      <c r="EA26" s="621"/>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C26" s="48"/>
      <c r="FD26" s="48"/>
      <c r="FE26" s="48"/>
      <c r="FF26" s="48"/>
      <c r="FG26" s="48"/>
      <c r="FH26" s="48"/>
      <c r="FI26" s="48"/>
      <c r="FJ26" s="48"/>
      <c r="FK26" s="48"/>
      <c r="FL26" s="48"/>
      <c r="FM26" s="48"/>
      <c r="FN26" s="48"/>
      <c r="FO26" s="48"/>
      <c r="FP26" s="48"/>
      <c r="FQ26" s="48"/>
      <c r="FR26" s="48"/>
      <c r="FS26" s="48"/>
      <c r="FT26" s="48"/>
      <c r="FU26" s="48"/>
      <c r="FV26" s="48"/>
      <c r="FX26" s="50"/>
      <c r="FY26" s="50"/>
      <c r="FZ26" s="50"/>
      <c r="GA26" s="50"/>
    </row>
    <row r="27" spans="4:185" ht="36">
      <c r="D27" s="65"/>
      <c r="E27" s="65"/>
      <c r="F27" s="65"/>
      <c r="G27" s="65"/>
      <c r="H27" s="65"/>
      <c r="I27" s="65"/>
      <c r="J27" s="65"/>
      <c r="K27" s="65"/>
      <c r="L27" s="65"/>
      <c r="M27" s="65"/>
      <c r="N27" s="65"/>
      <c r="O27" s="65"/>
      <c r="P27" s="65"/>
      <c r="Q27" s="619" t="s">
        <v>1137</v>
      </c>
      <c r="R27" s="620"/>
      <c r="S27" s="620"/>
      <c r="T27" s="620"/>
      <c r="U27" s="620"/>
      <c r="V27" s="620"/>
      <c r="W27" s="620"/>
      <c r="X27" s="620"/>
      <c r="Y27" s="620"/>
      <c r="Z27" s="620"/>
      <c r="AA27" s="621"/>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75"/>
      <c r="CD27" s="73"/>
      <c r="CE27" s="74"/>
      <c r="CF27" s="74"/>
      <c r="CG27" s="74"/>
      <c r="CH27" s="74"/>
      <c r="CI27" s="74"/>
      <c r="CJ27" s="74"/>
      <c r="CK27" s="74"/>
      <c r="CL27" s="74"/>
      <c r="CM27" s="65"/>
      <c r="CN27" s="65"/>
      <c r="CO27" s="65" t="s">
        <v>963</v>
      </c>
      <c r="CP27" s="65" t="s">
        <v>880</v>
      </c>
      <c r="CQ27" s="66" t="s">
        <v>1262</v>
      </c>
      <c r="CR27" s="67" t="e">
        <f>'Geo &amp; CIC Deployment Plan'!#REF!</f>
        <v>#REF!</v>
      </c>
      <c r="CS27" s="67" t="e">
        <f>'Geo &amp; CIC Deployment Plan'!#REF!</f>
        <v>#REF!</v>
      </c>
      <c r="CT27" s="67" t="e">
        <f>'Geo &amp; CIC Deployment Plan'!#REF!</f>
        <v>#REF!</v>
      </c>
      <c r="CU27" s="67" t="e">
        <f>'Geo &amp; CIC Deployment Plan'!#REF!</f>
        <v>#REF!</v>
      </c>
      <c r="CV27" s="67" t="e">
        <f>'Geo &amp; CIC Deployment Plan'!#REF!</f>
        <v>#REF!</v>
      </c>
      <c r="CW27" s="67"/>
      <c r="CX27" s="67" t="e">
        <f>'Geo &amp; CIC Deployment Plan'!#REF!</f>
        <v>#REF!</v>
      </c>
      <c r="CY27" s="67" t="e">
        <f>'Geo &amp; CIC Deployment Plan'!#REF!</f>
        <v>#REF!</v>
      </c>
      <c r="CZ27" s="64" t="e">
        <f>'Geo &amp; CIC Deployment Plan'!#REF!</f>
        <v>#REF!</v>
      </c>
      <c r="DA27" s="64"/>
      <c r="DB27" s="65" t="s">
        <v>963</v>
      </c>
      <c r="DC27" s="65" t="s">
        <v>650</v>
      </c>
      <c r="DD27" s="66" t="s">
        <v>1263</v>
      </c>
      <c r="DE27" s="67" t="e">
        <f>'Geo &amp; CIC Deployment Plan'!#REF!</f>
        <v>#REF!</v>
      </c>
      <c r="DF27" s="67" t="e">
        <f>'Geo &amp; CIC Deployment Plan'!#REF!</f>
        <v>#REF!</v>
      </c>
      <c r="DG27" s="67" t="e">
        <f>'Geo &amp; CIC Deployment Plan'!#REF!</f>
        <v>#REF!</v>
      </c>
      <c r="DH27" s="67" t="e">
        <f>'Geo &amp; CIC Deployment Plan'!#REF!</f>
        <v>#REF!</v>
      </c>
      <c r="DI27" s="67" t="e">
        <f>'Geo &amp; CIC Deployment Plan'!#REF!</f>
        <v>#REF!</v>
      </c>
      <c r="DJ27" s="67"/>
      <c r="DK27" s="67" t="e">
        <f>'Geo &amp; CIC Deployment Plan'!#REF!</f>
        <v>#REF!</v>
      </c>
      <c r="DL27" s="67" t="e">
        <f>'Geo &amp; CIC Deployment Plan'!#REF!</f>
        <v>#REF!</v>
      </c>
      <c r="DM27" s="64" t="e">
        <f>'Geo &amp; CIC Deployment Plan'!#REF!</f>
        <v>#REF!</v>
      </c>
      <c r="DN27" s="64"/>
      <c r="DO27" s="65" t="s">
        <v>1149</v>
      </c>
      <c r="DP27" s="65" t="s">
        <v>905</v>
      </c>
      <c r="DQ27" s="66" t="s">
        <v>1264</v>
      </c>
      <c r="DR27" s="67" t="str">
        <f>'Geo &amp; CIC Deployment Plan'!AG$369</f>
        <v>New GBS Associates Induction</v>
      </c>
      <c r="DS27" s="67" t="str">
        <f>'Geo &amp; CIC Deployment Plan'!AH$369</f>
        <v>Virtual</v>
      </c>
      <c r="DT27" s="67" t="str">
        <f>'Geo &amp; CIC Deployment Plan'!Z$369</f>
        <v>In Progress</v>
      </c>
      <c r="DU27" s="67">
        <f>'Geo &amp; CIC Deployment Plan'!AB$369</f>
        <v>0</v>
      </c>
      <c r="DV27" s="67">
        <f>'Geo &amp; CIC Deployment Plan'!AD$369</f>
        <v>0</v>
      </c>
      <c r="DW27" s="67"/>
      <c r="DX27" s="67">
        <f>'Geo &amp; CIC Deployment Plan'!AE$369</f>
        <v>0</v>
      </c>
      <c r="DY27" s="67">
        <f>'Geo &amp; CIC Deployment Plan'!AF$369</f>
        <v>0</v>
      </c>
      <c r="DZ27" s="64">
        <f>'Geo &amp; CIC Deployment Plan'!U369</f>
        <v>29</v>
      </c>
      <c r="EA27" s="64"/>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C27" s="48"/>
      <c r="FD27" s="48"/>
      <c r="FE27" s="48"/>
      <c r="FF27" s="48"/>
      <c r="FG27" s="48"/>
      <c r="FH27" s="48"/>
      <c r="FI27" s="48"/>
      <c r="FJ27" s="48"/>
      <c r="FK27" s="48"/>
      <c r="FL27" s="48"/>
      <c r="FM27" s="48"/>
      <c r="FN27" s="48"/>
      <c r="FO27" s="48"/>
      <c r="FP27" s="48"/>
      <c r="FQ27" s="48"/>
      <c r="FR27" s="48"/>
      <c r="FS27" s="48"/>
      <c r="FT27" s="48"/>
      <c r="FU27" s="48"/>
      <c r="FV27" s="48"/>
      <c r="FX27" s="50"/>
      <c r="FY27" s="50"/>
      <c r="FZ27" s="50"/>
      <c r="GA27" s="50"/>
    </row>
    <row r="28" spans="4:185" ht="36" customHeight="1">
      <c r="D28" s="65"/>
      <c r="E28" s="65"/>
      <c r="F28" s="65"/>
      <c r="G28" s="65"/>
      <c r="H28" s="65"/>
      <c r="I28" s="65"/>
      <c r="J28" s="65"/>
      <c r="K28" s="65"/>
      <c r="L28" s="65"/>
      <c r="M28" s="65"/>
      <c r="N28" s="65"/>
      <c r="O28" s="65" t="s">
        <v>963</v>
      </c>
      <c r="P28" s="65" t="s">
        <v>987</v>
      </c>
      <c r="Q28" s="66" t="s">
        <v>1265</v>
      </c>
      <c r="R28" s="64" t="e">
        <f>'Geo &amp; CIC Deployment Plan'!#REF!</f>
        <v>#REF!</v>
      </c>
      <c r="S28" s="64" t="e">
        <f>'Geo &amp; CIC Deployment Plan'!#REF!</f>
        <v>#REF!</v>
      </c>
      <c r="T28" s="64" t="e">
        <f>'Geo &amp; CIC Deployment Plan'!#REF!</f>
        <v>#REF!</v>
      </c>
      <c r="U28" s="64" t="e">
        <f>'Geo &amp; CIC Deployment Plan'!#REF!</f>
        <v>#REF!</v>
      </c>
      <c r="V28" s="64" t="e">
        <f>'Geo &amp; CIC Deployment Plan'!#REF!</f>
        <v>#REF!</v>
      </c>
      <c r="W28" s="64"/>
      <c r="X28" s="64" t="e">
        <f>'Geo &amp; CIC Deployment Plan'!#REF!</f>
        <v>#REF!</v>
      </c>
      <c r="Y28" s="64" t="e">
        <f>'Geo &amp; CIC Deployment Plan'!#REF!</f>
        <v>#REF!</v>
      </c>
      <c r="Z28" s="69" t="e">
        <f>'Geo &amp; CIC Deployment Plan'!#REF!</f>
        <v>#REF!</v>
      </c>
      <c r="AA28" s="69"/>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75"/>
      <c r="CD28" s="72"/>
      <c r="CE28" s="65"/>
      <c r="CF28" s="65"/>
      <c r="CG28" s="65"/>
      <c r="CH28" s="65"/>
      <c r="CI28" s="65"/>
      <c r="CJ28" s="65"/>
      <c r="CK28" s="65"/>
      <c r="CL28" s="65"/>
      <c r="CM28" s="65"/>
      <c r="CN28" s="65"/>
      <c r="CO28" s="65"/>
      <c r="CP28" s="65"/>
      <c r="CQ28" s="619" t="s">
        <v>1158</v>
      </c>
      <c r="CR28" s="620"/>
      <c r="CS28" s="620"/>
      <c r="CT28" s="620"/>
      <c r="CU28" s="620"/>
      <c r="CV28" s="620"/>
      <c r="CW28" s="620"/>
      <c r="CX28" s="620"/>
      <c r="CY28" s="620"/>
      <c r="CZ28" s="620"/>
      <c r="DA28" s="621"/>
      <c r="DB28" s="65"/>
      <c r="DC28" s="65"/>
      <c r="DD28" s="619" t="s">
        <v>1137</v>
      </c>
      <c r="DE28" s="620"/>
      <c r="DF28" s="620"/>
      <c r="DG28" s="620"/>
      <c r="DH28" s="620"/>
      <c r="DI28" s="620"/>
      <c r="DJ28" s="620"/>
      <c r="DK28" s="620"/>
      <c r="DL28" s="620"/>
      <c r="DM28" s="620"/>
      <c r="DN28" s="621"/>
      <c r="DO28" s="65"/>
      <c r="DP28" s="65"/>
      <c r="DQ28" s="619" t="s">
        <v>1173</v>
      </c>
      <c r="DR28" s="620"/>
      <c r="DS28" s="620"/>
      <c r="DT28" s="620"/>
      <c r="DU28" s="620"/>
      <c r="DV28" s="620"/>
      <c r="DW28" s="620"/>
      <c r="DX28" s="620"/>
      <c r="DY28" s="620"/>
      <c r="DZ28" s="620"/>
      <c r="EA28" s="621"/>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C28" s="48"/>
      <c r="FD28" s="48"/>
      <c r="FE28" s="48"/>
      <c r="FF28" s="48"/>
      <c r="FG28" s="48"/>
      <c r="FH28" s="48"/>
      <c r="FI28" s="48"/>
      <c r="FJ28" s="48"/>
      <c r="FK28" s="48"/>
      <c r="FL28" s="48"/>
      <c r="FM28" s="48"/>
      <c r="FN28" s="48"/>
      <c r="FO28" s="48"/>
      <c r="FP28" s="48"/>
      <c r="FQ28" s="48"/>
      <c r="FR28" s="48"/>
      <c r="FS28" s="48"/>
      <c r="FT28" s="48"/>
      <c r="FU28" s="48"/>
      <c r="FV28" s="48"/>
      <c r="FX28" s="50"/>
      <c r="FY28" s="50"/>
      <c r="FZ28" s="50"/>
      <c r="GA28" s="50"/>
    </row>
    <row r="29" spans="4:185" s="35" customFormat="1" ht="24">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65"/>
      <c r="AR29" s="65"/>
      <c r="AS29" s="65"/>
      <c r="AT29" s="65"/>
      <c r="AU29" s="65"/>
      <c r="AV29" s="65"/>
      <c r="AW29" s="65"/>
      <c r="AX29" s="65"/>
      <c r="AY29" s="65"/>
      <c r="AZ29" s="65"/>
      <c r="BA29" s="65"/>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65"/>
      <c r="CC29" s="75"/>
      <c r="CD29" s="73"/>
      <c r="CE29" s="74"/>
      <c r="CF29" s="74"/>
      <c r="CG29" s="74"/>
      <c r="CH29" s="74"/>
      <c r="CI29" s="74"/>
      <c r="CJ29" s="74"/>
      <c r="CK29" s="74"/>
      <c r="CL29" s="74"/>
      <c r="CM29" s="65"/>
      <c r="CN29" s="65"/>
      <c r="CO29" s="65" t="s">
        <v>1149</v>
      </c>
      <c r="CP29" s="65" t="s">
        <v>905</v>
      </c>
      <c r="CQ29" s="77" t="s">
        <v>1266</v>
      </c>
      <c r="CR29" s="67" t="e">
        <f>'Geo &amp; CIC Deployment Plan'!#REF!</f>
        <v>#REF!</v>
      </c>
      <c r="CS29" s="67" t="e">
        <f>'Geo &amp; CIC Deployment Plan'!#REF!</f>
        <v>#REF!</v>
      </c>
      <c r="CT29" s="67" t="e">
        <f>'Geo &amp; CIC Deployment Plan'!#REF!</f>
        <v>#REF!</v>
      </c>
      <c r="CU29" s="67" t="e">
        <f>'Geo &amp; CIC Deployment Plan'!#REF!</f>
        <v>#REF!</v>
      </c>
      <c r="CV29" s="67" t="e">
        <f>'Geo &amp; CIC Deployment Plan'!#REF!</f>
        <v>#REF!</v>
      </c>
      <c r="CW29" s="67"/>
      <c r="CX29" s="67" t="e">
        <f>'Geo &amp; CIC Deployment Plan'!#REF!</f>
        <v>#REF!</v>
      </c>
      <c r="CY29" s="67" t="e">
        <f>'Geo &amp; CIC Deployment Plan'!#REF!</f>
        <v>#REF!</v>
      </c>
      <c r="CZ29" s="69" t="e">
        <f>'Geo &amp; CIC Deployment Plan'!#REF!</f>
        <v>#REF!</v>
      </c>
      <c r="DA29" s="69"/>
      <c r="DB29" s="65" t="s">
        <v>963</v>
      </c>
      <c r="DC29" s="65" t="s">
        <v>987</v>
      </c>
      <c r="DD29" s="77" t="s">
        <v>1267</v>
      </c>
      <c r="DE29" s="67" t="e">
        <f>'Geo &amp; CIC Deployment Plan'!#REF!</f>
        <v>#REF!</v>
      </c>
      <c r="DF29" s="67" t="e">
        <f>'Geo &amp; CIC Deployment Plan'!#REF!</f>
        <v>#REF!</v>
      </c>
      <c r="DG29" s="67" t="e">
        <f>'Geo &amp; CIC Deployment Plan'!#REF!</f>
        <v>#REF!</v>
      </c>
      <c r="DH29" s="67" t="e">
        <f>'Geo &amp; CIC Deployment Plan'!#REF!</f>
        <v>#REF!</v>
      </c>
      <c r="DI29" s="67" t="e">
        <f>'Geo &amp; CIC Deployment Plan'!#REF!</f>
        <v>#REF!</v>
      </c>
      <c r="DJ29" s="67"/>
      <c r="DK29" s="67" t="e">
        <f>'Geo &amp; CIC Deployment Plan'!#REF!</f>
        <v>#REF!</v>
      </c>
      <c r="DL29" s="67" t="e">
        <f>'Geo &amp; CIC Deployment Plan'!#REF!</f>
        <v>#REF!</v>
      </c>
      <c r="DM29" s="69" t="e">
        <f>'Geo &amp; CIC Deployment Plan'!#REF!</f>
        <v>#REF!</v>
      </c>
      <c r="DN29" s="69"/>
      <c r="DO29" s="65" t="s">
        <v>1149</v>
      </c>
      <c r="DP29" s="65" t="s">
        <v>906</v>
      </c>
      <c r="DQ29" s="77" t="s">
        <v>1268</v>
      </c>
      <c r="DR29" s="67" t="str">
        <f>'Geo &amp; CIC Deployment Plan'!AG$394</f>
        <v>New GBS Associates Induction</v>
      </c>
      <c r="DS29" s="67" t="str">
        <f>'Geo &amp; CIC Deployment Plan'!AH$394</f>
        <v>Virtual</v>
      </c>
      <c r="DT29" s="67" t="str">
        <f>'Geo &amp; CIC Deployment Plan'!Z$394</f>
        <v>In Progress</v>
      </c>
      <c r="DU29" s="67">
        <f>'Geo &amp; CIC Deployment Plan'!AB$394</f>
        <v>0</v>
      </c>
      <c r="DV29" s="67">
        <f>'Geo &amp; CIC Deployment Plan'!AD$394</f>
        <v>0</v>
      </c>
      <c r="DW29" s="67"/>
      <c r="DX29" s="67">
        <f>'Geo &amp; CIC Deployment Plan'!AE$394</f>
        <v>0</v>
      </c>
      <c r="DY29" s="67">
        <f>'Geo &amp; CIC Deployment Plan'!AF$394</f>
        <v>0</v>
      </c>
      <c r="DZ29" s="69">
        <f>'Geo &amp; CIC Deployment Plan'!U394</f>
        <v>25</v>
      </c>
      <c r="EA29" s="69"/>
      <c r="EB29" s="75"/>
      <c r="EC29" s="75"/>
      <c r="ED29" s="75"/>
      <c r="EE29" s="75"/>
      <c r="EF29" s="75"/>
      <c r="EG29" s="75"/>
      <c r="EH29" s="75"/>
      <c r="EI29" s="75"/>
      <c r="EJ29" s="75"/>
      <c r="EK29" s="75"/>
      <c r="EL29" s="75"/>
      <c r="EM29" s="75"/>
      <c r="EN29" s="75"/>
      <c r="EO29" s="75"/>
      <c r="EP29" s="75"/>
      <c r="EQ29" s="75"/>
      <c r="ER29" s="75"/>
      <c r="ES29" s="75"/>
      <c r="ET29" s="75"/>
      <c r="EU29" s="75"/>
      <c r="EV29" s="75"/>
      <c r="EW29" s="75"/>
      <c r="EX29" s="75"/>
      <c r="EY29" s="75"/>
      <c r="EZ29" s="75"/>
      <c r="FA29" s="75"/>
      <c r="FC29" s="49"/>
      <c r="FD29" s="49"/>
      <c r="FE29" s="49"/>
      <c r="FF29" s="49"/>
      <c r="FG29" s="49"/>
      <c r="FH29" s="49"/>
      <c r="FI29" s="49"/>
      <c r="FJ29" s="49"/>
      <c r="FK29" s="49"/>
      <c r="FL29" s="49"/>
      <c r="FM29" s="49"/>
      <c r="FN29" s="49"/>
      <c r="FO29" s="49"/>
      <c r="FP29" s="49"/>
      <c r="FQ29" s="49"/>
      <c r="FR29" s="49"/>
      <c r="FS29" s="49"/>
      <c r="FT29" s="49"/>
      <c r="FU29" s="49"/>
      <c r="FV29" s="49"/>
      <c r="FX29" s="51"/>
      <c r="FY29" s="51"/>
      <c r="FZ29" s="51"/>
      <c r="GA29" s="51"/>
      <c r="GC29" s="41"/>
    </row>
    <row r="30" spans="4:185" s="35" customFormat="1">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65"/>
      <c r="AR30" s="65"/>
      <c r="AS30" s="65"/>
      <c r="AT30" s="65"/>
      <c r="AU30" s="65"/>
      <c r="AV30" s="65"/>
      <c r="AW30" s="65"/>
      <c r="AX30" s="65"/>
      <c r="AY30" s="65"/>
      <c r="AZ30" s="65"/>
      <c r="BA30" s="65"/>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65"/>
      <c r="CE30" s="65"/>
      <c r="CF30" s="65"/>
      <c r="CG30" s="65"/>
      <c r="CH30" s="65"/>
      <c r="CI30" s="65"/>
      <c r="CJ30" s="65"/>
      <c r="CK30" s="65"/>
      <c r="CL30" s="65"/>
      <c r="CM30" s="65"/>
      <c r="CN30" s="65"/>
      <c r="CO30" s="65"/>
      <c r="CP30" s="65"/>
      <c r="CQ30" s="619" t="s">
        <v>1173</v>
      </c>
      <c r="CR30" s="620"/>
      <c r="CS30" s="620"/>
      <c r="CT30" s="620"/>
      <c r="CU30" s="620"/>
      <c r="CV30" s="620"/>
      <c r="CW30" s="620"/>
      <c r="CX30" s="620"/>
      <c r="CY30" s="620"/>
      <c r="CZ30" s="620"/>
      <c r="DA30" s="621"/>
      <c r="DB30" s="76"/>
      <c r="DC30" s="76"/>
      <c r="DD30" s="76"/>
      <c r="DE30" s="76"/>
      <c r="DF30" s="76"/>
      <c r="DG30" s="76"/>
      <c r="DH30" s="76"/>
      <c r="DI30" s="76"/>
      <c r="DJ30" s="76"/>
      <c r="DK30" s="76"/>
      <c r="DL30" s="76"/>
      <c r="DM30" s="76"/>
      <c r="DN30" s="76"/>
      <c r="DO30" s="76"/>
      <c r="DP30" s="76"/>
      <c r="DQ30" s="619" t="s">
        <v>1138</v>
      </c>
      <c r="DR30" s="620"/>
      <c r="DS30" s="620"/>
      <c r="DT30" s="620"/>
      <c r="DU30" s="620"/>
      <c r="DV30" s="620"/>
      <c r="DW30" s="620"/>
      <c r="DX30" s="620"/>
      <c r="DY30" s="620"/>
      <c r="DZ30" s="620"/>
      <c r="EA30" s="621"/>
      <c r="EB30" s="75"/>
      <c r="EC30" s="75"/>
      <c r="ED30" s="75"/>
      <c r="EE30" s="75"/>
      <c r="EF30" s="75"/>
      <c r="EG30" s="75"/>
      <c r="EH30" s="75"/>
      <c r="EI30" s="75"/>
      <c r="EJ30" s="75"/>
      <c r="EK30" s="75"/>
      <c r="EL30" s="75"/>
      <c r="EM30" s="75"/>
      <c r="EN30" s="75"/>
      <c r="EO30" s="75"/>
      <c r="EP30" s="75"/>
      <c r="EQ30" s="75"/>
      <c r="ER30" s="75"/>
      <c r="ES30" s="75"/>
      <c r="ET30" s="75"/>
      <c r="EU30" s="75"/>
      <c r="EV30" s="75"/>
      <c r="EW30" s="75"/>
      <c r="EX30" s="75"/>
      <c r="EY30" s="75"/>
      <c r="EZ30" s="75"/>
      <c r="FA30" s="75"/>
      <c r="FC30" s="49"/>
      <c r="FD30" s="49"/>
      <c r="FE30" s="49"/>
      <c r="FF30" s="49"/>
      <c r="FG30" s="49"/>
      <c r="FH30" s="49"/>
      <c r="FI30" s="49"/>
      <c r="FJ30" s="49"/>
      <c r="FK30" s="49"/>
      <c r="FL30" s="49"/>
      <c r="FM30" s="49"/>
      <c r="FN30" s="49"/>
      <c r="FO30" s="49"/>
      <c r="FP30" s="49"/>
      <c r="FQ30" s="49"/>
      <c r="FR30" s="49"/>
      <c r="FS30" s="49"/>
      <c r="FT30" s="49"/>
      <c r="FU30" s="49"/>
      <c r="FV30" s="49"/>
      <c r="FX30" s="51"/>
      <c r="FY30" s="51"/>
      <c r="FZ30" s="51"/>
      <c r="GA30" s="51"/>
      <c r="GC30" s="41"/>
    </row>
    <row r="31" spans="4:185" s="35" customFormat="1" ht="24">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65"/>
      <c r="AR31" s="65"/>
      <c r="AS31" s="65"/>
      <c r="AT31" s="65"/>
      <c r="AU31" s="65"/>
      <c r="AV31" s="65"/>
      <c r="AW31" s="65"/>
      <c r="AX31" s="65"/>
      <c r="AY31" s="65"/>
      <c r="AZ31" s="65"/>
      <c r="BA31" s="65"/>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65"/>
      <c r="CE31" s="65"/>
      <c r="CF31" s="65"/>
      <c r="CG31" s="65"/>
      <c r="CH31" s="65"/>
      <c r="CI31" s="65"/>
      <c r="CJ31" s="65"/>
      <c r="CK31" s="65"/>
      <c r="CL31" s="65"/>
      <c r="CM31" s="65"/>
      <c r="CN31" s="65"/>
      <c r="CO31" s="65" t="s">
        <v>1149</v>
      </c>
      <c r="CP31" s="65" t="s">
        <v>906</v>
      </c>
      <c r="CQ31" s="77" t="s">
        <v>1269</v>
      </c>
      <c r="CR31" s="67" t="e">
        <f>'Geo &amp; CIC Deployment Plan'!#REF!</f>
        <v>#REF!</v>
      </c>
      <c r="CS31" s="67" t="e">
        <f>'Geo &amp; CIC Deployment Plan'!#REF!</f>
        <v>#REF!</v>
      </c>
      <c r="CT31" s="67" t="e">
        <f>'Geo &amp; CIC Deployment Plan'!#REF!</f>
        <v>#REF!</v>
      </c>
      <c r="CU31" s="67" t="e">
        <f>'Geo &amp; CIC Deployment Plan'!#REF!</f>
        <v>#REF!</v>
      </c>
      <c r="CV31" s="67" t="e">
        <f>'Geo &amp; CIC Deployment Plan'!#REF!</f>
        <v>#REF!</v>
      </c>
      <c r="CW31" s="67"/>
      <c r="CX31" s="67" t="e">
        <f>'Geo &amp; CIC Deployment Plan'!#REF!</f>
        <v>#REF!</v>
      </c>
      <c r="CY31" s="67" t="e">
        <f>'Geo &amp; CIC Deployment Plan'!#REF!</f>
        <v>#REF!</v>
      </c>
      <c r="CZ31" s="69" t="e">
        <f>'Geo &amp; CIC Deployment Plan'!#REF!</f>
        <v>#REF!</v>
      </c>
      <c r="DA31" s="69"/>
      <c r="DB31" s="75"/>
      <c r="DC31" s="75"/>
      <c r="DD31" s="75"/>
      <c r="DE31" s="75"/>
      <c r="DF31" s="75"/>
      <c r="DG31" s="75"/>
      <c r="DH31" s="75"/>
      <c r="DI31" s="75"/>
      <c r="DJ31" s="75"/>
      <c r="DK31" s="75"/>
      <c r="DL31" s="75"/>
      <c r="DM31" s="75"/>
      <c r="DN31" s="75"/>
      <c r="DO31" s="75" t="s">
        <v>963</v>
      </c>
      <c r="DP31" s="75" t="s">
        <v>1147</v>
      </c>
      <c r="DQ31" s="77" t="s">
        <v>1270</v>
      </c>
      <c r="DR31" s="67" t="e">
        <f>'Geo &amp; CIC Deployment Plan'!#REF!</f>
        <v>#REF!</v>
      </c>
      <c r="DS31" s="67" t="e">
        <f>'Geo &amp; CIC Deployment Plan'!#REF!</f>
        <v>#REF!</v>
      </c>
      <c r="DT31" s="67" t="e">
        <f>'Geo &amp; CIC Deployment Plan'!#REF!</f>
        <v>#REF!</v>
      </c>
      <c r="DU31" s="67" t="e">
        <f>'Geo &amp; CIC Deployment Plan'!#REF!</f>
        <v>#REF!</v>
      </c>
      <c r="DV31" s="67" t="e">
        <f>'Geo &amp; CIC Deployment Plan'!#REF!</f>
        <v>#REF!</v>
      </c>
      <c r="DW31" s="67"/>
      <c r="DX31" s="67" t="e">
        <f>'Geo &amp; CIC Deployment Plan'!#REF!</f>
        <v>#REF!</v>
      </c>
      <c r="DY31" s="67" t="e">
        <f>'Geo &amp; CIC Deployment Plan'!#REF!</f>
        <v>#REF!</v>
      </c>
      <c r="DZ31" s="69" t="e">
        <f>'Geo &amp; CIC Deployment Plan'!#REF!</f>
        <v>#REF!</v>
      </c>
      <c r="EA31" s="69"/>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C31" s="49"/>
      <c r="FD31" s="49"/>
      <c r="FE31" s="49"/>
      <c r="FF31" s="49"/>
      <c r="FG31" s="49"/>
      <c r="FH31" s="49"/>
      <c r="FI31" s="49"/>
      <c r="FJ31" s="49"/>
      <c r="FK31" s="49"/>
      <c r="FL31" s="49"/>
      <c r="FM31" s="49"/>
      <c r="FN31" s="49"/>
      <c r="FO31" s="49"/>
      <c r="FP31" s="49"/>
      <c r="FQ31" s="49"/>
      <c r="FR31" s="49"/>
      <c r="FS31" s="49"/>
      <c r="FT31" s="49"/>
      <c r="FU31" s="49"/>
      <c r="FV31" s="49"/>
      <c r="FX31" s="51"/>
      <c r="FY31" s="51"/>
      <c r="FZ31" s="51"/>
      <c r="GA31" s="51"/>
      <c r="GC31" s="41"/>
    </row>
    <row r="32" spans="4:185" s="35" customFormat="1" ht="24">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65"/>
      <c r="CE32" s="65"/>
      <c r="CF32" s="65"/>
      <c r="CG32" s="65"/>
      <c r="CH32" s="65"/>
      <c r="CI32" s="65"/>
      <c r="CJ32" s="65"/>
      <c r="CK32" s="65"/>
      <c r="CL32" s="65"/>
      <c r="CM32" s="65"/>
      <c r="CN32" s="65"/>
      <c r="CO32" s="76"/>
      <c r="CP32" s="76"/>
      <c r="CQ32" s="523" t="s">
        <v>1158</v>
      </c>
      <c r="CR32" s="524"/>
      <c r="CS32" s="524"/>
      <c r="CT32" s="524"/>
      <c r="CU32" s="524"/>
      <c r="CV32" s="524"/>
      <c r="CW32" s="524"/>
      <c r="CX32" s="524"/>
      <c r="CY32" s="524"/>
      <c r="CZ32" s="524"/>
      <c r="DA32" s="525"/>
      <c r="DB32" s="75"/>
      <c r="DC32" s="75"/>
      <c r="DD32" s="75"/>
      <c r="DE32" s="75"/>
      <c r="DF32" s="75"/>
      <c r="DG32" s="75"/>
      <c r="DH32" s="75"/>
      <c r="DI32" s="75"/>
      <c r="DJ32" s="75"/>
      <c r="DK32" s="75"/>
      <c r="DL32" s="75"/>
      <c r="DM32" s="75"/>
      <c r="DN32" s="75"/>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C32" s="49"/>
      <c r="FD32" s="49"/>
      <c r="FE32" s="49"/>
      <c r="FF32" s="49"/>
      <c r="FG32" s="49"/>
      <c r="FH32" s="49"/>
      <c r="FI32" s="49"/>
      <c r="FJ32" s="49"/>
      <c r="FK32" s="49"/>
      <c r="FL32" s="49"/>
      <c r="FM32" s="49"/>
      <c r="FN32" s="49"/>
      <c r="FO32" s="49"/>
      <c r="FP32" s="49"/>
      <c r="FQ32" s="49"/>
      <c r="FR32" s="49"/>
      <c r="FS32" s="49"/>
      <c r="FT32" s="49"/>
      <c r="FU32" s="49"/>
      <c r="FV32" s="49"/>
      <c r="FX32" s="51"/>
      <c r="FY32" s="51"/>
      <c r="FZ32" s="51"/>
      <c r="GA32" s="51"/>
      <c r="GC32" s="41"/>
    </row>
    <row r="33" spans="1:235" s="35" customFormat="1" ht="24">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5"/>
      <c r="CE33" s="75"/>
      <c r="CF33" s="75"/>
      <c r="CG33" s="75"/>
      <c r="CH33" s="75"/>
      <c r="CI33" s="75"/>
      <c r="CJ33" s="75"/>
      <c r="CK33" s="75"/>
      <c r="CL33" s="75"/>
      <c r="CM33" s="75"/>
      <c r="CN33" s="75"/>
      <c r="CO33" s="75" t="s">
        <v>1149</v>
      </c>
      <c r="CP33" s="75" t="s">
        <v>905</v>
      </c>
      <c r="CQ33" s="77" t="s">
        <v>1271</v>
      </c>
      <c r="CR33" s="67" t="str">
        <f>'Geo &amp; CIC Deployment Plan'!AG367</f>
        <v>New GBS Associates Induction</v>
      </c>
      <c r="CS33" s="67" t="str">
        <f>'Geo &amp; CIC Deployment Plan'!AH367</f>
        <v>Virtual</v>
      </c>
      <c r="CT33" s="67" t="str">
        <f>'Geo &amp; CIC Deployment Plan'!Z367</f>
        <v>In Progress</v>
      </c>
      <c r="CU33" s="67">
        <f>'Geo &amp; CIC Deployment Plan'!AB367</f>
        <v>0</v>
      </c>
      <c r="CV33" s="67">
        <f>'Geo &amp; CIC Deployment Plan'!AD367</f>
        <v>0</v>
      </c>
      <c r="CW33" s="67"/>
      <c r="CX33" s="67">
        <f>'Geo &amp; CIC Deployment Plan'!AE367</f>
        <v>0</v>
      </c>
      <c r="CY33" s="67">
        <f>'Geo &amp; CIC Deployment Plan'!AF367</f>
        <v>0</v>
      </c>
      <c r="CZ33" s="69">
        <f>'Geo &amp; CIC Deployment Plan'!U367</f>
        <v>10</v>
      </c>
      <c r="DA33" s="69"/>
      <c r="DB33" s="75"/>
      <c r="DC33" s="75"/>
      <c r="DD33" s="75"/>
      <c r="DE33" s="75"/>
      <c r="DF33" s="75"/>
      <c r="DG33" s="75"/>
      <c r="DH33" s="75"/>
      <c r="DI33" s="75"/>
      <c r="DJ33" s="75"/>
      <c r="DK33" s="75"/>
      <c r="DL33" s="75"/>
      <c r="DM33" s="75"/>
      <c r="DN33" s="75"/>
      <c r="DO33" s="76"/>
      <c r="DP33" s="76"/>
      <c r="DQ33" s="76"/>
      <c r="DR33" s="76"/>
      <c r="DS33" s="76"/>
      <c r="DT33" s="76"/>
      <c r="DU33" s="76"/>
      <c r="DV33" s="76"/>
      <c r="DW33" s="76"/>
      <c r="DX33" s="76"/>
      <c r="DY33" s="76"/>
      <c r="DZ33" s="76"/>
      <c r="EA33" s="76"/>
      <c r="EB33" s="76"/>
      <c r="EC33" s="76"/>
      <c r="ED33" s="76"/>
      <c r="EE33" s="76"/>
      <c r="EF33" s="76"/>
      <c r="EG33" s="76"/>
      <c r="EH33" s="76"/>
      <c r="EI33" s="76"/>
      <c r="EJ33" s="76"/>
      <c r="EK33" s="76"/>
      <c r="EL33" s="76"/>
      <c r="EM33" s="76"/>
      <c r="EN33" s="76"/>
      <c r="EO33" s="76"/>
      <c r="EP33" s="76"/>
      <c r="EQ33" s="76"/>
      <c r="ER33" s="76"/>
      <c r="ES33" s="76"/>
      <c r="ET33" s="76"/>
      <c r="EU33" s="76"/>
      <c r="EV33" s="76"/>
      <c r="EW33" s="76"/>
      <c r="EX33" s="76"/>
      <c r="EY33" s="76"/>
      <c r="EZ33" s="76"/>
      <c r="FA33" s="76"/>
      <c r="FC33" s="49"/>
      <c r="FD33" s="49"/>
      <c r="FE33" s="49"/>
      <c r="FF33" s="49"/>
      <c r="FG33" s="49"/>
      <c r="FH33" s="49"/>
      <c r="FI33" s="49"/>
      <c r="FJ33" s="49"/>
      <c r="FK33" s="49"/>
      <c r="FL33" s="49"/>
      <c r="FM33" s="49"/>
      <c r="FN33" s="49"/>
      <c r="FO33" s="49"/>
      <c r="FP33" s="49"/>
      <c r="FQ33" s="49"/>
      <c r="FR33" s="49"/>
      <c r="FS33" s="49"/>
      <c r="FT33" s="49"/>
      <c r="FU33" s="49"/>
      <c r="FV33" s="49"/>
      <c r="FX33" s="51"/>
      <c r="FY33" s="51"/>
      <c r="FZ33" s="51"/>
      <c r="GA33" s="51"/>
      <c r="GC33" s="41"/>
    </row>
    <row r="34" spans="1:235" s="35" customFormat="1" ht="15" customHeight="1">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5"/>
      <c r="CE34" s="75"/>
      <c r="CF34" s="75"/>
      <c r="CG34" s="75"/>
      <c r="CH34" s="75"/>
      <c r="CI34" s="75"/>
      <c r="CJ34" s="75"/>
      <c r="CK34" s="75"/>
      <c r="CL34" s="75"/>
      <c r="CM34" s="75"/>
      <c r="CN34" s="75"/>
      <c r="CO34" s="75"/>
      <c r="CP34" s="75"/>
      <c r="CQ34" s="619" t="s">
        <v>1136</v>
      </c>
      <c r="CR34" s="620"/>
      <c r="CS34" s="620"/>
      <c r="CT34" s="620"/>
      <c r="CU34" s="620"/>
      <c r="CV34" s="620"/>
      <c r="CW34" s="620"/>
      <c r="CX34" s="620"/>
      <c r="CY34" s="620"/>
      <c r="CZ34" s="620"/>
      <c r="DA34" s="621"/>
      <c r="DB34" s="75"/>
      <c r="DC34" s="75"/>
      <c r="DD34" s="75"/>
      <c r="DE34" s="75"/>
      <c r="DF34" s="75"/>
      <c r="DG34" s="75"/>
      <c r="DH34" s="75"/>
      <c r="DI34" s="75"/>
      <c r="DJ34" s="75"/>
      <c r="DK34" s="75"/>
      <c r="DL34" s="75"/>
      <c r="DM34" s="75"/>
      <c r="DN34" s="75"/>
      <c r="DO34" s="76"/>
      <c r="DP34" s="76"/>
      <c r="DQ34" s="76"/>
      <c r="DR34" s="76"/>
      <c r="DS34" s="76"/>
      <c r="DT34" s="76"/>
      <c r="DU34" s="76"/>
      <c r="DV34" s="76"/>
      <c r="DW34" s="76"/>
      <c r="DX34" s="76"/>
      <c r="DY34" s="76"/>
      <c r="DZ34" s="76"/>
      <c r="EA34" s="76"/>
      <c r="EB34" s="76"/>
      <c r="EC34" s="76"/>
      <c r="ED34" s="76"/>
      <c r="EE34" s="76"/>
      <c r="EF34" s="76"/>
      <c r="EG34" s="76"/>
      <c r="EH34" s="76"/>
      <c r="EI34" s="76"/>
      <c r="EJ34" s="76"/>
      <c r="EK34" s="76"/>
      <c r="EL34" s="76"/>
      <c r="EM34" s="76"/>
      <c r="EN34" s="76"/>
      <c r="EO34" s="76"/>
      <c r="EP34" s="76"/>
      <c r="EQ34" s="76"/>
      <c r="ER34" s="76"/>
      <c r="ES34" s="76"/>
      <c r="ET34" s="76"/>
      <c r="EU34" s="76"/>
      <c r="EV34" s="76"/>
      <c r="EW34" s="76"/>
      <c r="EX34" s="76"/>
      <c r="EY34" s="76"/>
      <c r="EZ34" s="76"/>
      <c r="FA34" s="76"/>
      <c r="FC34" s="49"/>
      <c r="FD34" s="49"/>
      <c r="FE34" s="49"/>
      <c r="FF34" s="49"/>
      <c r="FG34" s="49"/>
      <c r="FH34" s="49"/>
      <c r="FI34" s="49"/>
      <c r="FJ34" s="49"/>
      <c r="FK34" s="49"/>
      <c r="FL34" s="49"/>
      <c r="FM34" s="49"/>
      <c r="FN34" s="49"/>
      <c r="FO34" s="49"/>
      <c r="FP34" s="49"/>
      <c r="FQ34" s="49"/>
      <c r="FR34" s="49"/>
      <c r="FS34" s="49"/>
      <c r="FT34" s="49"/>
      <c r="FU34" s="49"/>
      <c r="FV34" s="49"/>
      <c r="FX34" s="51"/>
      <c r="FY34" s="51"/>
      <c r="FZ34" s="51"/>
      <c r="GA34" s="51"/>
      <c r="GC34" s="41"/>
    </row>
    <row r="35" spans="1:235" s="35" customFormat="1" ht="24">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5"/>
      <c r="CE35" s="75"/>
      <c r="CF35" s="75"/>
      <c r="CG35" s="75"/>
      <c r="CH35" s="75"/>
      <c r="CI35" s="75"/>
      <c r="CJ35" s="75"/>
      <c r="CK35" s="75"/>
      <c r="CL35" s="75"/>
      <c r="CM35" s="75"/>
      <c r="CN35" s="75"/>
      <c r="CO35" s="75" t="s">
        <v>963</v>
      </c>
      <c r="CP35" s="75" t="s">
        <v>270</v>
      </c>
      <c r="CQ35" s="77" t="s">
        <v>1272</v>
      </c>
      <c r="CR35" s="67" t="e">
        <f>'Geo &amp; CIC Deployment Plan'!#REF!</f>
        <v>#REF!</v>
      </c>
      <c r="CS35" s="67" t="e">
        <f>'Geo &amp; CIC Deployment Plan'!#REF!</f>
        <v>#REF!</v>
      </c>
      <c r="CT35" s="67" t="e">
        <f>'Geo &amp; CIC Deployment Plan'!#REF!</f>
        <v>#REF!</v>
      </c>
      <c r="CU35" s="67" t="e">
        <f>'Geo &amp; CIC Deployment Plan'!#REF!</f>
        <v>#REF!</v>
      </c>
      <c r="CV35" s="67" t="e">
        <f>'Geo &amp; CIC Deployment Plan'!#REF!</f>
        <v>#REF!</v>
      </c>
      <c r="CW35" s="67"/>
      <c r="CX35" s="67" t="e">
        <f>'Geo &amp; CIC Deployment Plan'!#REF!</f>
        <v>#REF!</v>
      </c>
      <c r="CY35" s="67" t="e">
        <f>'Geo &amp; CIC Deployment Plan'!#REF!</f>
        <v>#REF!</v>
      </c>
      <c r="CZ35" s="69" t="e">
        <f>'Geo &amp; CIC Deployment Plan'!#REF!</f>
        <v>#REF!</v>
      </c>
      <c r="DA35" s="69"/>
      <c r="DB35" s="75"/>
      <c r="DC35" s="75"/>
      <c r="DD35" s="75"/>
      <c r="DE35" s="75"/>
      <c r="DF35" s="75"/>
      <c r="DG35" s="75"/>
      <c r="DH35" s="75"/>
      <c r="DI35" s="75"/>
      <c r="DJ35" s="75"/>
      <c r="DK35" s="75"/>
      <c r="DL35" s="75"/>
      <c r="DM35" s="75"/>
      <c r="DN35" s="75"/>
      <c r="DO35" s="76"/>
      <c r="DP35" s="76"/>
      <c r="DQ35" s="76"/>
      <c r="DR35" s="76"/>
      <c r="DS35" s="76"/>
      <c r="DT35" s="76"/>
      <c r="DU35" s="76"/>
      <c r="DV35" s="76"/>
      <c r="DW35" s="76"/>
      <c r="DX35" s="76"/>
      <c r="DY35" s="76"/>
      <c r="DZ35" s="76"/>
      <c r="EA35" s="76"/>
      <c r="EB35" s="76"/>
      <c r="EC35" s="76"/>
      <c r="ED35" s="76"/>
      <c r="EE35" s="76"/>
      <c r="EF35" s="76"/>
      <c r="EG35" s="76"/>
      <c r="EH35" s="76"/>
      <c r="EI35" s="76"/>
      <c r="EJ35" s="76"/>
      <c r="EK35" s="76"/>
      <c r="EL35" s="76"/>
      <c r="EM35" s="76"/>
      <c r="EN35" s="76"/>
      <c r="EO35" s="76"/>
      <c r="EP35" s="76"/>
      <c r="EQ35" s="76"/>
      <c r="ER35" s="76"/>
      <c r="ES35" s="76"/>
      <c r="ET35" s="76"/>
      <c r="EU35" s="76"/>
      <c r="EV35" s="76"/>
      <c r="EW35" s="76"/>
      <c r="EX35" s="76"/>
      <c r="EY35" s="76"/>
      <c r="EZ35" s="76"/>
      <c r="FA35" s="76"/>
      <c r="FC35" s="49"/>
      <c r="FD35" s="49"/>
      <c r="FE35" s="49"/>
      <c r="FF35" s="49"/>
      <c r="FG35" s="49"/>
      <c r="FH35" s="49"/>
      <c r="FI35" s="49"/>
      <c r="FJ35" s="49"/>
      <c r="FK35" s="49"/>
      <c r="FL35" s="49"/>
      <c r="FM35" s="49"/>
      <c r="FN35" s="49"/>
      <c r="FO35" s="49"/>
      <c r="FP35" s="49"/>
      <c r="FQ35" s="49"/>
      <c r="FR35" s="49"/>
      <c r="FS35" s="49"/>
      <c r="FT35" s="49"/>
      <c r="FU35" s="49"/>
      <c r="FV35" s="49"/>
      <c r="FX35" s="51"/>
      <c r="FY35" s="51"/>
      <c r="FZ35" s="51"/>
      <c r="GA35" s="51"/>
      <c r="GC35" s="41"/>
    </row>
    <row r="36" spans="1:235" s="35" customFormat="1">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5"/>
      <c r="CE36" s="75"/>
      <c r="CF36" s="75"/>
      <c r="CG36" s="75"/>
      <c r="CH36" s="75"/>
      <c r="CI36" s="75"/>
      <c r="CJ36" s="75"/>
      <c r="CK36" s="75"/>
      <c r="CL36" s="75"/>
      <c r="CM36" s="75"/>
      <c r="CN36" s="75"/>
      <c r="CO36" s="75"/>
      <c r="CP36" s="75"/>
      <c r="CQ36" s="622"/>
      <c r="CR36" s="622"/>
      <c r="CS36" s="622"/>
      <c r="CT36" s="622"/>
      <c r="CU36" s="622"/>
      <c r="CV36" s="622"/>
      <c r="CW36" s="622"/>
      <c r="CX36" s="622"/>
      <c r="CY36" s="622"/>
      <c r="CZ36" s="622"/>
      <c r="DA36" s="622"/>
      <c r="DB36" s="75"/>
      <c r="DC36" s="75"/>
      <c r="DD36" s="75"/>
      <c r="DE36" s="75"/>
      <c r="DF36" s="75"/>
      <c r="DG36" s="75"/>
      <c r="DH36" s="75"/>
      <c r="DI36" s="75"/>
      <c r="DJ36" s="75"/>
      <c r="DK36" s="75"/>
      <c r="DL36" s="75"/>
      <c r="DM36" s="75"/>
      <c r="DN36" s="75"/>
      <c r="DO36" s="76"/>
      <c r="DP36" s="76"/>
      <c r="DQ36" s="76"/>
      <c r="DR36" s="76"/>
      <c r="DS36" s="76"/>
      <c r="DT36" s="76"/>
      <c r="DU36" s="76"/>
      <c r="DV36" s="76"/>
      <c r="DW36" s="76"/>
      <c r="DX36" s="76"/>
      <c r="DY36" s="76"/>
      <c r="DZ36" s="76"/>
      <c r="EA36" s="76"/>
      <c r="EB36" s="76"/>
      <c r="EC36" s="76"/>
      <c r="ED36" s="76"/>
      <c r="EE36" s="76"/>
      <c r="EF36" s="76"/>
      <c r="EG36" s="76"/>
      <c r="EH36" s="76"/>
      <c r="EI36" s="76"/>
      <c r="EJ36" s="76"/>
      <c r="EK36" s="76"/>
      <c r="EL36" s="76"/>
      <c r="EM36" s="76"/>
      <c r="EN36" s="76"/>
      <c r="EO36" s="76"/>
      <c r="EP36" s="76"/>
      <c r="EQ36" s="76"/>
      <c r="ER36" s="76"/>
      <c r="ES36" s="76"/>
      <c r="ET36" s="76"/>
      <c r="EU36" s="76"/>
      <c r="EV36" s="76"/>
      <c r="EW36" s="76"/>
      <c r="EX36" s="76"/>
      <c r="EY36" s="76"/>
      <c r="EZ36" s="76"/>
      <c r="FA36" s="76"/>
      <c r="FC36" s="49"/>
      <c r="FD36" s="49"/>
      <c r="FE36" s="49"/>
      <c r="FF36" s="49"/>
      <c r="FG36" s="49"/>
      <c r="FH36" s="49"/>
      <c r="FI36" s="49"/>
      <c r="FJ36" s="49"/>
      <c r="FK36" s="49"/>
      <c r="FL36" s="49"/>
      <c r="FM36" s="49"/>
      <c r="FN36" s="49"/>
      <c r="FO36" s="49"/>
      <c r="FP36" s="49"/>
      <c r="FQ36" s="49"/>
      <c r="FR36" s="49"/>
      <c r="FS36" s="49"/>
      <c r="FT36" s="49"/>
      <c r="FU36" s="49"/>
      <c r="FV36" s="49"/>
      <c r="FX36" s="51"/>
      <c r="FY36" s="51"/>
      <c r="FZ36" s="51"/>
      <c r="GA36" s="51"/>
      <c r="GC36" s="41"/>
    </row>
    <row r="37" spans="1:235" s="35" customFormat="1" ht="24.75" customHeight="1">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5"/>
      <c r="CE37" s="75"/>
      <c r="CF37" s="75"/>
      <c r="CG37" s="75"/>
      <c r="CH37" s="75"/>
      <c r="CI37" s="75"/>
      <c r="CJ37" s="75"/>
      <c r="CK37" s="75"/>
      <c r="CL37" s="75"/>
      <c r="CM37" s="75"/>
      <c r="CN37" s="75"/>
      <c r="CO37" s="75"/>
      <c r="CP37" s="75"/>
      <c r="CQ37" s="79"/>
      <c r="CR37" s="80"/>
      <c r="CS37" s="80"/>
      <c r="CT37" s="80"/>
      <c r="CU37" s="80"/>
      <c r="CV37" s="80"/>
      <c r="CW37" s="80"/>
      <c r="CX37" s="80"/>
      <c r="CY37" s="80"/>
      <c r="CZ37" s="75"/>
      <c r="DA37" s="75"/>
      <c r="DB37" s="75"/>
      <c r="DC37" s="75"/>
      <c r="DD37" s="75"/>
      <c r="DE37" s="75"/>
      <c r="DF37" s="75"/>
      <c r="DG37" s="75"/>
      <c r="DH37" s="75"/>
      <c r="DI37" s="75"/>
      <c r="DJ37" s="75"/>
      <c r="DK37" s="75"/>
      <c r="DL37" s="75"/>
      <c r="DM37" s="75"/>
      <c r="DN37" s="75"/>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c r="EM37" s="76"/>
      <c r="EN37" s="76"/>
      <c r="EO37" s="76"/>
      <c r="EP37" s="76"/>
      <c r="EQ37" s="76"/>
      <c r="ER37" s="76"/>
      <c r="ES37" s="76"/>
      <c r="ET37" s="76"/>
      <c r="EU37" s="76"/>
      <c r="EV37" s="76"/>
      <c r="EW37" s="76"/>
      <c r="EX37" s="76"/>
      <c r="EY37" s="76"/>
      <c r="EZ37" s="76"/>
      <c r="FA37" s="76"/>
      <c r="FC37" s="49"/>
      <c r="FD37" s="49"/>
      <c r="FE37" s="49"/>
      <c r="FF37" s="49"/>
      <c r="FG37" s="49"/>
      <c r="FH37" s="49"/>
      <c r="FI37" s="49"/>
      <c r="FJ37" s="49"/>
      <c r="FK37" s="49"/>
      <c r="FL37" s="49"/>
      <c r="FM37" s="49"/>
      <c r="FN37" s="49"/>
      <c r="FO37" s="49"/>
      <c r="FP37" s="49"/>
      <c r="FQ37" s="49"/>
      <c r="FR37" s="49"/>
      <c r="FS37" s="49"/>
      <c r="FT37" s="49"/>
      <c r="FU37" s="49"/>
      <c r="FV37" s="49"/>
      <c r="FX37" s="51"/>
      <c r="FY37" s="51"/>
      <c r="FZ37" s="51"/>
      <c r="GA37" s="51"/>
      <c r="GC37" s="41"/>
    </row>
    <row r="38" spans="1:235" s="29" customFormat="1">
      <c r="A38" s="35"/>
      <c r="B38" s="35"/>
      <c r="C38" s="35"/>
      <c r="D38" s="35"/>
      <c r="E38" s="35"/>
      <c r="F38" s="35"/>
      <c r="G38" s="35"/>
      <c r="H38" s="35"/>
      <c r="I38" s="43"/>
      <c r="J38" s="43"/>
      <c r="K38" s="35"/>
      <c r="L38" s="35"/>
      <c r="M38" s="35"/>
      <c r="N38" s="35"/>
      <c r="O38" s="35"/>
      <c r="P38" s="35"/>
      <c r="Q38" s="35"/>
      <c r="R38" s="35"/>
      <c r="S38" s="35"/>
      <c r="T38" s="35"/>
      <c r="U38" s="35"/>
      <c r="V38" s="43"/>
      <c r="W38" s="43"/>
      <c r="X38" s="35"/>
      <c r="Y38" s="35"/>
      <c r="Z38" s="35"/>
      <c r="AA38" s="35"/>
      <c r="AB38" s="35"/>
      <c r="AC38" s="35"/>
      <c r="AD38" s="35"/>
      <c r="AE38" s="35"/>
      <c r="AF38" s="35"/>
      <c r="AG38" s="35"/>
      <c r="AH38" s="35"/>
      <c r="AI38" s="43"/>
      <c r="AJ38" s="43"/>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76"/>
      <c r="CC38" s="76"/>
      <c r="CD38" s="75"/>
      <c r="CE38" s="75"/>
      <c r="CF38" s="75"/>
      <c r="CG38" s="75"/>
      <c r="CH38" s="75"/>
      <c r="CI38" s="75"/>
      <c r="CJ38" s="75"/>
      <c r="CK38" s="75"/>
      <c r="CL38" s="75"/>
      <c r="CM38" s="75"/>
      <c r="CN38" s="75"/>
      <c r="CO38" s="36"/>
      <c r="CP38" s="36"/>
      <c r="CQ38" s="57"/>
      <c r="CR38" s="56"/>
      <c r="CS38" s="56"/>
      <c r="CT38" s="56"/>
      <c r="CU38" s="56"/>
      <c r="CV38" s="56"/>
      <c r="CW38" s="56"/>
      <c r="CX38" s="56"/>
      <c r="CY38" s="56"/>
      <c r="CZ38" s="36"/>
      <c r="DA38" s="36"/>
      <c r="DB38" s="36"/>
      <c r="DC38" s="36"/>
      <c r="DD38" s="36"/>
      <c r="DE38" s="36"/>
      <c r="DF38" s="36"/>
      <c r="DG38" s="36"/>
      <c r="DH38" s="36"/>
      <c r="DI38" s="36"/>
      <c r="DJ38" s="36"/>
      <c r="DK38" s="36"/>
      <c r="DL38" s="36"/>
      <c r="DM38" s="36"/>
      <c r="DN38" s="36"/>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49"/>
      <c r="FD38" s="49"/>
      <c r="FE38" s="49"/>
      <c r="FF38" s="49"/>
      <c r="FG38" s="49"/>
      <c r="FH38" s="49"/>
      <c r="FI38" s="49"/>
      <c r="FJ38" s="49"/>
      <c r="FK38" s="49"/>
      <c r="FL38" s="49"/>
      <c r="FM38" s="49"/>
      <c r="FN38" s="49"/>
      <c r="FO38" s="49"/>
      <c r="FP38" s="49"/>
      <c r="FQ38" s="49"/>
      <c r="FR38" s="49"/>
      <c r="FS38" s="49"/>
      <c r="FT38" s="49"/>
      <c r="FU38" s="49"/>
      <c r="FV38" s="49"/>
      <c r="FW38" s="35"/>
      <c r="FX38" s="51"/>
      <c r="FY38" s="51"/>
      <c r="FZ38" s="51"/>
      <c r="GA38" s="51"/>
      <c r="GB38" s="35"/>
      <c r="GC38" s="41"/>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row>
    <row r="39" spans="1:235" s="29" customFormat="1">
      <c r="A39" s="28" t="s">
        <v>1273</v>
      </c>
      <c r="B39" s="28"/>
      <c r="E39" s="31">
        <f>COUNTIFS(E4:E28, "=Legacy")</f>
        <v>0</v>
      </c>
      <c r="F39" s="32" t="s">
        <v>271</v>
      </c>
      <c r="G39" s="32" t="s">
        <v>271</v>
      </c>
      <c r="H39" s="32" t="s">
        <v>271</v>
      </c>
      <c r="I39" s="32" t="s">
        <v>271</v>
      </c>
      <c r="J39" s="32"/>
      <c r="K39" s="32" t="s">
        <v>271</v>
      </c>
      <c r="L39" s="32" t="s">
        <v>271</v>
      </c>
      <c r="Q39" s="30"/>
      <c r="R39" s="31">
        <f>COUNTIFS(R4:R28, "=Legacy")</f>
        <v>0</v>
      </c>
      <c r="S39" s="32" t="s">
        <v>271</v>
      </c>
      <c r="T39" s="32" t="s">
        <v>271</v>
      </c>
      <c r="U39" s="32" t="s">
        <v>271</v>
      </c>
      <c r="V39" s="32" t="s">
        <v>271</v>
      </c>
      <c r="W39" s="32"/>
      <c r="X39" s="32" t="s">
        <v>271</v>
      </c>
      <c r="Y39" s="32" t="s">
        <v>271</v>
      </c>
      <c r="AE39" s="31">
        <f>COUNTIFS(AE4:AE28, "=Legacy")</f>
        <v>0</v>
      </c>
      <c r="AF39" s="32" t="s">
        <v>271</v>
      </c>
      <c r="AG39" s="32" t="s">
        <v>271</v>
      </c>
      <c r="AH39" s="32" t="s">
        <v>271</v>
      </c>
      <c r="AI39" s="32" t="s">
        <v>271</v>
      </c>
      <c r="AJ39" s="32"/>
      <c r="AK39" s="32" t="s">
        <v>271</v>
      </c>
      <c r="AL39" s="32" t="s">
        <v>271</v>
      </c>
      <c r="AR39" s="31">
        <f>COUNTIFS(AR4:AR19, "=Legacy")</f>
        <v>0</v>
      </c>
      <c r="AS39" s="32" t="s">
        <v>271</v>
      </c>
      <c r="AT39" s="32" t="s">
        <v>271</v>
      </c>
      <c r="AU39" s="32" t="s">
        <v>271</v>
      </c>
      <c r="AV39" s="32" t="s">
        <v>271</v>
      </c>
      <c r="AW39" s="32"/>
      <c r="AX39" s="32" t="s">
        <v>271</v>
      </c>
      <c r="AY39" s="32" t="s">
        <v>271</v>
      </c>
      <c r="BD39" s="30"/>
      <c r="BE39" s="31">
        <f>COUNTIFS(BE3:BE14, "=Legacy")</f>
        <v>0</v>
      </c>
      <c r="BF39" s="32" t="s">
        <v>271</v>
      </c>
      <c r="BG39" s="32" t="s">
        <v>271</v>
      </c>
      <c r="BH39" s="32" t="s">
        <v>271</v>
      </c>
      <c r="BI39" s="32" t="s">
        <v>271</v>
      </c>
      <c r="BJ39" s="32"/>
      <c r="BK39" s="32" t="s">
        <v>271</v>
      </c>
      <c r="BL39" s="32" t="s">
        <v>271</v>
      </c>
      <c r="BR39" s="31">
        <f>COUNTIFS(BR4:BR9, "=Legacy")</f>
        <v>0</v>
      </c>
      <c r="BS39" s="32" t="s">
        <v>271</v>
      </c>
      <c r="BT39" s="32" t="s">
        <v>271</v>
      </c>
      <c r="BU39" s="32" t="s">
        <v>271</v>
      </c>
      <c r="BV39" s="32" t="s">
        <v>271</v>
      </c>
      <c r="BW39" s="32"/>
      <c r="BX39" s="32" t="s">
        <v>271</v>
      </c>
      <c r="BY39" s="32" t="s">
        <v>271</v>
      </c>
      <c r="CE39" s="31">
        <f>COUNTIFS(CE4:CE29, "=Legacy")</f>
        <v>0</v>
      </c>
      <c r="CF39" s="32" t="s">
        <v>271</v>
      </c>
      <c r="CG39" s="32" t="s">
        <v>271</v>
      </c>
      <c r="CH39" s="32" t="s">
        <v>271</v>
      </c>
      <c r="CI39" s="32" t="s">
        <v>271</v>
      </c>
      <c r="CJ39" s="32"/>
      <c r="CK39" s="32" t="s">
        <v>271</v>
      </c>
      <c r="CL39" s="32" t="s">
        <v>271</v>
      </c>
      <c r="CQ39" s="30"/>
      <c r="CR39" s="54">
        <f>COUNTIFS(CR6:CR37, "=Legacy")</f>
        <v>0</v>
      </c>
      <c r="CS39" s="55" t="s">
        <v>271</v>
      </c>
      <c r="CT39" s="55" t="s">
        <v>271</v>
      </c>
      <c r="CU39" s="55" t="s">
        <v>271</v>
      </c>
      <c r="CV39" s="55" t="s">
        <v>271</v>
      </c>
      <c r="CW39" s="55"/>
      <c r="CX39" s="55" t="s">
        <v>271</v>
      </c>
      <c r="CY39" s="55" t="s">
        <v>271</v>
      </c>
      <c r="DE39" s="31">
        <f>COUNTIFS(DE4:DE29, "=Legacy")</f>
        <v>0</v>
      </c>
      <c r="DF39" s="32" t="s">
        <v>271</v>
      </c>
      <c r="DG39" s="32" t="s">
        <v>271</v>
      </c>
      <c r="DH39" s="32" t="s">
        <v>271</v>
      </c>
      <c r="DI39" s="32" t="s">
        <v>271</v>
      </c>
      <c r="DJ39" s="32"/>
      <c r="DK39" s="32" t="s">
        <v>271</v>
      </c>
      <c r="DL39" s="32" t="s">
        <v>271</v>
      </c>
      <c r="DR39" s="31">
        <f>COUNTIFS(DR4:DR31, "=Legacy")</f>
        <v>0</v>
      </c>
      <c r="DS39" s="32" t="s">
        <v>271</v>
      </c>
      <c r="DT39" s="32" t="s">
        <v>271</v>
      </c>
      <c r="DU39" s="32" t="s">
        <v>271</v>
      </c>
      <c r="DV39" s="32" t="s">
        <v>271</v>
      </c>
      <c r="DW39" s="32"/>
      <c r="DX39" s="32" t="s">
        <v>271</v>
      </c>
      <c r="DY39" s="32" t="s">
        <v>271</v>
      </c>
      <c r="ED39" s="30"/>
      <c r="EE39" s="31">
        <f>COUNTIFS(EF4:EF18, "=Legacy")</f>
        <v>0</v>
      </c>
      <c r="EF39" s="32" t="s">
        <v>271</v>
      </c>
      <c r="EG39" s="32" t="s">
        <v>271</v>
      </c>
      <c r="EH39" s="32" t="s">
        <v>271</v>
      </c>
      <c r="EI39" s="32" t="s">
        <v>271</v>
      </c>
      <c r="EJ39" s="32"/>
      <c r="EK39" s="32" t="s">
        <v>271</v>
      </c>
      <c r="EL39" s="32" t="s">
        <v>271</v>
      </c>
      <c r="ER39" s="31">
        <f>COUNTIFS(ER4:ER12, "=Legacy")</f>
        <v>0</v>
      </c>
      <c r="ES39" s="32" t="s">
        <v>271</v>
      </c>
      <c r="ET39" s="32" t="s">
        <v>271</v>
      </c>
      <c r="EU39" s="32" t="s">
        <v>271</v>
      </c>
      <c r="EV39" s="32" t="s">
        <v>271</v>
      </c>
      <c r="EW39" s="32"/>
      <c r="EX39" s="32" t="s">
        <v>271</v>
      </c>
      <c r="EY39" s="32" t="s">
        <v>271</v>
      </c>
      <c r="FB39" s="35"/>
      <c r="FC39" s="49"/>
      <c r="FD39" s="49"/>
      <c r="FE39" s="49"/>
      <c r="FF39" s="49"/>
      <c r="FG39" s="49"/>
      <c r="FH39" s="49"/>
      <c r="FI39" s="49"/>
      <c r="FJ39" s="49"/>
      <c r="FK39" s="49"/>
      <c r="FL39" s="49"/>
      <c r="FM39" s="49"/>
      <c r="FN39" s="49"/>
      <c r="FO39" s="49"/>
      <c r="FP39" s="49"/>
      <c r="FQ39" s="49"/>
      <c r="FR39" s="49"/>
      <c r="FS39" s="49"/>
      <c r="FT39" s="49"/>
      <c r="FU39" s="49"/>
      <c r="FV39" s="49"/>
      <c r="FW39" s="35"/>
      <c r="FX39" s="29">
        <f>SUM(E39,R39,AE39)</f>
        <v>0</v>
      </c>
      <c r="FY39" s="29">
        <f>SUM(AR39,BE39,BR39)</f>
        <v>0</v>
      </c>
      <c r="FZ39" s="29">
        <f>SUM(CE39,CR39,DE39)</f>
        <v>0</v>
      </c>
      <c r="GA39" s="29">
        <f>SUM(DR39,EE39,ER39)</f>
        <v>0</v>
      </c>
      <c r="GB39" s="35"/>
      <c r="GC39" s="41">
        <f>SUM(FX39:GA39)</f>
        <v>0</v>
      </c>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row>
    <row r="40" spans="1:235" s="29" customFormat="1">
      <c r="A40" s="28" t="s">
        <v>1274</v>
      </c>
      <c r="B40" s="28"/>
      <c r="E40" s="31">
        <f>COUNTIFS(E4:E28, "=New")</f>
        <v>0</v>
      </c>
      <c r="F40" s="32" t="s">
        <v>271</v>
      </c>
      <c r="G40" s="32" t="s">
        <v>271</v>
      </c>
      <c r="H40" s="32" t="s">
        <v>271</v>
      </c>
      <c r="I40" s="32" t="s">
        <v>271</v>
      </c>
      <c r="J40" s="32"/>
      <c r="K40" s="32" t="s">
        <v>271</v>
      </c>
      <c r="L40" s="32" t="s">
        <v>271</v>
      </c>
      <c r="Q40" s="30"/>
      <c r="R40" s="31">
        <f>COUNTIFS(R4:R28, "=New")</f>
        <v>0</v>
      </c>
      <c r="S40" s="32" t="s">
        <v>271</v>
      </c>
      <c r="T40" s="32" t="s">
        <v>271</v>
      </c>
      <c r="U40" s="32" t="s">
        <v>271</v>
      </c>
      <c r="V40" s="32" t="s">
        <v>271</v>
      </c>
      <c r="W40" s="32"/>
      <c r="X40" s="32" t="s">
        <v>271</v>
      </c>
      <c r="Y40" s="32" t="s">
        <v>271</v>
      </c>
      <c r="AE40" s="31">
        <f>COUNTIFS(AE4:AE28, "=New")</f>
        <v>0</v>
      </c>
      <c r="AF40" s="32" t="s">
        <v>271</v>
      </c>
      <c r="AG40" s="32" t="s">
        <v>271</v>
      </c>
      <c r="AH40" s="32" t="s">
        <v>271</v>
      </c>
      <c r="AI40" s="32" t="s">
        <v>271</v>
      </c>
      <c r="AJ40" s="32"/>
      <c r="AK40" s="32" t="s">
        <v>271</v>
      </c>
      <c r="AL40" s="32" t="s">
        <v>271</v>
      </c>
      <c r="AR40" s="31">
        <f>COUNTIFS(AR3:AR19, "=New")</f>
        <v>0</v>
      </c>
      <c r="AS40" s="32" t="s">
        <v>271</v>
      </c>
      <c r="AT40" s="32" t="s">
        <v>271</v>
      </c>
      <c r="AU40" s="32" t="s">
        <v>271</v>
      </c>
      <c r="AV40" s="32" t="s">
        <v>271</v>
      </c>
      <c r="AW40" s="32"/>
      <c r="AX40" s="32" t="s">
        <v>271</v>
      </c>
      <c r="AY40" s="32" t="s">
        <v>271</v>
      </c>
      <c r="BD40" s="30"/>
      <c r="BE40" s="31">
        <f>COUNTIFS(BE4:BE14, "=New")</f>
        <v>0</v>
      </c>
      <c r="BF40" s="32" t="s">
        <v>271</v>
      </c>
      <c r="BG40" s="32" t="s">
        <v>271</v>
      </c>
      <c r="BH40" s="32" t="s">
        <v>271</v>
      </c>
      <c r="BI40" s="32" t="s">
        <v>271</v>
      </c>
      <c r="BJ40" s="32"/>
      <c r="BK40" s="32" t="s">
        <v>271</v>
      </c>
      <c r="BL40" s="32" t="s">
        <v>271</v>
      </c>
      <c r="BR40" s="31">
        <f>COUNTIFS(BR4:BR9, "=New")</f>
        <v>0</v>
      </c>
      <c r="BS40" s="32" t="s">
        <v>271</v>
      </c>
      <c r="BT40" s="32" t="s">
        <v>271</v>
      </c>
      <c r="BU40" s="32" t="s">
        <v>271</v>
      </c>
      <c r="BV40" s="32" t="s">
        <v>271</v>
      </c>
      <c r="BW40" s="32"/>
      <c r="BX40" s="32" t="s">
        <v>271</v>
      </c>
      <c r="BY40" s="32" t="s">
        <v>271</v>
      </c>
      <c r="CE40" s="31">
        <f>COUNTIFS(CE4:CE29, "=New")</f>
        <v>0</v>
      </c>
      <c r="CF40" s="32" t="s">
        <v>271</v>
      </c>
      <c r="CG40" s="32" t="s">
        <v>271</v>
      </c>
      <c r="CH40" s="32" t="s">
        <v>271</v>
      </c>
      <c r="CI40" s="32" t="s">
        <v>271</v>
      </c>
      <c r="CJ40" s="32"/>
      <c r="CK40" s="32" t="s">
        <v>271</v>
      </c>
      <c r="CL40" s="32" t="s">
        <v>271</v>
      </c>
      <c r="CQ40" s="30"/>
      <c r="CR40" s="31">
        <f>COUNTIFS(CR6:CR37, "=New")</f>
        <v>0</v>
      </c>
      <c r="CS40" s="32" t="s">
        <v>271</v>
      </c>
      <c r="CT40" s="32" t="s">
        <v>271</v>
      </c>
      <c r="CU40" s="32" t="s">
        <v>271</v>
      </c>
      <c r="CV40" s="32" t="s">
        <v>271</v>
      </c>
      <c r="CW40" s="32"/>
      <c r="CX40" s="32" t="s">
        <v>271</v>
      </c>
      <c r="CY40" s="32" t="s">
        <v>271</v>
      </c>
      <c r="DE40" s="31">
        <f>COUNTIFS(DE4:DE29, "=New")</f>
        <v>0</v>
      </c>
      <c r="DF40" s="32" t="s">
        <v>271</v>
      </c>
      <c r="DG40" s="32" t="s">
        <v>271</v>
      </c>
      <c r="DH40" s="32" t="s">
        <v>271</v>
      </c>
      <c r="DI40" s="32" t="s">
        <v>271</v>
      </c>
      <c r="DJ40" s="32"/>
      <c r="DK40" s="32" t="s">
        <v>271</v>
      </c>
      <c r="DL40" s="32" t="s">
        <v>271</v>
      </c>
      <c r="DR40" s="31">
        <f>COUNTIFS(DR4:DR31, "=New")</f>
        <v>0</v>
      </c>
      <c r="DS40" s="32" t="s">
        <v>271</v>
      </c>
      <c r="DT40" s="32" t="s">
        <v>271</v>
      </c>
      <c r="DU40" s="32" t="s">
        <v>271</v>
      </c>
      <c r="DV40" s="32" t="s">
        <v>271</v>
      </c>
      <c r="DW40" s="32"/>
      <c r="DX40" s="32" t="s">
        <v>271</v>
      </c>
      <c r="DY40" s="32" t="s">
        <v>271</v>
      </c>
      <c r="ED40" s="30"/>
      <c r="EE40" s="31">
        <f>COUNTIFS(EE4:EE18, "=New")</f>
        <v>0</v>
      </c>
      <c r="EF40" s="32" t="s">
        <v>271</v>
      </c>
      <c r="EG40" s="32" t="s">
        <v>271</v>
      </c>
      <c r="EH40" s="32" t="s">
        <v>271</v>
      </c>
      <c r="EI40" s="32" t="s">
        <v>271</v>
      </c>
      <c r="EJ40" s="32"/>
      <c r="EK40" s="32" t="s">
        <v>271</v>
      </c>
      <c r="EL40" s="32" t="s">
        <v>271</v>
      </c>
      <c r="ER40" s="31">
        <f>COUNTIFS(ER4:ER12, "=New")</f>
        <v>0</v>
      </c>
      <c r="ES40" s="32" t="s">
        <v>271</v>
      </c>
      <c r="ET40" s="32" t="s">
        <v>271</v>
      </c>
      <c r="EU40" s="32" t="s">
        <v>271</v>
      </c>
      <c r="EV40" s="32" t="s">
        <v>271</v>
      </c>
      <c r="EW40" s="32"/>
      <c r="EX40" s="32" t="s">
        <v>271</v>
      </c>
      <c r="EY40" s="32" t="s">
        <v>271</v>
      </c>
      <c r="FB40" s="35"/>
      <c r="FC40" s="49"/>
      <c r="FD40" s="49"/>
      <c r="FE40" s="49"/>
      <c r="FF40" s="49"/>
      <c r="FG40" s="49"/>
      <c r="FH40" s="49"/>
      <c r="FI40" s="49"/>
      <c r="FJ40" s="49"/>
      <c r="FK40" s="49"/>
      <c r="FL40" s="49"/>
      <c r="FM40" s="49"/>
      <c r="FN40" s="49"/>
      <c r="FO40" s="49"/>
      <c r="FP40" s="49"/>
      <c r="FQ40" s="49"/>
      <c r="FR40" s="49"/>
      <c r="FS40" s="49"/>
      <c r="FT40" s="49"/>
      <c r="FU40" s="49"/>
      <c r="FV40" s="49"/>
      <c r="FW40" s="35"/>
      <c r="FX40" s="29">
        <f>SUM(E40,R40,AE40)</f>
        <v>0</v>
      </c>
      <c r="FY40" s="29">
        <f>SUM(AR40,BE40,BR40)</f>
        <v>0</v>
      </c>
      <c r="FZ40" s="29">
        <f>SUM(CE40,CR40,DE40)</f>
        <v>0</v>
      </c>
      <c r="GA40" s="29">
        <f>SUM(DR40,EE40,ER40)</f>
        <v>0</v>
      </c>
      <c r="GB40" s="35"/>
      <c r="GC40" s="41">
        <f t="shared" ref="GC40:GC85" si="0">SUM(FX40:GA40)</f>
        <v>0</v>
      </c>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row>
    <row r="41" spans="1:235" s="29" customFormat="1">
      <c r="A41" s="28" t="s">
        <v>1275</v>
      </c>
      <c r="B41" s="28"/>
      <c r="E41" s="32" t="s">
        <v>271</v>
      </c>
      <c r="F41" s="31">
        <f>COUNTIFS(F4:F28, "=F2F")</f>
        <v>0</v>
      </c>
      <c r="G41" s="32" t="s">
        <v>271</v>
      </c>
      <c r="H41" s="32" t="s">
        <v>271</v>
      </c>
      <c r="I41" s="32" t="s">
        <v>271</v>
      </c>
      <c r="J41" s="32"/>
      <c r="K41" s="32" t="s">
        <v>271</v>
      </c>
      <c r="L41" s="32" t="s">
        <v>271</v>
      </c>
      <c r="Q41" s="30"/>
      <c r="R41" s="32" t="s">
        <v>271</v>
      </c>
      <c r="S41" s="31">
        <f>COUNTIFS(S4:S28, "=F2F")</f>
        <v>0</v>
      </c>
      <c r="T41" s="32" t="s">
        <v>271</v>
      </c>
      <c r="U41" s="32" t="s">
        <v>271</v>
      </c>
      <c r="V41" s="32" t="s">
        <v>271</v>
      </c>
      <c r="W41" s="32"/>
      <c r="X41" s="32" t="s">
        <v>271</v>
      </c>
      <c r="Y41" s="32" t="s">
        <v>271</v>
      </c>
      <c r="AE41" s="32" t="s">
        <v>271</v>
      </c>
      <c r="AF41" s="31">
        <f>COUNTIFS(AF4:AF28, "=F2F")</f>
        <v>0</v>
      </c>
      <c r="AG41" s="32" t="s">
        <v>271</v>
      </c>
      <c r="AH41" s="32" t="s">
        <v>271</v>
      </c>
      <c r="AI41" s="32" t="s">
        <v>271</v>
      </c>
      <c r="AJ41" s="32"/>
      <c r="AK41" s="32" t="s">
        <v>271</v>
      </c>
      <c r="AL41" s="32" t="s">
        <v>271</v>
      </c>
      <c r="AR41" s="32" t="s">
        <v>271</v>
      </c>
      <c r="AS41" s="31">
        <f>COUNTIFS(AS3:AS19, "=F2F")</f>
        <v>0</v>
      </c>
      <c r="AT41" s="32" t="s">
        <v>271</v>
      </c>
      <c r="AU41" s="32" t="s">
        <v>271</v>
      </c>
      <c r="AV41" s="32" t="s">
        <v>271</v>
      </c>
      <c r="AW41" s="32"/>
      <c r="AX41" s="32" t="s">
        <v>271</v>
      </c>
      <c r="AY41" s="32" t="s">
        <v>271</v>
      </c>
      <c r="BD41" s="30"/>
      <c r="BE41" s="32" t="s">
        <v>271</v>
      </c>
      <c r="BF41" s="31">
        <f>COUNTIFS(BF4:BF14, "=F2F")</f>
        <v>0</v>
      </c>
      <c r="BG41" s="32" t="s">
        <v>271</v>
      </c>
      <c r="BH41" s="32" t="s">
        <v>271</v>
      </c>
      <c r="BI41" s="32" t="s">
        <v>271</v>
      </c>
      <c r="BJ41" s="32"/>
      <c r="BK41" s="32" t="s">
        <v>271</v>
      </c>
      <c r="BL41" s="32" t="s">
        <v>271</v>
      </c>
      <c r="BR41" s="32" t="s">
        <v>271</v>
      </c>
      <c r="BS41" s="31">
        <f>COUNTIFS(BS4:BS9, "=F2F")</f>
        <v>0</v>
      </c>
      <c r="BT41" s="32" t="s">
        <v>271</v>
      </c>
      <c r="BU41" s="32" t="s">
        <v>271</v>
      </c>
      <c r="BV41" s="32" t="s">
        <v>271</v>
      </c>
      <c r="BW41" s="32"/>
      <c r="BX41" s="32" t="s">
        <v>271</v>
      </c>
      <c r="BY41" s="32" t="s">
        <v>271</v>
      </c>
      <c r="CE41" s="32" t="s">
        <v>271</v>
      </c>
      <c r="CF41" s="31">
        <f>COUNTIFS(CF4:CF29, "=F2F")</f>
        <v>0</v>
      </c>
      <c r="CG41" s="32" t="s">
        <v>271</v>
      </c>
      <c r="CH41" s="32" t="s">
        <v>271</v>
      </c>
      <c r="CI41" s="32" t="s">
        <v>271</v>
      </c>
      <c r="CJ41" s="32"/>
      <c r="CK41" s="32" t="s">
        <v>271</v>
      </c>
      <c r="CL41" s="32" t="s">
        <v>271</v>
      </c>
      <c r="CQ41" s="30"/>
      <c r="CR41" s="32" t="s">
        <v>271</v>
      </c>
      <c r="CS41" s="31">
        <f>COUNTIFS(CS6:CS37, "=F2F")</f>
        <v>0</v>
      </c>
      <c r="CT41" s="32" t="s">
        <v>271</v>
      </c>
      <c r="CU41" s="32" t="s">
        <v>271</v>
      </c>
      <c r="CV41" s="32" t="s">
        <v>271</v>
      </c>
      <c r="CW41" s="32"/>
      <c r="CX41" s="32" t="s">
        <v>271</v>
      </c>
      <c r="CY41" s="32" t="s">
        <v>271</v>
      </c>
      <c r="DE41" s="32" t="s">
        <v>271</v>
      </c>
      <c r="DF41" s="31">
        <f>COUNTIFS(DF4:DF29, "=F2F")</f>
        <v>0</v>
      </c>
      <c r="DG41" s="32" t="s">
        <v>271</v>
      </c>
      <c r="DH41" s="32" t="s">
        <v>271</v>
      </c>
      <c r="DI41" s="32" t="s">
        <v>271</v>
      </c>
      <c r="DJ41" s="32"/>
      <c r="DK41" s="32" t="s">
        <v>271</v>
      </c>
      <c r="DL41" s="32" t="s">
        <v>271</v>
      </c>
      <c r="DR41" s="32" t="s">
        <v>271</v>
      </c>
      <c r="DS41" s="31">
        <f>COUNTIFS(DS4:DS31, "=F2F")</f>
        <v>0</v>
      </c>
      <c r="DT41" s="32" t="s">
        <v>271</v>
      </c>
      <c r="DU41" s="32" t="s">
        <v>271</v>
      </c>
      <c r="DV41" s="32" t="s">
        <v>271</v>
      </c>
      <c r="DW41" s="32"/>
      <c r="DX41" s="32" t="s">
        <v>271</v>
      </c>
      <c r="DY41" s="32" t="s">
        <v>271</v>
      </c>
      <c r="ED41" s="30"/>
      <c r="EE41" s="32" t="s">
        <v>271</v>
      </c>
      <c r="EF41" s="31">
        <f>COUNTIFS(EF4:EF18, "=F2F")</f>
        <v>0</v>
      </c>
      <c r="EG41" s="32" t="s">
        <v>271</v>
      </c>
      <c r="EH41" s="32" t="s">
        <v>271</v>
      </c>
      <c r="EI41" s="32" t="s">
        <v>271</v>
      </c>
      <c r="EJ41" s="32"/>
      <c r="EK41" s="32" t="s">
        <v>271</v>
      </c>
      <c r="EL41" s="32" t="s">
        <v>271</v>
      </c>
      <c r="ER41" s="32" t="s">
        <v>271</v>
      </c>
      <c r="ES41" s="31">
        <f>COUNTIFS(ES4:ES12, "=F2F")</f>
        <v>0</v>
      </c>
      <c r="ET41" s="32" t="s">
        <v>271</v>
      </c>
      <c r="EU41" s="32" t="s">
        <v>271</v>
      </c>
      <c r="EV41" s="32" t="s">
        <v>271</v>
      </c>
      <c r="EW41" s="32"/>
      <c r="EX41" s="32" t="s">
        <v>271</v>
      </c>
      <c r="EY41" s="32" t="s">
        <v>271</v>
      </c>
      <c r="FB41" s="35"/>
      <c r="FC41" s="49"/>
      <c r="FD41" s="49"/>
      <c r="FE41" s="49"/>
      <c r="FF41" s="49"/>
      <c r="FG41" s="49"/>
      <c r="FH41" s="49"/>
      <c r="FI41" s="49"/>
      <c r="FJ41" s="49"/>
      <c r="FK41" s="49"/>
      <c r="FL41" s="49"/>
      <c r="FM41" s="49"/>
      <c r="FN41" s="49"/>
      <c r="FO41" s="49"/>
      <c r="FP41" s="49"/>
      <c r="FQ41" s="49"/>
      <c r="FR41" s="49"/>
      <c r="FS41" s="49"/>
      <c r="FT41" s="49"/>
      <c r="FU41" s="49"/>
      <c r="FV41" s="49"/>
      <c r="FW41" s="35"/>
      <c r="FX41" s="29">
        <f>SUM(F41,S41,AF41)</f>
        <v>0</v>
      </c>
      <c r="FY41" s="29">
        <f>SUM(AS41,BF41,BS41)</f>
        <v>0</v>
      </c>
      <c r="FZ41" s="29">
        <f>SUM(CF41,CS41,DF41)</f>
        <v>0</v>
      </c>
      <c r="GA41" s="29">
        <f>SUM(DS41,EF41,ES41)</f>
        <v>0</v>
      </c>
      <c r="GB41" s="35"/>
      <c r="GC41" s="41">
        <f t="shared" si="0"/>
        <v>0</v>
      </c>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row>
    <row r="42" spans="1:235" s="29" customFormat="1">
      <c r="A42" s="28" t="s">
        <v>1276</v>
      </c>
      <c r="B42" s="28"/>
      <c r="E42" s="32" t="s">
        <v>271</v>
      </c>
      <c r="F42" s="31">
        <f>COUNTIFS(F4:F28, "=Virtual")</f>
        <v>0</v>
      </c>
      <c r="G42" s="32" t="s">
        <v>271</v>
      </c>
      <c r="H42" s="32" t="s">
        <v>271</v>
      </c>
      <c r="I42" s="32" t="s">
        <v>271</v>
      </c>
      <c r="J42" s="32"/>
      <c r="K42" s="32" t="s">
        <v>271</v>
      </c>
      <c r="L42" s="32" t="s">
        <v>271</v>
      </c>
      <c r="Q42" s="30"/>
      <c r="R42" s="32" t="s">
        <v>271</v>
      </c>
      <c r="S42" s="31">
        <f>COUNTIFS(S4:S28, "=Virtual")</f>
        <v>1</v>
      </c>
      <c r="T42" s="32" t="s">
        <v>271</v>
      </c>
      <c r="U42" s="32" t="s">
        <v>271</v>
      </c>
      <c r="V42" s="32" t="s">
        <v>271</v>
      </c>
      <c r="W42" s="32"/>
      <c r="X42" s="32" t="s">
        <v>271</v>
      </c>
      <c r="Y42" s="32" t="s">
        <v>271</v>
      </c>
      <c r="AE42" s="32" t="s">
        <v>271</v>
      </c>
      <c r="AF42" s="31">
        <f>COUNTIFS(AF4:AF28, "=Virtual")</f>
        <v>1</v>
      </c>
      <c r="AG42" s="32" t="s">
        <v>271</v>
      </c>
      <c r="AH42" s="32" t="s">
        <v>271</v>
      </c>
      <c r="AI42" s="32" t="s">
        <v>271</v>
      </c>
      <c r="AJ42" s="32"/>
      <c r="AK42" s="32" t="s">
        <v>271</v>
      </c>
      <c r="AL42" s="32" t="s">
        <v>271</v>
      </c>
      <c r="AR42" s="32" t="s">
        <v>271</v>
      </c>
      <c r="AS42" s="31">
        <f>COUNTIFS(AS3:AS19, "=Virtual")</f>
        <v>1</v>
      </c>
      <c r="AT42" s="32" t="s">
        <v>271</v>
      </c>
      <c r="AU42" s="32" t="s">
        <v>271</v>
      </c>
      <c r="AV42" s="32" t="s">
        <v>271</v>
      </c>
      <c r="AW42" s="32"/>
      <c r="AX42" s="32" t="s">
        <v>271</v>
      </c>
      <c r="AY42" s="32" t="s">
        <v>271</v>
      </c>
      <c r="BD42" s="30"/>
      <c r="BE42" s="32" t="s">
        <v>271</v>
      </c>
      <c r="BF42" s="31">
        <f>COUNTIFS(BF4:BF14, "=Virtual")</f>
        <v>0</v>
      </c>
      <c r="BG42" s="32" t="s">
        <v>271</v>
      </c>
      <c r="BH42" s="32" t="s">
        <v>271</v>
      </c>
      <c r="BI42" s="32" t="s">
        <v>271</v>
      </c>
      <c r="BJ42" s="32"/>
      <c r="BK42" s="32" t="s">
        <v>271</v>
      </c>
      <c r="BL42" s="32" t="s">
        <v>271</v>
      </c>
      <c r="BR42" s="32" t="s">
        <v>271</v>
      </c>
      <c r="BS42" s="31">
        <f>COUNTIFS(BS4:BS9, "=Virtual")</f>
        <v>0</v>
      </c>
      <c r="BT42" s="32" t="s">
        <v>271</v>
      </c>
      <c r="BU42" s="32" t="s">
        <v>271</v>
      </c>
      <c r="BV42" s="32" t="s">
        <v>271</v>
      </c>
      <c r="BW42" s="32"/>
      <c r="BX42" s="32" t="s">
        <v>271</v>
      </c>
      <c r="BY42" s="32" t="s">
        <v>271</v>
      </c>
      <c r="CE42" s="32" t="s">
        <v>271</v>
      </c>
      <c r="CF42" s="31">
        <f>COUNTIFS(CF4:CF29, "=Virtual")</f>
        <v>1</v>
      </c>
      <c r="CG42" s="32" t="s">
        <v>271</v>
      </c>
      <c r="CH42" s="32" t="s">
        <v>271</v>
      </c>
      <c r="CI42" s="32" t="s">
        <v>271</v>
      </c>
      <c r="CJ42" s="32"/>
      <c r="CK42" s="32" t="s">
        <v>271</v>
      </c>
      <c r="CL42" s="32" t="s">
        <v>271</v>
      </c>
      <c r="CQ42" s="30"/>
      <c r="CR42" s="32" t="s">
        <v>271</v>
      </c>
      <c r="CS42" s="31">
        <f>COUNTIFS(CS6:CS37, "=Virtual")</f>
        <v>1</v>
      </c>
      <c r="CT42" s="32" t="s">
        <v>271</v>
      </c>
      <c r="CU42" s="32" t="s">
        <v>271</v>
      </c>
      <c r="CV42" s="32" t="s">
        <v>271</v>
      </c>
      <c r="CW42" s="32"/>
      <c r="CX42" s="32" t="s">
        <v>271</v>
      </c>
      <c r="CY42" s="32" t="s">
        <v>271</v>
      </c>
      <c r="DE42" s="32" t="s">
        <v>271</v>
      </c>
      <c r="DF42" s="31">
        <f>COUNTIFS(DF4:DF29, "=Virtual")</f>
        <v>1</v>
      </c>
      <c r="DG42" s="32" t="s">
        <v>271</v>
      </c>
      <c r="DH42" s="32" t="s">
        <v>271</v>
      </c>
      <c r="DI42" s="32" t="s">
        <v>271</v>
      </c>
      <c r="DJ42" s="32"/>
      <c r="DK42" s="32" t="s">
        <v>271</v>
      </c>
      <c r="DL42" s="32" t="s">
        <v>271</v>
      </c>
      <c r="DR42" s="32" t="s">
        <v>271</v>
      </c>
      <c r="DS42" s="31">
        <f>COUNTIFS(DS4:DS31, "=Virtual")</f>
        <v>2</v>
      </c>
      <c r="DT42" s="32" t="s">
        <v>271</v>
      </c>
      <c r="DU42" s="32" t="s">
        <v>271</v>
      </c>
      <c r="DV42" s="32" t="s">
        <v>271</v>
      </c>
      <c r="DW42" s="32"/>
      <c r="DX42" s="32" t="s">
        <v>271</v>
      </c>
      <c r="DY42" s="32" t="s">
        <v>271</v>
      </c>
      <c r="ED42" s="30"/>
      <c r="EE42" s="32" t="s">
        <v>271</v>
      </c>
      <c r="EF42" s="31">
        <f>COUNTIFS(EF4:EF18, "=Virtual")</f>
        <v>1</v>
      </c>
      <c r="EG42" s="32" t="s">
        <v>271</v>
      </c>
      <c r="EH42" s="32" t="s">
        <v>271</v>
      </c>
      <c r="EI42" s="32" t="s">
        <v>271</v>
      </c>
      <c r="EJ42" s="32"/>
      <c r="EK42" s="32" t="s">
        <v>271</v>
      </c>
      <c r="EL42" s="32" t="s">
        <v>271</v>
      </c>
      <c r="ER42" s="32" t="s">
        <v>271</v>
      </c>
      <c r="ES42" s="31">
        <f>COUNTIFS(ES4:ES12, "=Virtual")</f>
        <v>0</v>
      </c>
      <c r="ET42" s="32" t="s">
        <v>271</v>
      </c>
      <c r="EU42" s="32" t="s">
        <v>271</v>
      </c>
      <c r="EV42" s="32" t="s">
        <v>271</v>
      </c>
      <c r="EW42" s="32"/>
      <c r="EX42" s="32" t="s">
        <v>271</v>
      </c>
      <c r="EY42" s="32" t="s">
        <v>271</v>
      </c>
      <c r="FB42" s="35"/>
      <c r="FC42" s="49"/>
      <c r="FD42" s="49"/>
      <c r="FE42" s="49"/>
      <c r="FF42" s="49"/>
      <c r="FG42" s="49"/>
      <c r="FH42" s="49"/>
      <c r="FI42" s="49"/>
      <c r="FJ42" s="49"/>
      <c r="FK42" s="49"/>
      <c r="FL42" s="49"/>
      <c r="FM42" s="49"/>
      <c r="FN42" s="49"/>
      <c r="FO42" s="49"/>
      <c r="FP42" s="49"/>
      <c r="FQ42" s="49"/>
      <c r="FR42" s="49"/>
      <c r="FS42" s="49"/>
      <c r="FT42" s="49"/>
      <c r="FU42" s="49"/>
      <c r="FV42" s="49"/>
      <c r="FW42" s="35"/>
      <c r="FX42" s="29">
        <f>SUM(F42,S42,AF42)</f>
        <v>2</v>
      </c>
      <c r="FY42" s="29">
        <f>SUM(AS42,BF42,BS42)</f>
        <v>1</v>
      </c>
      <c r="FZ42" s="29">
        <f>SUM(CF42,CS42,DF42)</f>
        <v>3</v>
      </c>
      <c r="GA42" s="29">
        <f>SUM(DS42,EF42,ES42)</f>
        <v>3</v>
      </c>
      <c r="GB42" s="35"/>
      <c r="GC42" s="41">
        <f t="shared" si="0"/>
        <v>9</v>
      </c>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row>
    <row r="43" spans="1:235" s="29" customFormat="1">
      <c r="A43" s="28" t="s">
        <v>1277</v>
      </c>
      <c r="B43" s="28"/>
      <c r="E43" s="32" t="s">
        <v>271</v>
      </c>
      <c r="F43" s="32" t="s">
        <v>271</v>
      </c>
      <c r="G43" s="31">
        <f>COUNTIFS(G4:G28, "=Complete")</f>
        <v>0</v>
      </c>
      <c r="H43" s="31">
        <f>COUNTIFS(H4:H28, "=Complete")</f>
        <v>0</v>
      </c>
      <c r="I43" s="31">
        <f>COUNTIFS(I4:I28, "=Complete")</f>
        <v>0</v>
      </c>
      <c r="J43" s="31"/>
      <c r="K43" s="31">
        <f>COUNTIFS(K4:K28, "=Complete")</f>
        <v>0</v>
      </c>
      <c r="L43" s="31">
        <f>COUNTIFS(L4:L28, "=Complete")</f>
        <v>0</v>
      </c>
      <c r="Q43" s="30"/>
      <c r="R43" s="32" t="s">
        <v>271</v>
      </c>
      <c r="S43" s="32" t="s">
        <v>271</v>
      </c>
      <c r="T43" s="31">
        <f>COUNTIFS(T4:T28, "=Complete")</f>
        <v>0</v>
      </c>
      <c r="U43" s="31">
        <f>COUNTIFS(U4:U28, "=Complete")</f>
        <v>0</v>
      </c>
      <c r="V43" s="31">
        <f>COUNTIFS(V4:V28, "=Complete")</f>
        <v>0</v>
      </c>
      <c r="W43" s="31"/>
      <c r="X43" s="31">
        <f>COUNTIFS(X4:X28, "=Complete")</f>
        <v>0</v>
      </c>
      <c r="Y43" s="31">
        <f>COUNTIFS(Y4:Y28, "=Complete")</f>
        <v>0</v>
      </c>
      <c r="AE43" s="32" t="s">
        <v>271</v>
      </c>
      <c r="AF43" s="32" t="s">
        <v>271</v>
      </c>
      <c r="AG43" s="31">
        <f>COUNTIFS(AG4:AG28, "=Complete")</f>
        <v>0</v>
      </c>
      <c r="AH43" s="31">
        <f>COUNTIFS(AH4:AH28, "=Complete")</f>
        <v>0</v>
      </c>
      <c r="AI43" s="31">
        <f>COUNTIFS(AI4:AI28, "=Complete")</f>
        <v>0</v>
      </c>
      <c r="AJ43" s="31"/>
      <c r="AK43" s="31">
        <f>COUNTIFS(AK4:AK28, "=Complete")</f>
        <v>0</v>
      </c>
      <c r="AL43" s="31">
        <f>COUNTIFS(AL4:AL28, "=Complete")</f>
        <v>0</v>
      </c>
      <c r="AR43" s="32" t="s">
        <v>271</v>
      </c>
      <c r="AS43" s="32" t="s">
        <v>271</v>
      </c>
      <c r="AT43" s="31">
        <f>COUNTIFS(AT4:AT19, "=Complete")</f>
        <v>0</v>
      </c>
      <c r="AU43" s="31">
        <f>COUNTIFS(AU4:AU19, "=Complete")</f>
        <v>0</v>
      </c>
      <c r="AV43" s="31">
        <f>COUNTIFS(AV4:AV19, "=Complete")</f>
        <v>0</v>
      </c>
      <c r="AW43" s="31"/>
      <c r="AX43" s="31">
        <f>COUNTIFS(AX4:AX19, "=Complete")</f>
        <v>0</v>
      </c>
      <c r="AY43" s="31">
        <f>COUNTIFS(AY4:AY19, "=Complete")</f>
        <v>0</v>
      </c>
      <c r="BD43" s="30"/>
      <c r="BE43" s="32" t="s">
        <v>271</v>
      </c>
      <c r="BF43" s="32" t="s">
        <v>271</v>
      </c>
      <c r="BG43" s="31">
        <f>COUNTIFS(BG4:BG14, "=Complete")</f>
        <v>0</v>
      </c>
      <c r="BH43" s="31">
        <f>COUNTIFS(BH4:BH14, "=Complete")</f>
        <v>0</v>
      </c>
      <c r="BI43" s="31">
        <f>COUNTIFS(BI4:BI14, "=Complete")</f>
        <v>0</v>
      </c>
      <c r="BJ43" s="31"/>
      <c r="BK43" s="31">
        <f>COUNTIFS(BK4:BK14, "=Complete")</f>
        <v>0</v>
      </c>
      <c r="BL43" s="31">
        <f>COUNTIFS(BL4:BL14, "=Complete")</f>
        <v>0</v>
      </c>
      <c r="BR43" s="32" t="s">
        <v>271</v>
      </c>
      <c r="BS43" s="32" t="s">
        <v>271</v>
      </c>
      <c r="BT43" s="31">
        <f>COUNTIFS(BT4:BT9, "=Complete")</f>
        <v>0</v>
      </c>
      <c r="BU43" s="31">
        <f>COUNTIFS(BU4:BU9, "=Complete")</f>
        <v>0</v>
      </c>
      <c r="BV43" s="31">
        <f>COUNTIFS(BV4:BV9, "=Complete")</f>
        <v>0</v>
      </c>
      <c r="BW43" s="31"/>
      <c r="BX43" s="31">
        <f>COUNTIFS(BX4:BX9, "=Complete")</f>
        <v>0</v>
      </c>
      <c r="BY43" s="31">
        <f>COUNTIFS(BY4:BY9, "=Complete")</f>
        <v>0</v>
      </c>
      <c r="CE43" s="32" t="s">
        <v>271</v>
      </c>
      <c r="CF43" s="32" t="s">
        <v>271</v>
      </c>
      <c r="CG43" s="32">
        <f>COUNTIFS(CG4:CG29, "=Complete")</f>
        <v>0</v>
      </c>
      <c r="CH43" s="32">
        <f>COUNTIFS(CH4:CH29, "=Complete")</f>
        <v>0</v>
      </c>
      <c r="CI43" s="32">
        <f>COUNTIFS(CI4:CI29, "=Complete")</f>
        <v>0</v>
      </c>
      <c r="CJ43" s="32"/>
      <c r="CK43" s="32">
        <f>COUNTIFS(CK4:CK29, "=Complete")</f>
        <v>0</v>
      </c>
      <c r="CL43" s="32">
        <f>COUNTIFS(CL4:CL29, "=Complete")</f>
        <v>0</v>
      </c>
      <c r="CQ43" s="30"/>
      <c r="CR43" s="32" t="s">
        <v>271</v>
      </c>
      <c r="CS43" s="32" t="s">
        <v>271</v>
      </c>
      <c r="CT43" s="31">
        <f>COUNTIFS(CT4:CT37, "=Complete")</f>
        <v>0</v>
      </c>
      <c r="CU43" s="31">
        <f>COUNTIFS(CU4:CU37, "=Complete")</f>
        <v>0</v>
      </c>
      <c r="CV43" s="31">
        <f>COUNTIFS(CV4:CV37, "=Complete")</f>
        <v>0</v>
      </c>
      <c r="CW43" s="31"/>
      <c r="CX43" s="31">
        <f>COUNTIFS(CX4:CX37, "=Complete")</f>
        <v>0</v>
      </c>
      <c r="CY43" s="31">
        <f>COUNTIFS(CY4:CY37, "=Complete")</f>
        <v>0</v>
      </c>
      <c r="DE43" s="32" t="s">
        <v>271</v>
      </c>
      <c r="DF43" s="32" t="s">
        <v>271</v>
      </c>
      <c r="DG43" s="31">
        <f>COUNTIFS(DG4:DG29, "=Complete")</f>
        <v>0</v>
      </c>
      <c r="DH43" s="31">
        <f>COUNTIFS(DH4:DH29, "=Complete")</f>
        <v>0</v>
      </c>
      <c r="DI43" s="31">
        <f>COUNTIFS(DI4:DI29, "=Complete")</f>
        <v>0</v>
      </c>
      <c r="DJ43" s="31"/>
      <c r="DK43" s="31">
        <f>COUNTIFS(DK4:DK29, "=Complete")</f>
        <v>0</v>
      </c>
      <c r="DL43" s="31">
        <f>COUNTIFS(DL4:DL29, "=Complete")</f>
        <v>0</v>
      </c>
      <c r="DR43" s="32" t="s">
        <v>271</v>
      </c>
      <c r="DS43" s="32" t="s">
        <v>271</v>
      </c>
      <c r="DT43" s="31">
        <f>COUNTIFS(DT4:DT31, "=Complete")</f>
        <v>0</v>
      </c>
      <c r="DU43" s="31">
        <f>COUNTIFS(DU4:DU31, "=Complete")</f>
        <v>0</v>
      </c>
      <c r="DV43" s="31">
        <f>COUNTIFS(DV4:DV31, "=Complete")</f>
        <v>0</v>
      </c>
      <c r="DW43" s="31"/>
      <c r="DX43" s="31">
        <f>COUNTIFS(DX4:DX31, "=Complete")</f>
        <v>0</v>
      </c>
      <c r="DY43" s="31">
        <f>COUNTIFS(DY4:DY31, "=Complete")</f>
        <v>0</v>
      </c>
      <c r="ED43" s="30"/>
      <c r="EE43" s="32" t="s">
        <v>271</v>
      </c>
      <c r="EF43" s="32" t="s">
        <v>271</v>
      </c>
      <c r="EG43" s="31">
        <f>COUNTIFS(EH4:EH18, "=Complete")</f>
        <v>0</v>
      </c>
      <c r="EH43" s="31">
        <f>COUNTIFS(EI4:EI18, "=Complete")</f>
        <v>0</v>
      </c>
      <c r="EI43" s="31">
        <f>COUNTIFS(EK4:EK18, "=Complete")</f>
        <v>0</v>
      </c>
      <c r="EJ43" s="31"/>
      <c r="EK43" s="31">
        <f>COUNTIFS(EL4:EL18, "=Complete")</f>
        <v>0</v>
      </c>
      <c r="EL43" s="31">
        <f>COUNTIFS(EL4:EL18, "=Complete")</f>
        <v>0</v>
      </c>
      <c r="ER43" s="32" t="s">
        <v>271</v>
      </c>
      <c r="ES43" s="32" t="s">
        <v>271</v>
      </c>
      <c r="ET43" s="31">
        <f>COUNTIFS(ET4:ET12, "=Complete")</f>
        <v>0</v>
      </c>
      <c r="EU43" s="31">
        <f>COUNTIFS(EU4:EU12, "=Complete")</f>
        <v>0</v>
      </c>
      <c r="EV43" s="31">
        <f>COUNTIFS(EV4:EV12, "=Complete")</f>
        <v>0</v>
      </c>
      <c r="EW43" s="31"/>
      <c r="EX43" s="31">
        <f>COUNTIFS(EX4:EX12, "=Complete")</f>
        <v>0</v>
      </c>
      <c r="EY43" s="31">
        <f>COUNTIFS(EY4:EY12, "=Complete")</f>
        <v>0</v>
      </c>
      <c r="FB43" s="35">
        <f>18+5</f>
        <v>23</v>
      </c>
      <c r="FC43" s="45">
        <f>SUM(G$43, T$43, AG$43)</f>
        <v>0</v>
      </c>
      <c r="FD43" s="45">
        <f>SUM(H$43, U$43, AH$43)</f>
        <v>0</v>
      </c>
      <c r="FE43" s="45">
        <f>SUM(I$43, V$43, AI$43)</f>
        <v>0</v>
      </c>
      <c r="FF43" s="45">
        <f>SUM(K$43, X$43, AK$43)</f>
        <v>0</v>
      </c>
      <c r="FG43" s="45">
        <f>SUM(L$43, Y$43, AL$43)</f>
        <v>0</v>
      </c>
      <c r="FH43" s="47">
        <f>SUM(AT$43, BG$43, BT$43)</f>
        <v>0</v>
      </c>
      <c r="FI43" s="47">
        <f>SUM(AU$43, BH$43, BU$43)</f>
        <v>0</v>
      </c>
      <c r="FJ43" s="47">
        <f>SUM(AV$43, BI$43, BV$43)</f>
        <v>0</v>
      </c>
      <c r="FK43" s="47">
        <f>SUM(AX$43, BK$43, BX$43)</f>
        <v>0</v>
      </c>
      <c r="FL43" s="47">
        <f>SUM(AY$43, BL$43, BY$43)</f>
        <v>0</v>
      </c>
      <c r="FM43" s="45">
        <f>SUM(CG$43, CT$43, DG$43)</f>
        <v>0</v>
      </c>
      <c r="FN43" s="45">
        <f>SUM(CH$43, CU$43, DH$43)</f>
        <v>0</v>
      </c>
      <c r="FO43" s="45">
        <f>SUM(CI$43, CV$43, DI$43)</f>
        <v>0</v>
      </c>
      <c r="FP43" s="45">
        <f>SUM(CK$43, CX$43, DK$43)</f>
        <v>0</v>
      </c>
      <c r="FQ43" s="45">
        <f>SUM(CL$43, CY$43, DL$43)</f>
        <v>0</v>
      </c>
      <c r="FR43" s="47">
        <f>SUM(DT$43,EG$43,ET$43)</f>
        <v>0</v>
      </c>
      <c r="FS43" s="47">
        <f>SUM(DU$43,EH$43,EU$43)</f>
        <v>0</v>
      </c>
      <c r="FT43" s="47">
        <f>SUM(DV$43,EI$43,EV$43)</f>
        <v>0</v>
      </c>
      <c r="FU43" s="47">
        <f>SUM(DX$43,EK$43,EX$43)</f>
        <v>0</v>
      </c>
      <c r="FV43" s="47">
        <f>SUM(DY$43,EL$43,EY$43)</f>
        <v>0</v>
      </c>
      <c r="FW43" s="35"/>
      <c r="FX43" s="51"/>
      <c r="FY43" s="51"/>
      <c r="FZ43" s="51"/>
      <c r="GA43" s="51"/>
      <c r="GB43" s="35"/>
      <c r="GC43" s="41">
        <f t="shared" si="0"/>
        <v>0</v>
      </c>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row>
    <row r="44" spans="1:235">
      <c r="A44" s="28" t="s">
        <v>1278</v>
      </c>
      <c r="B44" s="28"/>
      <c r="C44" s="29"/>
      <c r="D44" s="29"/>
      <c r="E44" s="32" t="s">
        <v>271</v>
      </c>
      <c r="F44" s="32" t="s">
        <v>271</v>
      </c>
      <c r="G44" s="31">
        <f>COUNTIFS(G4:G28, "=In Progress")</f>
        <v>0</v>
      </c>
      <c r="H44" s="31">
        <f>COUNTIFS(H4:H28, "=In Progress")</f>
        <v>0</v>
      </c>
      <c r="I44" s="31">
        <f>COUNTIFS(I4:I28, "=In Progress")</f>
        <v>0</v>
      </c>
      <c r="J44" s="31"/>
      <c r="K44" s="31">
        <f>COUNTIFS(K4:K28, "=In Progress")</f>
        <v>0</v>
      </c>
      <c r="L44" s="31">
        <f>COUNTIFS(L4:L28, "=In Progress")</f>
        <v>0</v>
      </c>
      <c r="M44" s="29"/>
      <c r="N44" s="29"/>
      <c r="O44" s="29"/>
      <c r="P44" s="29"/>
      <c r="Q44" s="30"/>
      <c r="R44" s="32" t="s">
        <v>271</v>
      </c>
      <c r="S44" s="32" t="s">
        <v>271</v>
      </c>
      <c r="T44" s="31">
        <f>COUNTIFS(T4:T28, "=In Progress")</f>
        <v>1</v>
      </c>
      <c r="U44" s="31">
        <f>COUNTIFS(U4:U28, "=In Progress")</f>
        <v>0</v>
      </c>
      <c r="V44" s="31">
        <f>COUNTIFS(V4:V28, "=In Progress")</f>
        <v>0</v>
      </c>
      <c r="W44" s="31"/>
      <c r="X44" s="31">
        <f>COUNTIFS(X4:X28, "=In Progress")</f>
        <v>0</v>
      </c>
      <c r="Y44" s="31">
        <f>COUNTIFS(Y4:Y28, "=In Progress")</f>
        <v>0</v>
      </c>
      <c r="Z44" s="29"/>
      <c r="AA44" s="29"/>
      <c r="AB44" s="29"/>
      <c r="AC44" s="29"/>
      <c r="AD44" s="29"/>
      <c r="AE44" s="32" t="s">
        <v>271</v>
      </c>
      <c r="AF44" s="32" t="s">
        <v>271</v>
      </c>
      <c r="AG44" s="31">
        <f>COUNTIFS(AG4:AG28, "=In Progress")</f>
        <v>0</v>
      </c>
      <c r="AH44" s="31">
        <f>COUNTIFS(AH4:AH28, "=In Progress")</f>
        <v>0</v>
      </c>
      <c r="AI44" s="31">
        <f>COUNTIFS(AI4:AI28, "=In Progress")</f>
        <v>0</v>
      </c>
      <c r="AJ44" s="31"/>
      <c r="AK44" s="31">
        <f>COUNTIFS(AK4:AK28, "=In Progress")</f>
        <v>0</v>
      </c>
      <c r="AL44" s="31">
        <f>COUNTIFS(AL4:AL28, "=In Progress")</f>
        <v>0</v>
      </c>
      <c r="AM44" s="29"/>
      <c r="AN44" s="29"/>
      <c r="AO44" s="29"/>
      <c r="AP44" s="29"/>
      <c r="AQ44" s="29"/>
      <c r="AR44" s="32" t="s">
        <v>271</v>
      </c>
      <c r="AS44" s="32" t="s">
        <v>271</v>
      </c>
      <c r="AT44" s="31">
        <f>COUNTIFS(AT4:AT19, "=In Progress")</f>
        <v>1</v>
      </c>
      <c r="AU44" s="31">
        <f>COUNTIFS(AU4:AU19, "=In Progress")</f>
        <v>0</v>
      </c>
      <c r="AV44" s="31">
        <f>COUNTIFS(AV4:AV19, "=In Progress")</f>
        <v>0</v>
      </c>
      <c r="AW44" s="31"/>
      <c r="AX44" s="31">
        <f>COUNTIFS(AX4:AX19, "=In Progress")</f>
        <v>0</v>
      </c>
      <c r="AY44" s="31">
        <f>COUNTIFS(AY4:AY19, "=In Progress")</f>
        <v>0</v>
      </c>
      <c r="AZ44" s="29"/>
      <c r="BA44" s="29"/>
      <c r="BB44" s="29"/>
      <c r="BC44" s="29"/>
      <c r="BD44" s="30"/>
      <c r="BE44" s="32" t="s">
        <v>271</v>
      </c>
      <c r="BF44" s="32" t="s">
        <v>271</v>
      </c>
      <c r="BG44" s="31">
        <f>COUNTIFS(BG4:BG14, "=In Progress")</f>
        <v>0</v>
      </c>
      <c r="BH44" s="31">
        <f>COUNTIFS(BH4:BH14, "=In Progress")</f>
        <v>0</v>
      </c>
      <c r="BI44" s="31">
        <f>COUNTIFS(BI4:BI14, "=In Progress")</f>
        <v>0</v>
      </c>
      <c r="BJ44" s="31"/>
      <c r="BK44" s="31">
        <f>COUNTIFS(BK4:BK14, "=In Progress")</f>
        <v>0</v>
      </c>
      <c r="BL44" s="31">
        <f>COUNTIFS(BL4:BL14, "=In Progress")</f>
        <v>0</v>
      </c>
      <c r="BM44" s="29"/>
      <c r="BN44" s="29"/>
      <c r="BO44" s="29"/>
      <c r="BP44" s="29"/>
      <c r="BQ44" s="29"/>
      <c r="BR44" s="32" t="s">
        <v>271</v>
      </c>
      <c r="BS44" s="32" t="s">
        <v>271</v>
      </c>
      <c r="BT44" s="31">
        <f>COUNTIFS(BT4:BT9, "=In Progress")</f>
        <v>0</v>
      </c>
      <c r="BU44" s="31">
        <f>COUNTIFS(BU4:BU9, "=In Progress")</f>
        <v>0</v>
      </c>
      <c r="BV44" s="31">
        <f>COUNTIFS(BV4:BV9, "=In Progress")</f>
        <v>0</v>
      </c>
      <c r="BW44" s="31"/>
      <c r="BX44" s="31">
        <f>COUNTIFS(BX4:BX9, "=In Progress")</f>
        <v>0</v>
      </c>
      <c r="BY44" s="31">
        <f>COUNTIFS(BY4:BY9, "=In Progress")</f>
        <v>0</v>
      </c>
      <c r="BZ44" s="29"/>
      <c r="CA44" s="29"/>
      <c r="CB44" s="29"/>
      <c r="CC44" s="29"/>
      <c r="CD44" s="29"/>
      <c r="CE44" s="32" t="s">
        <v>271</v>
      </c>
      <c r="CF44" s="32" t="s">
        <v>271</v>
      </c>
      <c r="CG44" s="32">
        <f>COUNTIFS(CG4:CG29, "=In Progress")</f>
        <v>0</v>
      </c>
      <c r="CH44" s="32">
        <f>COUNTIFS(CH4:CH29, "=In Progress")</f>
        <v>0</v>
      </c>
      <c r="CI44" s="32">
        <f>COUNTIFS(CI4:CI29, "=In Progress")</f>
        <v>0</v>
      </c>
      <c r="CJ44" s="32"/>
      <c r="CK44" s="32">
        <f>COUNTIFS(CK4:CK29, "=In Progress")</f>
        <v>0</v>
      </c>
      <c r="CL44" s="32">
        <f>COUNTIFS(CL4:CL29, "=In Progress")</f>
        <v>0</v>
      </c>
      <c r="CM44" s="29"/>
      <c r="CN44" s="29"/>
      <c r="CO44" s="29"/>
      <c r="CP44" s="29"/>
      <c r="CQ44" s="30"/>
      <c r="CR44" s="32" t="s">
        <v>271</v>
      </c>
      <c r="CS44" s="32" t="s">
        <v>271</v>
      </c>
      <c r="CT44" s="31">
        <f>COUNTIFS(CT4:CT37, "=In Progress")</f>
        <v>1</v>
      </c>
      <c r="CU44" s="32">
        <f>COUNTIFS(CU4:CU37, "=In Progress")</f>
        <v>0</v>
      </c>
      <c r="CV44" s="31">
        <f>COUNTIFS(CV4:CV37, "=In Progress")</f>
        <v>0</v>
      </c>
      <c r="CW44" s="31"/>
      <c r="CX44" s="31">
        <f>COUNTIFS(CX4:CX37, "=In Progress")</f>
        <v>0</v>
      </c>
      <c r="CY44" s="31">
        <f>COUNTIFS(CY4:CY37, "=In Progress")</f>
        <v>0</v>
      </c>
      <c r="CZ44" s="29"/>
      <c r="DA44" s="29"/>
      <c r="DB44" s="29"/>
      <c r="DC44" s="29"/>
      <c r="DD44" s="29"/>
      <c r="DE44" s="32" t="s">
        <v>271</v>
      </c>
      <c r="DF44" s="32" t="s">
        <v>271</v>
      </c>
      <c r="DG44" s="31">
        <f>COUNTIFS(DG4:DG29, "=In Progress")</f>
        <v>1</v>
      </c>
      <c r="DH44" s="31">
        <f>COUNTIFS(DH4:DH29, "=In Progress")</f>
        <v>0</v>
      </c>
      <c r="DI44" s="31">
        <f>COUNTIFS(DI4:DI29, "=In Progress")</f>
        <v>0</v>
      </c>
      <c r="DJ44" s="31"/>
      <c r="DK44" s="31">
        <f>COUNTIFS(DK4:DK29, "=In Progress")</f>
        <v>0</v>
      </c>
      <c r="DL44" s="31">
        <f>COUNTIFS(DL4:DL29, "=In Progress")</f>
        <v>0</v>
      </c>
      <c r="DM44" s="29"/>
      <c r="DN44" s="29"/>
      <c r="DO44" s="29"/>
      <c r="DP44" s="29"/>
      <c r="DQ44" s="29"/>
      <c r="DR44" s="32" t="s">
        <v>271</v>
      </c>
      <c r="DS44" s="32" t="s">
        <v>271</v>
      </c>
      <c r="DT44" s="31">
        <f>COUNTIFS(DT4:DT31, "=In Progress")</f>
        <v>2</v>
      </c>
      <c r="DU44" s="31">
        <f>COUNTIFS(DU4:DU31, "=In Progress")</f>
        <v>0</v>
      </c>
      <c r="DV44" s="31">
        <f>COUNTIFS(DV4:DV31, "=In Progress")</f>
        <v>0</v>
      </c>
      <c r="DW44" s="31"/>
      <c r="DX44" s="31">
        <f>COUNTIFS(DX4:DX31, "=In Progress")</f>
        <v>0</v>
      </c>
      <c r="DY44" s="31">
        <f>COUNTIFS(DY4:DY31, "=In Progress")</f>
        <v>0</v>
      </c>
      <c r="DZ44" s="29"/>
      <c r="EA44" s="29"/>
      <c r="EB44" s="29"/>
      <c r="EC44" s="29"/>
      <c r="ED44" s="30"/>
      <c r="EE44" s="32" t="s">
        <v>271</v>
      </c>
      <c r="EF44" s="32" t="s">
        <v>271</v>
      </c>
      <c r="EG44" s="31">
        <f>COUNTIFS(EH4:EH18, "=In Progress")</f>
        <v>0</v>
      </c>
      <c r="EH44" s="31">
        <f>COUNTIFS(EI4:EI18, "=In Progress")</f>
        <v>0</v>
      </c>
      <c r="EI44" s="31">
        <f>COUNTIFS(EK4:EK18, "=In Progress")</f>
        <v>0</v>
      </c>
      <c r="EJ44" s="31"/>
      <c r="EK44" s="31">
        <f>COUNTIFS(EL4:EL18, "=In Progress")</f>
        <v>0</v>
      </c>
      <c r="EL44" s="31">
        <f>COUNTIFS(EL4:EL18, "=In Progress")</f>
        <v>0</v>
      </c>
      <c r="EM44" s="29"/>
      <c r="EN44" s="29"/>
      <c r="EO44" s="29"/>
      <c r="EP44" s="29"/>
      <c r="EQ44" s="29"/>
      <c r="ER44" s="32" t="s">
        <v>271</v>
      </c>
      <c r="ES44" s="32" t="s">
        <v>271</v>
      </c>
      <c r="ET44" s="31">
        <f>COUNTIFS(ET4:ET12, "=In Progress")</f>
        <v>0</v>
      </c>
      <c r="EU44" s="31">
        <f>COUNTIFS(EU4:EU12, "=In Progress")</f>
        <v>0</v>
      </c>
      <c r="EV44" s="31">
        <f>COUNTIFS(EV4:EV12, "=In Progress")</f>
        <v>0</v>
      </c>
      <c r="EW44" s="31"/>
      <c r="EX44" s="31">
        <f>COUNTIFS(EX4:EX12, "=In Progress")</f>
        <v>0</v>
      </c>
      <c r="EY44" s="31">
        <f>COUNTIFS(EY4:EY12, "=In Progress")</f>
        <v>0</v>
      </c>
      <c r="EZ44" s="29"/>
      <c r="FA44" s="29"/>
      <c r="FB44" s="36">
        <f>8+13</f>
        <v>21</v>
      </c>
      <c r="FC44" s="45">
        <f>SUM(G$44, T$44, AG$44)</f>
        <v>1</v>
      </c>
      <c r="FD44" s="45">
        <f>SUM(H$44, U$44, AH$44)</f>
        <v>0</v>
      </c>
      <c r="FE44" s="45">
        <f>SUM(I$44, V$44, AI$44)</f>
        <v>0</v>
      </c>
      <c r="FF44" s="45">
        <f>SUM(K$44, X$44, AK$44)</f>
        <v>0</v>
      </c>
      <c r="FG44" s="45">
        <f>SUM(L$44, Y$44, AL$44)</f>
        <v>0</v>
      </c>
      <c r="FH44" s="47">
        <f>SUM(AT$44, BG$44, BT$44)</f>
        <v>1</v>
      </c>
      <c r="FI44" s="47">
        <f>SUM(AU$44, BH$44, BU$44)</f>
        <v>0</v>
      </c>
      <c r="FJ44" s="47">
        <f>SUM(AV$44, BI$44, BV$44)</f>
        <v>0</v>
      </c>
      <c r="FK44" s="47">
        <f>SUM(AX$44, BK$44, BX$44)</f>
        <v>0</v>
      </c>
      <c r="FL44" s="47">
        <f>SUM(AY$44, BL$44, BY$44)</f>
        <v>0</v>
      </c>
      <c r="FM44" s="45">
        <f>SUM(CG$44, CT$44, DG$44)</f>
        <v>2</v>
      </c>
      <c r="FN44" s="45">
        <f>SUM(CH$44, CU$44, DH$44)</f>
        <v>0</v>
      </c>
      <c r="FO44" s="45">
        <f>SUM(CI$44, CV$44, DI$44)</f>
        <v>0</v>
      </c>
      <c r="FP44" s="45">
        <f>SUM(CK$44, CX$44, DK$44)</f>
        <v>0</v>
      </c>
      <c r="FQ44" s="45">
        <f>SUM(CL$44, CY$44, DL$44)</f>
        <v>0</v>
      </c>
      <c r="FR44" s="47">
        <f>SUM(DT$44,EG$44,ET$44)</f>
        <v>2</v>
      </c>
      <c r="FS44" s="47">
        <f>SUM(DU$44,EH$44,EU$44)</f>
        <v>0</v>
      </c>
      <c r="FT44" s="47">
        <f>SUM(DV$44,EI$44,EV$44)</f>
        <v>0</v>
      </c>
      <c r="FU44" s="47">
        <f>SUM(DX$44,EK$44,EX$44)</f>
        <v>0</v>
      </c>
      <c r="FV44" s="47">
        <f>SUM(DY$44,EL$44,EY$44)</f>
        <v>0</v>
      </c>
      <c r="FW44" s="36"/>
      <c r="FX44" s="51"/>
      <c r="FY44" s="51"/>
      <c r="FZ44" s="51"/>
      <c r="GA44" s="51"/>
      <c r="GB44" s="35"/>
      <c r="GC44" s="41">
        <f t="shared" si="0"/>
        <v>0</v>
      </c>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row>
    <row r="45" spans="1:235">
      <c r="A45" s="28" t="s">
        <v>1279</v>
      </c>
      <c r="B45" s="28"/>
      <c r="C45" s="29"/>
      <c r="D45" s="29"/>
      <c r="E45" s="32" t="s">
        <v>271</v>
      </c>
      <c r="F45" s="32" t="s">
        <v>271</v>
      </c>
      <c r="G45" s="31">
        <f>COUNTIFS(G4:G28, "=Planned")</f>
        <v>0</v>
      </c>
      <c r="H45" s="31">
        <f>COUNTIFS(H4:H28, "=Planned")</f>
        <v>0</v>
      </c>
      <c r="I45" s="31">
        <f>COUNTIFS(I4:I28, "=Planned")</f>
        <v>0</v>
      </c>
      <c r="J45" s="31"/>
      <c r="K45" s="31">
        <f>COUNTIFS(K4:K28, "=Planned")</f>
        <v>0</v>
      </c>
      <c r="L45" s="31">
        <f>COUNTIFS(L4:L28, "=Planned")</f>
        <v>0</v>
      </c>
      <c r="M45" s="29"/>
      <c r="N45" s="29"/>
      <c r="O45" s="29"/>
      <c r="P45" s="29"/>
      <c r="Q45" s="30"/>
      <c r="R45" s="32" t="s">
        <v>271</v>
      </c>
      <c r="S45" s="32" t="s">
        <v>271</v>
      </c>
      <c r="T45" s="31">
        <f>COUNTIFS(T4:T28, "=Planned")</f>
        <v>0</v>
      </c>
      <c r="U45" s="31">
        <f>COUNTIFS(U4:U28, "=Planned")</f>
        <v>0</v>
      </c>
      <c r="V45" s="31">
        <f>COUNTIFS(V4:V28, "=Planned")</f>
        <v>0</v>
      </c>
      <c r="W45" s="31"/>
      <c r="X45" s="31">
        <f>COUNTIFS(X4:X28, "=Planned")</f>
        <v>0</v>
      </c>
      <c r="Y45" s="31">
        <f>COUNTIFS(Y4:Y28, "=Planned")</f>
        <v>0</v>
      </c>
      <c r="Z45" s="29"/>
      <c r="AA45" s="29"/>
      <c r="AB45" s="29"/>
      <c r="AC45" s="29"/>
      <c r="AD45" s="29"/>
      <c r="AE45" s="32" t="s">
        <v>271</v>
      </c>
      <c r="AF45" s="32" t="s">
        <v>271</v>
      </c>
      <c r="AG45" s="31">
        <f>COUNTIFS(AG4:AG28, "=Planned")</f>
        <v>0</v>
      </c>
      <c r="AH45" s="31">
        <f>COUNTIFS(AH4:AH28, "=Planned")</f>
        <v>0</v>
      </c>
      <c r="AI45" s="31">
        <f>COUNTIFS(AI4:AI28, "=Planned")</f>
        <v>0</v>
      </c>
      <c r="AJ45" s="31"/>
      <c r="AK45" s="31">
        <f>COUNTIFS(AK4:AK28, "=Planned")</f>
        <v>0</v>
      </c>
      <c r="AL45" s="31">
        <f>COUNTIFS(AL4:AL28, "=Planned")</f>
        <v>0</v>
      </c>
      <c r="AM45" s="29"/>
      <c r="AN45" s="29"/>
      <c r="AO45" s="29"/>
      <c r="AP45" s="29"/>
      <c r="AQ45" s="29"/>
      <c r="AR45" s="32" t="s">
        <v>271</v>
      </c>
      <c r="AS45" s="32" t="s">
        <v>271</v>
      </c>
      <c r="AT45" s="31">
        <f>COUNTIFS(AT4:AT19, "=Planned")</f>
        <v>0</v>
      </c>
      <c r="AU45" s="31">
        <f>COUNTIFS(AU4:AU19, "=Planned")</f>
        <v>0</v>
      </c>
      <c r="AV45" s="31">
        <f>COUNTIFS(AV4:AV19, "=Planned")</f>
        <v>0</v>
      </c>
      <c r="AW45" s="31"/>
      <c r="AX45" s="31">
        <f>COUNTIFS(AX4:AX19, "=Planned")</f>
        <v>0</v>
      </c>
      <c r="AY45" s="31">
        <f>COUNTIFS(AY4:AY19, "=Planned")</f>
        <v>0</v>
      </c>
      <c r="AZ45" s="29"/>
      <c r="BA45" s="29"/>
      <c r="BB45" s="29"/>
      <c r="BC45" s="29"/>
      <c r="BD45" s="30"/>
      <c r="BE45" s="32" t="s">
        <v>271</v>
      </c>
      <c r="BF45" s="32" t="s">
        <v>271</v>
      </c>
      <c r="BG45" s="31">
        <f>COUNTIFS(BG4:BG14, "=Planned")</f>
        <v>0</v>
      </c>
      <c r="BH45" s="31">
        <f>COUNTIFS(BH4:BH14, "=Planned")</f>
        <v>0</v>
      </c>
      <c r="BI45" s="31">
        <f>COUNTIFS(BI4:BI14, "=Planned")</f>
        <v>0</v>
      </c>
      <c r="BJ45" s="31"/>
      <c r="BK45" s="31">
        <f>COUNTIFS(BK4:BK14, "=Planned")</f>
        <v>0</v>
      </c>
      <c r="BL45" s="31">
        <f>COUNTIFS(BL4:BL14, "=Planned")</f>
        <v>0</v>
      </c>
      <c r="BM45" s="29"/>
      <c r="BN45" s="29"/>
      <c r="BO45" s="29"/>
      <c r="BP45" s="29"/>
      <c r="BQ45" s="29"/>
      <c r="BR45" s="32" t="s">
        <v>271</v>
      </c>
      <c r="BS45" s="32" t="s">
        <v>271</v>
      </c>
      <c r="BT45" s="31">
        <f>COUNTIFS(BT4:BT9, "=Planned")</f>
        <v>0</v>
      </c>
      <c r="BU45" s="31">
        <f>COUNTIFS(BU4:BU9, "=Planned")</f>
        <v>0</v>
      </c>
      <c r="BV45" s="31">
        <f>COUNTIFS(BV4:BV9, "=Planned")</f>
        <v>0</v>
      </c>
      <c r="BW45" s="31"/>
      <c r="BX45" s="31">
        <f>COUNTIFS(BX4:BX9, "=Planned")</f>
        <v>0</v>
      </c>
      <c r="BY45" s="31">
        <f>COUNTIFS(BY4:BY9, "=Planned")</f>
        <v>0</v>
      </c>
      <c r="BZ45" s="29"/>
      <c r="CA45" s="29"/>
      <c r="CB45" s="29"/>
      <c r="CC45" s="29"/>
      <c r="CD45" s="29"/>
      <c r="CE45" s="32" t="s">
        <v>271</v>
      </c>
      <c r="CF45" s="32" t="s">
        <v>271</v>
      </c>
      <c r="CG45" s="32">
        <f>COUNTIFS(CG4:CG29, "=Planned")</f>
        <v>0</v>
      </c>
      <c r="CH45" s="32">
        <f>COUNTIFS(CH4:CH29, "=Planned")</f>
        <v>0</v>
      </c>
      <c r="CI45" s="32">
        <f>COUNTIFS(CI4:CI29, "=Planned")</f>
        <v>0</v>
      </c>
      <c r="CJ45" s="32"/>
      <c r="CK45" s="32">
        <f>COUNTIFS(CK4:CK29, "=Planned")</f>
        <v>0</v>
      </c>
      <c r="CL45" s="32">
        <f>COUNTIFS(CL4:CL29, "=Planned")</f>
        <v>0</v>
      </c>
      <c r="CM45" s="29"/>
      <c r="CN45" s="29"/>
      <c r="CO45" s="29"/>
      <c r="CP45" s="29"/>
      <c r="CQ45" s="30"/>
      <c r="CR45" s="32" t="s">
        <v>271</v>
      </c>
      <c r="CS45" s="32" t="s">
        <v>271</v>
      </c>
      <c r="CT45" s="31">
        <f>COUNTIFS(CT4:CT37, "=Planned")</f>
        <v>0</v>
      </c>
      <c r="CU45" s="32">
        <f>COUNTIFS(CU4:CU37, "=Planned")</f>
        <v>0</v>
      </c>
      <c r="CV45" s="31">
        <f>COUNTIFS(CV4:CV37, "=Planned")</f>
        <v>0</v>
      </c>
      <c r="CW45" s="31"/>
      <c r="CX45" s="31">
        <f>COUNTIFS(CX4:CX37, "=Planned")</f>
        <v>0</v>
      </c>
      <c r="CY45" s="31">
        <f>COUNTIFS(CY4:CY37, "=Planned")</f>
        <v>0</v>
      </c>
      <c r="CZ45" s="29"/>
      <c r="DA45" s="29"/>
      <c r="DB45" s="29"/>
      <c r="DC45" s="29"/>
      <c r="DD45" s="29"/>
      <c r="DE45" s="32" t="s">
        <v>271</v>
      </c>
      <c r="DF45" s="32" t="s">
        <v>271</v>
      </c>
      <c r="DG45" s="31">
        <f>COUNTIFS(DG4:DG29, "=Planned")</f>
        <v>0</v>
      </c>
      <c r="DH45" s="31">
        <f>COUNTIFS(DH4:DH29, "=Planned")</f>
        <v>0</v>
      </c>
      <c r="DI45" s="31">
        <f>COUNTIFS(DI4:DI29, "=Planned")</f>
        <v>0</v>
      </c>
      <c r="DJ45" s="31"/>
      <c r="DK45" s="31">
        <f>COUNTIFS(DK4:DK29, "=Planned")</f>
        <v>0</v>
      </c>
      <c r="DL45" s="31">
        <f>COUNTIFS(DL4:DL29, "=Planned")</f>
        <v>0</v>
      </c>
      <c r="DM45" s="29"/>
      <c r="DN45" s="29"/>
      <c r="DO45" s="29"/>
      <c r="DP45" s="29"/>
      <c r="DQ45" s="29"/>
      <c r="DR45" s="32" t="s">
        <v>271</v>
      </c>
      <c r="DS45" s="32" t="s">
        <v>271</v>
      </c>
      <c r="DT45" s="31">
        <f>COUNTIFS(DT4:DT31, "=Planned")</f>
        <v>0</v>
      </c>
      <c r="DU45" s="31">
        <f>COUNTIFS(DU4:DU31, "=Planned")</f>
        <v>0</v>
      </c>
      <c r="DV45" s="31">
        <f>COUNTIFS(DV4:DV31, "=Planned")</f>
        <v>0</v>
      </c>
      <c r="DW45" s="31"/>
      <c r="DX45" s="31">
        <f>COUNTIFS(DX4:DX31, "=Planned")</f>
        <v>0</v>
      </c>
      <c r="DY45" s="31">
        <f>COUNTIFS(DY4:DY31, "=Planned")</f>
        <v>0</v>
      </c>
      <c r="DZ45" s="29"/>
      <c r="EA45" s="29"/>
      <c r="EB45" s="29"/>
      <c r="EC45" s="29"/>
      <c r="ED45" s="30"/>
      <c r="EE45" s="32" t="s">
        <v>271</v>
      </c>
      <c r="EF45" s="32" t="s">
        <v>271</v>
      </c>
      <c r="EG45" s="31">
        <f>COUNTIFS(EH4:EH18, "=Planned")</f>
        <v>0</v>
      </c>
      <c r="EH45" s="31">
        <f>COUNTIFS(EI4:EI18, "=Planned")</f>
        <v>0</v>
      </c>
      <c r="EI45" s="31">
        <f>COUNTIFS(EK4:EK18, "=Planned")</f>
        <v>0</v>
      </c>
      <c r="EJ45" s="31"/>
      <c r="EK45" s="31">
        <f>COUNTIFS(EL4:EL18, "=Planned")</f>
        <v>0</v>
      </c>
      <c r="EL45" s="31">
        <f>COUNTIFS(EL4:EL18, "=Planned")</f>
        <v>0</v>
      </c>
      <c r="EM45" s="29"/>
      <c r="EN45" s="29"/>
      <c r="EO45" s="29"/>
      <c r="EP45" s="29"/>
      <c r="EQ45" s="29"/>
      <c r="ER45" s="32" t="s">
        <v>271</v>
      </c>
      <c r="ES45" s="32" t="s">
        <v>271</v>
      </c>
      <c r="ET45" s="31">
        <f>COUNTIFS(ET4:ET12, "=Planned")</f>
        <v>0</v>
      </c>
      <c r="EU45" s="31">
        <f>COUNTIFS(EU4:EU12, "=Planned")</f>
        <v>0</v>
      </c>
      <c r="EV45" s="31">
        <f>COUNTIFS(EV4:EV12, "=Planned")</f>
        <v>0</v>
      </c>
      <c r="EW45" s="31"/>
      <c r="EX45" s="31">
        <f>COUNTIFS(EX4:EX12, "=Planned")</f>
        <v>0</v>
      </c>
      <c r="EY45" s="31">
        <f>COUNTIFS(EY4:EY12, "=Planned")</f>
        <v>0</v>
      </c>
      <c r="EZ45" s="33"/>
      <c r="FA45" s="33"/>
      <c r="FB45" s="36"/>
      <c r="FC45" s="45">
        <f>SUM(G$45, T$45, AG$45)</f>
        <v>0</v>
      </c>
      <c r="FD45" s="45">
        <f>SUM(H$45, U$45, AH$45)</f>
        <v>0</v>
      </c>
      <c r="FE45" s="45">
        <f>SUM(I$45, V$45, AI$45)</f>
        <v>0</v>
      </c>
      <c r="FF45" s="45">
        <f>SUM(K$45, X$45, AK$45)</f>
        <v>0</v>
      </c>
      <c r="FG45" s="45">
        <f>SUM(L$45, Y$45, AL$45)</f>
        <v>0</v>
      </c>
      <c r="FH45" s="47">
        <f>SUM(AT$45, BG$45, BT$45)</f>
        <v>0</v>
      </c>
      <c r="FI45" s="47">
        <f>SUM(AU$45, BH$45, BU$45)</f>
        <v>0</v>
      </c>
      <c r="FJ45" s="47">
        <f>SUM(AV$45, BI$45, BV$45)</f>
        <v>0</v>
      </c>
      <c r="FK45" s="47">
        <f>SUM(AX$45, BK$45, BX$45)</f>
        <v>0</v>
      </c>
      <c r="FL45" s="47">
        <f>SUM(AY$45, BL$45, BY$45)</f>
        <v>0</v>
      </c>
      <c r="FM45" s="45">
        <f>SUM(CG$45, CT$45, DG$45)</f>
        <v>0</v>
      </c>
      <c r="FN45" s="45">
        <f>SUM(CH$45, CU$45, DH$45)</f>
        <v>0</v>
      </c>
      <c r="FO45" s="45">
        <f>SUM(CI$45, CV$45, DI$45)</f>
        <v>0</v>
      </c>
      <c r="FP45" s="45">
        <f>SUM(CK$45, CX$45, DK$45)</f>
        <v>0</v>
      </c>
      <c r="FQ45" s="45">
        <f>SUM(CL$45, CY$45, DL$45)</f>
        <v>0</v>
      </c>
      <c r="FR45" s="47">
        <f>SUM(DT$45,EG$45,ET$45)</f>
        <v>0</v>
      </c>
      <c r="FS45" s="47">
        <f>SUM(DU$45,EH$45,EU$45)</f>
        <v>0</v>
      </c>
      <c r="FT45" s="47">
        <f>SUM(DV$45,EI$45,EV$45)</f>
        <v>0</v>
      </c>
      <c r="FU45" s="47">
        <f>SUM(DX$45,EK$45,EX$45)</f>
        <v>0</v>
      </c>
      <c r="FV45" s="47">
        <f>SUM(DY$45,EL$45,EY$45)</f>
        <v>0</v>
      </c>
      <c r="FW45" s="36"/>
      <c r="FX45" s="51"/>
      <c r="FY45" s="51"/>
      <c r="FZ45" s="51"/>
      <c r="GA45" s="51"/>
      <c r="GB45" s="36"/>
      <c r="GC45" s="41">
        <f t="shared" si="0"/>
        <v>0</v>
      </c>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row>
    <row r="46" spans="1:235">
      <c r="A46" s="28" t="s">
        <v>1280</v>
      </c>
      <c r="B46" s="28"/>
      <c r="C46" s="29"/>
      <c r="D46" s="29"/>
      <c r="E46" s="32" t="s">
        <v>271</v>
      </c>
      <c r="F46" s="32" t="s">
        <v>271</v>
      </c>
      <c r="G46" s="31">
        <f>COUNTIFS(G4:G28, "=Tentative")</f>
        <v>0</v>
      </c>
      <c r="H46" s="31">
        <f>COUNTIFS(H4:H28, "=Tentative")</f>
        <v>0</v>
      </c>
      <c r="I46" s="31">
        <f>COUNTIFS(I4:I28, "=Tentative")</f>
        <v>0</v>
      </c>
      <c r="J46" s="31"/>
      <c r="K46" s="31">
        <f>COUNTIFS(K4:K28, "=Tentative")</f>
        <v>0</v>
      </c>
      <c r="L46" s="31">
        <f>COUNTIFS(L4:L28, "=Tentative")</f>
        <v>0</v>
      </c>
      <c r="M46" s="29"/>
      <c r="N46" s="29"/>
      <c r="O46" s="29"/>
      <c r="P46" s="29"/>
      <c r="Q46" s="29"/>
      <c r="R46" s="32" t="s">
        <v>271</v>
      </c>
      <c r="S46" s="32" t="s">
        <v>271</v>
      </c>
      <c r="T46" s="31">
        <f>COUNTIFS(T4:T28, "=Tentative")</f>
        <v>0</v>
      </c>
      <c r="U46" s="31">
        <f>COUNTIFS(U4:U28, "=Tentative")</f>
        <v>0</v>
      </c>
      <c r="V46" s="31">
        <f>COUNTIFS(V4:V28, "=Tentative")</f>
        <v>0</v>
      </c>
      <c r="W46" s="31"/>
      <c r="X46" s="31">
        <f>COUNTIFS(X4:X28, "=Tentative")</f>
        <v>0</v>
      </c>
      <c r="Y46" s="31">
        <f>COUNTIFS(Y4:Y28, "=Tentative")</f>
        <v>0</v>
      </c>
      <c r="Z46" s="29"/>
      <c r="AA46" s="29"/>
      <c r="AB46" s="29"/>
      <c r="AC46" s="29"/>
      <c r="AD46" s="29"/>
      <c r="AE46" s="32" t="s">
        <v>271</v>
      </c>
      <c r="AF46" s="32" t="s">
        <v>271</v>
      </c>
      <c r="AG46" s="31">
        <f>COUNTIFS(AG4:AG28, "=Tentative")</f>
        <v>0</v>
      </c>
      <c r="AH46" s="31">
        <f>COUNTIFS(AH4:AH28, "=Tentative")</f>
        <v>0</v>
      </c>
      <c r="AI46" s="31">
        <f>COUNTIFS(AI4:AI28, "=Tentative")</f>
        <v>0</v>
      </c>
      <c r="AJ46" s="31"/>
      <c r="AK46" s="31">
        <f>COUNTIFS(AK4:AK28, "=Tentative")</f>
        <v>0</v>
      </c>
      <c r="AL46" s="31">
        <f>COUNTIFS(AL4:AL28, "=Tentative")</f>
        <v>0</v>
      </c>
      <c r="AM46" s="29"/>
      <c r="AN46" s="29"/>
      <c r="AO46" s="29"/>
      <c r="AP46" s="29"/>
      <c r="AQ46" s="29"/>
      <c r="AR46" s="32" t="s">
        <v>271</v>
      </c>
      <c r="AS46" s="32" t="s">
        <v>271</v>
      </c>
      <c r="AT46" s="31">
        <f>COUNTIFS(AT4:AT19, "=Tentative")</f>
        <v>0</v>
      </c>
      <c r="AU46" s="31">
        <f>COUNTIFS(AU4:AU19, "=Tentative")</f>
        <v>0</v>
      </c>
      <c r="AV46" s="31">
        <f>COUNTIFS(AV4:AV19, "=Tentative")</f>
        <v>0</v>
      </c>
      <c r="AW46" s="31"/>
      <c r="AX46" s="31">
        <f>COUNTIFS(AX4:AX19, "=Tentative")</f>
        <v>0</v>
      </c>
      <c r="AY46" s="31">
        <f>COUNTIFS(AY4:AY19, "=Tentative")</f>
        <v>0</v>
      </c>
      <c r="AZ46" s="29"/>
      <c r="BA46" s="29"/>
      <c r="BB46" s="29"/>
      <c r="BC46" s="29"/>
      <c r="BD46" s="29"/>
      <c r="BE46" s="32" t="s">
        <v>271</v>
      </c>
      <c r="BF46" s="32" t="s">
        <v>271</v>
      </c>
      <c r="BG46" s="31">
        <f>COUNTIFS(BG4:BG14, "=Tentative")</f>
        <v>0</v>
      </c>
      <c r="BH46" s="31">
        <f>COUNTIFS(BH4:BH14, "=Tentative")</f>
        <v>0</v>
      </c>
      <c r="BI46" s="31">
        <f>COUNTIFS(BI4:BI14, "=Tentative")</f>
        <v>0</v>
      </c>
      <c r="BJ46" s="31"/>
      <c r="BK46" s="31">
        <f>COUNTIFS(BK4:BK14, "=Tentative")</f>
        <v>0</v>
      </c>
      <c r="BL46" s="31">
        <f>COUNTIFS(BL4:BL14, "=Tentative")</f>
        <v>0</v>
      </c>
      <c r="BM46" s="29"/>
      <c r="BN46" s="29"/>
      <c r="BO46" s="29"/>
      <c r="BP46" s="29"/>
      <c r="BQ46" s="29"/>
      <c r="BR46" s="32" t="s">
        <v>271</v>
      </c>
      <c r="BS46" s="32" t="s">
        <v>271</v>
      </c>
      <c r="BT46" s="31">
        <f>COUNTIFS(BT4:BT9, "=Tentative")</f>
        <v>0</v>
      </c>
      <c r="BU46" s="31">
        <f>COUNTIFS(BU4:BU9, "=Tentative")</f>
        <v>0</v>
      </c>
      <c r="BV46" s="31">
        <f>COUNTIFS(BV4:BV9, "=Tentative")</f>
        <v>0</v>
      </c>
      <c r="BW46" s="31"/>
      <c r="BX46" s="31">
        <f>COUNTIFS(BX4:BX9, "=Tentative")</f>
        <v>0</v>
      </c>
      <c r="BY46" s="31">
        <f>COUNTIFS(BY4:BY9, "=Tentative")</f>
        <v>0</v>
      </c>
      <c r="BZ46" s="29"/>
      <c r="CA46" s="29"/>
      <c r="CB46" s="29"/>
      <c r="CC46" s="29"/>
      <c r="CD46" s="29"/>
      <c r="CE46" s="32" t="s">
        <v>271</v>
      </c>
      <c r="CF46" s="32" t="s">
        <v>271</v>
      </c>
      <c r="CG46" s="32">
        <f>COUNTIFS(CG4:CG29, "=Tentative")</f>
        <v>0</v>
      </c>
      <c r="CH46" s="32">
        <f>COUNTIFS(CH4:CH29, "=Tentative")</f>
        <v>0</v>
      </c>
      <c r="CI46" s="32">
        <f>COUNTIFS(CI4:CI29, "=Tentative")</f>
        <v>0</v>
      </c>
      <c r="CJ46" s="32"/>
      <c r="CK46" s="32">
        <f>COUNTIFS(CK4:CK29, "=Tentative")</f>
        <v>0</v>
      </c>
      <c r="CL46" s="32">
        <f>COUNTIFS(CL4:CL29, "=Tentative")</f>
        <v>0</v>
      </c>
      <c r="CM46" s="29"/>
      <c r="CN46" s="29"/>
      <c r="CO46" s="29"/>
      <c r="CP46" s="29"/>
      <c r="CQ46" s="29"/>
      <c r="CR46" s="32" t="s">
        <v>271</v>
      </c>
      <c r="CS46" s="32" t="s">
        <v>271</v>
      </c>
      <c r="CT46" s="31">
        <f>COUNTIFS(CT4:CT37, "=Tentative")</f>
        <v>0</v>
      </c>
      <c r="CU46" s="31">
        <f>COUNTIFS(CU4:CU37, "=Tentative")</f>
        <v>0</v>
      </c>
      <c r="CV46" s="31">
        <f>COUNTIFS(CV4:CV37, "=Tentative")</f>
        <v>0</v>
      </c>
      <c r="CW46" s="31"/>
      <c r="CX46" s="31">
        <f>COUNTIFS(CX4:CX37, "=Tentative")</f>
        <v>0</v>
      </c>
      <c r="CY46" s="31">
        <f>COUNTIFS(CY4:CY37, "=Tentative")</f>
        <v>0</v>
      </c>
      <c r="CZ46" s="29"/>
      <c r="DA46" s="29"/>
      <c r="DB46" s="29"/>
      <c r="DC46" s="29"/>
      <c r="DD46" s="29"/>
      <c r="DE46" s="32" t="s">
        <v>271</v>
      </c>
      <c r="DF46" s="32" t="s">
        <v>271</v>
      </c>
      <c r="DG46" s="31">
        <f>COUNTIFS(DG4:DG29, "=Tentative")</f>
        <v>0</v>
      </c>
      <c r="DH46" s="31">
        <f>COUNTIFS(DH4:DH29, "=Tentative")</f>
        <v>0</v>
      </c>
      <c r="DI46" s="31">
        <f>COUNTIFS(DI4:DI29, "=Tentative")</f>
        <v>0</v>
      </c>
      <c r="DJ46" s="31"/>
      <c r="DK46" s="31">
        <f>COUNTIFS(DK4:DK29, "=Tentative")</f>
        <v>0</v>
      </c>
      <c r="DL46" s="31">
        <f>COUNTIFS(DL4:DL29, "=Tentative")</f>
        <v>0</v>
      </c>
      <c r="DM46" s="29"/>
      <c r="DN46" s="29"/>
      <c r="DO46" s="29"/>
      <c r="DP46" s="29"/>
      <c r="DQ46" s="29"/>
      <c r="DR46" s="32" t="s">
        <v>271</v>
      </c>
      <c r="DS46" s="32" t="s">
        <v>271</v>
      </c>
      <c r="DT46" s="31">
        <f>COUNTIFS(DT4:DT31, "=Tentative")</f>
        <v>0</v>
      </c>
      <c r="DU46" s="31">
        <f>COUNTIFS(DU4:DU31, "=Tentative")</f>
        <v>0</v>
      </c>
      <c r="DV46" s="31">
        <f>COUNTIFS(DV4:DV31, "=Tentative")</f>
        <v>0</v>
      </c>
      <c r="DW46" s="31"/>
      <c r="DX46" s="31">
        <f>COUNTIFS(DX4:DX31, "=Tentative")</f>
        <v>0</v>
      </c>
      <c r="DY46" s="31">
        <f>COUNTIFS(DY4:DY31, "=Tentative")</f>
        <v>0</v>
      </c>
      <c r="DZ46" s="29"/>
      <c r="EA46" s="29"/>
      <c r="EB46" s="29"/>
      <c r="EC46" s="29"/>
      <c r="ED46" s="29"/>
      <c r="EE46" s="32" t="s">
        <v>271</v>
      </c>
      <c r="EF46" s="32" t="s">
        <v>271</v>
      </c>
      <c r="EG46" s="31">
        <f>COUNTIFS(EH4:EH18, "=Tentative")</f>
        <v>0</v>
      </c>
      <c r="EH46" s="31">
        <f>COUNTIFS(EH4:EH18, "=Tentative")</f>
        <v>0</v>
      </c>
      <c r="EI46" s="31">
        <f>COUNTIFS(EI4:EI18, "=Tentative")</f>
        <v>0</v>
      </c>
      <c r="EJ46" s="31"/>
      <c r="EK46" s="31">
        <f>COUNTIFS(EK4:EK18, "=Tentative")</f>
        <v>0</v>
      </c>
      <c r="EL46" s="31">
        <f>COUNTIFS(EL4:EL18, "=Tentative")</f>
        <v>0</v>
      </c>
      <c r="EM46" s="29"/>
      <c r="EN46" s="29"/>
      <c r="EO46" s="29"/>
      <c r="EP46" s="29"/>
      <c r="EQ46" s="29"/>
      <c r="ER46" s="32" t="s">
        <v>271</v>
      </c>
      <c r="ES46" s="32" t="s">
        <v>271</v>
      </c>
      <c r="ET46" s="31">
        <f>COUNTIFS(ET4:ET12, "=Tentative")</f>
        <v>0</v>
      </c>
      <c r="EU46" s="31">
        <f>COUNTIFS(EU4:EU12, "=Tentative")</f>
        <v>0</v>
      </c>
      <c r="EV46" s="31">
        <f>COUNTIFS(EV4:EV12, "=Tentative")</f>
        <v>0</v>
      </c>
      <c r="EW46" s="31"/>
      <c r="EX46" s="31">
        <f>COUNTIFS(EX4:EX12, "=Tentative")</f>
        <v>0</v>
      </c>
      <c r="EY46" s="31">
        <f>COUNTIFS(EY4:EY12, "=Tentative")</f>
        <v>0</v>
      </c>
      <c r="EZ46" s="33"/>
      <c r="FA46" s="33"/>
      <c r="FB46" s="36"/>
      <c r="FC46" s="45">
        <f>SUM(G$46, T$46, AG$46)</f>
        <v>0</v>
      </c>
      <c r="FD46" s="45">
        <f>SUM(H$46, U$46, AH$46)</f>
        <v>0</v>
      </c>
      <c r="FE46" s="45">
        <f>SUM(I$46, V$46, AI$46)</f>
        <v>0</v>
      </c>
      <c r="FF46" s="45">
        <f>SUM(K$46, X$46, AK$46)</f>
        <v>0</v>
      </c>
      <c r="FG46" s="45">
        <f>SUM(L$46, Y$46, AL$46)</f>
        <v>0</v>
      </c>
      <c r="FH46" s="47">
        <f>SUM(AT$46, BG$46, BT$46)</f>
        <v>0</v>
      </c>
      <c r="FI46" s="47">
        <f>SUM(AU$46, BH$46, BU$46)</f>
        <v>0</v>
      </c>
      <c r="FJ46" s="47">
        <f>SUM(AV$46, BI$46, BV$46)</f>
        <v>0</v>
      </c>
      <c r="FK46" s="47">
        <f>SUM(AX$46, BK$46, BX$46)</f>
        <v>0</v>
      </c>
      <c r="FL46" s="47">
        <f>SUM(AY$46, BL$46, BY$46)</f>
        <v>0</v>
      </c>
      <c r="FM46" s="45">
        <f>SUM(CG$46, CT$46, DG$46)</f>
        <v>0</v>
      </c>
      <c r="FN46" s="45">
        <f>SUM(CH$46, CU$46, DH$46)</f>
        <v>0</v>
      </c>
      <c r="FO46" s="45">
        <f>SUM(CI$46, CV$46, DI$46)</f>
        <v>0</v>
      </c>
      <c r="FP46" s="45">
        <f>SUM(CK$46, CX$46, DK$46)</f>
        <v>0</v>
      </c>
      <c r="FQ46" s="45">
        <f>SUM(CL$46, CY$46, DL$46)</f>
        <v>0</v>
      </c>
      <c r="FR46" s="47">
        <f>SUM(DT$46,EG$46,ET$46)</f>
        <v>0</v>
      </c>
      <c r="FS46" s="47">
        <f>SUM(DU$46,EH$46,EU$46)</f>
        <v>0</v>
      </c>
      <c r="FT46" s="47">
        <f>SUM(DV$46,EI$46,EV$46)</f>
        <v>0</v>
      </c>
      <c r="FU46" s="47">
        <f>SUM(DX$46,EK$46,EX$46)</f>
        <v>0</v>
      </c>
      <c r="FV46" s="47">
        <f>SUM(DY$46,EL$46,EY$46)</f>
        <v>0</v>
      </c>
      <c r="FW46" s="36"/>
      <c r="FX46" s="51"/>
      <c r="FY46" s="51"/>
      <c r="FZ46" s="51"/>
      <c r="GA46" s="51"/>
      <c r="GB46" s="36"/>
      <c r="GC46" s="41">
        <f t="shared" si="0"/>
        <v>0</v>
      </c>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row>
    <row r="47" spans="1:235">
      <c r="A47" s="42" t="s">
        <v>1281</v>
      </c>
      <c r="B47" s="28"/>
      <c r="C47" s="29"/>
      <c r="D47" s="29"/>
      <c r="E47" s="28"/>
      <c r="F47" s="28"/>
      <c r="G47" s="28"/>
      <c r="H47" s="28"/>
      <c r="I47" s="28"/>
      <c r="J47" s="28"/>
      <c r="K47" s="28"/>
      <c r="L47" s="28"/>
      <c r="M47" s="31">
        <f>COUNTIFS(C$3:C$38, "=CEE")</f>
        <v>1</v>
      </c>
      <c r="N47" s="34"/>
      <c r="O47" s="29"/>
      <c r="P47" s="29"/>
      <c r="Q47" s="29"/>
      <c r="R47" s="33"/>
      <c r="S47" s="33"/>
      <c r="T47" s="34"/>
      <c r="U47" s="34"/>
      <c r="V47" s="34"/>
      <c r="W47" s="34"/>
      <c r="X47" s="34"/>
      <c r="Y47" s="34"/>
      <c r="Z47" s="31">
        <f>COUNTIFS(P$3:P$38, "=CEE")</f>
        <v>1</v>
      </c>
      <c r="AA47" s="34"/>
      <c r="AB47" s="29"/>
      <c r="AC47" s="29"/>
      <c r="AD47" s="29"/>
      <c r="AE47" s="33"/>
      <c r="AF47" s="33"/>
      <c r="AG47" s="34"/>
      <c r="AH47" s="34"/>
      <c r="AI47" s="34"/>
      <c r="AJ47" s="34"/>
      <c r="AK47" s="34"/>
      <c r="AL47" s="34"/>
      <c r="AM47" s="31">
        <f>COUNTIFS(AC$3:AC$38, "=CEE")</f>
        <v>1</v>
      </c>
      <c r="AN47" s="34"/>
      <c r="AO47" s="29"/>
      <c r="AP47" s="29"/>
      <c r="AQ47" s="29"/>
      <c r="AR47" s="33"/>
      <c r="AS47" s="33"/>
      <c r="AT47" s="34"/>
      <c r="AU47" s="34"/>
      <c r="AV47" s="34"/>
      <c r="AW47" s="34"/>
      <c r="AX47" s="34"/>
      <c r="AY47" s="34"/>
      <c r="AZ47" s="31">
        <f>COUNTIFS(AP$3:AP$38, "=CEE")</f>
        <v>0</v>
      </c>
      <c r="BA47" s="34"/>
      <c r="BB47" s="29"/>
      <c r="BC47" s="29"/>
      <c r="BD47" s="29"/>
      <c r="BE47" s="33"/>
      <c r="BF47" s="33"/>
      <c r="BG47" s="34"/>
      <c r="BH47" s="34"/>
      <c r="BI47" s="34"/>
      <c r="BJ47" s="34"/>
      <c r="BK47" s="34"/>
      <c r="BL47" s="34"/>
      <c r="BM47" s="31">
        <f>COUNTIFS(BC$3:BC$38, "=CEE")</f>
        <v>1</v>
      </c>
      <c r="BN47" s="34"/>
      <c r="BO47" s="29"/>
      <c r="BP47" s="29"/>
      <c r="BQ47" s="29"/>
      <c r="BR47" s="33"/>
      <c r="BS47" s="33"/>
      <c r="BT47" s="34"/>
      <c r="BU47" s="34"/>
      <c r="BV47" s="34"/>
      <c r="BW47" s="34"/>
      <c r="BX47" s="34"/>
      <c r="BY47" s="34"/>
      <c r="BZ47" s="31">
        <f>COUNTIFS(BP$3:BP$38, "=CEE")</f>
        <v>0</v>
      </c>
      <c r="CA47" s="34"/>
      <c r="CB47" s="29"/>
      <c r="CC47" s="29"/>
      <c r="CD47" s="29"/>
      <c r="CE47" s="33"/>
      <c r="CF47" s="33"/>
      <c r="CG47" s="34"/>
      <c r="CH47" s="34"/>
      <c r="CI47" s="34"/>
      <c r="CJ47" s="34"/>
      <c r="CK47" s="34"/>
      <c r="CL47" s="34"/>
      <c r="CM47" s="31">
        <f>COUNTIFS(CC$3:CC$38, "=CEE")</f>
        <v>1</v>
      </c>
      <c r="CN47" s="34"/>
      <c r="CO47" s="29"/>
      <c r="CP47" s="29"/>
      <c r="CQ47" s="29"/>
      <c r="CR47" s="33"/>
      <c r="CS47" s="33"/>
      <c r="CT47" s="34"/>
      <c r="CU47" s="34"/>
      <c r="CV47" s="34"/>
      <c r="CW47" s="34"/>
      <c r="CX47" s="34"/>
      <c r="CY47" s="34"/>
      <c r="CZ47" s="31">
        <f>COUNTIFS(CP$3:CP$37, "=CEE")</f>
        <v>2</v>
      </c>
      <c r="DA47" s="34"/>
      <c r="DB47" s="29"/>
      <c r="DC47" s="29"/>
      <c r="DD47" s="29"/>
      <c r="DE47" s="33"/>
      <c r="DF47" s="33"/>
      <c r="DG47" s="34"/>
      <c r="DH47" s="34"/>
      <c r="DI47" s="34"/>
      <c r="DJ47" s="34"/>
      <c r="DK47" s="34"/>
      <c r="DL47" s="34"/>
      <c r="DM47" s="31">
        <f>COUNTIFS(DC$3:DC$38, "=CEE")</f>
        <v>0</v>
      </c>
      <c r="DN47" s="34"/>
      <c r="DO47" s="29"/>
      <c r="DP47" s="29"/>
      <c r="DQ47" s="29"/>
      <c r="DR47" s="33"/>
      <c r="DS47" s="33"/>
      <c r="DT47" s="34"/>
      <c r="DU47" s="34"/>
      <c r="DV47" s="34"/>
      <c r="DW47" s="34"/>
      <c r="DX47" s="34"/>
      <c r="DY47" s="34"/>
      <c r="DZ47" s="31">
        <f>COUNTIFS(DP$3:DP$38, "=CEE")</f>
        <v>1</v>
      </c>
      <c r="EA47" s="34"/>
      <c r="EB47" s="29"/>
      <c r="EC47" s="29"/>
      <c r="ED47" s="29"/>
      <c r="EE47" s="33"/>
      <c r="EF47" s="33"/>
      <c r="EG47" s="34"/>
      <c r="EH47" s="34"/>
      <c r="EI47" s="34"/>
      <c r="EJ47" s="34"/>
      <c r="EK47" s="34"/>
      <c r="EL47" s="34"/>
      <c r="EM47" s="31">
        <f>COUNTIFS(EC$3:EC$38, "=CEE")</f>
        <v>1</v>
      </c>
      <c r="EN47" s="34"/>
      <c r="EO47" s="29"/>
      <c r="EP47" s="29"/>
      <c r="EQ47" s="29"/>
      <c r="ER47" s="33"/>
      <c r="ES47" s="33"/>
      <c r="ET47" s="34"/>
      <c r="EU47" s="34"/>
      <c r="EV47" s="34"/>
      <c r="EW47" s="34"/>
      <c r="EX47" s="34"/>
      <c r="EY47" s="34"/>
      <c r="EZ47" s="31">
        <f>COUNTIFS(EP$3:EP$38, "=CEE")</f>
        <v>1</v>
      </c>
      <c r="FA47" s="34"/>
      <c r="FB47" s="36"/>
      <c r="FC47" s="52">
        <f>SUM(FC43:FC46)</f>
        <v>1</v>
      </c>
      <c r="FD47" s="52">
        <f t="shared" ref="FD47:FV47" si="1">SUM(FD43:FD46)</f>
        <v>0</v>
      </c>
      <c r="FE47" s="52">
        <f t="shared" si="1"/>
        <v>0</v>
      </c>
      <c r="FF47" s="52">
        <f t="shared" si="1"/>
        <v>0</v>
      </c>
      <c r="FG47" s="52">
        <f t="shared" si="1"/>
        <v>0</v>
      </c>
      <c r="FH47" s="52">
        <f t="shared" si="1"/>
        <v>1</v>
      </c>
      <c r="FI47" s="52">
        <f t="shared" si="1"/>
        <v>0</v>
      </c>
      <c r="FJ47" s="52">
        <f t="shared" si="1"/>
        <v>0</v>
      </c>
      <c r="FK47" s="52">
        <f t="shared" si="1"/>
        <v>0</v>
      </c>
      <c r="FL47" s="52">
        <f t="shared" si="1"/>
        <v>0</v>
      </c>
      <c r="FM47" s="52">
        <f t="shared" si="1"/>
        <v>2</v>
      </c>
      <c r="FN47" s="52">
        <f t="shared" si="1"/>
        <v>0</v>
      </c>
      <c r="FO47" s="52">
        <f t="shared" si="1"/>
        <v>0</v>
      </c>
      <c r="FP47" s="52">
        <f t="shared" si="1"/>
        <v>0</v>
      </c>
      <c r="FQ47" s="52">
        <f t="shared" si="1"/>
        <v>0</v>
      </c>
      <c r="FR47" s="52">
        <f t="shared" si="1"/>
        <v>2</v>
      </c>
      <c r="FS47" s="52">
        <f t="shared" si="1"/>
        <v>0</v>
      </c>
      <c r="FT47" s="52">
        <f t="shared" si="1"/>
        <v>0</v>
      </c>
      <c r="FU47" s="52">
        <f t="shared" si="1"/>
        <v>0</v>
      </c>
      <c r="FV47" s="52">
        <f t="shared" si="1"/>
        <v>0</v>
      </c>
      <c r="FW47" s="36"/>
      <c r="FX47" s="29">
        <f t="shared" ref="FX47:FX84" si="2">SUM(M47,Z47,AM47)</f>
        <v>3</v>
      </c>
      <c r="FY47" s="29">
        <f t="shared" ref="FY47:FY64" si="3">SUM(AZ47,BM47,BZ47)</f>
        <v>1</v>
      </c>
      <c r="FZ47" s="29">
        <f t="shared" ref="FZ47:FZ64" si="4">SUM(CM47,CZ47,DM47)</f>
        <v>3</v>
      </c>
      <c r="GA47" s="29">
        <f t="shared" ref="GA47:GA61" si="5">SUM(DZ47,EM47,EZ47)</f>
        <v>3</v>
      </c>
      <c r="GB47" s="36"/>
      <c r="GC47" s="41">
        <f t="shared" si="0"/>
        <v>10</v>
      </c>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row>
    <row r="48" spans="1:235">
      <c r="A48" s="42" t="s">
        <v>1282</v>
      </c>
      <c r="B48" s="28"/>
      <c r="C48" s="29"/>
      <c r="D48" s="29"/>
      <c r="E48" s="28"/>
      <c r="F48" s="28"/>
      <c r="G48" s="28"/>
      <c r="H48" s="28"/>
      <c r="I48" s="28"/>
      <c r="J48" s="28"/>
      <c r="K48" s="28"/>
      <c r="L48" s="28"/>
      <c r="M48" s="31">
        <f>COUNTIFS(C$3:C$38, "=CIC China")</f>
        <v>0</v>
      </c>
      <c r="N48" s="34"/>
      <c r="O48" s="29"/>
      <c r="P48" s="29"/>
      <c r="Q48" s="29"/>
      <c r="R48" s="33"/>
      <c r="S48" s="33"/>
      <c r="T48" s="34"/>
      <c r="U48" s="34"/>
      <c r="V48" s="34"/>
      <c r="W48" s="34"/>
      <c r="X48" s="34"/>
      <c r="Y48" s="34"/>
      <c r="Z48" s="31">
        <f>COUNTIFS(P$3:P$38, "=CIC China")</f>
        <v>0</v>
      </c>
      <c r="AA48" s="34"/>
      <c r="AB48" s="29"/>
      <c r="AC48" s="29"/>
      <c r="AD48" s="29"/>
      <c r="AE48" s="33"/>
      <c r="AF48" s="33"/>
      <c r="AG48" s="34"/>
      <c r="AH48" s="34"/>
      <c r="AI48" s="34"/>
      <c r="AJ48" s="34"/>
      <c r="AK48" s="34"/>
      <c r="AL48" s="34"/>
      <c r="AM48" s="31">
        <f>COUNTIFS(AC$3:AC$38, "=CIC China")</f>
        <v>0</v>
      </c>
      <c r="AN48" s="34"/>
      <c r="AO48" s="29"/>
      <c r="AP48" s="29"/>
      <c r="AQ48" s="29"/>
      <c r="AR48" s="33"/>
      <c r="AS48" s="33"/>
      <c r="AT48" s="34"/>
      <c r="AU48" s="34"/>
      <c r="AV48" s="34"/>
      <c r="AW48" s="34"/>
      <c r="AX48" s="34"/>
      <c r="AY48" s="34"/>
      <c r="AZ48" s="31">
        <f>COUNTIFS(AP$3:AP$38, "=CIC China")</f>
        <v>0</v>
      </c>
      <c r="BA48" s="34"/>
      <c r="BB48" s="29"/>
      <c r="BC48" s="29"/>
      <c r="BD48" s="29"/>
      <c r="BE48" s="33"/>
      <c r="BF48" s="33"/>
      <c r="BG48" s="34"/>
      <c r="BH48" s="34"/>
      <c r="BI48" s="34"/>
      <c r="BJ48" s="34"/>
      <c r="BK48" s="34"/>
      <c r="BL48" s="34"/>
      <c r="BM48" s="31">
        <f>COUNTIFS(BC$3:BC$38, "=CIC China")</f>
        <v>1</v>
      </c>
      <c r="BN48" s="34"/>
      <c r="BO48" s="29"/>
      <c r="BP48" s="29"/>
      <c r="BQ48" s="29"/>
      <c r="BR48" s="33"/>
      <c r="BS48" s="33"/>
      <c r="BT48" s="34"/>
      <c r="BU48" s="34"/>
      <c r="BV48" s="34"/>
      <c r="BW48" s="34"/>
      <c r="BX48" s="34"/>
      <c r="BY48" s="34"/>
      <c r="BZ48" s="31">
        <f>COUNTIFS(BP$3:BP$38, "=CIC China")</f>
        <v>0</v>
      </c>
      <c r="CA48" s="34"/>
      <c r="CB48" s="29"/>
      <c r="CC48" s="29"/>
      <c r="CD48" s="29"/>
      <c r="CE48" s="33"/>
      <c r="CF48" s="33"/>
      <c r="CG48" s="34"/>
      <c r="CH48" s="34"/>
      <c r="CI48" s="34"/>
      <c r="CJ48" s="34"/>
      <c r="CK48" s="34"/>
      <c r="CL48" s="34"/>
      <c r="CM48" s="31">
        <f>COUNTIFS(CC$3:CC$38, "=CIC China")</f>
        <v>1</v>
      </c>
      <c r="CN48" s="34"/>
      <c r="CO48" s="29"/>
      <c r="CP48" s="29"/>
      <c r="CQ48" s="29"/>
      <c r="CR48" s="33"/>
      <c r="CS48" s="33"/>
      <c r="CT48" s="34"/>
      <c r="CU48" s="34"/>
      <c r="CV48" s="34"/>
      <c r="CW48" s="34"/>
      <c r="CX48" s="34"/>
      <c r="CY48" s="34"/>
      <c r="CZ48" s="31">
        <f>COUNTIFS(CP$3:CP$37, "=CIC China")</f>
        <v>0</v>
      </c>
      <c r="DA48" s="34"/>
      <c r="DB48" s="29"/>
      <c r="DC48" s="29"/>
      <c r="DD48" s="29"/>
      <c r="DE48" s="33"/>
      <c r="DF48" s="33"/>
      <c r="DG48" s="34"/>
      <c r="DH48" s="34"/>
      <c r="DI48" s="34"/>
      <c r="DJ48" s="34"/>
      <c r="DK48" s="34"/>
      <c r="DL48" s="34"/>
      <c r="DM48" s="31">
        <f>COUNTIFS(DC$3:DC$38, "=CIC China")</f>
        <v>0</v>
      </c>
      <c r="DN48" s="34"/>
      <c r="DO48" s="29"/>
      <c r="DP48" s="29"/>
      <c r="DQ48" s="29"/>
      <c r="DR48" s="33"/>
      <c r="DS48" s="33"/>
      <c r="DT48" s="34"/>
      <c r="DU48" s="34"/>
      <c r="DV48" s="34"/>
      <c r="DW48" s="34"/>
      <c r="DX48" s="34"/>
      <c r="DY48" s="34"/>
      <c r="DZ48" s="31">
        <f>COUNTIFS(DP$3:DP$38, "=CIC China")</f>
        <v>1</v>
      </c>
      <c r="EA48" s="34"/>
      <c r="EB48" s="29"/>
      <c r="EC48" s="29"/>
      <c r="ED48" s="29"/>
      <c r="EE48" s="33"/>
      <c r="EF48" s="33"/>
      <c r="EG48" s="34"/>
      <c r="EH48" s="34"/>
      <c r="EI48" s="34"/>
      <c r="EJ48" s="34"/>
      <c r="EK48" s="34"/>
      <c r="EL48" s="34"/>
      <c r="EM48" s="31">
        <f>COUNTIFS(EC$3:EC$38, "=CIC China")</f>
        <v>0</v>
      </c>
      <c r="EN48" s="34"/>
      <c r="EO48" s="29"/>
      <c r="EP48" s="29"/>
      <c r="EQ48" s="29"/>
      <c r="ER48" s="33"/>
      <c r="ES48" s="33"/>
      <c r="ET48" s="34"/>
      <c r="EU48" s="34"/>
      <c r="EV48" s="34"/>
      <c r="EW48" s="34"/>
      <c r="EX48" s="34"/>
      <c r="EY48" s="34"/>
      <c r="EZ48" s="31">
        <f>COUNTIFS(EP$3:EP$38, "=CIC China")</f>
        <v>0</v>
      </c>
      <c r="FA48" s="34"/>
      <c r="FB48" s="36"/>
      <c r="FC48" s="48"/>
      <c r="FD48" s="48"/>
      <c r="FE48" s="48"/>
      <c r="FF48" s="48"/>
      <c r="FG48" s="48"/>
      <c r="FH48" s="48"/>
      <c r="FI48" s="48"/>
      <c r="FJ48" s="48"/>
      <c r="FK48" s="48"/>
      <c r="FL48" s="48"/>
      <c r="FM48" s="48"/>
      <c r="FN48" s="48"/>
      <c r="FO48" s="48"/>
      <c r="FP48" s="48"/>
      <c r="FQ48" s="48"/>
      <c r="FR48" s="48"/>
      <c r="FS48" s="48"/>
      <c r="FT48" s="48"/>
      <c r="FU48" s="48"/>
      <c r="FV48" s="48"/>
      <c r="FW48" s="36"/>
      <c r="FX48" s="29">
        <f t="shared" si="2"/>
        <v>0</v>
      </c>
      <c r="FY48" s="29">
        <f t="shared" si="3"/>
        <v>1</v>
      </c>
      <c r="FZ48" s="29">
        <f t="shared" si="4"/>
        <v>1</v>
      </c>
      <c r="GA48" s="29">
        <f t="shared" si="5"/>
        <v>1</v>
      </c>
      <c r="GB48" s="36"/>
      <c r="GC48" s="41">
        <f t="shared" si="0"/>
        <v>3</v>
      </c>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row>
    <row r="49" spans="1:235">
      <c r="A49" s="42" t="s">
        <v>1283</v>
      </c>
      <c r="B49" s="28"/>
      <c r="C49" s="29"/>
      <c r="D49" s="29"/>
      <c r="E49" s="28"/>
      <c r="F49" s="28"/>
      <c r="G49" s="28"/>
      <c r="H49" s="28"/>
      <c r="I49" s="28"/>
      <c r="J49" s="28"/>
      <c r="K49" s="28"/>
      <c r="L49" s="28"/>
      <c r="M49" s="31">
        <f>COUNTIFS(C$3:C$38, "=India")</f>
        <v>3</v>
      </c>
      <c r="N49" s="34"/>
      <c r="O49" s="29"/>
      <c r="P49" s="29"/>
      <c r="Q49" s="29"/>
      <c r="R49" s="33"/>
      <c r="S49" s="33"/>
      <c r="T49" s="34"/>
      <c r="U49" s="34"/>
      <c r="V49" s="34"/>
      <c r="W49" s="34"/>
      <c r="X49" s="34"/>
      <c r="Y49" s="34"/>
      <c r="Z49" s="31">
        <f>COUNTIFS(P$3:P$38, "=India")</f>
        <v>3</v>
      </c>
      <c r="AA49" s="34"/>
      <c r="AB49" s="29"/>
      <c r="AC49" s="29"/>
      <c r="AD49" s="29"/>
      <c r="AE49" s="33"/>
      <c r="AF49" s="33"/>
      <c r="AG49" s="34"/>
      <c r="AH49" s="34"/>
      <c r="AI49" s="34"/>
      <c r="AJ49" s="34"/>
      <c r="AK49" s="34"/>
      <c r="AL49" s="34"/>
      <c r="AM49" s="31">
        <f>COUNTIFS(AC$3:AC$38, "=India")</f>
        <v>1</v>
      </c>
      <c r="AN49" s="34"/>
      <c r="AO49" s="29"/>
      <c r="AP49" s="29"/>
      <c r="AQ49" s="29"/>
      <c r="AR49" s="33"/>
      <c r="AS49" s="33"/>
      <c r="AT49" s="34"/>
      <c r="AU49" s="34"/>
      <c r="AV49" s="34"/>
      <c r="AW49" s="34"/>
      <c r="AX49" s="34"/>
      <c r="AY49" s="34"/>
      <c r="AZ49" s="31">
        <f>COUNTIFS(AP$3:AP$38, "=India")</f>
        <v>1</v>
      </c>
      <c r="BA49" s="34"/>
      <c r="BB49" s="29"/>
      <c r="BC49" s="29"/>
      <c r="BD49" s="29"/>
      <c r="BE49" s="33"/>
      <c r="BF49" s="33"/>
      <c r="BG49" s="34"/>
      <c r="BH49" s="34"/>
      <c r="BI49" s="34"/>
      <c r="BJ49" s="34"/>
      <c r="BK49" s="34"/>
      <c r="BL49" s="34"/>
      <c r="BM49" s="31">
        <f>COUNTIFS(BC$3:BC$38, "=India")</f>
        <v>0</v>
      </c>
      <c r="BN49" s="34"/>
      <c r="BO49" s="29"/>
      <c r="BP49" s="29"/>
      <c r="BQ49" s="29"/>
      <c r="BR49" s="33"/>
      <c r="BS49" s="33"/>
      <c r="BT49" s="34"/>
      <c r="BU49" s="34"/>
      <c r="BV49" s="34"/>
      <c r="BW49" s="34"/>
      <c r="BX49" s="34"/>
      <c r="BY49" s="34"/>
      <c r="BZ49" s="31">
        <f>COUNTIFS(BP$3:BP$38, "=India")</f>
        <v>0</v>
      </c>
      <c r="CA49" s="34"/>
      <c r="CB49" s="29"/>
      <c r="CC49" s="29"/>
      <c r="CD49" s="29"/>
      <c r="CE49" s="33"/>
      <c r="CF49" s="33"/>
      <c r="CG49" s="34"/>
      <c r="CH49" s="34"/>
      <c r="CI49" s="34"/>
      <c r="CJ49" s="34"/>
      <c r="CK49" s="34"/>
      <c r="CL49" s="34"/>
      <c r="CM49" s="31">
        <f>COUNTIFS(CC$3:CC$38, "=India")</f>
        <v>0</v>
      </c>
      <c r="CN49" s="34"/>
      <c r="CO49" s="29"/>
      <c r="CP49" s="29"/>
      <c r="CQ49" s="29"/>
      <c r="CR49" s="33"/>
      <c r="CS49" s="33"/>
      <c r="CT49" s="34"/>
      <c r="CU49" s="34"/>
      <c r="CV49" s="34"/>
      <c r="CW49" s="34"/>
      <c r="CX49" s="34"/>
      <c r="CY49" s="34"/>
      <c r="CZ49" s="31">
        <f>COUNTIFS(CP$3:CP$37, "=India")</f>
        <v>3</v>
      </c>
      <c r="DA49" s="34"/>
      <c r="DB49" s="29"/>
      <c r="DC49" s="29"/>
      <c r="DD49" s="29"/>
      <c r="DE49" s="33"/>
      <c r="DF49" s="33"/>
      <c r="DG49" s="34"/>
      <c r="DH49" s="34"/>
      <c r="DI49" s="34"/>
      <c r="DJ49" s="34"/>
      <c r="DK49" s="34"/>
      <c r="DL49" s="34"/>
      <c r="DM49" s="31">
        <f>COUNTIFS(DC$3:DC$38, "=India")</f>
        <v>3</v>
      </c>
      <c r="DN49" s="34"/>
      <c r="DO49" s="29"/>
      <c r="DP49" s="29"/>
      <c r="DQ49" s="29"/>
      <c r="DR49" s="33"/>
      <c r="DS49" s="33"/>
      <c r="DT49" s="34"/>
      <c r="DU49" s="34"/>
      <c r="DV49" s="34"/>
      <c r="DW49" s="34"/>
      <c r="DX49" s="34"/>
      <c r="DY49" s="34"/>
      <c r="DZ49" s="31">
        <f>COUNTIFS(DP$3:DP$38, "=India")</f>
        <v>3</v>
      </c>
      <c r="EA49" s="34"/>
      <c r="EB49" s="29"/>
      <c r="EC49" s="29"/>
      <c r="ED49" s="29"/>
      <c r="EE49" s="33"/>
      <c r="EF49" s="33"/>
      <c r="EG49" s="34"/>
      <c r="EH49" s="34"/>
      <c r="EI49" s="34"/>
      <c r="EJ49" s="34"/>
      <c r="EK49" s="34"/>
      <c r="EL49" s="34"/>
      <c r="EM49" s="31">
        <f>COUNTIFS(EC$3:EC$38, "=India")</f>
        <v>1</v>
      </c>
      <c r="EN49" s="34"/>
      <c r="EO49" s="29"/>
      <c r="EP49" s="29"/>
      <c r="EQ49" s="29"/>
      <c r="ER49" s="33"/>
      <c r="ES49" s="33"/>
      <c r="ET49" s="34"/>
      <c r="EU49" s="34"/>
      <c r="EV49" s="34"/>
      <c r="EW49" s="34"/>
      <c r="EX49" s="34"/>
      <c r="EY49" s="34"/>
      <c r="EZ49" s="31">
        <f>COUNTIFS(EP$3:EP$38, "=India")</f>
        <v>0</v>
      </c>
      <c r="FA49" s="34"/>
      <c r="FB49" s="36"/>
      <c r="FC49" s="48"/>
      <c r="FD49" s="48"/>
      <c r="FE49" s="48"/>
      <c r="FF49" s="48"/>
      <c r="FG49" s="48"/>
      <c r="FH49" s="48"/>
      <c r="FI49" s="48"/>
      <c r="FJ49" s="48"/>
      <c r="FK49" s="48"/>
      <c r="FL49" s="48"/>
      <c r="FM49" s="48"/>
      <c r="FN49" s="48"/>
      <c r="FO49" s="48"/>
      <c r="FP49" s="48"/>
      <c r="FQ49" s="48"/>
      <c r="FR49" s="48"/>
      <c r="FS49" s="48"/>
      <c r="FT49" s="48"/>
      <c r="FU49" s="48"/>
      <c r="FV49" s="48"/>
      <c r="FW49" s="36"/>
      <c r="FX49" s="29">
        <f t="shared" si="2"/>
        <v>7</v>
      </c>
      <c r="FY49" s="29">
        <f t="shared" si="3"/>
        <v>1</v>
      </c>
      <c r="FZ49" s="29">
        <f t="shared" si="4"/>
        <v>6</v>
      </c>
      <c r="GA49" s="29">
        <f t="shared" si="5"/>
        <v>4</v>
      </c>
      <c r="GB49" s="36"/>
      <c r="GC49" s="41">
        <f t="shared" si="0"/>
        <v>18</v>
      </c>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row>
    <row r="50" spans="1:235">
      <c r="A50" s="42" t="s">
        <v>1284</v>
      </c>
      <c r="B50" s="28"/>
      <c r="C50" s="29"/>
      <c r="D50" s="29"/>
      <c r="E50" s="28"/>
      <c r="F50" s="28"/>
      <c r="G50" s="28"/>
      <c r="H50" s="28"/>
      <c r="I50" s="28"/>
      <c r="J50" s="28"/>
      <c r="K50" s="28"/>
      <c r="L50" s="28"/>
      <c r="M50" s="31">
        <f>COUNTIFS(C$3:C$38, "=LA")</f>
        <v>0</v>
      </c>
      <c r="N50" s="34"/>
      <c r="O50" s="29"/>
      <c r="P50" s="29"/>
      <c r="Q50" s="29"/>
      <c r="R50" s="33"/>
      <c r="S50" s="33"/>
      <c r="T50" s="34"/>
      <c r="U50" s="34"/>
      <c r="V50" s="34"/>
      <c r="W50" s="34"/>
      <c r="X50" s="34"/>
      <c r="Y50" s="34"/>
      <c r="Z50" s="31">
        <f>COUNTIFS(P$3:P$38, "=LA")</f>
        <v>0</v>
      </c>
      <c r="AA50" s="34"/>
      <c r="AB50" s="29"/>
      <c r="AC50" s="29"/>
      <c r="AD50" s="29"/>
      <c r="AE50" s="33"/>
      <c r="AF50" s="33"/>
      <c r="AG50" s="34"/>
      <c r="AH50" s="34"/>
      <c r="AI50" s="34"/>
      <c r="AJ50" s="34"/>
      <c r="AK50" s="34"/>
      <c r="AL50" s="34"/>
      <c r="AM50" s="31">
        <f>COUNTIFS(AC$3:AC$38, "=LA")</f>
        <v>0</v>
      </c>
      <c r="AN50" s="34"/>
      <c r="AO50" s="29"/>
      <c r="AP50" s="29"/>
      <c r="AQ50" s="29"/>
      <c r="AR50" s="33"/>
      <c r="AS50" s="33"/>
      <c r="AT50" s="34"/>
      <c r="AU50" s="34"/>
      <c r="AV50" s="34"/>
      <c r="AW50" s="34"/>
      <c r="AX50" s="34"/>
      <c r="AY50" s="34"/>
      <c r="AZ50" s="31">
        <f>COUNTIFS(AP$3:AP$38, "=LA")</f>
        <v>0</v>
      </c>
      <c r="BA50" s="34"/>
      <c r="BB50" s="29"/>
      <c r="BC50" s="29"/>
      <c r="BD50" s="29"/>
      <c r="BE50" s="33"/>
      <c r="BF50" s="33"/>
      <c r="BG50" s="34"/>
      <c r="BH50" s="34"/>
      <c r="BI50" s="34"/>
      <c r="BJ50" s="34"/>
      <c r="BK50" s="34"/>
      <c r="BL50" s="34"/>
      <c r="BM50" s="31">
        <f>COUNTIFS(BC$3:BC$38, "=LA")</f>
        <v>3</v>
      </c>
      <c r="BN50" s="34"/>
      <c r="BO50" s="29"/>
      <c r="BP50" s="29"/>
      <c r="BQ50" s="29"/>
      <c r="BR50" s="33"/>
      <c r="BS50" s="33"/>
      <c r="BT50" s="34"/>
      <c r="BU50" s="34"/>
      <c r="BV50" s="34"/>
      <c r="BW50" s="34"/>
      <c r="BX50" s="34"/>
      <c r="BY50" s="34"/>
      <c r="BZ50" s="31">
        <f>COUNTIFS(BP$3:BP$38, "=LA")</f>
        <v>2</v>
      </c>
      <c r="CA50" s="34"/>
      <c r="CB50" s="29"/>
      <c r="CC50" s="29"/>
      <c r="CD50" s="29"/>
      <c r="CE50" s="33"/>
      <c r="CF50" s="33"/>
      <c r="CG50" s="34"/>
      <c r="CH50" s="34"/>
      <c r="CI50" s="34"/>
      <c r="CJ50" s="34"/>
      <c r="CK50" s="34"/>
      <c r="CL50" s="34"/>
      <c r="CM50" s="31">
        <f>COUNTIFS(CC$3:CC$38, "=LA")</f>
        <v>3</v>
      </c>
      <c r="CN50" s="34"/>
      <c r="CO50" s="29"/>
      <c r="CP50" s="29"/>
      <c r="CQ50" s="29"/>
      <c r="CR50" s="33"/>
      <c r="CS50" s="33"/>
      <c r="CT50" s="34"/>
      <c r="CU50" s="34"/>
      <c r="CV50" s="34"/>
      <c r="CW50" s="34"/>
      <c r="CX50" s="34"/>
      <c r="CY50" s="34"/>
      <c r="CZ50" s="31">
        <f>COUNTIFS(CP$3:CP$37, "=LA")</f>
        <v>3</v>
      </c>
      <c r="DA50" s="34"/>
      <c r="DB50" s="29"/>
      <c r="DC50" s="29"/>
      <c r="DD50" s="29"/>
      <c r="DE50" s="33"/>
      <c r="DF50" s="33"/>
      <c r="DG50" s="34"/>
      <c r="DH50" s="34"/>
      <c r="DI50" s="34"/>
      <c r="DJ50" s="34"/>
      <c r="DK50" s="34"/>
      <c r="DL50" s="34"/>
      <c r="DM50" s="31">
        <f>COUNTIFS(DC$3:DC$38, "=LA")</f>
        <v>3</v>
      </c>
      <c r="DN50" s="34"/>
      <c r="DO50" s="29"/>
      <c r="DP50" s="29"/>
      <c r="DQ50" s="29"/>
      <c r="DR50" s="33"/>
      <c r="DS50" s="33"/>
      <c r="DT50" s="34"/>
      <c r="DU50" s="34"/>
      <c r="DV50" s="34"/>
      <c r="DW50" s="34"/>
      <c r="DX50" s="34"/>
      <c r="DY50" s="34"/>
      <c r="DZ50" s="31">
        <f>COUNTIFS(DP$3:DP$38, "=LA")</f>
        <v>3</v>
      </c>
      <c r="EA50" s="34"/>
      <c r="EB50" s="29"/>
      <c r="EC50" s="29"/>
      <c r="ED50" s="29"/>
      <c r="EE50" s="33"/>
      <c r="EF50" s="33"/>
      <c r="EG50" s="34"/>
      <c r="EH50" s="34"/>
      <c r="EI50" s="34"/>
      <c r="EJ50" s="34"/>
      <c r="EK50" s="34"/>
      <c r="EL50" s="34"/>
      <c r="EM50" s="31">
        <f>COUNTIFS(EC$3:EC$38, "=LA")</f>
        <v>3</v>
      </c>
      <c r="EN50" s="34"/>
      <c r="EO50" s="29"/>
      <c r="EP50" s="29"/>
      <c r="EQ50" s="29"/>
      <c r="ER50" s="33"/>
      <c r="ES50" s="33"/>
      <c r="ET50" s="34"/>
      <c r="EU50" s="34"/>
      <c r="EV50" s="34"/>
      <c r="EW50" s="34"/>
      <c r="EX50" s="34"/>
      <c r="EY50" s="34"/>
      <c r="EZ50" s="31">
        <f>COUNTIFS(EP$3:EP$38, "=LA")</f>
        <v>2</v>
      </c>
      <c r="FA50" s="34"/>
      <c r="FB50" s="36"/>
      <c r="FC50" s="48"/>
      <c r="FD50" s="48"/>
      <c r="FE50" s="48"/>
      <c r="FF50" s="48"/>
      <c r="FG50" s="48"/>
      <c r="FH50" s="48"/>
      <c r="FI50" s="48"/>
      <c r="FJ50" s="48"/>
      <c r="FK50" s="48"/>
      <c r="FL50" s="48"/>
      <c r="FM50" s="48"/>
      <c r="FN50" s="48"/>
      <c r="FO50" s="48"/>
      <c r="FP50" s="48"/>
      <c r="FQ50" s="48"/>
      <c r="FR50" s="48"/>
      <c r="FS50" s="48"/>
      <c r="FT50" s="48"/>
      <c r="FU50" s="48"/>
      <c r="FV50" s="48"/>
      <c r="FW50" s="36"/>
      <c r="FX50" s="29">
        <f t="shared" si="2"/>
        <v>0</v>
      </c>
      <c r="FY50" s="29">
        <f t="shared" si="3"/>
        <v>5</v>
      </c>
      <c r="FZ50" s="29">
        <f t="shared" si="4"/>
        <v>9</v>
      </c>
      <c r="GA50" s="29">
        <f t="shared" si="5"/>
        <v>8</v>
      </c>
      <c r="GB50" s="36"/>
      <c r="GC50" s="41">
        <f t="shared" si="0"/>
        <v>22</v>
      </c>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row>
    <row r="51" spans="1:235">
      <c r="A51" s="42" t="s">
        <v>1285</v>
      </c>
      <c r="B51" s="28"/>
      <c r="C51" s="29"/>
      <c r="D51" s="29"/>
      <c r="E51" s="28"/>
      <c r="F51" s="28"/>
      <c r="G51" s="28"/>
      <c r="H51" s="28"/>
      <c r="I51" s="28"/>
      <c r="J51" s="28"/>
      <c r="K51" s="28"/>
      <c r="L51" s="28"/>
      <c r="M51" s="31">
        <f>COUNTIFS(C$3:C$38, "=CIC MEA")</f>
        <v>0</v>
      </c>
      <c r="N51" s="34"/>
      <c r="O51" s="29"/>
      <c r="P51" s="29"/>
      <c r="Q51" s="29"/>
      <c r="R51" s="33"/>
      <c r="S51" s="33"/>
      <c r="T51" s="34"/>
      <c r="U51" s="34"/>
      <c r="V51" s="34"/>
      <c r="W51" s="34"/>
      <c r="X51" s="34"/>
      <c r="Y51" s="34"/>
      <c r="Z51" s="31">
        <f>COUNTIFS(P$3:P$38, "=CIC MEA")</f>
        <v>0</v>
      </c>
      <c r="AA51" s="34"/>
      <c r="AB51" s="29"/>
      <c r="AC51" s="29"/>
      <c r="AD51" s="29"/>
      <c r="AE51" s="33"/>
      <c r="AF51" s="33"/>
      <c r="AG51" s="34"/>
      <c r="AH51" s="34"/>
      <c r="AI51" s="34"/>
      <c r="AJ51" s="34"/>
      <c r="AK51" s="34"/>
      <c r="AL51" s="34"/>
      <c r="AM51" s="31">
        <f>COUNTIFS(AC$3:AC$38, "=CIC MEA")</f>
        <v>0</v>
      </c>
      <c r="AN51" s="34"/>
      <c r="AO51" s="29"/>
      <c r="AP51" s="29"/>
      <c r="AQ51" s="29"/>
      <c r="AR51" s="33"/>
      <c r="AS51" s="33"/>
      <c r="AT51" s="34"/>
      <c r="AU51" s="34"/>
      <c r="AV51" s="34"/>
      <c r="AW51" s="34"/>
      <c r="AX51" s="34"/>
      <c r="AY51" s="34"/>
      <c r="AZ51" s="31">
        <f>COUNTIFS(AP$3:AP$38, "=CIC MEA")</f>
        <v>0</v>
      </c>
      <c r="BA51" s="34"/>
      <c r="BB51" s="29"/>
      <c r="BC51" s="29"/>
      <c r="BD51" s="29"/>
      <c r="BE51" s="33"/>
      <c r="BF51" s="33"/>
      <c r="BG51" s="34"/>
      <c r="BH51" s="34"/>
      <c r="BI51" s="34"/>
      <c r="BJ51" s="34"/>
      <c r="BK51" s="34"/>
      <c r="BL51" s="34"/>
      <c r="BM51" s="31">
        <f>COUNTIFS(BC$3:BC$38, "=CIC MEA")</f>
        <v>0</v>
      </c>
      <c r="BN51" s="34"/>
      <c r="BO51" s="29"/>
      <c r="BP51" s="29"/>
      <c r="BQ51" s="29"/>
      <c r="BR51" s="33"/>
      <c r="BS51" s="33"/>
      <c r="BT51" s="34"/>
      <c r="BU51" s="34"/>
      <c r="BV51" s="34"/>
      <c r="BW51" s="34"/>
      <c r="BX51" s="34"/>
      <c r="BY51" s="34"/>
      <c r="BZ51" s="31">
        <f>COUNTIFS(BP$3:BP$38, "=CIC MEA")</f>
        <v>0</v>
      </c>
      <c r="CA51" s="34"/>
      <c r="CB51" s="29"/>
      <c r="CC51" s="29"/>
      <c r="CD51" s="29"/>
      <c r="CE51" s="33"/>
      <c r="CF51" s="33"/>
      <c r="CG51" s="34"/>
      <c r="CH51" s="34"/>
      <c r="CI51" s="34"/>
      <c r="CJ51" s="34"/>
      <c r="CK51" s="34"/>
      <c r="CL51" s="34"/>
      <c r="CM51" s="31">
        <f>COUNTIFS(CC$3:CC$38, "=CIC MEA")</f>
        <v>0</v>
      </c>
      <c r="CN51" s="34"/>
      <c r="CO51" s="29"/>
      <c r="CP51" s="29"/>
      <c r="CQ51" s="29"/>
      <c r="CR51" s="33"/>
      <c r="CS51" s="33"/>
      <c r="CT51" s="34"/>
      <c r="CU51" s="34"/>
      <c r="CV51" s="34"/>
      <c r="CW51" s="34"/>
      <c r="CX51" s="34"/>
      <c r="CY51" s="34"/>
      <c r="CZ51" s="31">
        <f>COUNTIFS(CP$3:CP$37, "=CIC MEA")</f>
        <v>0</v>
      </c>
      <c r="DA51" s="34"/>
      <c r="DB51" s="29"/>
      <c r="DC51" s="29"/>
      <c r="DD51" s="29"/>
      <c r="DE51" s="33"/>
      <c r="DF51" s="33"/>
      <c r="DG51" s="34"/>
      <c r="DH51" s="34"/>
      <c r="DI51" s="34"/>
      <c r="DJ51" s="34"/>
      <c r="DK51" s="34"/>
      <c r="DL51" s="34"/>
      <c r="DM51" s="31">
        <f>COUNTIFS(DC$3:DC$38, "=CIC MEA")</f>
        <v>3</v>
      </c>
      <c r="DN51" s="34"/>
      <c r="DO51" s="29"/>
      <c r="DP51" s="29"/>
      <c r="DQ51" s="29"/>
      <c r="DR51" s="33"/>
      <c r="DS51" s="33"/>
      <c r="DT51" s="34"/>
      <c r="DU51" s="34"/>
      <c r="DV51" s="34"/>
      <c r="DW51" s="34"/>
      <c r="DX51" s="34"/>
      <c r="DY51" s="34"/>
      <c r="DZ51" s="31">
        <f>COUNTIFS(DP$3:DP$38, "=CIC MEA")</f>
        <v>0</v>
      </c>
      <c r="EA51" s="34"/>
      <c r="EB51" s="29"/>
      <c r="EC51" s="29"/>
      <c r="ED51" s="29"/>
      <c r="EE51" s="33"/>
      <c r="EF51" s="33"/>
      <c r="EG51" s="34"/>
      <c r="EH51" s="34"/>
      <c r="EI51" s="34"/>
      <c r="EJ51" s="34"/>
      <c r="EK51" s="34"/>
      <c r="EL51" s="34"/>
      <c r="EM51" s="31">
        <f>COUNTIFS(EC$3:EC$38, "=CIC MEA")</f>
        <v>1</v>
      </c>
      <c r="EN51" s="34"/>
      <c r="EO51" s="29"/>
      <c r="EP51" s="29"/>
      <c r="EQ51" s="29"/>
      <c r="ER51" s="33"/>
      <c r="ES51" s="33"/>
      <c r="ET51" s="34"/>
      <c r="EU51" s="34"/>
      <c r="EV51" s="34"/>
      <c r="EW51" s="34"/>
      <c r="EX51" s="34"/>
      <c r="EY51" s="34"/>
      <c r="EZ51" s="31">
        <f>COUNTIFS(EP$3:EP$38, "=CIC MEA")</f>
        <v>1</v>
      </c>
      <c r="FA51" s="34"/>
      <c r="FB51" s="36"/>
      <c r="FC51" s="48"/>
      <c r="FD51" s="48"/>
      <c r="FE51" s="48"/>
      <c r="FF51" s="48"/>
      <c r="FG51" s="48"/>
      <c r="FH51" s="48"/>
      <c r="FI51" s="48"/>
      <c r="FJ51" s="48"/>
      <c r="FK51" s="48"/>
      <c r="FL51" s="48"/>
      <c r="FM51" s="48"/>
      <c r="FN51" s="48"/>
      <c r="FO51" s="48"/>
      <c r="FP51" s="48"/>
      <c r="FQ51" s="48"/>
      <c r="FR51" s="48"/>
      <c r="FS51" s="48"/>
      <c r="FT51" s="48"/>
      <c r="FU51" s="48"/>
      <c r="FV51" s="48"/>
      <c r="FW51" s="36"/>
      <c r="FX51" s="29">
        <f t="shared" si="2"/>
        <v>0</v>
      </c>
      <c r="FY51" s="29">
        <f t="shared" si="3"/>
        <v>0</v>
      </c>
      <c r="FZ51" s="29">
        <f t="shared" si="4"/>
        <v>3</v>
      </c>
      <c r="GA51" s="29">
        <f t="shared" si="5"/>
        <v>2</v>
      </c>
      <c r="GB51" s="36"/>
      <c r="GC51" s="41">
        <f t="shared" si="0"/>
        <v>5</v>
      </c>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row>
    <row r="52" spans="1:235">
      <c r="A52" s="42" t="s">
        <v>1286</v>
      </c>
      <c r="B52" s="28"/>
      <c r="C52" s="29"/>
      <c r="D52" s="29"/>
      <c r="E52" s="28"/>
      <c r="F52" s="28"/>
      <c r="G52" s="28"/>
      <c r="H52" s="28"/>
      <c r="I52" s="28"/>
      <c r="J52" s="28"/>
      <c r="K52" s="28"/>
      <c r="L52" s="28"/>
      <c r="M52" s="31">
        <f>COUNTIFS(C$3:C$38, "=CIC NA")</f>
        <v>3</v>
      </c>
      <c r="N52" s="34"/>
      <c r="O52" s="29"/>
      <c r="P52" s="29"/>
      <c r="Q52" s="29"/>
      <c r="R52" s="33"/>
      <c r="S52" s="33"/>
      <c r="T52" s="34"/>
      <c r="U52" s="34"/>
      <c r="V52" s="34"/>
      <c r="W52" s="34"/>
      <c r="X52" s="34"/>
      <c r="Y52" s="34"/>
      <c r="Z52" s="31">
        <f>COUNTIFS(P$3:P$38, "=CIC NA")</f>
        <v>6</v>
      </c>
      <c r="AA52" s="34"/>
      <c r="AB52" s="29"/>
      <c r="AC52" s="29"/>
      <c r="AD52" s="29"/>
      <c r="AE52" s="33"/>
      <c r="AF52" s="33"/>
      <c r="AG52" s="34"/>
      <c r="AH52" s="34"/>
      <c r="AI52" s="34"/>
      <c r="AJ52" s="34"/>
      <c r="AK52" s="34"/>
      <c r="AL52" s="34"/>
      <c r="AM52" s="31">
        <f>COUNTIFS(AC$3:AC$38, "=CIC NA")</f>
        <v>0</v>
      </c>
      <c r="AN52" s="34"/>
      <c r="AO52" s="29"/>
      <c r="AP52" s="29"/>
      <c r="AQ52" s="29"/>
      <c r="AR52" s="33"/>
      <c r="AS52" s="33"/>
      <c r="AT52" s="34"/>
      <c r="AU52" s="34"/>
      <c r="AV52" s="34"/>
      <c r="AW52" s="34"/>
      <c r="AX52" s="34"/>
      <c r="AY52" s="34"/>
      <c r="AZ52" s="31">
        <f>COUNTIFS(AP$3:AP$38, "=CIC NA")</f>
        <v>1</v>
      </c>
      <c r="BA52" s="34"/>
      <c r="BB52" s="29"/>
      <c r="BC52" s="29"/>
      <c r="BD52" s="29"/>
      <c r="BE52" s="33"/>
      <c r="BF52" s="33"/>
      <c r="BG52" s="34"/>
      <c r="BH52" s="34"/>
      <c r="BI52" s="34"/>
      <c r="BJ52" s="34"/>
      <c r="BK52" s="34"/>
      <c r="BL52" s="34"/>
      <c r="BM52" s="31">
        <f>COUNTIFS(BC$3:BC$38, "=CIC NA")</f>
        <v>0</v>
      </c>
      <c r="BN52" s="34"/>
      <c r="BO52" s="29"/>
      <c r="BP52" s="29"/>
      <c r="BQ52" s="29"/>
      <c r="BR52" s="33"/>
      <c r="BS52" s="33"/>
      <c r="BT52" s="34"/>
      <c r="BU52" s="34"/>
      <c r="BV52" s="34"/>
      <c r="BW52" s="34"/>
      <c r="BX52" s="34"/>
      <c r="BY52" s="34"/>
      <c r="BZ52" s="31">
        <f>COUNTIFS(BP$3:BP$38, "=CIC NA")</f>
        <v>0</v>
      </c>
      <c r="CA52" s="34"/>
      <c r="CB52" s="29"/>
      <c r="CC52" s="29"/>
      <c r="CD52" s="29"/>
      <c r="CE52" s="33"/>
      <c r="CF52" s="33"/>
      <c r="CG52" s="34"/>
      <c r="CH52" s="34"/>
      <c r="CI52" s="34"/>
      <c r="CJ52" s="34"/>
      <c r="CK52" s="34"/>
      <c r="CL52" s="34"/>
      <c r="CM52" s="31">
        <f>COUNTIFS(CC$3:CC$38, "=CIC NA")</f>
        <v>2</v>
      </c>
      <c r="CN52" s="34"/>
      <c r="CO52" s="29"/>
      <c r="CP52" s="29"/>
      <c r="CQ52" s="29"/>
      <c r="CR52" s="33"/>
      <c r="CS52" s="33"/>
      <c r="CT52" s="34"/>
      <c r="CU52" s="34"/>
      <c r="CV52" s="34"/>
      <c r="CW52" s="34"/>
      <c r="CX52" s="34"/>
      <c r="CY52" s="34"/>
      <c r="CZ52" s="31">
        <f>COUNTIFS(CP$3:CP$37, "=CIC NA")</f>
        <v>0</v>
      </c>
      <c r="DA52" s="34"/>
      <c r="DB52" s="29"/>
      <c r="DC52" s="29"/>
      <c r="DD52" s="29"/>
      <c r="DE52" s="33"/>
      <c r="DF52" s="33"/>
      <c r="DG52" s="34"/>
      <c r="DH52" s="34"/>
      <c r="DI52" s="34"/>
      <c r="DJ52" s="34"/>
      <c r="DK52" s="34"/>
      <c r="DL52" s="34"/>
      <c r="DM52" s="31">
        <f>COUNTIFS(DC$3:DC$38, "=CIC NA")</f>
        <v>1</v>
      </c>
      <c r="DN52" s="34"/>
      <c r="DO52" s="29"/>
      <c r="DP52" s="29"/>
      <c r="DQ52" s="29"/>
      <c r="DR52" s="33"/>
      <c r="DS52" s="33"/>
      <c r="DT52" s="34"/>
      <c r="DU52" s="34"/>
      <c r="DV52" s="34"/>
      <c r="DW52" s="34"/>
      <c r="DX52" s="34"/>
      <c r="DY52" s="34"/>
      <c r="DZ52" s="31">
        <f>COUNTIFS(DP$3:DP$38, "=CIC NA")</f>
        <v>0</v>
      </c>
      <c r="EA52" s="34"/>
      <c r="EB52" s="29"/>
      <c r="EC52" s="29"/>
      <c r="ED52" s="29"/>
      <c r="EE52" s="33"/>
      <c r="EF52" s="33"/>
      <c r="EG52" s="34"/>
      <c r="EH52" s="34"/>
      <c r="EI52" s="34"/>
      <c r="EJ52" s="34"/>
      <c r="EK52" s="34"/>
      <c r="EL52" s="34"/>
      <c r="EM52" s="31">
        <f>COUNTIFS(EC$3:EC$38, "=CIC NA")</f>
        <v>0</v>
      </c>
      <c r="EN52" s="34"/>
      <c r="EO52" s="29"/>
      <c r="EP52" s="29"/>
      <c r="EQ52" s="29"/>
      <c r="ER52" s="33"/>
      <c r="ES52" s="33"/>
      <c r="ET52" s="34"/>
      <c r="EU52" s="34"/>
      <c r="EV52" s="34"/>
      <c r="EW52" s="34"/>
      <c r="EX52" s="34"/>
      <c r="EY52" s="34"/>
      <c r="EZ52" s="31">
        <f>COUNTIFS(EP$3:EP$38, "=CIC NA")</f>
        <v>0</v>
      </c>
      <c r="FA52" s="34"/>
      <c r="FB52" s="36"/>
      <c r="FC52" s="48"/>
      <c r="FD52" s="48"/>
      <c r="FE52" s="48"/>
      <c r="FF52" s="48"/>
      <c r="FG52" s="48"/>
      <c r="FH52" s="48"/>
      <c r="FI52" s="48"/>
      <c r="FJ52" s="48"/>
      <c r="FK52" s="48"/>
      <c r="FL52" s="48"/>
      <c r="FM52" s="48"/>
      <c r="FN52" s="48"/>
      <c r="FO52" s="48"/>
      <c r="FP52" s="48"/>
      <c r="FQ52" s="48"/>
      <c r="FR52" s="48"/>
      <c r="FS52" s="48"/>
      <c r="FT52" s="48"/>
      <c r="FU52" s="48"/>
      <c r="FV52" s="48"/>
      <c r="FW52" s="36"/>
      <c r="FX52" s="29">
        <f t="shared" si="2"/>
        <v>9</v>
      </c>
      <c r="FY52" s="29">
        <f t="shared" si="3"/>
        <v>1</v>
      </c>
      <c r="FZ52" s="29">
        <f t="shared" si="4"/>
        <v>3</v>
      </c>
      <c r="GA52" s="29">
        <f t="shared" si="5"/>
        <v>0</v>
      </c>
      <c r="GB52" s="36"/>
      <c r="GC52" s="41">
        <f t="shared" si="0"/>
        <v>13</v>
      </c>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row>
    <row r="53" spans="1:235">
      <c r="A53" s="42" t="s">
        <v>1287</v>
      </c>
      <c r="B53" s="28"/>
      <c r="C53" s="29"/>
      <c r="D53" s="29"/>
      <c r="E53" s="28"/>
      <c r="F53" s="28"/>
      <c r="G53" s="28"/>
      <c r="H53" s="28"/>
      <c r="I53" s="28"/>
      <c r="J53" s="28"/>
      <c r="K53" s="28"/>
      <c r="L53" s="28"/>
      <c r="M53" s="31">
        <f>COUNTIFS(C$3:C$38, "=PH")</f>
        <v>0</v>
      </c>
      <c r="N53" s="34"/>
      <c r="O53" s="29"/>
      <c r="P53" s="29"/>
      <c r="Q53" s="29"/>
      <c r="R53" s="33"/>
      <c r="S53" s="33"/>
      <c r="T53" s="34"/>
      <c r="U53" s="34"/>
      <c r="V53" s="34"/>
      <c r="W53" s="34"/>
      <c r="X53" s="34"/>
      <c r="Y53" s="34"/>
      <c r="Z53" s="31">
        <f>COUNTIFS(P$3:P$38, "=PH")</f>
        <v>0</v>
      </c>
      <c r="AA53" s="34"/>
      <c r="AB53" s="29"/>
      <c r="AC53" s="29"/>
      <c r="AD53" s="29"/>
      <c r="AE53" s="33"/>
      <c r="AF53" s="33"/>
      <c r="AG53" s="34"/>
      <c r="AH53" s="34"/>
      <c r="AI53" s="34"/>
      <c r="AJ53" s="34"/>
      <c r="AK53" s="34"/>
      <c r="AL53" s="34"/>
      <c r="AM53" s="31">
        <f>COUNTIFS(AC$3:AC$38, "=PH")</f>
        <v>0</v>
      </c>
      <c r="AN53" s="34"/>
      <c r="AO53" s="29"/>
      <c r="AP53" s="29"/>
      <c r="AQ53" s="29"/>
      <c r="AR53" s="33"/>
      <c r="AS53" s="33"/>
      <c r="AT53" s="34"/>
      <c r="AU53" s="34"/>
      <c r="AV53" s="34"/>
      <c r="AW53" s="34"/>
      <c r="AX53" s="34"/>
      <c r="AY53" s="34"/>
      <c r="AZ53" s="31">
        <f>COUNTIFS(AP$3:AP$38, "=PH")</f>
        <v>0</v>
      </c>
      <c r="BA53" s="34"/>
      <c r="BB53" s="29"/>
      <c r="BC53" s="29"/>
      <c r="BD53" s="29"/>
      <c r="BE53" s="33"/>
      <c r="BF53" s="33"/>
      <c r="BG53" s="34"/>
      <c r="BH53" s="34"/>
      <c r="BI53" s="34"/>
      <c r="BJ53" s="34"/>
      <c r="BK53" s="34"/>
      <c r="BL53" s="34"/>
      <c r="BM53" s="31">
        <f>COUNTIFS(BC$3:BC$38, "=PH")</f>
        <v>0</v>
      </c>
      <c r="BN53" s="34"/>
      <c r="BO53" s="29"/>
      <c r="BP53" s="29"/>
      <c r="BQ53" s="29"/>
      <c r="BR53" s="33"/>
      <c r="BS53" s="33"/>
      <c r="BT53" s="34"/>
      <c r="BU53" s="34"/>
      <c r="BV53" s="34"/>
      <c r="BW53" s="34"/>
      <c r="BX53" s="34"/>
      <c r="BY53" s="34"/>
      <c r="BZ53" s="31">
        <f>COUNTIFS(BP$3:BP$38, "=PH")</f>
        <v>0</v>
      </c>
      <c r="CA53" s="34"/>
      <c r="CB53" s="29"/>
      <c r="CC53" s="29"/>
      <c r="CD53" s="29"/>
      <c r="CE53" s="33"/>
      <c r="CF53" s="33"/>
      <c r="CG53" s="34"/>
      <c r="CH53" s="34"/>
      <c r="CI53" s="34"/>
      <c r="CJ53" s="34"/>
      <c r="CK53" s="34"/>
      <c r="CL53" s="34"/>
      <c r="CM53" s="31">
        <f>COUNTIFS(CC$3:CC$38, "=PH")</f>
        <v>0</v>
      </c>
      <c r="CN53" s="34"/>
      <c r="CO53" s="29"/>
      <c r="CP53" s="29"/>
      <c r="CQ53" s="29"/>
      <c r="CR53" s="33"/>
      <c r="CS53" s="33"/>
      <c r="CT53" s="34"/>
      <c r="CU53" s="34"/>
      <c r="CV53" s="34"/>
      <c r="CW53" s="34"/>
      <c r="CX53" s="34"/>
      <c r="CY53" s="34"/>
      <c r="CZ53" s="31">
        <f>COUNTIFS(CP$3:CP$37, "=PH")</f>
        <v>2</v>
      </c>
      <c r="DA53" s="34"/>
      <c r="DB53" s="29"/>
      <c r="DC53" s="29"/>
      <c r="DD53" s="29"/>
      <c r="DE53" s="33"/>
      <c r="DF53" s="33"/>
      <c r="DG53" s="34"/>
      <c r="DH53" s="34"/>
      <c r="DI53" s="34"/>
      <c r="DJ53" s="34"/>
      <c r="DK53" s="34"/>
      <c r="DL53" s="34"/>
      <c r="DM53" s="31">
        <f>COUNTIFS(DC$3:DC$38, "=PH")</f>
        <v>0</v>
      </c>
      <c r="DN53" s="34"/>
      <c r="DO53" s="29"/>
      <c r="DP53" s="29"/>
      <c r="DQ53" s="29"/>
      <c r="DR53" s="33"/>
      <c r="DS53" s="33"/>
      <c r="DT53" s="34"/>
      <c r="DU53" s="34"/>
      <c r="DV53" s="34"/>
      <c r="DW53" s="34"/>
      <c r="DX53" s="34"/>
      <c r="DY53" s="34"/>
      <c r="DZ53" s="31">
        <f>COUNTIFS(DP$3:DP$38, "=PH")</f>
        <v>1</v>
      </c>
      <c r="EA53" s="34"/>
      <c r="EB53" s="29"/>
      <c r="EC53" s="29"/>
      <c r="ED53" s="29"/>
      <c r="EE53" s="33"/>
      <c r="EF53" s="33"/>
      <c r="EG53" s="34"/>
      <c r="EH53" s="34"/>
      <c r="EI53" s="34"/>
      <c r="EJ53" s="34"/>
      <c r="EK53" s="34"/>
      <c r="EL53" s="34"/>
      <c r="EM53" s="31">
        <f>COUNTIFS(EC$3:EC$38, "=PH")</f>
        <v>0</v>
      </c>
      <c r="EN53" s="34"/>
      <c r="EO53" s="29"/>
      <c r="EP53" s="29"/>
      <c r="EQ53" s="29"/>
      <c r="ER53" s="33"/>
      <c r="ES53" s="33"/>
      <c r="ET53" s="34"/>
      <c r="EU53" s="34"/>
      <c r="EV53" s="34"/>
      <c r="EW53" s="34"/>
      <c r="EX53" s="34"/>
      <c r="EY53" s="34"/>
      <c r="EZ53" s="31">
        <f>COUNTIFS(EP$3:EP$38, "=PH")</f>
        <v>0</v>
      </c>
      <c r="FA53" s="34"/>
      <c r="FB53" s="36"/>
      <c r="FC53" s="48"/>
      <c r="FD53" s="48"/>
      <c r="FE53" s="48"/>
      <c r="FF53" s="48"/>
      <c r="FG53" s="48"/>
      <c r="FH53" s="48"/>
      <c r="FI53" s="48"/>
      <c r="FJ53" s="48"/>
      <c r="FK53" s="48"/>
      <c r="FL53" s="48"/>
      <c r="FM53" s="48"/>
      <c r="FN53" s="48"/>
      <c r="FO53" s="48"/>
      <c r="FP53" s="48"/>
      <c r="FQ53" s="48"/>
      <c r="FR53" s="48"/>
      <c r="FS53" s="48"/>
      <c r="FT53" s="48"/>
      <c r="FU53" s="48"/>
      <c r="FV53" s="48"/>
      <c r="FW53" s="36"/>
      <c r="FX53" s="29">
        <f t="shared" si="2"/>
        <v>0</v>
      </c>
      <c r="FY53" s="29">
        <f t="shared" si="3"/>
        <v>0</v>
      </c>
      <c r="FZ53" s="29">
        <f t="shared" si="4"/>
        <v>2</v>
      </c>
      <c r="GA53" s="29">
        <f t="shared" si="5"/>
        <v>1</v>
      </c>
      <c r="GB53" s="36"/>
      <c r="GC53" s="41">
        <f t="shared" si="0"/>
        <v>3</v>
      </c>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row>
    <row r="54" spans="1:235">
      <c r="A54" s="42" t="s">
        <v>1288</v>
      </c>
      <c r="B54" s="28"/>
      <c r="C54" s="29"/>
      <c r="D54" s="29"/>
      <c r="E54" s="28"/>
      <c r="F54" s="28"/>
      <c r="G54" s="28"/>
      <c r="H54" s="28"/>
      <c r="I54" s="28"/>
      <c r="J54" s="28"/>
      <c r="K54" s="28"/>
      <c r="L54" s="28"/>
      <c r="M54" s="31">
        <f>COUNTIFS(C$3:C$38, "=CIC WE")</f>
        <v>0</v>
      </c>
      <c r="N54" s="34"/>
      <c r="O54" s="29"/>
      <c r="P54" s="29"/>
      <c r="Q54" s="29"/>
      <c r="R54" s="33"/>
      <c r="S54" s="33"/>
      <c r="T54" s="34"/>
      <c r="U54" s="34"/>
      <c r="V54" s="34"/>
      <c r="W54" s="34"/>
      <c r="X54" s="34"/>
      <c r="Y54" s="34"/>
      <c r="Z54" s="31">
        <f>COUNTIFS(P$3:P$38, "=CIC WE")</f>
        <v>1</v>
      </c>
      <c r="AA54" s="34"/>
      <c r="AB54" s="29"/>
      <c r="AC54" s="29"/>
      <c r="AD54" s="29"/>
      <c r="AE54" s="33"/>
      <c r="AF54" s="33"/>
      <c r="AG54" s="34"/>
      <c r="AH54" s="34"/>
      <c r="AI54" s="34"/>
      <c r="AJ54" s="34"/>
      <c r="AK54" s="34"/>
      <c r="AL54" s="34"/>
      <c r="AM54" s="31">
        <f>COUNTIFS(AC$3:AC$38, "=CIC WE")</f>
        <v>0</v>
      </c>
      <c r="AN54" s="34"/>
      <c r="AO54" s="29"/>
      <c r="AP54" s="29"/>
      <c r="AQ54" s="29"/>
      <c r="AR54" s="33"/>
      <c r="AS54" s="33"/>
      <c r="AT54" s="34"/>
      <c r="AU54" s="34"/>
      <c r="AV54" s="34"/>
      <c r="AW54" s="34"/>
      <c r="AX54" s="34"/>
      <c r="AY54" s="34"/>
      <c r="AZ54" s="31">
        <f>COUNTIFS(AP$3:AP$38, "=CIC WE")</f>
        <v>0</v>
      </c>
      <c r="BA54" s="34"/>
      <c r="BB54" s="29"/>
      <c r="BC54" s="29"/>
      <c r="BD54" s="29"/>
      <c r="BE54" s="33"/>
      <c r="BF54" s="33"/>
      <c r="BG54" s="34"/>
      <c r="BH54" s="34"/>
      <c r="BI54" s="34"/>
      <c r="BJ54" s="34"/>
      <c r="BK54" s="34"/>
      <c r="BL54" s="34"/>
      <c r="BM54" s="31">
        <f>COUNTIFS(BC$3:BC$38, "=CIC WE")</f>
        <v>0</v>
      </c>
      <c r="BN54" s="34"/>
      <c r="BO54" s="29"/>
      <c r="BP54" s="29"/>
      <c r="BQ54" s="29"/>
      <c r="BR54" s="33"/>
      <c r="BS54" s="33"/>
      <c r="BT54" s="34"/>
      <c r="BU54" s="34"/>
      <c r="BV54" s="34"/>
      <c r="BW54" s="34"/>
      <c r="BX54" s="34"/>
      <c r="BY54" s="34"/>
      <c r="BZ54" s="31">
        <f>COUNTIFS(BP$3:BP$38, "=CIC WE")</f>
        <v>1</v>
      </c>
      <c r="CA54" s="34"/>
      <c r="CB54" s="29"/>
      <c r="CC54" s="29"/>
      <c r="CD54" s="29"/>
      <c r="CE54" s="33"/>
      <c r="CF54" s="33"/>
      <c r="CG54" s="34"/>
      <c r="CH54" s="34"/>
      <c r="CI54" s="34"/>
      <c r="CJ54" s="34"/>
      <c r="CK54" s="34"/>
      <c r="CL54" s="34"/>
      <c r="CM54" s="31">
        <f>COUNTIFS(CC$3:CC$38, "=CIC WE")</f>
        <v>0</v>
      </c>
      <c r="CN54" s="34"/>
      <c r="CO54" s="29"/>
      <c r="CP54" s="29"/>
      <c r="CQ54" s="29"/>
      <c r="CR54" s="33"/>
      <c r="CS54" s="33"/>
      <c r="CT54" s="34"/>
      <c r="CU54" s="34"/>
      <c r="CV54" s="34"/>
      <c r="CW54" s="34"/>
      <c r="CX54" s="34"/>
      <c r="CY54" s="34"/>
      <c r="CZ54" s="31">
        <f>COUNTIFS(CP$3:CP$37, "=CIC WE")</f>
        <v>0</v>
      </c>
      <c r="DA54" s="34"/>
      <c r="DB54" s="29"/>
      <c r="DC54" s="29"/>
      <c r="DD54" s="29"/>
      <c r="DE54" s="33"/>
      <c r="DF54" s="33"/>
      <c r="DG54" s="34"/>
      <c r="DH54" s="34"/>
      <c r="DI54" s="34"/>
      <c r="DJ54" s="34"/>
      <c r="DK54" s="34"/>
      <c r="DL54" s="34"/>
      <c r="DM54" s="31">
        <f>COUNTIFS(DC$3:DC$38, "=CIC WE")</f>
        <v>1</v>
      </c>
      <c r="DN54" s="34"/>
      <c r="DO54" s="29"/>
      <c r="DP54" s="29"/>
      <c r="DQ54" s="29"/>
      <c r="DR54" s="33"/>
      <c r="DS54" s="33"/>
      <c r="DT54" s="34"/>
      <c r="DU54" s="34"/>
      <c r="DV54" s="34"/>
      <c r="DW54" s="34"/>
      <c r="DX54" s="34"/>
      <c r="DY54" s="34"/>
      <c r="DZ54" s="31">
        <f>COUNTIFS(DP$3:DP$38, "=CIC WE")</f>
        <v>1</v>
      </c>
      <c r="EA54" s="34"/>
      <c r="EB54" s="29"/>
      <c r="EC54" s="29"/>
      <c r="ED54" s="29"/>
      <c r="EE54" s="33"/>
      <c r="EF54" s="33"/>
      <c r="EG54" s="34"/>
      <c r="EH54" s="34"/>
      <c r="EI54" s="34"/>
      <c r="EJ54" s="34"/>
      <c r="EK54" s="34"/>
      <c r="EL54" s="34"/>
      <c r="EM54" s="31">
        <f>COUNTIFS(EC$3:EC$38, "=CIC WE")</f>
        <v>0</v>
      </c>
      <c r="EN54" s="34"/>
      <c r="EO54" s="29"/>
      <c r="EP54" s="29"/>
      <c r="EQ54" s="29"/>
      <c r="ER54" s="33"/>
      <c r="ES54" s="33"/>
      <c r="ET54" s="34"/>
      <c r="EU54" s="34"/>
      <c r="EV54" s="34"/>
      <c r="EW54" s="34"/>
      <c r="EX54" s="34"/>
      <c r="EY54" s="34"/>
      <c r="EZ54" s="31">
        <f>COUNTIFS(EP$3:EP$38, "=CIC WE")</f>
        <v>0</v>
      </c>
      <c r="FA54" s="34"/>
      <c r="FB54" s="36"/>
      <c r="FC54" s="48"/>
      <c r="FD54" s="48"/>
      <c r="FE54" s="48"/>
      <c r="FF54" s="48"/>
      <c r="FG54" s="48"/>
      <c r="FH54" s="48"/>
      <c r="FI54" s="48"/>
      <c r="FJ54" s="48"/>
      <c r="FK54" s="48"/>
      <c r="FL54" s="48"/>
      <c r="FM54" s="48"/>
      <c r="FN54" s="48"/>
      <c r="FO54" s="48"/>
      <c r="FP54" s="48"/>
      <c r="FQ54" s="48"/>
      <c r="FR54" s="48"/>
      <c r="FS54" s="48"/>
      <c r="FT54" s="48"/>
      <c r="FU54" s="48"/>
      <c r="FV54" s="48"/>
      <c r="FW54" s="36"/>
      <c r="FX54" s="29">
        <f t="shared" si="2"/>
        <v>1</v>
      </c>
      <c r="FY54" s="29">
        <f t="shared" si="3"/>
        <v>1</v>
      </c>
      <c r="FZ54" s="29">
        <f t="shared" si="4"/>
        <v>1</v>
      </c>
      <c r="GA54" s="29">
        <f t="shared" si="5"/>
        <v>1</v>
      </c>
      <c r="GB54" s="36"/>
      <c r="GC54" s="41">
        <f t="shared" si="0"/>
        <v>4</v>
      </c>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row>
    <row r="55" spans="1:235">
      <c r="A55" s="42" t="s">
        <v>1289</v>
      </c>
      <c r="B55" s="28"/>
      <c r="C55" s="29"/>
      <c r="D55" s="29"/>
      <c r="E55" s="28"/>
      <c r="F55" s="28"/>
      <c r="G55" s="28"/>
      <c r="H55" s="28"/>
      <c r="I55" s="28"/>
      <c r="J55" s="28"/>
      <c r="K55" s="28"/>
      <c r="L55" s="28"/>
      <c r="M55" s="31">
        <f>COUNTIFS(C$3:C$38, "=AP")</f>
        <v>1</v>
      </c>
      <c r="N55" s="34"/>
      <c r="O55" s="29"/>
      <c r="P55" s="29"/>
      <c r="Q55" s="29"/>
      <c r="R55" s="33"/>
      <c r="S55" s="33"/>
      <c r="T55" s="34"/>
      <c r="U55" s="34"/>
      <c r="V55" s="34"/>
      <c r="W55" s="34"/>
      <c r="X55" s="34"/>
      <c r="Y55" s="34"/>
      <c r="Z55" s="31">
        <f>COUNTIFS(P$3:P$38, "=AP")</f>
        <v>1</v>
      </c>
      <c r="AA55" s="34"/>
      <c r="AB55" s="29"/>
      <c r="AC55" s="29"/>
      <c r="AD55" s="29"/>
      <c r="AE55" s="33"/>
      <c r="AF55" s="33"/>
      <c r="AG55" s="34"/>
      <c r="AH55" s="34"/>
      <c r="AI55" s="34"/>
      <c r="AJ55" s="34"/>
      <c r="AK55" s="34"/>
      <c r="AL55" s="34"/>
      <c r="AM55" s="31">
        <f>COUNTIFS(AC$3:AC$38, "=AP")</f>
        <v>0</v>
      </c>
      <c r="AN55" s="34"/>
      <c r="AO55" s="29"/>
      <c r="AP55" s="29"/>
      <c r="AQ55" s="29"/>
      <c r="AR55" s="33"/>
      <c r="AS55" s="33"/>
      <c r="AT55" s="34"/>
      <c r="AU55" s="34"/>
      <c r="AV55" s="34"/>
      <c r="AW55" s="34"/>
      <c r="AX55" s="34"/>
      <c r="AY55" s="34"/>
      <c r="AZ55" s="31">
        <f>COUNTIFS(AP$3:AP$38, "=AP")</f>
        <v>0</v>
      </c>
      <c r="BA55" s="34"/>
      <c r="BB55" s="29"/>
      <c r="BC55" s="29"/>
      <c r="BD55" s="29"/>
      <c r="BE55" s="33"/>
      <c r="BF55" s="33"/>
      <c r="BG55" s="34"/>
      <c r="BH55" s="34"/>
      <c r="BI55" s="34"/>
      <c r="BJ55" s="34"/>
      <c r="BK55" s="34"/>
      <c r="BL55" s="34"/>
      <c r="BM55" s="31">
        <f>COUNTIFS(BC$3:BC$38, "=AP")</f>
        <v>0</v>
      </c>
      <c r="BN55" s="34"/>
      <c r="BO55" s="29"/>
      <c r="BP55" s="29"/>
      <c r="BQ55" s="29"/>
      <c r="BR55" s="33"/>
      <c r="BS55" s="33"/>
      <c r="BT55" s="34"/>
      <c r="BU55" s="34"/>
      <c r="BV55" s="34"/>
      <c r="BW55" s="34"/>
      <c r="BX55" s="34"/>
      <c r="BY55" s="34"/>
      <c r="BZ55" s="31">
        <f>COUNTIFS(BP$3:BP$38, "=AP")</f>
        <v>0</v>
      </c>
      <c r="CA55" s="34"/>
      <c r="CB55" s="29"/>
      <c r="CC55" s="29"/>
      <c r="CD55" s="29"/>
      <c r="CE55" s="33"/>
      <c r="CF55" s="33"/>
      <c r="CG55" s="34"/>
      <c r="CH55" s="34"/>
      <c r="CI55" s="34"/>
      <c r="CJ55" s="34"/>
      <c r="CK55" s="34"/>
      <c r="CL55" s="34"/>
      <c r="CM55" s="31">
        <f>COUNTIFS(CC$3:CC$38, "=AP")</f>
        <v>1</v>
      </c>
      <c r="CN55" s="34"/>
      <c r="CO55" s="29"/>
      <c r="CP55" s="29"/>
      <c r="CQ55" s="29"/>
      <c r="CR55" s="33"/>
      <c r="CS55" s="33"/>
      <c r="CT55" s="34"/>
      <c r="CU55" s="34"/>
      <c r="CV55" s="34"/>
      <c r="CW55" s="34"/>
      <c r="CX55" s="34"/>
      <c r="CY55" s="34"/>
      <c r="CZ55" s="31">
        <f>COUNTIFS(CP$3:CP$37, "=AP")</f>
        <v>1</v>
      </c>
      <c r="DA55" s="34"/>
      <c r="DB55" s="29"/>
      <c r="DC55" s="29"/>
      <c r="DD55" s="29"/>
      <c r="DE55" s="33"/>
      <c r="DF55" s="33"/>
      <c r="DG55" s="34"/>
      <c r="DH55" s="34"/>
      <c r="DI55" s="34"/>
      <c r="DJ55" s="34"/>
      <c r="DK55" s="34"/>
      <c r="DL55" s="34"/>
      <c r="DM55" s="31">
        <f>COUNTIFS(DC$3:DC$38, "=AP")</f>
        <v>1</v>
      </c>
      <c r="DN55" s="34"/>
      <c r="DO55" s="29"/>
      <c r="DP55" s="29"/>
      <c r="DQ55" s="29"/>
      <c r="DR55" s="33"/>
      <c r="DS55" s="33"/>
      <c r="DT55" s="34"/>
      <c r="DU55" s="34"/>
      <c r="DV55" s="34"/>
      <c r="DW55" s="34"/>
      <c r="DX55" s="34"/>
      <c r="DY55" s="34"/>
      <c r="DZ55" s="31">
        <f>COUNTIFS(DP$3:DP$38, "=AP")</f>
        <v>1</v>
      </c>
      <c r="EA55" s="34"/>
      <c r="EB55" s="29"/>
      <c r="EC55" s="29"/>
      <c r="ED55" s="29"/>
      <c r="EE55" s="33"/>
      <c r="EF55" s="33"/>
      <c r="EG55" s="34"/>
      <c r="EH55" s="34"/>
      <c r="EI55" s="34"/>
      <c r="EJ55" s="34"/>
      <c r="EK55" s="34"/>
      <c r="EL55" s="34"/>
      <c r="EM55" s="31">
        <f>COUNTIFS(EC$3:EC$38, "=AP")</f>
        <v>0</v>
      </c>
      <c r="EN55" s="34"/>
      <c r="EO55" s="29"/>
      <c r="EP55" s="29"/>
      <c r="EQ55" s="29"/>
      <c r="ER55" s="33"/>
      <c r="ES55" s="33"/>
      <c r="ET55" s="34"/>
      <c r="EU55" s="34"/>
      <c r="EV55" s="34"/>
      <c r="EW55" s="34"/>
      <c r="EX55" s="34"/>
      <c r="EY55" s="34"/>
      <c r="EZ55" s="31">
        <f>COUNTIFS(EP$3:EP$38, "=AP")</f>
        <v>0</v>
      </c>
      <c r="FA55" s="34"/>
      <c r="FB55" s="36"/>
      <c r="FC55" s="48"/>
      <c r="FD55" s="48"/>
      <c r="FE55" s="48"/>
      <c r="FF55" s="48"/>
      <c r="FG55" s="48"/>
      <c r="FH55" s="48"/>
      <c r="FI55" s="48"/>
      <c r="FJ55" s="48"/>
      <c r="FK55" s="48"/>
      <c r="FL55" s="48"/>
      <c r="FM55" s="48"/>
      <c r="FN55" s="48"/>
      <c r="FO55" s="48"/>
      <c r="FP55" s="48"/>
      <c r="FQ55" s="48"/>
      <c r="FR55" s="48"/>
      <c r="FS55" s="48"/>
      <c r="FT55" s="48"/>
      <c r="FU55" s="48"/>
      <c r="FV55" s="48"/>
      <c r="FW55" s="36"/>
      <c r="FX55" s="29">
        <f t="shared" si="2"/>
        <v>2</v>
      </c>
      <c r="FY55" s="29">
        <f t="shared" si="3"/>
        <v>0</v>
      </c>
      <c r="FZ55" s="29">
        <f t="shared" si="4"/>
        <v>3</v>
      </c>
      <c r="GA55" s="29">
        <f t="shared" si="5"/>
        <v>1</v>
      </c>
      <c r="GB55" s="36"/>
      <c r="GC55" s="41">
        <f t="shared" si="0"/>
        <v>6</v>
      </c>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row>
    <row r="56" spans="1:235">
      <c r="A56" s="42" t="s">
        <v>1290</v>
      </c>
      <c r="B56" s="28"/>
      <c r="C56" s="29"/>
      <c r="D56" s="29"/>
      <c r="E56" s="28"/>
      <c r="F56" s="28"/>
      <c r="G56" s="28"/>
      <c r="H56" s="28"/>
      <c r="I56" s="28"/>
      <c r="J56" s="28"/>
      <c r="K56" s="28"/>
      <c r="L56" s="28"/>
      <c r="M56" s="31">
        <f>COUNTIFS(C$3:C$38, "=Geo China")</f>
        <v>0</v>
      </c>
      <c r="N56" s="34"/>
      <c r="O56" s="29"/>
      <c r="P56" s="29"/>
      <c r="Q56" s="29"/>
      <c r="R56" s="33"/>
      <c r="S56" s="33"/>
      <c r="T56" s="34"/>
      <c r="U56" s="34"/>
      <c r="V56" s="34"/>
      <c r="W56" s="34"/>
      <c r="X56" s="34"/>
      <c r="Y56" s="34"/>
      <c r="Z56" s="31">
        <f>COUNTIFS(P$3:P$38, "=Geo China")</f>
        <v>0</v>
      </c>
      <c r="AA56" s="34"/>
      <c r="AB56" s="29"/>
      <c r="AC56" s="29"/>
      <c r="AD56" s="29"/>
      <c r="AE56" s="33"/>
      <c r="AF56" s="33"/>
      <c r="AG56" s="34"/>
      <c r="AH56" s="34"/>
      <c r="AI56" s="34"/>
      <c r="AJ56" s="34"/>
      <c r="AK56" s="34"/>
      <c r="AL56" s="34"/>
      <c r="AM56" s="31">
        <f>COUNTIFS(AC$3:AC$38, "=Geo China")</f>
        <v>0</v>
      </c>
      <c r="AN56" s="34"/>
      <c r="AO56" s="29"/>
      <c r="AP56" s="29"/>
      <c r="AQ56" s="29"/>
      <c r="AR56" s="33"/>
      <c r="AS56" s="33"/>
      <c r="AT56" s="34"/>
      <c r="AU56" s="34"/>
      <c r="AV56" s="34"/>
      <c r="AW56" s="34"/>
      <c r="AX56" s="34"/>
      <c r="AY56" s="34"/>
      <c r="AZ56" s="31">
        <f>COUNTIFS(AP$3:AP$38, "=Geo China")</f>
        <v>0</v>
      </c>
      <c r="BA56" s="34"/>
      <c r="BB56" s="29"/>
      <c r="BC56" s="29"/>
      <c r="BD56" s="29"/>
      <c r="BE56" s="33"/>
      <c r="BF56" s="33"/>
      <c r="BG56" s="34"/>
      <c r="BH56" s="34"/>
      <c r="BI56" s="34"/>
      <c r="BJ56" s="34"/>
      <c r="BK56" s="34"/>
      <c r="BL56" s="34"/>
      <c r="BM56" s="31">
        <f>COUNTIFS(BC$3:BC$38, "=Geo China")</f>
        <v>1</v>
      </c>
      <c r="BN56" s="34"/>
      <c r="BO56" s="29"/>
      <c r="BP56" s="29"/>
      <c r="BQ56" s="29"/>
      <c r="BR56" s="33"/>
      <c r="BS56" s="33"/>
      <c r="BT56" s="34"/>
      <c r="BU56" s="34"/>
      <c r="BV56" s="34"/>
      <c r="BW56" s="34"/>
      <c r="BX56" s="34"/>
      <c r="BY56" s="34"/>
      <c r="BZ56" s="31">
        <f>COUNTIFS(BP$3:BP$38, "=Geo China")</f>
        <v>0</v>
      </c>
      <c r="CA56" s="34"/>
      <c r="CB56" s="29"/>
      <c r="CC56" s="29"/>
      <c r="CD56" s="29"/>
      <c r="CE56" s="33"/>
      <c r="CF56" s="33"/>
      <c r="CG56" s="34"/>
      <c r="CH56" s="34"/>
      <c r="CI56" s="34"/>
      <c r="CJ56" s="34"/>
      <c r="CK56" s="34"/>
      <c r="CL56" s="34"/>
      <c r="CM56" s="31">
        <f>COUNTIFS(CC$3:CC$38, "=Geo China")</f>
        <v>1</v>
      </c>
      <c r="CN56" s="34"/>
      <c r="CO56" s="29"/>
      <c r="CP56" s="29"/>
      <c r="CQ56" s="29"/>
      <c r="CR56" s="33"/>
      <c r="CS56" s="33"/>
      <c r="CT56" s="34"/>
      <c r="CU56" s="34"/>
      <c r="CV56" s="34"/>
      <c r="CW56" s="34"/>
      <c r="CX56" s="34"/>
      <c r="CY56" s="34"/>
      <c r="CZ56" s="31">
        <f>COUNTIFS(CP$3:CP$37, "=Geo China")</f>
        <v>1</v>
      </c>
      <c r="DA56" s="34"/>
      <c r="DB56" s="29"/>
      <c r="DC56" s="29"/>
      <c r="DD56" s="29"/>
      <c r="DE56" s="33"/>
      <c r="DF56" s="33"/>
      <c r="DG56" s="34"/>
      <c r="DH56" s="34"/>
      <c r="DI56" s="34"/>
      <c r="DJ56" s="34"/>
      <c r="DK56" s="34"/>
      <c r="DL56" s="34"/>
      <c r="DM56" s="31">
        <f>COUNTIFS(DC$3:DC$38, "=Geo China")</f>
        <v>0</v>
      </c>
      <c r="DN56" s="34"/>
      <c r="DO56" s="29"/>
      <c r="DP56" s="29"/>
      <c r="DQ56" s="29"/>
      <c r="DR56" s="33"/>
      <c r="DS56" s="33"/>
      <c r="DT56" s="34"/>
      <c r="DU56" s="34"/>
      <c r="DV56" s="34"/>
      <c r="DW56" s="34"/>
      <c r="DX56" s="34"/>
      <c r="DY56" s="34"/>
      <c r="DZ56" s="31">
        <f>COUNTIFS(DP$3:DP$38, "=Geo China")</f>
        <v>0</v>
      </c>
      <c r="EA56" s="34"/>
      <c r="EB56" s="29"/>
      <c r="EC56" s="29"/>
      <c r="ED56" s="29"/>
      <c r="EE56" s="33"/>
      <c r="EF56" s="33"/>
      <c r="EG56" s="34"/>
      <c r="EH56" s="34"/>
      <c r="EI56" s="34"/>
      <c r="EJ56" s="34"/>
      <c r="EK56" s="34"/>
      <c r="EL56" s="34"/>
      <c r="EM56" s="31">
        <f>COUNTIFS(EC$3:EC$38, "=Geo China")</f>
        <v>0</v>
      </c>
      <c r="EN56" s="34"/>
      <c r="EO56" s="29"/>
      <c r="EP56" s="29"/>
      <c r="EQ56" s="29"/>
      <c r="ER56" s="33"/>
      <c r="ES56" s="33"/>
      <c r="ET56" s="34"/>
      <c r="EU56" s="34"/>
      <c r="EV56" s="34"/>
      <c r="EW56" s="34"/>
      <c r="EX56" s="34"/>
      <c r="EY56" s="34"/>
      <c r="EZ56" s="31">
        <f>COUNTIFS(EP$3:EP$38, "=Geo China")</f>
        <v>0</v>
      </c>
      <c r="FA56" s="34"/>
      <c r="FB56" s="36"/>
      <c r="FC56" s="48"/>
      <c r="FD56" s="48"/>
      <c r="FE56" s="48"/>
      <c r="FF56" s="48"/>
      <c r="FG56" s="48"/>
      <c r="FH56" s="48"/>
      <c r="FI56" s="48"/>
      <c r="FJ56" s="48"/>
      <c r="FK56" s="48"/>
      <c r="FL56" s="48"/>
      <c r="FM56" s="48"/>
      <c r="FN56" s="48"/>
      <c r="FO56" s="48"/>
      <c r="FP56" s="48"/>
      <c r="FQ56" s="48"/>
      <c r="FR56" s="48"/>
      <c r="FS56" s="48"/>
      <c r="FT56" s="48"/>
      <c r="FU56" s="48"/>
      <c r="FV56" s="48"/>
      <c r="FW56" s="36"/>
      <c r="FX56" s="29">
        <f t="shared" si="2"/>
        <v>0</v>
      </c>
      <c r="FY56" s="29">
        <f t="shared" si="3"/>
        <v>1</v>
      </c>
      <c r="FZ56" s="29">
        <f t="shared" si="4"/>
        <v>2</v>
      </c>
      <c r="GA56" s="29">
        <f t="shared" si="5"/>
        <v>0</v>
      </c>
      <c r="GB56" s="36"/>
      <c r="GC56" s="41">
        <f t="shared" si="0"/>
        <v>3</v>
      </c>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row>
    <row r="57" spans="1:235">
      <c r="A57" s="42" t="s">
        <v>1291</v>
      </c>
      <c r="B57" s="28"/>
      <c r="C57" s="29"/>
      <c r="D57" s="29"/>
      <c r="E57" s="28"/>
      <c r="F57" s="28"/>
      <c r="G57" s="28"/>
      <c r="H57" s="28"/>
      <c r="I57" s="28"/>
      <c r="J57" s="28"/>
      <c r="K57" s="28"/>
      <c r="L57" s="28"/>
      <c r="M57" s="31">
        <f>COUNTIFS(C$3:C$38, "=Japan")</f>
        <v>0</v>
      </c>
      <c r="N57" s="34"/>
      <c r="O57" s="29"/>
      <c r="P57" s="29"/>
      <c r="Q57" s="29"/>
      <c r="R57" s="33"/>
      <c r="S57" s="33"/>
      <c r="T57" s="34"/>
      <c r="U57" s="34"/>
      <c r="V57" s="34"/>
      <c r="W57" s="34"/>
      <c r="X57" s="34"/>
      <c r="Y57" s="34"/>
      <c r="Z57" s="31">
        <f>COUNTIFS(P$3:P$38, "=Japan")</f>
        <v>0</v>
      </c>
      <c r="AA57" s="34"/>
      <c r="AB57" s="29"/>
      <c r="AC57" s="29"/>
      <c r="AD57" s="29"/>
      <c r="AE57" s="33"/>
      <c r="AF57" s="33"/>
      <c r="AG57" s="34"/>
      <c r="AH57" s="34"/>
      <c r="AI57" s="34"/>
      <c r="AJ57" s="34"/>
      <c r="AK57" s="34"/>
      <c r="AL57" s="34"/>
      <c r="AM57" s="31">
        <f>COUNTIFS(AC$3:AC$38, "=Japan")</f>
        <v>0</v>
      </c>
      <c r="AN57" s="34"/>
      <c r="AO57" s="29"/>
      <c r="AP57" s="29"/>
      <c r="AQ57" s="29"/>
      <c r="AR57" s="33"/>
      <c r="AS57" s="33"/>
      <c r="AT57" s="34"/>
      <c r="AU57" s="34"/>
      <c r="AV57" s="34"/>
      <c r="AW57" s="34"/>
      <c r="AX57" s="34"/>
      <c r="AY57" s="34"/>
      <c r="AZ57" s="31">
        <f>COUNTIFS(AP$3:AP$38, "=Japan")</f>
        <v>5</v>
      </c>
      <c r="BA57" s="34"/>
      <c r="BB57" s="29"/>
      <c r="BC57" s="29"/>
      <c r="BD57" s="29"/>
      <c r="BE57" s="33"/>
      <c r="BF57" s="33"/>
      <c r="BG57" s="34"/>
      <c r="BH57" s="34"/>
      <c r="BI57" s="34"/>
      <c r="BJ57" s="34"/>
      <c r="BK57" s="34"/>
      <c r="BL57" s="34"/>
      <c r="BM57" s="31">
        <f>COUNTIFS(BC$3:BC$38, "=Japan")</f>
        <v>0</v>
      </c>
      <c r="BN57" s="34"/>
      <c r="BO57" s="29"/>
      <c r="BP57" s="29"/>
      <c r="BQ57" s="29"/>
      <c r="BR57" s="33"/>
      <c r="BS57" s="33"/>
      <c r="BT57" s="34"/>
      <c r="BU57" s="34"/>
      <c r="BV57" s="34"/>
      <c r="BW57" s="34"/>
      <c r="BX57" s="34"/>
      <c r="BY57" s="34"/>
      <c r="BZ57" s="31">
        <f>COUNTIFS(BP$3:BP$38, "=Japan")</f>
        <v>0</v>
      </c>
      <c r="CA57" s="34"/>
      <c r="CB57" s="29"/>
      <c r="CC57" s="29"/>
      <c r="CD57" s="29"/>
      <c r="CE57" s="33"/>
      <c r="CF57" s="33"/>
      <c r="CG57" s="34"/>
      <c r="CH57" s="34"/>
      <c r="CI57" s="34"/>
      <c r="CJ57" s="34"/>
      <c r="CK57" s="34"/>
      <c r="CL57" s="34"/>
      <c r="CM57" s="31">
        <f>COUNTIFS(CC$3:CC$38, "=Japan")</f>
        <v>0</v>
      </c>
      <c r="CN57" s="34"/>
      <c r="CO57" s="29"/>
      <c r="CP57" s="29"/>
      <c r="CQ57" s="29"/>
      <c r="CR57" s="33"/>
      <c r="CS57" s="33"/>
      <c r="CT57" s="34"/>
      <c r="CU57" s="34"/>
      <c r="CV57" s="34"/>
      <c r="CW57" s="34"/>
      <c r="CX57" s="34"/>
      <c r="CY57" s="34"/>
      <c r="CZ57" s="31">
        <f>COUNTIFS(CP$3:CP$37, "=Japan")</f>
        <v>0</v>
      </c>
      <c r="DA57" s="34"/>
      <c r="DB57" s="29"/>
      <c r="DC57" s="29"/>
      <c r="DD57" s="29"/>
      <c r="DE57" s="33"/>
      <c r="DF57" s="33"/>
      <c r="DG57" s="34"/>
      <c r="DH57" s="34"/>
      <c r="DI57" s="34"/>
      <c r="DJ57" s="34"/>
      <c r="DK57" s="34"/>
      <c r="DL57" s="34"/>
      <c r="DM57" s="31">
        <f>COUNTIFS(DC$3:DC$38, "=Japan")</f>
        <v>0</v>
      </c>
      <c r="DN57" s="34"/>
      <c r="DO57" s="29"/>
      <c r="DP57" s="29"/>
      <c r="DQ57" s="29"/>
      <c r="DR57" s="33"/>
      <c r="DS57" s="33"/>
      <c r="DT57" s="34"/>
      <c r="DU57" s="34"/>
      <c r="DV57" s="34"/>
      <c r="DW57" s="34"/>
      <c r="DX57" s="34"/>
      <c r="DY57" s="34"/>
      <c r="DZ57" s="31">
        <f>COUNTIFS(DP$3:DP$38, "=Japan")</f>
        <v>1</v>
      </c>
      <c r="EA57" s="34"/>
      <c r="EB57" s="29"/>
      <c r="EC57" s="29"/>
      <c r="ED57" s="29"/>
      <c r="EE57" s="33"/>
      <c r="EF57" s="33"/>
      <c r="EG57" s="34"/>
      <c r="EH57" s="34"/>
      <c r="EI57" s="34"/>
      <c r="EJ57" s="34"/>
      <c r="EK57" s="34"/>
      <c r="EL57" s="34"/>
      <c r="EM57" s="31">
        <f>COUNTIFS(EC$3:EC$38, "=Japan")</f>
        <v>0</v>
      </c>
      <c r="EN57" s="34"/>
      <c r="EO57" s="29"/>
      <c r="EP57" s="29"/>
      <c r="EQ57" s="29"/>
      <c r="ER57" s="33"/>
      <c r="ES57" s="33"/>
      <c r="ET57" s="34"/>
      <c r="EU57" s="34"/>
      <c r="EV57" s="34"/>
      <c r="EW57" s="34"/>
      <c r="EX57" s="34"/>
      <c r="EY57" s="34"/>
      <c r="EZ57" s="31">
        <f>COUNTIFS(EP$3:EP$38, "=Japan")</f>
        <v>0</v>
      </c>
      <c r="FA57" s="34"/>
      <c r="FB57" s="36"/>
      <c r="FC57" s="48"/>
      <c r="FD57" s="48"/>
      <c r="FE57" s="48"/>
      <c r="FF57" s="48"/>
      <c r="FG57" s="48"/>
      <c r="FH57" s="48"/>
      <c r="FI57" s="48"/>
      <c r="FJ57" s="48"/>
      <c r="FK57" s="48"/>
      <c r="FL57" s="48"/>
      <c r="FM57" s="48"/>
      <c r="FN57" s="48"/>
      <c r="FO57" s="48"/>
      <c r="FP57" s="48"/>
      <c r="FQ57" s="48"/>
      <c r="FR57" s="48"/>
      <c r="FS57" s="48"/>
      <c r="FT57" s="48"/>
      <c r="FU57" s="48"/>
      <c r="FV57" s="48"/>
      <c r="FW57" s="36"/>
      <c r="FX57" s="29">
        <f t="shared" si="2"/>
        <v>0</v>
      </c>
      <c r="FY57" s="29">
        <f t="shared" si="3"/>
        <v>5</v>
      </c>
      <c r="FZ57" s="29">
        <f t="shared" si="4"/>
        <v>0</v>
      </c>
      <c r="GA57" s="29">
        <f t="shared" si="5"/>
        <v>1</v>
      </c>
      <c r="GB57" s="36"/>
      <c r="GC57" s="41">
        <f t="shared" si="0"/>
        <v>6</v>
      </c>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row>
    <row r="58" spans="1:235">
      <c r="A58" s="42" t="s">
        <v>1292</v>
      </c>
      <c r="B58" s="28"/>
      <c r="C58" s="29"/>
      <c r="D58" s="29"/>
      <c r="E58" s="28"/>
      <c r="F58" s="28"/>
      <c r="G58" s="28"/>
      <c r="H58" s="28"/>
      <c r="I58" s="28"/>
      <c r="J58" s="28"/>
      <c r="K58" s="28"/>
      <c r="L58" s="28"/>
      <c r="M58" s="31">
        <f>COUNTIFS(C$3:C$38, "=Geo MEA")</f>
        <v>0</v>
      </c>
      <c r="N58" s="34"/>
      <c r="O58" s="29"/>
      <c r="P58" s="29"/>
      <c r="Q58" s="29"/>
      <c r="R58" s="33"/>
      <c r="S58" s="33"/>
      <c r="T58" s="34"/>
      <c r="U58" s="34"/>
      <c r="V58" s="34"/>
      <c r="W58" s="34"/>
      <c r="X58" s="34"/>
      <c r="Y58" s="34"/>
      <c r="Z58" s="31">
        <f>COUNTIFS(P$3:P$38, "=Geo MEA")</f>
        <v>0</v>
      </c>
      <c r="AA58" s="34"/>
      <c r="AB58" s="29"/>
      <c r="AC58" s="29"/>
      <c r="AD58" s="29"/>
      <c r="AE58" s="33"/>
      <c r="AF58" s="33"/>
      <c r="AG58" s="34"/>
      <c r="AH58" s="34"/>
      <c r="AI58" s="34"/>
      <c r="AJ58" s="34"/>
      <c r="AK58" s="34"/>
      <c r="AL58" s="34"/>
      <c r="AM58" s="31">
        <f>COUNTIFS(AC$3:AC$38, "=Geo MEA")</f>
        <v>0</v>
      </c>
      <c r="AN58" s="34"/>
      <c r="AO58" s="29"/>
      <c r="AP58" s="29"/>
      <c r="AQ58" s="29"/>
      <c r="AR58" s="33"/>
      <c r="AS58" s="33"/>
      <c r="AT58" s="34"/>
      <c r="AU58" s="34"/>
      <c r="AV58" s="34"/>
      <c r="AW58" s="34"/>
      <c r="AX58" s="34"/>
      <c r="AY58" s="34"/>
      <c r="AZ58" s="31">
        <f>COUNTIFS(AP$3:AP$38, "=Geo MEA")</f>
        <v>0</v>
      </c>
      <c r="BA58" s="34"/>
      <c r="BB58" s="29"/>
      <c r="BC58" s="29"/>
      <c r="BD58" s="29"/>
      <c r="BE58" s="33"/>
      <c r="BF58" s="33"/>
      <c r="BG58" s="34"/>
      <c r="BH58" s="34"/>
      <c r="BI58" s="34"/>
      <c r="BJ58" s="34"/>
      <c r="BK58" s="34"/>
      <c r="BL58" s="34"/>
      <c r="BM58" s="31">
        <f>COUNTIFS(BC$3:BC$38, "=Geo MEA")</f>
        <v>0</v>
      </c>
      <c r="BN58" s="34"/>
      <c r="BO58" s="29"/>
      <c r="BP58" s="29"/>
      <c r="BQ58" s="29"/>
      <c r="BR58" s="33"/>
      <c r="BS58" s="33"/>
      <c r="BT58" s="34"/>
      <c r="BU58" s="34"/>
      <c r="BV58" s="34"/>
      <c r="BW58" s="34"/>
      <c r="BX58" s="34"/>
      <c r="BY58" s="34"/>
      <c r="BZ58" s="31">
        <f>COUNTIFS(BP$3:BP$38, "=Geo MEA")</f>
        <v>0</v>
      </c>
      <c r="CA58" s="34"/>
      <c r="CB58" s="29"/>
      <c r="CC58" s="29"/>
      <c r="CD58" s="29"/>
      <c r="CE58" s="33"/>
      <c r="CF58" s="33"/>
      <c r="CG58" s="34"/>
      <c r="CH58" s="34"/>
      <c r="CI58" s="34"/>
      <c r="CJ58" s="34"/>
      <c r="CK58" s="34"/>
      <c r="CL58" s="34"/>
      <c r="CM58" s="31">
        <f>COUNTIFS(CC$3:CC$38, "=Geo MEA")</f>
        <v>0</v>
      </c>
      <c r="CN58" s="34"/>
      <c r="CO58" s="29"/>
      <c r="CP58" s="29"/>
      <c r="CQ58" s="29"/>
      <c r="CR58" s="33"/>
      <c r="CS58" s="33"/>
      <c r="CT58" s="34"/>
      <c r="CU58" s="34"/>
      <c r="CV58" s="34"/>
      <c r="CW58" s="34"/>
      <c r="CX58" s="34"/>
      <c r="CY58" s="34"/>
      <c r="CZ58" s="31">
        <f>COUNTIFS(CP$3:CP$37, "=Geo MEA")</f>
        <v>1</v>
      </c>
      <c r="DA58" s="34"/>
      <c r="DB58" s="29"/>
      <c r="DC58" s="29"/>
      <c r="DD58" s="29"/>
      <c r="DE58" s="33"/>
      <c r="DF58" s="33"/>
      <c r="DG58" s="34"/>
      <c r="DH58" s="34"/>
      <c r="DI58" s="34"/>
      <c r="DJ58" s="34"/>
      <c r="DK58" s="34"/>
      <c r="DL58" s="34"/>
      <c r="DM58" s="31">
        <f>COUNTIFS(DC$3:DC$38, "=Geo MEA")</f>
        <v>0</v>
      </c>
      <c r="DN58" s="34"/>
      <c r="DO58" s="29"/>
      <c r="DP58" s="29"/>
      <c r="DQ58" s="29"/>
      <c r="DR58" s="33"/>
      <c r="DS58" s="33"/>
      <c r="DT58" s="34"/>
      <c r="DU58" s="34"/>
      <c r="DV58" s="34"/>
      <c r="DW58" s="34"/>
      <c r="DX58" s="34"/>
      <c r="DY58" s="34"/>
      <c r="DZ58" s="31">
        <f>COUNTIFS(DP$3:DP$38, "=Geo MEA")</f>
        <v>0</v>
      </c>
      <c r="EA58" s="34"/>
      <c r="EB58" s="29"/>
      <c r="EC58" s="29"/>
      <c r="ED58" s="29"/>
      <c r="EE58" s="33"/>
      <c r="EF58" s="33"/>
      <c r="EG58" s="34"/>
      <c r="EH58" s="34"/>
      <c r="EI58" s="34"/>
      <c r="EJ58" s="34"/>
      <c r="EK58" s="34"/>
      <c r="EL58" s="34"/>
      <c r="EM58" s="31">
        <f>COUNTIFS(EC$3:EC$38, "=Geo MEA")</f>
        <v>0</v>
      </c>
      <c r="EN58" s="34"/>
      <c r="EO58" s="29"/>
      <c r="EP58" s="29"/>
      <c r="EQ58" s="29"/>
      <c r="ER58" s="33"/>
      <c r="ES58" s="33"/>
      <c r="ET58" s="34"/>
      <c r="EU58" s="34"/>
      <c r="EV58" s="34"/>
      <c r="EW58" s="34"/>
      <c r="EX58" s="34"/>
      <c r="EY58" s="34"/>
      <c r="EZ58" s="31">
        <f>COUNTIFS(EP$3:EP$38, "=Geo MEA")</f>
        <v>0</v>
      </c>
      <c r="FA58" s="34"/>
      <c r="FB58" s="36"/>
      <c r="FC58" s="48"/>
      <c r="FD58" s="48"/>
      <c r="FE58" s="48"/>
      <c r="FF58" s="48"/>
      <c r="FG58" s="48"/>
      <c r="FH58" s="48"/>
      <c r="FI58" s="48"/>
      <c r="FJ58" s="48"/>
      <c r="FK58" s="48"/>
      <c r="FL58" s="48"/>
      <c r="FM58" s="48"/>
      <c r="FN58" s="48"/>
      <c r="FO58" s="48"/>
      <c r="FP58" s="48"/>
      <c r="FQ58" s="48"/>
      <c r="FR58" s="48"/>
      <c r="FS58" s="48"/>
      <c r="FT58" s="48"/>
      <c r="FU58" s="48"/>
      <c r="FV58" s="48"/>
      <c r="FW58" s="36"/>
      <c r="FX58" s="29">
        <f t="shared" si="2"/>
        <v>0</v>
      </c>
      <c r="FY58" s="29">
        <f t="shared" si="3"/>
        <v>0</v>
      </c>
      <c r="FZ58" s="29">
        <f t="shared" si="4"/>
        <v>1</v>
      </c>
      <c r="GA58" s="29">
        <f t="shared" si="5"/>
        <v>0</v>
      </c>
      <c r="GB58" s="36"/>
      <c r="GC58" s="41">
        <f t="shared" si="0"/>
        <v>1</v>
      </c>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row>
    <row r="59" spans="1:235">
      <c r="A59" s="42" t="s">
        <v>1293</v>
      </c>
      <c r="B59" s="28"/>
      <c r="C59" s="29"/>
      <c r="D59" s="29"/>
      <c r="E59" s="28"/>
      <c r="F59" s="28"/>
      <c r="G59" s="28"/>
      <c r="H59" s="28"/>
      <c r="I59" s="28"/>
      <c r="J59" s="28"/>
      <c r="K59" s="28"/>
      <c r="L59" s="28"/>
      <c r="M59" s="31">
        <f>COUNTIFS(C$3:C$38, "=Geo NA Canada")</f>
        <v>0</v>
      </c>
      <c r="N59" s="34"/>
      <c r="O59" s="29"/>
      <c r="P59" s="29"/>
      <c r="Q59" s="29"/>
      <c r="R59" s="33"/>
      <c r="S59" s="33"/>
      <c r="T59" s="34"/>
      <c r="U59" s="34"/>
      <c r="V59" s="34"/>
      <c r="W59" s="34"/>
      <c r="X59" s="34"/>
      <c r="Y59" s="34"/>
      <c r="Z59" s="31">
        <f>COUNTIFS(P$3:P$38, "=Geo NA Canada")</f>
        <v>1</v>
      </c>
      <c r="AA59" s="34"/>
      <c r="AB59" s="29"/>
      <c r="AC59" s="29"/>
      <c r="AD59" s="29"/>
      <c r="AE59" s="33"/>
      <c r="AF59" s="33"/>
      <c r="AG59" s="34"/>
      <c r="AH59" s="34"/>
      <c r="AI59" s="34"/>
      <c r="AJ59" s="34"/>
      <c r="AK59" s="34"/>
      <c r="AL59" s="34"/>
      <c r="AM59" s="31">
        <f>COUNTIFS(AC$3:AC$38, "=Geo NA Canada")</f>
        <v>1</v>
      </c>
      <c r="AN59" s="34"/>
      <c r="AO59" s="29"/>
      <c r="AP59" s="29"/>
      <c r="AQ59" s="29"/>
      <c r="AR59" s="33"/>
      <c r="AS59" s="33"/>
      <c r="AT59" s="34"/>
      <c r="AU59" s="34"/>
      <c r="AV59" s="34"/>
      <c r="AW59" s="34"/>
      <c r="AX59" s="34"/>
      <c r="AY59" s="34"/>
      <c r="AZ59" s="31">
        <f>COUNTIFS(AP$3:AP$38, "=Geo NA Canada")</f>
        <v>1</v>
      </c>
      <c r="BA59" s="34"/>
      <c r="BB59" s="29"/>
      <c r="BC59" s="29"/>
      <c r="BD59" s="29"/>
      <c r="BE59" s="33"/>
      <c r="BF59" s="33"/>
      <c r="BG59" s="34"/>
      <c r="BH59" s="34"/>
      <c r="BI59" s="34"/>
      <c r="BJ59" s="34"/>
      <c r="BK59" s="34"/>
      <c r="BL59" s="34"/>
      <c r="BM59" s="31">
        <f>COUNTIFS(BC$3:BC$38, "=Geo NA Canada")</f>
        <v>0</v>
      </c>
      <c r="BN59" s="34"/>
      <c r="BO59" s="29"/>
      <c r="BP59" s="29"/>
      <c r="BQ59" s="29"/>
      <c r="BR59" s="33"/>
      <c r="BS59" s="33"/>
      <c r="BT59" s="34"/>
      <c r="BU59" s="34"/>
      <c r="BV59" s="34"/>
      <c r="BW59" s="34"/>
      <c r="BX59" s="34"/>
      <c r="BY59" s="34"/>
      <c r="BZ59" s="31">
        <f>COUNTIFS(BP$3:BP$38, "=Geo NA Canada")</f>
        <v>0</v>
      </c>
      <c r="CA59" s="34"/>
      <c r="CB59" s="29"/>
      <c r="CC59" s="29"/>
      <c r="CD59" s="29"/>
      <c r="CE59" s="33"/>
      <c r="CF59" s="33"/>
      <c r="CG59" s="34"/>
      <c r="CH59" s="34"/>
      <c r="CI59" s="34"/>
      <c r="CJ59" s="34"/>
      <c r="CK59" s="34"/>
      <c r="CL59" s="34"/>
      <c r="CM59" s="31">
        <f>COUNTIFS(CC$3:CC$38, "=Geo NA Canada")</f>
        <v>1</v>
      </c>
      <c r="CN59" s="34"/>
      <c r="CO59" s="29"/>
      <c r="CP59" s="29"/>
      <c r="CQ59" s="29"/>
      <c r="CR59" s="33"/>
      <c r="CS59" s="33"/>
      <c r="CT59" s="34"/>
      <c r="CU59" s="34"/>
      <c r="CV59" s="34"/>
      <c r="CW59" s="34"/>
      <c r="CX59" s="34"/>
      <c r="CY59" s="34"/>
      <c r="CZ59" s="31">
        <f>COUNTIFS(CP$3:CP$37, "=Geo NA Canada")</f>
        <v>1</v>
      </c>
      <c r="DA59" s="34"/>
      <c r="DB59" s="29"/>
      <c r="DC59" s="29"/>
      <c r="DD59" s="29"/>
      <c r="DE59" s="33"/>
      <c r="DF59" s="33"/>
      <c r="DG59" s="34"/>
      <c r="DH59" s="34"/>
      <c r="DI59" s="34"/>
      <c r="DJ59" s="34"/>
      <c r="DK59" s="34"/>
      <c r="DL59" s="34"/>
      <c r="DM59" s="31">
        <f>COUNTIFS(DC$3:DC$38, "=Geo NA Canada")</f>
        <v>0</v>
      </c>
      <c r="DN59" s="34"/>
      <c r="DO59" s="29"/>
      <c r="DP59" s="29"/>
      <c r="DQ59" s="29"/>
      <c r="DR59" s="33"/>
      <c r="DS59" s="33"/>
      <c r="DT59" s="34"/>
      <c r="DU59" s="34"/>
      <c r="DV59" s="34"/>
      <c r="DW59" s="34"/>
      <c r="DX59" s="34"/>
      <c r="DY59" s="34"/>
      <c r="DZ59" s="31">
        <f>COUNTIFS(DP$3:DP$38, "=Geo NA Canada")</f>
        <v>1</v>
      </c>
      <c r="EA59" s="34"/>
      <c r="EB59" s="29"/>
      <c r="EC59" s="29"/>
      <c r="ED59" s="29"/>
      <c r="EE59" s="33"/>
      <c r="EF59" s="33"/>
      <c r="EG59" s="34"/>
      <c r="EH59" s="34"/>
      <c r="EI59" s="34"/>
      <c r="EJ59" s="34"/>
      <c r="EK59" s="34"/>
      <c r="EL59" s="34"/>
      <c r="EM59" s="31">
        <f>COUNTIFS(EC$3:EC$38, "=Geo NA Canada")</f>
        <v>0</v>
      </c>
      <c r="EN59" s="34"/>
      <c r="EO59" s="29"/>
      <c r="EP59" s="29"/>
      <c r="EQ59" s="29"/>
      <c r="ER59" s="33"/>
      <c r="ES59" s="33"/>
      <c r="ET59" s="34"/>
      <c r="EU59" s="34"/>
      <c r="EV59" s="34"/>
      <c r="EW59" s="34"/>
      <c r="EX59" s="34"/>
      <c r="EY59" s="34"/>
      <c r="EZ59" s="31">
        <f>COUNTIFS(EP$3:EP$38, "=Geo NA Canada")</f>
        <v>0</v>
      </c>
      <c r="FA59" s="34"/>
      <c r="FB59" s="36"/>
      <c r="FC59" s="48"/>
      <c r="FD59" s="48"/>
      <c r="FE59" s="48"/>
      <c r="FF59" s="48"/>
      <c r="FG59" s="48"/>
      <c r="FH59" s="48"/>
      <c r="FI59" s="48"/>
      <c r="FJ59" s="48"/>
      <c r="FK59" s="48"/>
      <c r="FL59" s="48"/>
      <c r="FM59" s="48"/>
      <c r="FN59" s="48"/>
      <c r="FO59" s="48"/>
      <c r="FP59" s="48"/>
      <c r="FQ59" s="48"/>
      <c r="FR59" s="48"/>
      <c r="FS59" s="48"/>
      <c r="FT59" s="48"/>
      <c r="FU59" s="48"/>
      <c r="FV59" s="48"/>
      <c r="FW59" s="36"/>
      <c r="FX59" s="29">
        <f t="shared" si="2"/>
        <v>2</v>
      </c>
      <c r="FY59" s="29">
        <f t="shared" si="3"/>
        <v>1</v>
      </c>
      <c r="FZ59" s="29">
        <f t="shared" si="4"/>
        <v>2</v>
      </c>
      <c r="GA59" s="29">
        <f t="shared" si="5"/>
        <v>1</v>
      </c>
      <c r="GB59" s="36"/>
      <c r="GC59" s="41">
        <f t="shared" si="0"/>
        <v>6</v>
      </c>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row>
    <row r="60" spans="1:235">
      <c r="A60" s="42" t="s">
        <v>1294</v>
      </c>
      <c r="B60" s="28"/>
      <c r="C60" s="29"/>
      <c r="D60" s="29"/>
      <c r="E60" s="28"/>
      <c r="F60" s="28"/>
      <c r="G60" s="28"/>
      <c r="H60" s="28"/>
      <c r="I60" s="28"/>
      <c r="J60" s="28"/>
      <c r="K60" s="28"/>
      <c r="L60" s="28"/>
      <c r="M60" s="31">
        <f>COUNTIFS(C$3:C$38, "=Geo NA US")</f>
        <v>0</v>
      </c>
      <c r="N60" s="34"/>
      <c r="O60" s="29"/>
      <c r="P60" s="29"/>
      <c r="Q60" s="29"/>
      <c r="R60" s="33"/>
      <c r="S60" s="33"/>
      <c r="T60" s="34"/>
      <c r="U60" s="34"/>
      <c r="V60" s="34"/>
      <c r="W60" s="34"/>
      <c r="X60" s="34"/>
      <c r="Y60" s="34"/>
      <c r="Z60" s="31">
        <f>COUNTIFS(P$3:P$38, "=Geo NA US")</f>
        <v>0</v>
      </c>
      <c r="AA60" s="34"/>
      <c r="AB60" s="29"/>
      <c r="AC60" s="29"/>
      <c r="AD60" s="29"/>
      <c r="AE60" s="33"/>
      <c r="AF60" s="33"/>
      <c r="AG60" s="34"/>
      <c r="AH60" s="34"/>
      <c r="AI60" s="34"/>
      <c r="AJ60" s="34"/>
      <c r="AK60" s="34"/>
      <c r="AL60" s="34"/>
      <c r="AM60" s="31">
        <f>COUNTIFS(AC$3:AC$38, "=Geo NA US")</f>
        <v>1</v>
      </c>
      <c r="AN60" s="34"/>
      <c r="AO60" s="29"/>
      <c r="AP60" s="29"/>
      <c r="AQ60" s="29"/>
      <c r="AR60" s="33"/>
      <c r="AS60" s="33"/>
      <c r="AT60" s="34"/>
      <c r="AU60" s="34"/>
      <c r="AV60" s="34"/>
      <c r="AW60" s="34"/>
      <c r="AX60" s="34"/>
      <c r="AY60" s="34"/>
      <c r="AZ60" s="31">
        <f>COUNTIFS(AP$3:AP$38, "=Geo NA US")</f>
        <v>1</v>
      </c>
      <c r="BA60" s="34"/>
      <c r="BB60" s="29"/>
      <c r="BC60" s="29"/>
      <c r="BD60" s="29"/>
      <c r="BE60" s="33"/>
      <c r="BF60" s="33"/>
      <c r="BG60" s="34"/>
      <c r="BH60" s="34"/>
      <c r="BI60" s="34"/>
      <c r="BJ60" s="34"/>
      <c r="BK60" s="34"/>
      <c r="BL60" s="34"/>
      <c r="BM60" s="31">
        <f>COUNTIFS(BC$3:BC$38, "=Geo NA US")</f>
        <v>0</v>
      </c>
      <c r="BN60" s="34"/>
      <c r="BO60" s="29"/>
      <c r="BP60" s="29"/>
      <c r="BQ60" s="29"/>
      <c r="BR60" s="33"/>
      <c r="BS60" s="33"/>
      <c r="BT60" s="34"/>
      <c r="BU60" s="34"/>
      <c r="BV60" s="34"/>
      <c r="BW60" s="34"/>
      <c r="BX60" s="34"/>
      <c r="BY60" s="34"/>
      <c r="BZ60" s="31">
        <f>COUNTIFS(BP$3:BP$38, "=Geo NA US")</f>
        <v>0</v>
      </c>
      <c r="CA60" s="34"/>
      <c r="CB60" s="29"/>
      <c r="CC60" s="29"/>
      <c r="CD60" s="29"/>
      <c r="CE60" s="33"/>
      <c r="CF60" s="33"/>
      <c r="CG60" s="34"/>
      <c r="CH60" s="34"/>
      <c r="CI60" s="34"/>
      <c r="CJ60" s="34"/>
      <c r="CK60" s="34"/>
      <c r="CL60" s="34"/>
      <c r="CM60" s="31">
        <f>COUNTIFS(CC$3:CC$38, "=Geo NA US")</f>
        <v>1</v>
      </c>
      <c r="CN60" s="34"/>
      <c r="CO60" s="29"/>
      <c r="CP60" s="29"/>
      <c r="CQ60" s="29"/>
      <c r="CR60" s="33"/>
      <c r="CS60" s="33"/>
      <c r="CT60" s="34"/>
      <c r="CU60" s="34"/>
      <c r="CV60" s="34"/>
      <c r="CW60" s="34"/>
      <c r="CX60" s="34"/>
      <c r="CY60" s="34"/>
      <c r="CZ60" s="31">
        <f>COUNTIFS(CP$3:CP$37, "=Geo NA US")</f>
        <v>2</v>
      </c>
      <c r="DA60" s="34"/>
      <c r="DB60" s="29"/>
      <c r="DC60" s="29"/>
      <c r="DD60" s="29"/>
      <c r="DE60" s="33"/>
      <c r="DF60" s="33"/>
      <c r="DG60" s="34"/>
      <c r="DH60" s="34"/>
      <c r="DI60" s="34"/>
      <c r="DJ60" s="34"/>
      <c r="DK60" s="34"/>
      <c r="DL60" s="34"/>
      <c r="DM60" s="31">
        <f>COUNTIFS(DC$3:DC$38, "=Geo NA US")</f>
        <v>1</v>
      </c>
      <c r="DN60" s="34"/>
      <c r="DO60" s="29"/>
      <c r="DP60" s="29"/>
      <c r="DQ60" s="29"/>
      <c r="DR60" s="33"/>
      <c r="DS60" s="33"/>
      <c r="DT60" s="34"/>
      <c r="DU60" s="34"/>
      <c r="DV60" s="34"/>
      <c r="DW60" s="34"/>
      <c r="DX60" s="34"/>
      <c r="DY60" s="34"/>
      <c r="DZ60" s="31">
        <f>COUNTIFS(DP$3:DP$38, "=Geo NA US")</f>
        <v>1</v>
      </c>
      <c r="EA60" s="34"/>
      <c r="EB60" s="29"/>
      <c r="EC60" s="29"/>
      <c r="ED60" s="29"/>
      <c r="EE60" s="33"/>
      <c r="EF60" s="33"/>
      <c r="EG60" s="34"/>
      <c r="EH60" s="34"/>
      <c r="EI60" s="34"/>
      <c r="EJ60" s="34"/>
      <c r="EK60" s="34"/>
      <c r="EL60" s="34"/>
      <c r="EM60" s="31">
        <f>COUNTIFS(EC$3:EC$38, "=Geo NA US")</f>
        <v>1</v>
      </c>
      <c r="EN60" s="34"/>
      <c r="EO60" s="29"/>
      <c r="EP60" s="29"/>
      <c r="EQ60" s="29"/>
      <c r="ER60" s="33"/>
      <c r="ES60" s="33"/>
      <c r="ET60" s="34"/>
      <c r="EU60" s="34"/>
      <c r="EV60" s="34"/>
      <c r="EW60" s="34"/>
      <c r="EX60" s="34"/>
      <c r="EY60" s="34"/>
      <c r="EZ60" s="31">
        <f>COUNTIFS(EP$3:EP$38, "=Geo NA US")</f>
        <v>0</v>
      </c>
      <c r="FA60" s="34"/>
      <c r="FB60" s="36"/>
      <c r="FC60" s="48"/>
      <c r="FD60" s="48"/>
      <c r="FE60" s="48"/>
      <c r="FF60" s="48"/>
      <c r="FG60" s="48"/>
      <c r="FH60" s="48"/>
      <c r="FI60" s="48"/>
      <c r="FJ60" s="48"/>
      <c r="FK60" s="48"/>
      <c r="FL60" s="48"/>
      <c r="FM60" s="48"/>
      <c r="FN60" s="48"/>
      <c r="FO60" s="48"/>
      <c r="FP60" s="48"/>
      <c r="FQ60" s="48"/>
      <c r="FR60" s="48"/>
      <c r="FS60" s="48"/>
      <c r="FT60" s="48"/>
      <c r="FU60" s="48"/>
      <c r="FV60" s="48"/>
      <c r="FW60" s="36"/>
      <c r="FX60" s="29">
        <f t="shared" si="2"/>
        <v>1</v>
      </c>
      <c r="FY60" s="29">
        <f t="shared" si="3"/>
        <v>1</v>
      </c>
      <c r="FZ60" s="29">
        <f t="shared" si="4"/>
        <v>4</v>
      </c>
      <c r="GA60" s="29">
        <f t="shared" si="5"/>
        <v>2</v>
      </c>
      <c r="GB60" s="36"/>
      <c r="GC60" s="41">
        <f t="shared" si="0"/>
        <v>8</v>
      </c>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row>
    <row r="61" spans="1:235">
      <c r="A61" s="42" t="s">
        <v>1295</v>
      </c>
      <c r="B61" s="28"/>
      <c r="C61" s="29"/>
      <c r="D61" s="29"/>
      <c r="E61" s="28"/>
      <c r="F61" s="28"/>
      <c r="G61" s="28"/>
      <c r="H61" s="28"/>
      <c r="I61" s="28"/>
      <c r="J61" s="28"/>
      <c r="K61" s="28"/>
      <c r="L61" s="28"/>
      <c r="M61" s="31">
        <f>COUNTIFS(C$3:C$38, "=Geo WE")</f>
        <v>0</v>
      </c>
      <c r="N61" s="34"/>
      <c r="O61" s="29"/>
      <c r="P61" s="29"/>
      <c r="Q61" s="29"/>
      <c r="R61" s="33"/>
      <c r="S61" s="33"/>
      <c r="T61" s="34"/>
      <c r="U61" s="34"/>
      <c r="V61" s="34"/>
      <c r="W61" s="34"/>
      <c r="X61" s="34"/>
      <c r="Y61" s="34"/>
      <c r="Z61" s="31">
        <f>COUNTIFS(P$3:P$38, "=Geo WE")</f>
        <v>1</v>
      </c>
      <c r="AA61" s="34"/>
      <c r="AB61" s="29"/>
      <c r="AC61" s="29"/>
      <c r="AD61" s="29"/>
      <c r="AE61" s="33"/>
      <c r="AF61" s="33"/>
      <c r="AG61" s="34"/>
      <c r="AH61" s="34"/>
      <c r="AI61" s="34"/>
      <c r="AJ61" s="34"/>
      <c r="AK61" s="34"/>
      <c r="AL61" s="34"/>
      <c r="AM61" s="31">
        <f>COUNTIFS(AC$3:AC$38, "=Geo WE")</f>
        <v>0</v>
      </c>
      <c r="AN61" s="34"/>
      <c r="AO61" s="29"/>
      <c r="AP61" s="29"/>
      <c r="AQ61" s="29"/>
      <c r="AR61" s="33"/>
      <c r="AS61" s="33"/>
      <c r="AT61" s="34"/>
      <c r="AU61" s="34"/>
      <c r="AV61" s="34"/>
      <c r="AW61" s="34"/>
      <c r="AX61" s="34"/>
      <c r="AY61" s="34"/>
      <c r="AZ61" s="31">
        <f>COUNTIFS(AP$3:AP$38, "=Geo WE")</f>
        <v>1</v>
      </c>
      <c r="BA61" s="34"/>
      <c r="BB61" s="29"/>
      <c r="BC61" s="29"/>
      <c r="BD61" s="29"/>
      <c r="BE61" s="33"/>
      <c r="BF61" s="33"/>
      <c r="BG61" s="34"/>
      <c r="BH61" s="34"/>
      <c r="BI61" s="34"/>
      <c r="BJ61" s="34"/>
      <c r="BK61" s="34"/>
      <c r="BL61" s="34"/>
      <c r="BM61" s="31">
        <f>COUNTIFS(BC$3:BC$38, "=Geo WE")</f>
        <v>0</v>
      </c>
      <c r="BN61" s="34"/>
      <c r="BO61" s="29"/>
      <c r="BP61" s="29"/>
      <c r="BQ61" s="29"/>
      <c r="BR61" s="33"/>
      <c r="BS61" s="33"/>
      <c r="BT61" s="34"/>
      <c r="BU61" s="34"/>
      <c r="BV61" s="34"/>
      <c r="BW61" s="34"/>
      <c r="BX61" s="34"/>
      <c r="BY61" s="34"/>
      <c r="BZ61" s="31">
        <f>COUNTIFS(BP$3:BP$38, "=Geo WE")</f>
        <v>0</v>
      </c>
      <c r="CA61" s="34"/>
      <c r="CB61" s="29"/>
      <c r="CC61" s="29"/>
      <c r="CD61" s="29"/>
      <c r="CE61" s="33"/>
      <c r="CF61" s="33"/>
      <c r="CG61" s="34"/>
      <c r="CH61" s="34"/>
      <c r="CI61" s="34"/>
      <c r="CJ61" s="34"/>
      <c r="CK61" s="34"/>
      <c r="CL61" s="34"/>
      <c r="CM61" s="31">
        <f>COUNTIFS(CC$3:CC$38, "=Geo WE")</f>
        <v>0</v>
      </c>
      <c r="CN61" s="34"/>
      <c r="CO61" s="33"/>
      <c r="CP61" s="33"/>
      <c r="CQ61" s="29"/>
      <c r="CR61" s="33"/>
      <c r="CS61" s="33"/>
      <c r="CT61" s="34"/>
      <c r="CU61" s="34"/>
      <c r="CV61" s="34"/>
      <c r="CW61" s="34"/>
      <c r="CX61" s="34"/>
      <c r="CY61" s="34"/>
      <c r="CZ61" s="31">
        <f>COUNTIFS(CP$3:CP$37, "=Geo WE")</f>
        <v>1</v>
      </c>
      <c r="DA61" s="34"/>
      <c r="DB61" s="29"/>
      <c r="DC61" s="29"/>
      <c r="DD61" s="29"/>
      <c r="DE61" s="33"/>
      <c r="DF61" s="33"/>
      <c r="DG61" s="34"/>
      <c r="DH61" s="34"/>
      <c r="DI61" s="34"/>
      <c r="DJ61" s="34"/>
      <c r="DK61" s="34"/>
      <c r="DL61" s="34"/>
      <c r="DM61" s="31">
        <f>COUNTIFS(DC$3:DC$38, "=Geo WE")</f>
        <v>2</v>
      </c>
      <c r="DN61" s="34"/>
      <c r="DO61" s="29"/>
      <c r="DP61" s="29"/>
      <c r="DQ61" s="29"/>
      <c r="DR61" s="33"/>
      <c r="DS61" s="33"/>
      <c r="DT61" s="34"/>
      <c r="DU61" s="34"/>
      <c r="DV61" s="34"/>
      <c r="DW61" s="34"/>
      <c r="DX61" s="34"/>
      <c r="DY61" s="34"/>
      <c r="DZ61" s="31">
        <f>COUNTIFS(DP$3:DP$38, "=Geo WE")</f>
        <v>1</v>
      </c>
      <c r="EA61" s="34"/>
      <c r="EB61" s="29"/>
      <c r="EC61" s="29"/>
      <c r="ED61" s="29"/>
      <c r="EE61" s="33"/>
      <c r="EF61" s="33"/>
      <c r="EG61" s="34"/>
      <c r="EH61" s="34"/>
      <c r="EI61" s="34"/>
      <c r="EJ61" s="34"/>
      <c r="EK61" s="34"/>
      <c r="EL61" s="34"/>
      <c r="EM61" s="31">
        <f>COUNTIFS(EC$3:EC$38, "=Geo WE")</f>
        <v>1</v>
      </c>
      <c r="EN61" s="34"/>
      <c r="EO61" s="29"/>
      <c r="EP61" s="29"/>
      <c r="EQ61" s="29"/>
      <c r="ER61" s="33"/>
      <c r="ES61" s="33"/>
      <c r="ET61" s="34"/>
      <c r="EU61" s="34"/>
      <c r="EV61" s="34"/>
      <c r="EW61" s="34"/>
      <c r="EX61" s="34"/>
      <c r="EY61" s="34"/>
      <c r="EZ61" s="31">
        <f>COUNTIFS(EP$3:EP$38, "=Geo WE")</f>
        <v>0</v>
      </c>
      <c r="FA61" s="34"/>
      <c r="FB61" s="36"/>
      <c r="FC61" s="48"/>
      <c r="FD61" s="48"/>
      <c r="FE61" s="48"/>
      <c r="FF61" s="48"/>
      <c r="FG61" s="48"/>
      <c r="FH61" s="48"/>
      <c r="FI61" s="48"/>
      <c r="FJ61" s="48"/>
      <c r="FK61" s="48"/>
      <c r="FL61" s="48"/>
      <c r="FM61" s="48"/>
      <c r="FN61" s="48"/>
      <c r="FO61" s="48"/>
      <c r="FP61" s="48"/>
      <c r="FQ61" s="48"/>
      <c r="FR61" s="48"/>
      <c r="FS61" s="48"/>
      <c r="FT61" s="48"/>
      <c r="FU61" s="48"/>
      <c r="FV61" s="48"/>
      <c r="FW61" s="36"/>
      <c r="FX61" s="29">
        <f t="shared" si="2"/>
        <v>1</v>
      </c>
      <c r="FY61" s="29">
        <f t="shared" si="3"/>
        <v>1</v>
      </c>
      <c r="FZ61" s="29">
        <f t="shared" si="4"/>
        <v>3</v>
      </c>
      <c r="GA61" s="29">
        <f t="shared" si="5"/>
        <v>2</v>
      </c>
      <c r="GB61" s="36"/>
      <c r="GC61" s="41">
        <f t="shared" si="0"/>
        <v>7</v>
      </c>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6"/>
      <c r="HC61" s="36"/>
      <c r="HD61" s="36"/>
      <c r="HE61" s="36"/>
      <c r="HF61" s="36"/>
      <c r="HG61" s="36"/>
      <c r="HH61" s="36"/>
      <c r="HI61" s="36"/>
      <c r="HJ61" s="36"/>
      <c r="HK61" s="36"/>
      <c r="HL61" s="36"/>
      <c r="HM61" s="36"/>
      <c r="HN61" s="36"/>
      <c r="HO61" s="36"/>
      <c r="HP61" s="36"/>
      <c r="HQ61" s="36"/>
      <c r="HR61" s="36"/>
      <c r="HS61" s="36"/>
      <c r="HT61" s="36"/>
      <c r="HU61" s="36"/>
      <c r="HV61" s="36"/>
      <c r="HW61" s="36"/>
      <c r="HX61" s="36"/>
      <c r="HY61" s="36"/>
      <c r="HZ61" s="36"/>
      <c r="IA61" s="36"/>
    </row>
    <row r="62" spans="1:235">
      <c r="A62" s="28" t="s">
        <v>1296</v>
      </c>
      <c r="B62" s="28"/>
      <c r="C62" s="29"/>
      <c r="D62" s="29"/>
      <c r="E62" s="33"/>
      <c r="F62" s="33"/>
      <c r="G62" s="34"/>
      <c r="H62" s="34"/>
      <c r="I62" s="34"/>
      <c r="J62" s="34"/>
      <c r="K62" s="34"/>
      <c r="L62" s="28"/>
      <c r="M62" s="31">
        <f>COUNTIFS(B3:B38, "=CIC")</f>
        <v>7</v>
      </c>
      <c r="N62" s="34"/>
      <c r="O62" s="29"/>
      <c r="P62" s="29"/>
      <c r="Q62" s="29"/>
      <c r="R62" s="33"/>
      <c r="S62" s="33"/>
      <c r="T62" s="34"/>
      <c r="U62" s="34"/>
      <c r="V62" s="34"/>
      <c r="W62" s="34"/>
      <c r="X62" s="34"/>
      <c r="Y62" s="34"/>
      <c r="Z62" s="31">
        <f>COUNTIFS(O3:O38, "=CIC")</f>
        <v>11</v>
      </c>
      <c r="AA62" s="34"/>
      <c r="AB62" s="29"/>
      <c r="AC62" s="29"/>
      <c r="AD62" s="29"/>
      <c r="AE62" s="33"/>
      <c r="AF62" s="33"/>
      <c r="AG62" s="34"/>
      <c r="AH62" s="34"/>
      <c r="AI62" s="34"/>
      <c r="AJ62" s="34"/>
      <c r="AK62" s="34"/>
      <c r="AL62" s="34"/>
      <c r="AM62" s="31">
        <f>COUNTIFS(AB3:AB38, "=CIC")</f>
        <v>2</v>
      </c>
      <c r="AN62" s="34"/>
      <c r="AO62" s="29"/>
      <c r="AP62" s="29"/>
      <c r="AQ62" s="29"/>
      <c r="AR62" s="29"/>
      <c r="AS62" s="29"/>
      <c r="AT62" s="29"/>
      <c r="AU62" s="29"/>
      <c r="AV62" s="29"/>
      <c r="AW62" s="29"/>
      <c r="AX62" s="29"/>
      <c r="AY62" s="34"/>
      <c r="AZ62" s="31">
        <f>COUNTIFS(AO4:AO38, "=CIC")</f>
        <v>2</v>
      </c>
      <c r="BA62" s="34"/>
      <c r="BB62" s="29"/>
      <c r="BC62" s="29"/>
      <c r="BD62" s="29"/>
      <c r="BE62" s="29"/>
      <c r="BF62" s="29"/>
      <c r="BG62" s="29"/>
      <c r="BH62" s="29"/>
      <c r="BI62" s="29"/>
      <c r="BJ62" s="29"/>
      <c r="BK62" s="29"/>
      <c r="BL62" s="34"/>
      <c r="BM62" s="31">
        <f>COUNTIFS(BB3:BB38, "=CIC")</f>
        <v>5</v>
      </c>
      <c r="BN62" s="34"/>
      <c r="BO62" s="29"/>
      <c r="BP62" s="29"/>
      <c r="BQ62" s="29"/>
      <c r="BR62" s="29"/>
      <c r="BS62" s="29"/>
      <c r="BT62" s="29"/>
      <c r="BU62" s="29"/>
      <c r="BV62" s="29"/>
      <c r="BW62" s="29"/>
      <c r="BX62" s="29"/>
      <c r="BY62" s="34"/>
      <c r="BZ62" s="31">
        <f>COUNTIFS(BO3:BO38, "=CIC")</f>
        <v>3</v>
      </c>
      <c r="CA62" s="34"/>
      <c r="CB62" s="29"/>
      <c r="CC62" s="29"/>
      <c r="CD62" s="33"/>
      <c r="CE62" s="33"/>
      <c r="CF62" s="33"/>
      <c r="CG62" s="33"/>
      <c r="CH62" s="33"/>
      <c r="CI62" s="33"/>
      <c r="CJ62" s="33"/>
      <c r="CK62" s="33"/>
      <c r="CL62" s="34"/>
      <c r="CM62" s="31">
        <f>COUNTIFS(CB3:CB38, "=CIC")</f>
        <v>7</v>
      </c>
      <c r="CN62" s="34"/>
      <c r="CO62" s="33"/>
      <c r="CP62" s="33"/>
      <c r="CQ62" s="33"/>
      <c r="CR62" s="33"/>
      <c r="CS62" s="33"/>
      <c r="CT62" s="33"/>
      <c r="CU62" s="33"/>
      <c r="CV62" s="33"/>
      <c r="CW62" s="33"/>
      <c r="CX62" s="33"/>
      <c r="CY62" s="34"/>
      <c r="CZ62" s="31">
        <f>COUNTIFS(CO3:CO37, "=CIC")</f>
        <v>10</v>
      </c>
      <c r="DA62" s="34"/>
      <c r="DB62" s="33"/>
      <c r="DC62" s="33"/>
      <c r="DD62" s="33"/>
      <c r="DE62" s="33"/>
      <c r="DF62" s="33"/>
      <c r="DG62" s="33"/>
      <c r="DH62" s="33"/>
      <c r="DI62" s="33"/>
      <c r="DJ62" s="33"/>
      <c r="DK62" s="33"/>
      <c r="DL62" s="34"/>
      <c r="DM62" s="31">
        <f>COUNTIFS(DB3:DB38, "=CIC")</f>
        <v>11</v>
      </c>
      <c r="DN62" s="34"/>
      <c r="DO62" s="33"/>
      <c r="DP62" s="33"/>
      <c r="DQ62" s="33"/>
      <c r="DR62" s="33"/>
      <c r="DS62" s="33"/>
      <c r="DT62" s="33"/>
      <c r="DU62" s="33"/>
      <c r="DV62" s="33"/>
      <c r="DW62" s="33"/>
      <c r="DX62" s="34"/>
      <c r="DY62" s="34"/>
      <c r="DZ62" s="31">
        <f>COUNTIFS(DO4:DO31, "=CIC")</f>
        <v>10</v>
      </c>
      <c r="EA62" s="34"/>
      <c r="EB62" s="33"/>
      <c r="EC62" s="33"/>
      <c r="ED62" s="33"/>
      <c r="EE62" s="33"/>
      <c r="EF62" s="33"/>
      <c r="EG62" s="33"/>
      <c r="EH62" s="33"/>
      <c r="EI62" s="33"/>
      <c r="EJ62" s="33"/>
      <c r="EK62" s="33"/>
      <c r="EL62" s="34"/>
      <c r="EM62" s="31">
        <f>COUNTIFS(EB4:EB38, "=CIC")</f>
        <v>6</v>
      </c>
      <c r="EN62" s="34"/>
      <c r="EO62" s="33"/>
      <c r="EP62" s="33"/>
      <c r="EQ62" s="33"/>
      <c r="ER62" s="33"/>
      <c r="ES62" s="33"/>
      <c r="ET62" s="33"/>
      <c r="EU62" s="33"/>
      <c r="EV62" s="33"/>
      <c r="EW62" s="33"/>
      <c r="EX62" s="33"/>
      <c r="EY62" s="34"/>
      <c r="EZ62" s="31">
        <f>COUNTIFS(EO3:EO38, "=CIC")</f>
        <v>4</v>
      </c>
      <c r="FA62" s="34"/>
      <c r="FB62" s="36"/>
      <c r="FC62" s="48"/>
      <c r="FD62" s="48"/>
      <c r="FE62" s="48"/>
      <c r="FF62" s="48"/>
      <c r="FG62" s="48"/>
      <c r="FH62" s="48"/>
      <c r="FI62" s="48"/>
      <c r="FJ62" s="48"/>
      <c r="FK62" s="48"/>
      <c r="FL62" s="48"/>
      <c r="FM62" s="48"/>
      <c r="FN62" s="48"/>
      <c r="FO62" s="48"/>
      <c r="FP62" s="48"/>
      <c r="FQ62" s="48"/>
      <c r="FR62" s="48"/>
      <c r="FS62" s="48"/>
      <c r="FT62" s="48"/>
      <c r="FU62" s="48"/>
      <c r="FV62" s="48"/>
      <c r="FW62" s="36"/>
      <c r="FX62" s="29">
        <f t="shared" si="2"/>
        <v>20</v>
      </c>
      <c r="FY62" s="29">
        <f t="shared" si="3"/>
        <v>10</v>
      </c>
      <c r="FZ62" s="29">
        <f t="shared" si="4"/>
        <v>28</v>
      </c>
      <c r="GA62" s="29">
        <f>SUM(EZ62,DZ62,EM62)</f>
        <v>20</v>
      </c>
      <c r="GB62" s="36"/>
      <c r="GC62" s="43">
        <f t="shared" si="0"/>
        <v>78</v>
      </c>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row>
    <row r="63" spans="1:235">
      <c r="A63" s="28" t="s">
        <v>1297</v>
      </c>
      <c r="B63" s="28"/>
      <c r="C63" s="29"/>
      <c r="D63" s="29"/>
      <c r="E63" s="33"/>
      <c r="F63" s="33"/>
      <c r="G63" s="34"/>
      <c r="H63" s="34"/>
      <c r="I63" s="34"/>
      <c r="J63" s="34"/>
      <c r="K63" s="34"/>
      <c r="L63" s="34"/>
      <c r="M63" s="31">
        <f>COUNTIFS(B3:B38, "=Geo")</f>
        <v>1</v>
      </c>
      <c r="N63" s="34"/>
      <c r="O63" s="29"/>
      <c r="P63" s="29"/>
      <c r="Q63" s="29"/>
      <c r="R63" s="33"/>
      <c r="S63" s="33"/>
      <c r="T63" s="34"/>
      <c r="U63" s="34"/>
      <c r="V63" s="34"/>
      <c r="W63" s="34"/>
      <c r="X63" s="34"/>
      <c r="Y63" s="34"/>
      <c r="Z63" s="31">
        <f>COUNTIFS(O3:O38, "=Geo")</f>
        <v>3</v>
      </c>
      <c r="AA63" s="34"/>
      <c r="AB63" s="29"/>
      <c r="AC63" s="29"/>
      <c r="AD63" s="29"/>
      <c r="AE63" s="33"/>
      <c r="AF63" s="33"/>
      <c r="AG63" s="34"/>
      <c r="AH63" s="34"/>
      <c r="AI63" s="34"/>
      <c r="AJ63" s="34"/>
      <c r="AK63" s="34"/>
      <c r="AL63" s="34"/>
      <c r="AM63" s="31">
        <f>COUNTIFS(AB3:AB38, "=Geo")</f>
        <v>2</v>
      </c>
      <c r="AN63" s="34"/>
      <c r="AO63" s="29"/>
      <c r="AP63" s="29"/>
      <c r="AQ63" s="29"/>
      <c r="AR63" s="29"/>
      <c r="AS63" s="29"/>
      <c r="AT63" s="29"/>
      <c r="AU63" s="29"/>
      <c r="AV63" s="29"/>
      <c r="AW63" s="29"/>
      <c r="AX63" s="29"/>
      <c r="AY63" s="34"/>
      <c r="AZ63" s="31">
        <f>COUNTIFS(AO4:AO38, "=Geo")</f>
        <v>8</v>
      </c>
      <c r="BA63" s="34"/>
      <c r="BB63" s="29"/>
      <c r="BC63" s="29"/>
      <c r="BD63" s="29"/>
      <c r="BE63" s="29"/>
      <c r="BF63" s="29"/>
      <c r="BG63" s="29"/>
      <c r="BH63" s="29"/>
      <c r="BI63" s="29"/>
      <c r="BJ63" s="29"/>
      <c r="BK63" s="29"/>
      <c r="BL63" s="34"/>
      <c r="BM63" s="31">
        <f>COUNTIFS(BB3:BB38, "=Geo")</f>
        <v>1</v>
      </c>
      <c r="BN63" s="34"/>
      <c r="BO63" s="29"/>
      <c r="BP63" s="29"/>
      <c r="BQ63" s="29"/>
      <c r="BR63" s="29"/>
      <c r="BS63" s="29"/>
      <c r="BT63" s="29"/>
      <c r="BU63" s="29"/>
      <c r="BV63" s="29"/>
      <c r="BW63" s="29"/>
      <c r="BX63" s="29"/>
      <c r="BY63" s="34"/>
      <c r="BZ63" s="31">
        <f>COUNTIFS(BO3:BO38, "=Geo")</f>
        <v>0</v>
      </c>
      <c r="CA63" s="34"/>
      <c r="CB63" s="29"/>
      <c r="CC63" s="29"/>
      <c r="CD63" s="33"/>
      <c r="CE63" s="33"/>
      <c r="CF63" s="33"/>
      <c r="CG63" s="33"/>
      <c r="CH63" s="33"/>
      <c r="CI63" s="33"/>
      <c r="CJ63" s="33"/>
      <c r="CK63" s="33"/>
      <c r="CL63" s="34"/>
      <c r="CM63" s="31">
        <f>COUNTIFS(CB3:CB38, "=Geo")</f>
        <v>4</v>
      </c>
      <c r="CN63" s="34"/>
      <c r="CO63" s="33"/>
      <c r="CP63" s="33"/>
      <c r="CQ63" s="33"/>
      <c r="CR63" s="33"/>
      <c r="CS63" s="33"/>
      <c r="CT63" s="33"/>
      <c r="CU63" s="33"/>
      <c r="CV63" s="33"/>
      <c r="CW63" s="33"/>
      <c r="CX63" s="33"/>
      <c r="CY63" s="34"/>
      <c r="CZ63" s="31">
        <f>COUNTIFS(CO3:CO37, "=Geo")</f>
        <v>7</v>
      </c>
      <c r="DA63" s="34"/>
      <c r="DB63" s="33"/>
      <c r="DC63" s="33"/>
      <c r="DD63" s="33"/>
      <c r="DE63" s="33"/>
      <c r="DF63" s="33"/>
      <c r="DG63" s="33"/>
      <c r="DH63" s="33"/>
      <c r="DI63" s="33"/>
      <c r="DJ63" s="33"/>
      <c r="DK63" s="33"/>
      <c r="DL63" s="34"/>
      <c r="DM63" s="31">
        <f>COUNTIFS(DB3:DB38, "=Geo")</f>
        <v>4</v>
      </c>
      <c r="DN63" s="34"/>
      <c r="DO63" s="33"/>
      <c r="DP63" s="33"/>
      <c r="DQ63" s="33"/>
      <c r="DR63" s="33"/>
      <c r="DS63" s="33"/>
      <c r="DT63" s="33"/>
      <c r="DU63" s="33"/>
      <c r="DV63" s="33"/>
      <c r="DW63" s="33"/>
      <c r="DX63" s="34"/>
      <c r="DY63" s="34"/>
      <c r="DZ63" s="31">
        <f>COUNTIFS(DO4:DO31, "=Geo")</f>
        <v>5</v>
      </c>
      <c r="EA63" s="34"/>
      <c r="EB63" s="33"/>
      <c r="EC63" s="33"/>
      <c r="ED63" s="33"/>
      <c r="EE63" s="33"/>
      <c r="EF63" s="33"/>
      <c r="EG63" s="33"/>
      <c r="EH63" s="33"/>
      <c r="EI63" s="33"/>
      <c r="EJ63" s="33"/>
      <c r="EK63" s="33"/>
      <c r="EL63" s="34"/>
      <c r="EM63" s="31">
        <f>COUNTIFS(EB4:EB39, "=Geo")</f>
        <v>2</v>
      </c>
      <c r="EN63" s="34"/>
      <c r="EO63" s="33"/>
      <c r="EP63" s="33"/>
      <c r="EQ63" s="33"/>
      <c r="ER63" s="33"/>
      <c r="ES63" s="33"/>
      <c r="ET63" s="33"/>
      <c r="EU63" s="33"/>
      <c r="EV63" s="33"/>
      <c r="EW63" s="33"/>
      <c r="EX63" s="33"/>
      <c r="EY63" s="34"/>
      <c r="EZ63" s="31">
        <f>COUNTIFS(EO3:EO38, "=Geo")</f>
        <v>0</v>
      </c>
      <c r="FA63" s="34"/>
      <c r="FB63" s="36"/>
      <c r="FC63" s="48"/>
      <c r="FD63" s="48"/>
      <c r="FE63" s="48"/>
      <c r="FF63" s="48"/>
      <c r="FG63" s="48"/>
      <c r="FH63" s="48"/>
      <c r="FI63" s="48"/>
      <c r="FJ63" s="48"/>
      <c r="FK63" s="48"/>
      <c r="FL63" s="48"/>
      <c r="FM63" s="48"/>
      <c r="FN63" s="48"/>
      <c r="FO63" s="48"/>
      <c r="FP63" s="48"/>
      <c r="FQ63" s="48"/>
      <c r="FR63" s="48"/>
      <c r="FS63" s="48"/>
      <c r="FT63" s="48"/>
      <c r="FU63" s="48"/>
      <c r="FV63" s="48"/>
      <c r="FW63" s="36"/>
      <c r="FX63" s="29">
        <f t="shared" si="2"/>
        <v>6</v>
      </c>
      <c r="FY63" s="29">
        <f t="shared" si="3"/>
        <v>9</v>
      </c>
      <c r="FZ63" s="29">
        <f t="shared" si="4"/>
        <v>15</v>
      </c>
      <c r="GA63" s="29">
        <f>SUM(EZ63,DZ63,EM63)</f>
        <v>7</v>
      </c>
      <c r="GB63" s="36"/>
      <c r="GC63" s="43">
        <f t="shared" si="0"/>
        <v>37</v>
      </c>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row>
    <row r="64" spans="1:235">
      <c r="A64" s="28" t="s">
        <v>1298</v>
      </c>
      <c r="B64" s="28"/>
      <c r="C64" s="29"/>
      <c r="D64" s="29"/>
      <c r="E64" s="33"/>
      <c r="F64" s="33"/>
      <c r="G64" s="34"/>
      <c r="H64" s="34"/>
      <c r="I64" s="34"/>
      <c r="J64" s="34"/>
      <c r="K64" s="34"/>
      <c r="L64" s="34"/>
      <c r="M64" s="29">
        <f>SUM(M62:M63)</f>
        <v>8</v>
      </c>
      <c r="N64" s="29"/>
      <c r="O64" s="29"/>
      <c r="P64" s="29"/>
      <c r="Q64" s="29"/>
      <c r="R64" s="33"/>
      <c r="S64" s="33"/>
      <c r="T64" s="34"/>
      <c r="U64" s="34"/>
      <c r="V64" s="34"/>
      <c r="W64" s="34"/>
      <c r="X64" s="34"/>
      <c r="Y64" s="34"/>
      <c r="Z64" s="29">
        <f>SUM(Z62:Z63)</f>
        <v>14</v>
      </c>
      <c r="AA64" s="29"/>
      <c r="AB64" s="29"/>
      <c r="AC64" s="29"/>
      <c r="AD64" s="29"/>
      <c r="AE64" s="33"/>
      <c r="AF64" s="33"/>
      <c r="AG64" s="34"/>
      <c r="AH64" s="34"/>
      <c r="AI64" s="34"/>
      <c r="AJ64" s="34"/>
      <c r="AK64" s="34"/>
      <c r="AL64" s="34"/>
      <c r="AM64" s="29">
        <f>SUM(AM62:AM63)</f>
        <v>4</v>
      </c>
      <c r="AN64" s="29"/>
      <c r="AO64" s="29"/>
      <c r="AP64" s="29"/>
      <c r="AQ64" s="29"/>
      <c r="AR64" s="29"/>
      <c r="AS64" s="29"/>
      <c r="AT64" s="29"/>
      <c r="AU64" s="29"/>
      <c r="AV64" s="29"/>
      <c r="AW64" s="29"/>
      <c r="AX64" s="29"/>
      <c r="AY64" s="34"/>
      <c r="AZ64" s="29">
        <f>SUM(AZ62:AZ63)</f>
        <v>10</v>
      </c>
      <c r="BA64" s="29"/>
      <c r="BB64" s="29"/>
      <c r="BC64" s="29"/>
      <c r="BD64" s="29"/>
      <c r="BE64" s="29"/>
      <c r="BF64" s="29"/>
      <c r="BG64" s="29"/>
      <c r="BH64" s="29"/>
      <c r="BI64" s="29"/>
      <c r="BJ64" s="29"/>
      <c r="BK64" s="29"/>
      <c r="BL64" s="34"/>
      <c r="BM64" s="29">
        <f>SUM(BM62:BM63)</f>
        <v>6</v>
      </c>
      <c r="BN64" s="29"/>
      <c r="BO64" s="29"/>
      <c r="BP64" s="29"/>
      <c r="BQ64" s="29"/>
      <c r="BR64" s="29"/>
      <c r="BS64" s="29"/>
      <c r="BT64" s="29"/>
      <c r="BU64" s="29"/>
      <c r="BV64" s="29"/>
      <c r="BW64" s="29"/>
      <c r="BX64" s="29"/>
      <c r="BY64" s="34"/>
      <c r="BZ64" s="29">
        <f>SUM(BZ62:BZ63)</f>
        <v>3</v>
      </c>
      <c r="CA64" s="29"/>
      <c r="CB64" s="29"/>
      <c r="CC64" s="29"/>
      <c r="CD64" s="33"/>
      <c r="CE64" s="33"/>
      <c r="CF64" s="33"/>
      <c r="CG64" s="33"/>
      <c r="CH64" s="33"/>
      <c r="CI64" s="33"/>
      <c r="CJ64" s="33"/>
      <c r="CK64" s="33"/>
      <c r="CL64" s="34"/>
      <c r="CM64" s="29">
        <f>SUM(CM62:CM63)</f>
        <v>11</v>
      </c>
      <c r="CN64" s="29"/>
      <c r="CO64" s="33"/>
      <c r="CP64" s="33"/>
      <c r="CQ64" s="33"/>
      <c r="CR64" s="33"/>
      <c r="CS64" s="33"/>
      <c r="CT64" s="33"/>
      <c r="CU64" s="33"/>
      <c r="CV64" s="33"/>
      <c r="CW64" s="33"/>
      <c r="CX64" s="33"/>
      <c r="CY64" s="34"/>
      <c r="CZ64" s="29">
        <f>SUM(CZ62:CZ63)</f>
        <v>17</v>
      </c>
      <c r="DA64" s="29"/>
      <c r="DB64" s="33"/>
      <c r="DC64" s="33"/>
      <c r="DD64" s="33"/>
      <c r="DE64" s="33"/>
      <c r="DF64" s="33"/>
      <c r="DG64" s="33"/>
      <c r="DH64" s="33"/>
      <c r="DI64" s="33"/>
      <c r="DJ64" s="33"/>
      <c r="DK64" s="33"/>
      <c r="DL64" s="34"/>
      <c r="DM64" s="29">
        <f>SUM(DM62:DM63)</f>
        <v>15</v>
      </c>
      <c r="DN64" s="29"/>
      <c r="DO64" s="33"/>
      <c r="DP64" s="33"/>
      <c r="DQ64" s="33"/>
      <c r="DR64" s="33"/>
      <c r="DS64" s="33"/>
      <c r="DT64" s="33"/>
      <c r="DU64" s="33"/>
      <c r="DV64" s="33"/>
      <c r="DW64" s="33"/>
      <c r="DX64" s="34"/>
      <c r="DY64" s="34"/>
      <c r="DZ64" s="29">
        <f>SUM(DZ62:DZ63)</f>
        <v>15</v>
      </c>
      <c r="EA64" s="29"/>
      <c r="EB64" s="33"/>
      <c r="EC64" s="33"/>
      <c r="ED64" s="33"/>
      <c r="EE64" s="33"/>
      <c r="EF64" s="33"/>
      <c r="EG64" s="33"/>
      <c r="EH64" s="33"/>
      <c r="EI64" s="33"/>
      <c r="EJ64" s="33"/>
      <c r="EK64" s="33"/>
      <c r="EL64" s="34"/>
      <c r="EM64" s="29">
        <f>SUM(EM62:EM63)</f>
        <v>8</v>
      </c>
      <c r="EN64" s="29"/>
      <c r="EO64" s="33"/>
      <c r="EP64" s="33"/>
      <c r="EQ64" s="33"/>
      <c r="ER64" s="33"/>
      <c r="ES64" s="33"/>
      <c r="ET64" s="33"/>
      <c r="EU64" s="33"/>
      <c r="EV64" s="33"/>
      <c r="EW64" s="33"/>
      <c r="EX64" s="33"/>
      <c r="EY64" s="34"/>
      <c r="EZ64" s="29">
        <f>SUM(EZ62:EZ63)</f>
        <v>4</v>
      </c>
      <c r="FA64" s="29"/>
      <c r="FB64" s="36"/>
      <c r="FC64" s="48"/>
      <c r="FD64" s="48"/>
      <c r="FE64" s="48"/>
      <c r="FF64" s="48"/>
      <c r="FG64" s="48"/>
      <c r="FH64" s="48"/>
      <c r="FI64" s="48"/>
      <c r="FJ64" s="48"/>
      <c r="FK64" s="48"/>
      <c r="FL64" s="48"/>
      <c r="FM64" s="48"/>
      <c r="FN64" s="48"/>
      <c r="FO64" s="48"/>
      <c r="FP64" s="48"/>
      <c r="FQ64" s="48"/>
      <c r="FR64" s="48"/>
      <c r="FS64" s="48"/>
      <c r="FT64" s="48"/>
      <c r="FU64" s="48"/>
      <c r="FV64" s="48"/>
      <c r="FW64" s="36"/>
      <c r="FX64" s="29">
        <f t="shared" si="2"/>
        <v>26</v>
      </c>
      <c r="FY64" s="29">
        <f t="shared" si="3"/>
        <v>19</v>
      </c>
      <c r="FZ64" s="29">
        <f t="shared" si="4"/>
        <v>43</v>
      </c>
      <c r="GA64" s="29">
        <f>SUM(EZ64,DZ64,EM64)</f>
        <v>27</v>
      </c>
      <c r="GB64" s="36"/>
      <c r="GC64" s="43">
        <f t="shared" si="0"/>
        <v>115</v>
      </c>
      <c r="GD64" s="36"/>
      <c r="GE64" s="36"/>
      <c r="GF64" s="36"/>
      <c r="GG64" s="36"/>
      <c r="GH64" s="36"/>
      <c r="GI64" s="36"/>
      <c r="GJ64" s="36"/>
      <c r="GK64" s="36"/>
      <c r="GL64" s="36"/>
      <c r="GM64" s="36"/>
      <c r="GN64" s="36"/>
      <c r="GO64" s="36"/>
      <c r="GP64" s="36"/>
      <c r="GQ64" s="36"/>
      <c r="GR64" s="36"/>
      <c r="GS64" s="36"/>
      <c r="GT64" s="36"/>
      <c r="GU64" s="36"/>
      <c r="GV64" s="36"/>
      <c r="GW64" s="36"/>
      <c r="GX64" s="36"/>
      <c r="GY64" s="36"/>
      <c r="GZ64" s="36"/>
      <c r="HA64" s="36"/>
      <c r="HB64" s="36"/>
      <c r="HC64" s="36"/>
      <c r="HD64" s="36"/>
      <c r="HE64" s="36"/>
      <c r="HF64" s="36"/>
      <c r="HG64" s="36"/>
      <c r="HH64" s="36"/>
      <c r="HI64" s="36"/>
      <c r="HJ64" s="36"/>
      <c r="HK64" s="36"/>
      <c r="HL64" s="36"/>
      <c r="HM64" s="36"/>
      <c r="HN64" s="36"/>
      <c r="HO64" s="36"/>
      <c r="HP64" s="36"/>
      <c r="HQ64" s="36"/>
      <c r="HR64" s="36"/>
      <c r="HS64" s="36"/>
      <c r="HT64" s="36"/>
      <c r="HU64" s="36"/>
      <c r="HV64" s="36"/>
      <c r="HW64" s="36"/>
      <c r="HX64" s="36"/>
      <c r="HY64" s="36"/>
      <c r="HZ64" s="36"/>
      <c r="IA64" s="36"/>
    </row>
    <row r="65" spans="1:235" s="29" customFormat="1">
      <c r="A65" s="28" t="s">
        <v>1299</v>
      </c>
      <c r="B65" s="28"/>
      <c r="E65" s="32" t="s">
        <v>271</v>
      </c>
      <c r="F65" s="32" t="s">
        <v>271</v>
      </c>
      <c r="G65" s="31">
        <f>SUMIF(G$4:G$38,"Complete",M$4:M$38)</f>
        <v>0</v>
      </c>
      <c r="H65" s="31">
        <f>SUMIF(H$4:H$38,"Complete",M$4:M$38)</f>
        <v>0</v>
      </c>
      <c r="I65" s="31">
        <f>SUMIF(I$4:I$38,"Complete",M$4:M$38)</f>
        <v>0</v>
      </c>
      <c r="J65" s="31"/>
      <c r="K65" s="31">
        <f>SUMIF(K$4:K$38,"Complete",M$4:M$38)</f>
        <v>0</v>
      </c>
      <c r="L65" s="31">
        <f>SUMIF(L$4:L$38,"Complete",M$4:M$38)</f>
        <v>0</v>
      </c>
      <c r="Q65" s="30"/>
      <c r="R65" s="32" t="s">
        <v>271</v>
      </c>
      <c r="S65" s="32" t="s">
        <v>271</v>
      </c>
      <c r="T65" s="31">
        <f>SUMIF(T$4:T$38,"Complete",Z$4:Z$38)</f>
        <v>0</v>
      </c>
      <c r="U65" s="31">
        <f>SUMIF(U$4:U$38,"Complete",Z$4:Z$38)</f>
        <v>0</v>
      </c>
      <c r="V65" s="31">
        <f>SUMIF(V$4:V$38,"Complete",Z$4:Z$38)</f>
        <v>0</v>
      </c>
      <c r="W65" s="31"/>
      <c r="X65" s="31">
        <f>SUMIF(X$4:X$38,"Complete",Z$4:Z$38)</f>
        <v>0</v>
      </c>
      <c r="Y65" s="31">
        <f>SUMIF(Y$4:Y$38,"Complete",Z$4:Z$38)</f>
        <v>0</v>
      </c>
      <c r="AE65" s="32" t="s">
        <v>271</v>
      </c>
      <c r="AF65" s="32" t="s">
        <v>271</v>
      </c>
      <c r="AG65" s="31">
        <f>SUMIF(AG$4:AG$38,"Complete",AM$4:AM$38)</f>
        <v>0</v>
      </c>
      <c r="AH65" s="31">
        <f>SUMIF(AH$4:AH$38,"Complete",AM$4:AM$38)</f>
        <v>0</v>
      </c>
      <c r="AI65" s="31">
        <f>SUMIF(AI$4:AI$38,"Complete",AM$4:AM$38)</f>
        <v>0</v>
      </c>
      <c r="AJ65" s="31"/>
      <c r="AK65" s="31">
        <f>SUMIF(AK$4:AK$38,"Complete",AM$4:AM$38)</f>
        <v>0</v>
      </c>
      <c r="AL65" s="31">
        <f>SUMIF(AL$4:AL$38,"Complete",AM$4:AM$38)</f>
        <v>0</v>
      </c>
      <c r="AR65" s="32" t="s">
        <v>271</v>
      </c>
      <c r="AS65" s="32" t="s">
        <v>271</v>
      </c>
      <c r="AT65" s="31">
        <f>SUMIF(AT$4:AT$38,"Complete",AZ$4:AZ$38)</f>
        <v>0</v>
      </c>
      <c r="AU65" s="31">
        <f>SUMIF(AU$4:AU$38,"Complete",AZ$4:AZ$38)</f>
        <v>0</v>
      </c>
      <c r="AV65" s="31">
        <f>SUMIF(AV$4:AV$38,"Complete",AZ$4:AZ$38)</f>
        <v>0</v>
      </c>
      <c r="AW65" s="31"/>
      <c r="AX65" s="31">
        <f>SUMIF(AX$4:AX$38,"Complete",AZ$4:AZ$38)</f>
        <v>0</v>
      </c>
      <c r="AY65" s="31">
        <f>SUMIF(AY$4:AY$38,"Complete",AZ$4:AZ$38)</f>
        <v>0</v>
      </c>
      <c r="BD65" s="30"/>
      <c r="BE65" s="32" t="s">
        <v>271</v>
      </c>
      <c r="BF65" s="32" t="s">
        <v>271</v>
      </c>
      <c r="BG65" s="31">
        <f>SUMIF(BG$4:BG$38,"Complete",BM$4:BM$38)</f>
        <v>0</v>
      </c>
      <c r="BH65" s="31">
        <f>SUMIF(BH$4:BH$38,"Complete",BM$4:BM$38)</f>
        <v>0</v>
      </c>
      <c r="BI65" s="31">
        <f>SUMIF(BI$4:BI$38,"Complete",BM$4:BM$38)</f>
        <v>0</v>
      </c>
      <c r="BJ65" s="31"/>
      <c r="BK65" s="31">
        <f>SUMIF(BK$4:BK$38,"Complete",BM$4:BM$38)</f>
        <v>0</v>
      </c>
      <c r="BL65" s="31">
        <f>SUMIF(BL$4:BL$38,"Complete",BM$4:BM$38)</f>
        <v>0</v>
      </c>
      <c r="BR65" s="32" t="s">
        <v>271</v>
      </c>
      <c r="BS65" s="32" t="s">
        <v>271</v>
      </c>
      <c r="BT65" s="31">
        <f>SUMIF(BT$4:BT$38,"Complete",BZ$4:BZ$38)</f>
        <v>0</v>
      </c>
      <c r="BU65" s="31">
        <f>SUMIF(BU$4:BU$38,"Complete",BZ$4:BZ$38)</f>
        <v>0</v>
      </c>
      <c r="BV65" s="31">
        <f>SUMIF(BV$4:BV$38,"Complete",BZ$4:BZ$38)</f>
        <v>0</v>
      </c>
      <c r="BW65" s="31"/>
      <c r="BX65" s="31">
        <f>SUMIF(BX$4:BX$38,"Complete",BZ$4:BZ$38)</f>
        <v>0</v>
      </c>
      <c r="BY65" s="31">
        <f>SUMIF(BY$4:BY$38,"Complete",BZ$4:BZ$38)</f>
        <v>0</v>
      </c>
      <c r="CE65" s="32" t="s">
        <v>271</v>
      </c>
      <c r="CF65" s="32" t="s">
        <v>271</v>
      </c>
      <c r="CG65" s="31">
        <f>SUMIF(CG$4:CG$38,"Complete",CM$4:CM$38)</f>
        <v>0</v>
      </c>
      <c r="CH65" s="31">
        <f>SUMIF(CH$4:CH$38,"Complete",CM$4:CM$38)</f>
        <v>0</v>
      </c>
      <c r="CI65" s="31">
        <f>SUMIF(CI$4:CI$38,"Complete",CM$4:CM$38)</f>
        <v>0</v>
      </c>
      <c r="CJ65" s="31"/>
      <c r="CK65" s="31">
        <f>SUMIF(CK$4:CK$38,"Complete",CM$4:CM$38)</f>
        <v>0</v>
      </c>
      <c r="CL65" s="31">
        <f>SUMIF(CL$4:CL$38,"Complete",CM$4:CM$38)</f>
        <v>0</v>
      </c>
      <c r="CQ65" s="30"/>
      <c r="CR65" s="32" t="s">
        <v>271</v>
      </c>
      <c r="CS65" s="32" t="s">
        <v>271</v>
      </c>
      <c r="CT65" s="31">
        <f>SUMIF(CT$4:CT$37,"Complete",CZ$4:CZ$37)</f>
        <v>0</v>
      </c>
      <c r="CU65" s="31">
        <f>SUMIF(CU$4:CU$37,"Complete",CZ$4:CZ$37)</f>
        <v>0</v>
      </c>
      <c r="CV65" s="31">
        <f>SUMIF(CV$4:CV$37,"Complete",CZ$4:CZ$37)</f>
        <v>0</v>
      </c>
      <c r="CW65" s="31"/>
      <c r="CX65" s="31">
        <f>SUMIF(CX$4:CX$37,"Complete",CZ$4:CZ$37)</f>
        <v>0</v>
      </c>
      <c r="CY65" s="31">
        <f>SUMIF(CY$4:CY$37,"Complete",CZ$4:CZ$37)</f>
        <v>0</v>
      </c>
      <c r="DE65" s="32" t="s">
        <v>271</v>
      </c>
      <c r="DF65" s="32" t="s">
        <v>271</v>
      </c>
      <c r="DG65" s="31">
        <f>SUMIF(DG$4:DG$38,"Complete",DM$4:DM$38)</f>
        <v>0</v>
      </c>
      <c r="DH65" s="31">
        <f>SUMIF(DH$4:DH$38,"Complete",DM$4:DM$38)</f>
        <v>0</v>
      </c>
      <c r="DI65" s="31">
        <f>SUMIF(DI$4:DI$38,"Complete",DM$4:DM$38)</f>
        <v>0</v>
      </c>
      <c r="DJ65" s="31"/>
      <c r="DK65" s="31">
        <f>SUMIF(DK$4:DK$38,"Complete",DM$4:DM$38)</f>
        <v>0</v>
      </c>
      <c r="DL65" s="31">
        <f>SUMIF(DL$4:DL$38,"Complete",DM$4:DM$38)</f>
        <v>0</v>
      </c>
      <c r="DR65" s="32" t="s">
        <v>271</v>
      </c>
      <c r="DS65" s="32" t="s">
        <v>271</v>
      </c>
      <c r="DT65" s="31">
        <f>SUMIF(DT$4:DT$38,"Complete",DZ$4:DZ$38)</f>
        <v>0</v>
      </c>
      <c r="DU65" s="31">
        <f>SUMIF(DU$4:DU$38,"Complete",DZ$4:DZ$38)</f>
        <v>0</v>
      </c>
      <c r="DV65" s="31">
        <f>SUMIF(DV$4:DV$38,"Complete",DZ$4:DZ$38)</f>
        <v>0</v>
      </c>
      <c r="DW65" s="31"/>
      <c r="DX65" s="31">
        <f>SUMIF(DX$4:DX$38,"Complete",DZ$4:DZ$38)</f>
        <v>0</v>
      </c>
      <c r="DY65" s="31">
        <f>SUMIF(DY$4:DY$38,"Complete",DZ$4:DZ$38)</f>
        <v>0</v>
      </c>
      <c r="ED65" s="30"/>
      <c r="EE65" s="32" t="s">
        <v>271</v>
      </c>
      <c r="EF65" s="32" t="s">
        <v>271</v>
      </c>
      <c r="EG65" s="31">
        <f>SUMIF(EG$4:EG$38,"Complete",EM$4:EM$38)</f>
        <v>0</v>
      </c>
      <c r="EH65" s="31">
        <f>SUMIF(EH$4:EH$38,"Complete",EM$4:EM$38)</f>
        <v>0</v>
      </c>
      <c r="EI65" s="31">
        <f>SUMIF(EI$4:EI$38,"Complete",EM$4:EM$38)</f>
        <v>0</v>
      </c>
      <c r="EJ65" s="31"/>
      <c r="EK65" s="31">
        <f>SUMIF(EK$4:EK$38,"Complete",EM$4:EM$38)</f>
        <v>0</v>
      </c>
      <c r="EL65" s="31">
        <f>SUMIF(EL$4:EL$38,"Complete",EM$4:EM$38)</f>
        <v>0</v>
      </c>
      <c r="ER65" s="32" t="s">
        <v>271</v>
      </c>
      <c r="ES65" s="32" t="s">
        <v>271</v>
      </c>
      <c r="ET65" s="31">
        <f>SUMIF(ET$4:ET$38,"Complete",EZ$4:EZ$38)</f>
        <v>0</v>
      </c>
      <c r="EU65" s="31">
        <f>SUMIF(EU$4:EU$38,"Complete",EZ$4:EZ$38)</f>
        <v>0</v>
      </c>
      <c r="EV65" s="31">
        <f>SUMIF(EV$4:EV$38,"Complete",EZ$4:EZ$38)</f>
        <v>0</v>
      </c>
      <c r="EW65" s="31"/>
      <c r="EX65" s="31">
        <f>SUMIF(EX$4:EX$38,"Complete",EZ$4:EZ$38)</f>
        <v>0</v>
      </c>
      <c r="EY65" s="31">
        <f>SUMIF(EY$4:EY$38,"Complete",EZ$4:EZ$38)</f>
        <v>0</v>
      </c>
      <c r="FB65" s="35">
        <f>18+5</f>
        <v>23</v>
      </c>
      <c r="FC65" s="45">
        <f>SUM(G$65, T$65, AG$65)</f>
        <v>0</v>
      </c>
      <c r="FD65" s="45">
        <f>SUM(H$65, U$65, AH$65)</f>
        <v>0</v>
      </c>
      <c r="FE65" s="45">
        <f>SUM(I$65, V$65, AI$65)</f>
        <v>0</v>
      </c>
      <c r="FF65" s="45">
        <f>SUM(K$65, X$65, AK$65)</f>
        <v>0</v>
      </c>
      <c r="FG65" s="45">
        <f>SUM(L$65, Y$65, AL$65)</f>
        <v>0</v>
      </c>
      <c r="FH65" s="47">
        <f>SUM(AT$65,BG$65,BT$65)</f>
        <v>0</v>
      </c>
      <c r="FI65" s="47">
        <f>SUM(AU$65,BH$65,BU$65)</f>
        <v>0</v>
      </c>
      <c r="FJ65" s="47">
        <f>SUM(AV$65,BI$65,BV$65)</f>
        <v>0</v>
      </c>
      <c r="FK65" s="47">
        <f>SUM(AX$65,BK$65,BX$65)</f>
        <v>0</v>
      </c>
      <c r="FL65" s="47">
        <f>SUM(AY$65,BL$65,BY$65)</f>
        <v>0</v>
      </c>
      <c r="FM65" s="45">
        <f>SUM(CG$65,CT$65,DG$65)</f>
        <v>0</v>
      </c>
      <c r="FN65" s="45">
        <f>SUM(CH$65,CU$65,DH$65)</f>
        <v>0</v>
      </c>
      <c r="FO65" s="45">
        <f>SUM(CI$65,CV$65,DI$65)</f>
        <v>0</v>
      </c>
      <c r="FP65" s="45">
        <f>SUM(CK$65,CX$65,DK$65)</f>
        <v>0</v>
      </c>
      <c r="FQ65" s="45">
        <f>SUM(CL$65,CY$65,DL$65)</f>
        <v>0</v>
      </c>
      <c r="FR65" s="47">
        <f>SUM(DT$65,EG$65,ET$65)</f>
        <v>0</v>
      </c>
      <c r="FS65" s="47">
        <f>SUM(DU$65,EH$65,EU$65)</f>
        <v>0</v>
      </c>
      <c r="FT65" s="47">
        <f>SUM(DV$65,EI$65,EV$65)</f>
        <v>0</v>
      </c>
      <c r="FU65" s="47">
        <f>SUM(DX$65,EK$65,EX$65)</f>
        <v>0</v>
      </c>
      <c r="FV65" s="47">
        <f>SUM(DY$65,EL$65,EY$65)</f>
        <v>0</v>
      </c>
      <c r="FW65" s="35"/>
      <c r="FX65" s="51"/>
      <c r="FY65" s="51"/>
      <c r="FZ65" s="51"/>
      <c r="GA65" s="51"/>
      <c r="GB65" s="35"/>
      <c r="GC65" s="41">
        <f>SUM(FX65:GA65)</f>
        <v>0</v>
      </c>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row>
    <row r="66" spans="1:235">
      <c r="A66" s="28" t="s">
        <v>1300</v>
      </c>
      <c r="B66" s="28"/>
      <c r="C66" s="29"/>
      <c r="D66" s="29"/>
      <c r="E66" s="32" t="s">
        <v>271</v>
      </c>
      <c r="F66" s="32" t="s">
        <v>271</v>
      </c>
      <c r="G66" s="31">
        <f>SUMIF(G$4:G$38,"In Progress",M$4:M$38)</f>
        <v>0</v>
      </c>
      <c r="H66" s="31">
        <f>SUMIF(H$4:H$38,"In Progress",M$4:M$38)</f>
        <v>0</v>
      </c>
      <c r="I66" s="31">
        <f>SUMIF(I$4:I$38,"In Progress",M$4:M$38)</f>
        <v>0</v>
      </c>
      <c r="J66" s="31"/>
      <c r="K66" s="31">
        <f>SUMIF(K$4:K$38,"In Progress",M$4:M$38)</f>
        <v>0</v>
      </c>
      <c r="L66" s="31">
        <f>SUMIF(L$4:L$38,"In Progress",M$4:M$38)</f>
        <v>0</v>
      </c>
      <c r="M66" s="29"/>
      <c r="N66" s="29"/>
      <c r="O66" s="29"/>
      <c r="P66" s="29"/>
      <c r="Q66" s="30"/>
      <c r="R66" s="32" t="s">
        <v>271</v>
      </c>
      <c r="S66" s="32" t="s">
        <v>271</v>
      </c>
      <c r="T66" s="31">
        <f>SUMIF(T$4:T$38,"In Progress",Z$4:Z$38)</f>
        <v>47</v>
      </c>
      <c r="U66" s="31">
        <f>SUMIF(U$4:U$38,"In Progress",Z$4:Z$38)</f>
        <v>0</v>
      </c>
      <c r="V66" s="31">
        <f>SUMIF(V$4:V$38,"In Progress",Z$4:Z$38)</f>
        <v>0</v>
      </c>
      <c r="W66" s="31"/>
      <c r="X66" s="31">
        <f>SUMIF(X$4:X$38,"In Progress",Z$4:Z$38)</f>
        <v>0</v>
      </c>
      <c r="Y66" s="31">
        <f>SUMIF(Y$4:Y$38,"In Progress",Z$4:Z$38)</f>
        <v>0</v>
      </c>
      <c r="Z66" s="29"/>
      <c r="AA66" s="29"/>
      <c r="AB66" s="29"/>
      <c r="AC66" s="29"/>
      <c r="AD66" s="29"/>
      <c r="AE66" s="32" t="s">
        <v>271</v>
      </c>
      <c r="AF66" s="32" t="s">
        <v>271</v>
      </c>
      <c r="AG66" s="31">
        <f>SUMIF(AG$4:AG$38,"In Progress",AM$4:AM$38)</f>
        <v>0</v>
      </c>
      <c r="AH66" s="31">
        <f>SUMIF(AH$4:AH$38,"In Progress",AM$4:AM$38)</f>
        <v>0</v>
      </c>
      <c r="AI66" s="31">
        <f>SUMIF(AI$4:AI$38,"In Progress",AM$4:AM$38)</f>
        <v>0</v>
      </c>
      <c r="AJ66" s="31"/>
      <c r="AK66" s="31">
        <f>SUMIF(AK$4:AK$38,"In Progress",AM$4:AM$38)</f>
        <v>0</v>
      </c>
      <c r="AL66" s="31">
        <f>SUMIF(AL$4:AL$38,"In Progress",AM$4:AM$38)</f>
        <v>0</v>
      </c>
      <c r="AM66" s="29"/>
      <c r="AN66" s="29"/>
      <c r="AO66" s="29"/>
      <c r="AP66" s="29"/>
      <c r="AQ66" s="29"/>
      <c r="AR66" s="32" t="s">
        <v>271</v>
      </c>
      <c r="AS66" s="32" t="s">
        <v>271</v>
      </c>
      <c r="AT66" s="31">
        <f>SUMIF(AT$4:AT$38,"In Progress",AZ$4:AZ$38)</f>
        <v>24</v>
      </c>
      <c r="AU66" s="31">
        <f>SUMIF(AU$4:AU$38,"In Progress",AZ$4:AZ$38)</f>
        <v>0</v>
      </c>
      <c r="AV66" s="31">
        <f>SUMIF(AV$4:AV$38,"In Progress",AZ$4:AZ$38)</f>
        <v>0</v>
      </c>
      <c r="AW66" s="31"/>
      <c r="AX66" s="31">
        <f>SUMIF(AX$4:AX$38,"In Progress",AZ$4:AZ$38)</f>
        <v>0</v>
      </c>
      <c r="AY66" s="31">
        <f>SUMIF(AY$4:AY$38,"In Progress",AZ$4:AZ$38)</f>
        <v>0</v>
      </c>
      <c r="AZ66" s="29"/>
      <c r="BA66" s="29"/>
      <c r="BB66" s="29"/>
      <c r="BC66" s="29"/>
      <c r="BD66" s="30"/>
      <c r="BE66" s="32" t="s">
        <v>271</v>
      </c>
      <c r="BF66" s="32" t="s">
        <v>271</v>
      </c>
      <c r="BG66" s="31">
        <f>SUMIF(BG$4:BG$38,"In Progress",BM$4:BM$38)</f>
        <v>0</v>
      </c>
      <c r="BH66" s="31">
        <f>SUMIF(BH$4:BH$38,"In Progress",BM$4:BM$38)</f>
        <v>0</v>
      </c>
      <c r="BI66" s="31">
        <f>SUMIF(BI$4:BI$38,"In Progress",BM$4:BM$38)</f>
        <v>0</v>
      </c>
      <c r="BJ66" s="31"/>
      <c r="BK66" s="31">
        <f>SUMIF(BK$4:BK$38,"In Progress",BM$4:BM$38)</f>
        <v>0</v>
      </c>
      <c r="BL66" s="31">
        <f>SUMIF(BL$4:BL$38,"In Progress",BM$4:BM$38)</f>
        <v>0</v>
      </c>
      <c r="BM66" s="29"/>
      <c r="BN66" s="29"/>
      <c r="BO66" s="29"/>
      <c r="BP66" s="29"/>
      <c r="BQ66" s="29"/>
      <c r="BR66" s="32" t="s">
        <v>271</v>
      </c>
      <c r="BS66" s="32" t="s">
        <v>271</v>
      </c>
      <c r="BT66" s="31">
        <f>SUMIF(BT$4:BT$38,"In Progress",BZ$4:BZ$38)</f>
        <v>0</v>
      </c>
      <c r="BU66" s="31">
        <f>SUMIF(BU$4:BU$38,"In Progress",BZ$4:BZ$38)</f>
        <v>0</v>
      </c>
      <c r="BV66" s="31">
        <f>SUMIF(BV$4:BV$38,"In Progress",BZ$4:BZ$38)</f>
        <v>0</v>
      </c>
      <c r="BW66" s="31"/>
      <c r="BX66" s="31">
        <f>SUMIF(BX$4:BX$38,"In Progress",BZ$4:BZ$38)</f>
        <v>0</v>
      </c>
      <c r="BY66" s="31">
        <f>SUMIF(BY$4:BY$38,"In Progress",BZ$4:BZ$38)</f>
        <v>0</v>
      </c>
      <c r="BZ66" s="29"/>
      <c r="CA66" s="29"/>
      <c r="CB66" s="29"/>
      <c r="CC66" s="29"/>
      <c r="CD66" s="29"/>
      <c r="CE66" s="32" t="s">
        <v>271</v>
      </c>
      <c r="CF66" s="32" t="s">
        <v>271</v>
      </c>
      <c r="CG66" s="31">
        <f>SUMIF(CG$4:CG$38,"In Progress",CM$4:CM$38)</f>
        <v>0</v>
      </c>
      <c r="CH66" s="31">
        <f>SUMIF(CH$4:CH$38,"In Progress",CM$4:CM$38)</f>
        <v>0</v>
      </c>
      <c r="CI66" s="31">
        <f>SUMIF(CI$4:CI$38,"In Progress",CM$4:CM$38)</f>
        <v>0</v>
      </c>
      <c r="CJ66" s="31"/>
      <c r="CK66" s="31">
        <f>SUMIF(CK$4:CK$38,"In Progress",CM$4:CM$38)</f>
        <v>0</v>
      </c>
      <c r="CL66" s="31">
        <f>SUMIF(CL$4:CL$38,"In Progress",CM$4:CM$38)</f>
        <v>0</v>
      </c>
      <c r="CM66" s="29"/>
      <c r="CN66" s="29"/>
      <c r="CO66" s="29"/>
      <c r="CP66" s="29"/>
      <c r="CQ66" s="30"/>
      <c r="CR66" s="32" t="s">
        <v>271</v>
      </c>
      <c r="CS66" s="32" t="s">
        <v>271</v>
      </c>
      <c r="CT66" s="31">
        <f>SUMIF(CT$4:CT$37,"In Progress",CZ$4:CZ$37)</f>
        <v>10</v>
      </c>
      <c r="CU66" s="31">
        <f>SUMIF(CU$4:CU$37,"In Progress",CZ$4:CZ$37)</f>
        <v>0</v>
      </c>
      <c r="CV66" s="31">
        <f>SUMIF(CV$4:CV$37,"In Progress",CZ$4:CZ$37)</f>
        <v>0</v>
      </c>
      <c r="CW66" s="31"/>
      <c r="CX66" s="31">
        <f>SUMIF(CX$4:CX$37,"In Progress",CZ$4:CZ$37)</f>
        <v>0</v>
      </c>
      <c r="CY66" s="31">
        <f>SUMIF(CY$4:CY$37,"In Progress",CZ$4:CZ$37)</f>
        <v>0</v>
      </c>
      <c r="CZ66" s="29"/>
      <c r="DA66" s="29"/>
      <c r="DB66" s="29"/>
      <c r="DC66" s="29"/>
      <c r="DD66" s="29"/>
      <c r="DE66" s="32" t="s">
        <v>271</v>
      </c>
      <c r="DF66" s="32" t="s">
        <v>271</v>
      </c>
      <c r="DG66" s="31">
        <f>SUMIF(DG$4:DG$38,"In Progress",DM$4:DM$38)</f>
        <v>27</v>
      </c>
      <c r="DH66" s="31">
        <f>SUMIF(DH$4:DH$38,"In Progress",DM$4:DM$38)</f>
        <v>0</v>
      </c>
      <c r="DI66" s="31">
        <f>SUMIF(DI$4:DI$38,"In Progress",DM$4:DM$38)</f>
        <v>0</v>
      </c>
      <c r="DJ66" s="31"/>
      <c r="DK66" s="31">
        <f>SUMIF(DK$4:DK$38,"In Progress",DM$4:DM$38)</f>
        <v>0</v>
      </c>
      <c r="DL66" s="31">
        <f>SUMIF(DL$4:DL$38,"In Progress",DM$4:DM$38)</f>
        <v>0</v>
      </c>
      <c r="DM66" s="29"/>
      <c r="DN66" s="29"/>
      <c r="DO66" s="29"/>
      <c r="DP66" s="29"/>
      <c r="DQ66" s="29"/>
      <c r="DR66" s="32" t="s">
        <v>271</v>
      </c>
      <c r="DS66" s="32" t="s">
        <v>271</v>
      </c>
      <c r="DT66" s="31">
        <f>SUMIF(DT$4:DT$38,"In Progress",DZ$4:DZ$38)</f>
        <v>54</v>
      </c>
      <c r="DU66" s="31">
        <f>SUMIF(DU$4:DU$38,"In Progress",DZ$4:DZ$38)</f>
        <v>0</v>
      </c>
      <c r="DV66" s="31">
        <f>SUMIF(DV$4:DV$38,"In Progress",DZ$4:DZ$38)</f>
        <v>0</v>
      </c>
      <c r="DW66" s="31"/>
      <c r="DX66" s="31">
        <f>SUMIF(DX$4:DX$38,"In Progress",DZ$4:DZ$38)</f>
        <v>0</v>
      </c>
      <c r="DY66" s="31">
        <f>SUMIF(DY$4:DY$38,"In Progress",DZ$4:DZ$38)</f>
        <v>0</v>
      </c>
      <c r="DZ66" s="29"/>
      <c r="EA66" s="29"/>
      <c r="EB66" s="29"/>
      <c r="EC66" s="29"/>
      <c r="ED66" s="30"/>
      <c r="EE66" s="32" t="s">
        <v>271</v>
      </c>
      <c r="EF66" s="32" t="s">
        <v>271</v>
      </c>
      <c r="EG66" s="31">
        <f>SUMIF(EG$4:EG$38,"In Progress",EM$4:EM$38)</f>
        <v>20</v>
      </c>
      <c r="EH66" s="31">
        <f>SUMIF(EH$4:EH$38,"In Progress",EM$4:EM$38)</f>
        <v>0</v>
      </c>
      <c r="EI66" s="31">
        <f>SUMIF(EI$4:EI$38,"In Progress",EM$4:EM$38)</f>
        <v>0</v>
      </c>
      <c r="EJ66" s="31"/>
      <c r="EK66" s="31">
        <f>SUMIF(EK$4:EK$38,"In Progress",EM$4:EM$38)</f>
        <v>0</v>
      </c>
      <c r="EL66" s="31">
        <f>SUMIF(EL$4:EL$38,"In Progress",EM$4:EM$38)</f>
        <v>0</v>
      </c>
      <c r="EM66" s="29"/>
      <c r="EN66" s="29"/>
      <c r="EO66" s="29"/>
      <c r="EP66" s="29"/>
      <c r="EQ66" s="29"/>
      <c r="ER66" s="32" t="s">
        <v>271</v>
      </c>
      <c r="ES66" s="32" t="s">
        <v>271</v>
      </c>
      <c r="ET66" s="31">
        <f>SUMIF(ET$4:ET$38,"In Progress",EZ$4:EZ$38)</f>
        <v>0</v>
      </c>
      <c r="EU66" s="31">
        <f>SUMIF(EU$4:EU$38,"In Progress",EZ$4:EZ$38)</f>
        <v>0</v>
      </c>
      <c r="EV66" s="31">
        <f>SUMIF(EV$4:EV$38,"In Progress",EZ$4:EZ$38)</f>
        <v>0</v>
      </c>
      <c r="EW66" s="31"/>
      <c r="EX66" s="31">
        <f>SUMIF(EX$4:EX$38,"In Progress",EZ$4:EZ$38)</f>
        <v>0</v>
      </c>
      <c r="EY66" s="31">
        <f>SUMIF(EY$4:EY$38,"In Progress",EZ$4:EZ$38)</f>
        <v>0</v>
      </c>
      <c r="EZ66" s="29"/>
      <c r="FA66" s="29"/>
      <c r="FB66" s="36">
        <f>8+13</f>
        <v>21</v>
      </c>
      <c r="FC66" s="45">
        <f>SUM(G$66, T$66, AG$66)</f>
        <v>47</v>
      </c>
      <c r="FD66" s="45">
        <f>SUM(H$66, U$66, AH$66)</f>
        <v>0</v>
      </c>
      <c r="FE66" s="45">
        <f>SUM(I$66, V$66, AI$66)</f>
        <v>0</v>
      </c>
      <c r="FF66" s="45">
        <f>SUM(K$66, X$66, AK$66)</f>
        <v>0</v>
      </c>
      <c r="FG66" s="45">
        <f>SUM(L$66, Y$66, AL$66)</f>
        <v>0</v>
      </c>
      <c r="FH66" s="47">
        <f>SUM(AT$66,BG$66,BT$66)</f>
        <v>24</v>
      </c>
      <c r="FI66" s="47">
        <f>SUM(AU$66,BH$66,BU$66)</f>
        <v>0</v>
      </c>
      <c r="FJ66" s="47">
        <f>SUM(AV$66,BI$66,BV$66)</f>
        <v>0</v>
      </c>
      <c r="FK66" s="47">
        <f>SUM(AX$66,BK$66,BX$66)</f>
        <v>0</v>
      </c>
      <c r="FL66" s="47">
        <f>SUM(AY$66,BL$66,BY$66)</f>
        <v>0</v>
      </c>
      <c r="FM66" s="45">
        <f>SUM(CG$66,CT$66,DG$66)</f>
        <v>37</v>
      </c>
      <c r="FN66" s="45">
        <f>SUM(CH$66,CU$66,DH$66)</f>
        <v>0</v>
      </c>
      <c r="FO66" s="45">
        <f>SUM(CI$66,CV$66,DI$66)</f>
        <v>0</v>
      </c>
      <c r="FP66" s="45">
        <f>SUM(CK$66,CX$66,DK$66)</f>
        <v>0</v>
      </c>
      <c r="FQ66" s="45">
        <f>SUM(CL$66,CY$66,DL$66)</f>
        <v>0</v>
      </c>
      <c r="FR66" s="47">
        <f>SUM(DT$66,EG$66,ET$66)</f>
        <v>74</v>
      </c>
      <c r="FS66" s="47">
        <f>SUM(DU$66,EH$66,EU$66)</f>
        <v>0</v>
      </c>
      <c r="FT66" s="47">
        <f>SUM(DV$66,EI$66,EV$66)</f>
        <v>0</v>
      </c>
      <c r="FU66" s="47">
        <f>SUM(DX$66,EK$66,EX$66)</f>
        <v>0</v>
      </c>
      <c r="FV66" s="47">
        <f>SUM(DY$66,EL$66,EY$66)</f>
        <v>0</v>
      </c>
      <c r="FW66" s="36"/>
      <c r="FX66" s="51"/>
      <c r="FY66" s="51"/>
      <c r="FZ66" s="51"/>
      <c r="GA66" s="51"/>
      <c r="GB66" s="35"/>
      <c r="GC66" s="41">
        <f>SUM(FX66:GA66)</f>
        <v>0</v>
      </c>
      <c r="GD66" s="36"/>
      <c r="GE66" s="36"/>
      <c r="GF66" s="36"/>
      <c r="GG66" s="36"/>
      <c r="GH66" s="36"/>
      <c r="GI66" s="36"/>
      <c r="GJ66" s="36"/>
      <c r="GK66" s="36"/>
      <c r="GL66" s="36"/>
      <c r="GM66" s="36"/>
      <c r="GN66" s="36"/>
      <c r="GO66" s="36"/>
      <c r="GP66" s="36"/>
      <c r="GQ66" s="36"/>
      <c r="GR66" s="36"/>
      <c r="GS66" s="36"/>
      <c r="GT66" s="36"/>
      <c r="GU66" s="36"/>
      <c r="GV66" s="36"/>
      <c r="GW66" s="36"/>
      <c r="GX66" s="36"/>
      <c r="GY66" s="36"/>
      <c r="GZ66" s="36"/>
      <c r="HA66" s="36"/>
      <c r="HB66" s="36"/>
      <c r="HC66" s="36"/>
      <c r="HD66" s="36"/>
      <c r="HE66" s="36"/>
      <c r="HF66" s="36"/>
      <c r="HG66" s="36"/>
      <c r="HH66" s="36"/>
      <c r="HI66" s="36"/>
      <c r="HJ66" s="36"/>
      <c r="HK66" s="36"/>
      <c r="HL66" s="36"/>
      <c r="HM66" s="36"/>
      <c r="HN66" s="36"/>
      <c r="HO66" s="36"/>
      <c r="HP66" s="36"/>
      <c r="HQ66" s="36"/>
      <c r="HR66" s="36"/>
      <c r="HS66" s="36"/>
      <c r="HT66" s="36"/>
      <c r="HU66" s="36"/>
      <c r="HV66" s="36"/>
      <c r="HW66" s="36"/>
      <c r="HX66" s="36"/>
      <c r="HY66" s="36"/>
      <c r="HZ66" s="36"/>
      <c r="IA66" s="36"/>
    </row>
    <row r="67" spans="1:235">
      <c r="A67" s="28" t="s">
        <v>1301</v>
      </c>
      <c r="B67" s="28"/>
      <c r="C67" s="29"/>
      <c r="D67" s="29"/>
      <c r="E67" s="32" t="s">
        <v>271</v>
      </c>
      <c r="F67" s="32" t="s">
        <v>271</v>
      </c>
      <c r="G67" s="31">
        <f>SUMIF(G$4:G$38,"Planned",M$4:M$38)</f>
        <v>0</v>
      </c>
      <c r="H67" s="31">
        <f>SUMIF(H$4:H$38,"Planned",M$4:M$38)</f>
        <v>0</v>
      </c>
      <c r="I67" s="31">
        <f>SUMIF(I$4:I$38,"Planned",M$4:M$38)</f>
        <v>0</v>
      </c>
      <c r="J67" s="31"/>
      <c r="K67" s="31">
        <f>SUMIF(K$4:K$38,"Planned",M$4:M$38)</f>
        <v>0</v>
      </c>
      <c r="L67" s="31">
        <f>SUMIF(L$4:L$38,"Planned",M$4:M$38)</f>
        <v>0</v>
      </c>
      <c r="M67" s="29"/>
      <c r="N67" s="29"/>
      <c r="O67" s="29"/>
      <c r="P67" s="29"/>
      <c r="Q67" s="30"/>
      <c r="R67" s="32" t="s">
        <v>271</v>
      </c>
      <c r="S67" s="32" t="s">
        <v>271</v>
      </c>
      <c r="T67" s="31">
        <f>SUMIF(T$4:T$38,"Planned",Z$4:Z$38)</f>
        <v>0</v>
      </c>
      <c r="U67" s="31">
        <f>SUMIF(U$4:U$38,"Planned",Z$4:Z$38)</f>
        <v>0</v>
      </c>
      <c r="V67" s="31">
        <f>SUMIF(V$4:V$38,"Planned",Z$4:Z$38)</f>
        <v>0</v>
      </c>
      <c r="W67" s="31"/>
      <c r="X67" s="31">
        <f>SUMIF(X$4:X$38,"Planned",Z$4:Z$38)</f>
        <v>0</v>
      </c>
      <c r="Y67" s="31">
        <f>SUMIF(Y$4:Y$38,"Planned",Z$4:Z$38)</f>
        <v>0</v>
      </c>
      <c r="Z67" s="29"/>
      <c r="AA67" s="29"/>
      <c r="AB67" s="29"/>
      <c r="AC67" s="29"/>
      <c r="AD67" s="29"/>
      <c r="AE67" s="32" t="s">
        <v>271</v>
      </c>
      <c r="AF67" s="32" t="s">
        <v>271</v>
      </c>
      <c r="AG67" s="31">
        <f>SUMIF(AG$4:AG$38,"Planned",AM$4:AM$38)</f>
        <v>0</v>
      </c>
      <c r="AH67" s="31">
        <f>SUMIF(AH$4:AH$38,"Planned",AM$4:AM$38)</f>
        <v>0</v>
      </c>
      <c r="AI67" s="31">
        <f>SUMIF(AI$4:AI$38,"Planned",AM$4:AM$38)</f>
        <v>0</v>
      </c>
      <c r="AJ67" s="31"/>
      <c r="AK67" s="31">
        <f>SUMIF(AK$4:AK$38,"Planned",AM$4:AM$38)</f>
        <v>0</v>
      </c>
      <c r="AL67" s="31">
        <f>SUMIF(AL$4:AL$38,"Planned",AM$4:AM$38)</f>
        <v>0</v>
      </c>
      <c r="AM67" s="29"/>
      <c r="AN67" s="29"/>
      <c r="AO67" s="29"/>
      <c r="AP67" s="29"/>
      <c r="AQ67" s="29"/>
      <c r="AR67" s="32" t="s">
        <v>271</v>
      </c>
      <c r="AS67" s="32" t="s">
        <v>271</v>
      </c>
      <c r="AT67" s="31">
        <f>SUMIF(AT$4:AT$38,"Planned",AZ$4:AZ$38)</f>
        <v>0</v>
      </c>
      <c r="AU67" s="31">
        <f>SUMIF(AU$4:AU$38,"Planned",AZ$4:AZ$38)</f>
        <v>0</v>
      </c>
      <c r="AV67" s="31">
        <f>SUMIF(AV$4:AV$38,"Planned",AZ$4:AZ$38)</f>
        <v>0</v>
      </c>
      <c r="AW67" s="31"/>
      <c r="AX67" s="31">
        <f>SUMIF(AX$4:AX$38,"Planned",AZ$4:AZ$38)</f>
        <v>0</v>
      </c>
      <c r="AY67" s="31">
        <f>SUMIF(AY$4:AY$38,"Planned",AZ$4:AZ$38)</f>
        <v>0</v>
      </c>
      <c r="AZ67" s="29"/>
      <c r="BA67" s="29"/>
      <c r="BB67" s="29"/>
      <c r="BC67" s="29"/>
      <c r="BD67" s="30"/>
      <c r="BE67" s="32" t="s">
        <v>271</v>
      </c>
      <c r="BF67" s="32" t="s">
        <v>271</v>
      </c>
      <c r="BG67" s="31">
        <f>SUMIF(BG$4:BG$38,"Planned",BM$4:BM$38)</f>
        <v>0</v>
      </c>
      <c r="BH67" s="31">
        <f>SUMIF(BH$4:BH$38,"Planned",BM$4:BM$38)</f>
        <v>0</v>
      </c>
      <c r="BI67" s="31">
        <f>SUMIF(BI$4:BI$38,"Planned",BM$4:BM$38)</f>
        <v>0</v>
      </c>
      <c r="BJ67" s="31"/>
      <c r="BK67" s="31">
        <f>SUMIF(BK$4:BK$38,"Planned",BM$4:BM$38)</f>
        <v>0</v>
      </c>
      <c r="BL67" s="31">
        <f>SUMIF(BL$4:BL$38,"Planned",BM$4:BM$38)</f>
        <v>0</v>
      </c>
      <c r="BM67" s="29"/>
      <c r="BN67" s="29"/>
      <c r="BO67" s="29"/>
      <c r="BP67" s="29"/>
      <c r="BQ67" s="29"/>
      <c r="BR67" s="32" t="s">
        <v>271</v>
      </c>
      <c r="BS67" s="32" t="s">
        <v>271</v>
      </c>
      <c r="BT67" s="31">
        <f>SUMIF(BT$4:BT$38,"Planned",BZ$4:BZ$38)</f>
        <v>0</v>
      </c>
      <c r="BU67" s="31">
        <f>SUMIF(BU$4:BU$38,"Planned",BZ$4:BZ$38)</f>
        <v>0</v>
      </c>
      <c r="BV67" s="31">
        <f>SUMIF(BV$4:BV$38,"Planned",BZ$4:BZ$38)</f>
        <v>0</v>
      </c>
      <c r="BW67" s="31"/>
      <c r="BX67" s="31">
        <f>SUMIF(BX$4:BX$38,"Planned",BZ$4:BZ$38)</f>
        <v>0</v>
      </c>
      <c r="BY67" s="31">
        <f>SUMIF(BY$4:BY$38,"Planned",BZ$4:BZ$38)</f>
        <v>0</v>
      </c>
      <c r="BZ67" s="29"/>
      <c r="CA67" s="29"/>
      <c r="CB67" s="29"/>
      <c r="CC67" s="29"/>
      <c r="CD67" s="29"/>
      <c r="CE67" s="32" t="s">
        <v>271</v>
      </c>
      <c r="CF67" s="32" t="s">
        <v>271</v>
      </c>
      <c r="CG67" s="31">
        <f>SUMIF(CG$4:CG$38,"Planned",CM$4:CM$38)</f>
        <v>0</v>
      </c>
      <c r="CH67" s="31">
        <f>SUMIF(CH$4:CH$38,"Planned",CM$4:CM$38)</f>
        <v>0</v>
      </c>
      <c r="CI67" s="31">
        <f>SUMIF(CI$4:CI$38,"Planned",CM$4:CM$38)</f>
        <v>0</v>
      </c>
      <c r="CJ67" s="31"/>
      <c r="CK67" s="31">
        <f>SUMIF(CK$4:CK$38,"Planned",CM$4:CM$38)</f>
        <v>0</v>
      </c>
      <c r="CL67" s="31">
        <f>SUMIF(CL$4:CL$38,"Planned",CM$4:CM$38)</f>
        <v>0</v>
      </c>
      <c r="CM67" s="29"/>
      <c r="CN67" s="29"/>
      <c r="CO67" s="29"/>
      <c r="CP67" s="29"/>
      <c r="CQ67" s="30"/>
      <c r="CR67" s="32" t="s">
        <v>271</v>
      </c>
      <c r="CS67" s="32" t="s">
        <v>271</v>
      </c>
      <c r="CT67" s="31">
        <f>SUMIF(CT$4:CT$37,"Planned",CZ$4:CZ$37)</f>
        <v>0</v>
      </c>
      <c r="CU67" s="31">
        <f>SUMIF(CU$4:CU$37,"Planned",CZ$4:CZ$37)</f>
        <v>0</v>
      </c>
      <c r="CV67" s="31">
        <f>SUMIF(CV$4:CV$37,"Planned",CZ$4:CZ$37)</f>
        <v>0</v>
      </c>
      <c r="CW67" s="31"/>
      <c r="CX67" s="31">
        <f>SUMIF(CX$4:CX$37,"Planned",CZ$4:CZ$37)</f>
        <v>0</v>
      </c>
      <c r="CY67" s="31">
        <f>SUMIF(CY$4:CY$37,"Planned",CZ$4:CZ$37)</f>
        <v>0</v>
      </c>
      <c r="CZ67" s="29"/>
      <c r="DA67" s="29"/>
      <c r="DB67" s="29"/>
      <c r="DC67" s="29"/>
      <c r="DD67" s="29"/>
      <c r="DE67" s="32" t="s">
        <v>271</v>
      </c>
      <c r="DF67" s="32" t="s">
        <v>271</v>
      </c>
      <c r="DG67" s="31">
        <f>SUMIF(DG$4:DG$38,"Planned",DM$4:DM$38)</f>
        <v>0</v>
      </c>
      <c r="DH67" s="31">
        <f>SUMIF(DH$4:DH$38,"Planned",DM$4:DM$38)</f>
        <v>0</v>
      </c>
      <c r="DI67" s="31">
        <f>SUMIF(DI$4:DI$38,"Planned",DM$4:DM$38)</f>
        <v>0</v>
      </c>
      <c r="DJ67" s="31"/>
      <c r="DK67" s="31">
        <f>SUMIF(DK$4:DK$38,"Planned",DM$4:DM$38)</f>
        <v>0</v>
      </c>
      <c r="DL67" s="31">
        <f>SUMIF(DL$4:DL$38,"Planned",DM$4:DM$38)</f>
        <v>0</v>
      </c>
      <c r="DM67" s="29"/>
      <c r="DN67" s="29"/>
      <c r="DO67" s="29"/>
      <c r="DP67" s="29"/>
      <c r="DQ67" s="29"/>
      <c r="DR67" s="32" t="s">
        <v>271</v>
      </c>
      <c r="DS67" s="32" t="s">
        <v>271</v>
      </c>
      <c r="DT67" s="31">
        <f>SUMIF(DT$4:DT$38,"Planned",DZ$4:DZ$38)</f>
        <v>0</v>
      </c>
      <c r="DU67" s="31">
        <f>SUMIF(DU$4:DU$38,"Planned",DZ$4:DZ$38)</f>
        <v>0</v>
      </c>
      <c r="DV67" s="31">
        <f>SUMIF(DV$4:DV$38,"Planned",DZ$4:DZ$38)</f>
        <v>0</v>
      </c>
      <c r="DW67" s="31"/>
      <c r="DX67" s="31">
        <f>SUMIF(DX$4:DX$38,"Planned",DZ$4:DZ$38)</f>
        <v>0</v>
      </c>
      <c r="DY67" s="31">
        <f>SUMIF(DY$4:DY$38,"Planned",DZ$4:DZ$38)</f>
        <v>0</v>
      </c>
      <c r="DZ67" s="29"/>
      <c r="EA67" s="29"/>
      <c r="EB67" s="29"/>
      <c r="EC67" s="29"/>
      <c r="ED67" s="30"/>
      <c r="EE67" s="32" t="s">
        <v>271</v>
      </c>
      <c r="EF67" s="32" t="s">
        <v>271</v>
      </c>
      <c r="EG67" s="31">
        <f>SUMIF(EG$4:EG$38,"Planned",EM$4:EM$38)</f>
        <v>0</v>
      </c>
      <c r="EH67" s="31">
        <f>SUMIF(EH$4:EH$38,"Planned",EM$4:EM$38)</f>
        <v>0</v>
      </c>
      <c r="EI67" s="31">
        <f>SUMIF(EI$4:EI$38,"Planned",EM$4:EM$38)</f>
        <v>0</v>
      </c>
      <c r="EJ67" s="31"/>
      <c r="EK67" s="31">
        <f>SUMIF(EK$4:EK$38,"Planned",EM$4:EM$38)</f>
        <v>0</v>
      </c>
      <c r="EL67" s="31">
        <f>SUMIF(EL$4:EL$38,"Planned",EM$4:EM$38)</f>
        <v>0</v>
      </c>
      <c r="EM67" s="29"/>
      <c r="EN67" s="29"/>
      <c r="EO67" s="29"/>
      <c r="EP67" s="29"/>
      <c r="EQ67" s="29"/>
      <c r="ER67" s="32" t="s">
        <v>271</v>
      </c>
      <c r="ES67" s="32" t="s">
        <v>271</v>
      </c>
      <c r="ET67" s="31">
        <f>SUMIF(ET$4:ET$38,"Planned",EZ$4:EZ$38)</f>
        <v>0</v>
      </c>
      <c r="EU67" s="31">
        <f>SUMIF(EU$4:EU$38,"Planned",EZ$4:EZ$38)</f>
        <v>0</v>
      </c>
      <c r="EV67" s="31">
        <f>SUMIF(EV$4:EV$38,"Planned",EZ$4:EZ$38)</f>
        <v>0</v>
      </c>
      <c r="EW67" s="31"/>
      <c r="EX67" s="31">
        <f>SUMIF(EX$4:EX$38,"Planned",EZ$4:EZ$38)</f>
        <v>0</v>
      </c>
      <c r="EY67" s="31">
        <f>SUMIF(EY$4:EY$38,"Planned",EZ$4:EZ$38)</f>
        <v>0</v>
      </c>
      <c r="EZ67" s="33"/>
      <c r="FA67" s="33"/>
      <c r="FB67" s="36"/>
      <c r="FC67" s="45">
        <f>SUM(G$67, T67, AG$67)</f>
        <v>0</v>
      </c>
      <c r="FD67" s="45">
        <f>SUM(H$67, U67, AH$67)</f>
        <v>0</v>
      </c>
      <c r="FE67" s="45">
        <f>SUM(I$67, V67, AI$67)</f>
        <v>0</v>
      </c>
      <c r="FF67" s="45">
        <f>SUM(K$67, X67, AK$67)</f>
        <v>0</v>
      </c>
      <c r="FG67" s="45">
        <f>SUM(L$67, Y67, AL$67)</f>
        <v>0</v>
      </c>
      <c r="FH67" s="47">
        <f>SUM(AT$67,BG$67,BT$67)</f>
        <v>0</v>
      </c>
      <c r="FI67" s="47">
        <f>SUM(AU$67,BH$67,BU$67)</f>
        <v>0</v>
      </c>
      <c r="FJ67" s="47">
        <f>SUM(AV$67,BI$67,BV$67)</f>
        <v>0</v>
      </c>
      <c r="FK67" s="47">
        <f>SUM(AX$67,BK$67,BX$67)</f>
        <v>0</v>
      </c>
      <c r="FL67" s="47">
        <f>SUM(AY$67,BL$67,BY$67)</f>
        <v>0</v>
      </c>
      <c r="FM67" s="45">
        <f>SUM(CG$67,CT$67,DG$67)</f>
        <v>0</v>
      </c>
      <c r="FN67" s="45">
        <f>SUM(CH$67,CU$67,DH$67)</f>
        <v>0</v>
      </c>
      <c r="FO67" s="45">
        <f>SUM(CI$67,CV$67,DI$67)</f>
        <v>0</v>
      </c>
      <c r="FP67" s="45">
        <f>SUM(CK$67,CX$67,DK$67)</f>
        <v>0</v>
      </c>
      <c r="FQ67" s="45">
        <f>SUM(CL$67,CY$67,DL$67)</f>
        <v>0</v>
      </c>
      <c r="FR67" s="47">
        <f>SUM(DT$67,EG$67,ET$67)</f>
        <v>0</v>
      </c>
      <c r="FS67" s="47">
        <f>SUM(DU$67,EH$67,EU$67)</f>
        <v>0</v>
      </c>
      <c r="FT67" s="47">
        <f>SUM(DV$67,EI$67,EV$67)</f>
        <v>0</v>
      </c>
      <c r="FU67" s="47">
        <f>SUM(DX$67,EK$67,EX$67)</f>
        <v>0</v>
      </c>
      <c r="FV67" s="47">
        <f>SUM(DY$67,EL$67,EY$67)</f>
        <v>0</v>
      </c>
      <c r="FW67" s="36"/>
      <c r="FX67" s="51"/>
      <c r="FY67" s="51"/>
      <c r="FZ67" s="51"/>
      <c r="GA67" s="51"/>
      <c r="GB67" s="36"/>
      <c r="GC67" s="41">
        <f>SUM(FX67:GA67)</f>
        <v>0</v>
      </c>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6"/>
      <c r="HC67" s="36"/>
      <c r="HD67" s="36"/>
      <c r="HE67" s="36"/>
      <c r="HF67" s="36"/>
      <c r="HG67" s="36"/>
      <c r="HH67" s="36"/>
      <c r="HI67" s="36"/>
      <c r="HJ67" s="36"/>
      <c r="HK67" s="36"/>
      <c r="HL67" s="36"/>
      <c r="HM67" s="36"/>
      <c r="HN67" s="36"/>
      <c r="HO67" s="36"/>
      <c r="HP67" s="36"/>
      <c r="HQ67" s="36"/>
      <c r="HR67" s="36"/>
      <c r="HS67" s="36"/>
      <c r="HT67" s="36"/>
      <c r="HU67" s="36"/>
      <c r="HV67" s="36"/>
      <c r="HW67" s="36"/>
      <c r="HX67" s="36"/>
      <c r="HY67" s="36"/>
      <c r="HZ67" s="36"/>
      <c r="IA67" s="36"/>
    </row>
    <row r="68" spans="1:235">
      <c r="A68" s="28" t="s">
        <v>1302</v>
      </c>
      <c r="B68" s="28"/>
      <c r="C68" s="29"/>
      <c r="D68" s="29"/>
      <c r="E68" s="32" t="s">
        <v>271</v>
      </c>
      <c r="F68" s="32" t="s">
        <v>271</v>
      </c>
      <c r="G68" s="31">
        <f>SUMIF(G$4:G$38,"Tentative",M$4:M$38)</f>
        <v>0</v>
      </c>
      <c r="H68" s="31">
        <f>SUMIF(H$4:H$38,"Tentative",M$4:M$38)</f>
        <v>0</v>
      </c>
      <c r="I68" s="31">
        <f>SUMIF(I$4:I$38,"Tentative",M$4:M$38)</f>
        <v>0</v>
      </c>
      <c r="J68" s="31"/>
      <c r="K68" s="31">
        <f>SUMIF(K$4:K$38,"Tentative",M$4:M$38)</f>
        <v>0</v>
      </c>
      <c r="L68" s="31">
        <f>SUMIF(L$4:L$38,"Tentative",M$4:M$38)</f>
        <v>0</v>
      </c>
      <c r="M68" s="29"/>
      <c r="N68" s="29"/>
      <c r="O68" s="29"/>
      <c r="P68" s="29"/>
      <c r="Q68" s="29"/>
      <c r="R68" s="32" t="s">
        <v>271</v>
      </c>
      <c r="S68" s="32" t="s">
        <v>271</v>
      </c>
      <c r="T68" s="31">
        <f>SUMIF(T$4:T$38,"Tentative",Z$4:Z$38)</f>
        <v>0</v>
      </c>
      <c r="U68" s="31">
        <f>SUMIF(U$4:U$38,"Tentative",Z$4:Z$38)</f>
        <v>0</v>
      </c>
      <c r="V68" s="31">
        <f>SUMIF(V$4:V$38,"Tentative",Z$4:Z$38)</f>
        <v>0</v>
      </c>
      <c r="W68" s="31"/>
      <c r="X68" s="31">
        <f>SUMIF(X$4:X$38,"Tentative",Z$4:Z$38)</f>
        <v>0</v>
      </c>
      <c r="Y68" s="31">
        <f>SUMIF(Y$4:Y$38,"Tentative",Z$4:Z$38)</f>
        <v>0</v>
      </c>
      <c r="Z68" s="29"/>
      <c r="AA68" s="29"/>
      <c r="AB68" s="29"/>
      <c r="AC68" s="29"/>
      <c r="AD68" s="29"/>
      <c r="AE68" s="32" t="s">
        <v>271</v>
      </c>
      <c r="AF68" s="32" t="s">
        <v>271</v>
      </c>
      <c r="AG68" s="31">
        <f>SUMIF(AG$4:AG$38,"Tentative",AM$4:AM$38)</f>
        <v>0</v>
      </c>
      <c r="AH68" s="31">
        <f>SUMIF(AH$4:AH$38,"Tentative",AM$4:AM$38)</f>
        <v>0</v>
      </c>
      <c r="AI68" s="31">
        <f>SUMIF(AI$4:AI$38,"Tentative",AM$4:AM$38)</f>
        <v>0</v>
      </c>
      <c r="AJ68" s="31"/>
      <c r="AK68" s="31">
        <f>SUMIF(AK$4:AK$38,"Tentative",AM$4:AM$38)</f>
        <v>0</v>
      </c>
      <c r="AL68" s="31">
        <f>SUMIF(AL$4:AL$38,"Tentative",AM$4:AM$38)</f>
        <v>0</v>
      </c>
      <c r="AM68" s="29"/>
      <c r="AN68" s="29"/>
      <c r="AO68" s="29"/>
      <c r="AP68" s="29"/>
      <c r="AQ68" s="29"/>
      <c r="AR68" s="32" t="s">
        <v>271</v>
      </c>
      <c r="AS68" s="32" t="s">
        <v>271</v>
      </c>
      <c r="AT68" s="31">
        <f>SUMIF(AT$4:AT$38,"Tentative",AZ$4:AZ$38)</f>
        <v>0</v>
      </c>
      <c r="AU68" s="31">
        <f>SUMIF(AU$4:AU$38,"Tentative",AZ$4:AZ$38)</f>
        <v>0</v>
      </c>
      <c r="AV68" s="31">
        <f>SUMIF(AV$4:AV$38,"Tentative",AZ$4:AZ$38)</f>
        <v>0</v>
      </c>
      <c r="AW68" s="31"/>
      <c r="AX68" s="31">
        <f>SUMIF(AX$4:AX$38,"Tentative",AZ$4:AZ$38)</f>
        <v>0</v>
      </c>
      <c r="AY68" s="31">
        <f>SUMIF(AY$4:AY$38,"Tentative",AZ$4:AZ$38)</f>
        <v>0</v>
      </c>
      <c r="AZ68" s="29"/>
      <c r="BA68" s="29"/>
      <c r="BB68" s="29"/>
      <c r="BC68" s="29"/>
      <c r="BD68" s="29"/>
      <c r="BE68" s="32" t="s">
        <v>271</v>
      </c>
      <c r="BF68" s="32" t="s">
        <v>271</v>
      </c>
      <c r="BG68" s="31">
        <f>SUMIF(BG$4:BG$38,"Tentative",BM$4:BM$38)</f>
        <v>0</v>
      </c>
      <c r="BH68" s="31">
        <f>SUMIF(BH$4:BH$38,"Tentative",BM$4:BM$38)</f>
        <v>0</v>
      </c>
      <c r="BI68" s="31">
        <f>SUMIF(BI$4:BI$38,"Tentative",BM$4:BM$38)</f>
        <v>0</v>
      </c>
      <c r="BJ68" s="31"/>
      <c r="BK68" s="31">
        <f>SUMIF(BK$4:BK$38,"Tentative",BM$4:BM$38)</f>
        <v>0</v>
      </c>
      <c r="BL68" s="31">
        <f>SUMIF(BL$4:BL$38,"Tentative",BM$4:BM$38)</f>
        <v>0</v>
      </c>
      <c r="BM68" s="29"/>
      <c r="BN68" s="29"/>
      <c r="BO68" s="29"/>
      <c r="BP68" s="29"/>
      <c r="BQ68" s="29"/>
      <c r="BR68" s="32" t="s">
        <v>271</v>
      </c>
      <c r="BS68" s="32" t="s">
        <v>271</v>
      </c>
      <c r="BT68" s="31">
        <f>SUMIF(BT$4:BT$38,"Tentative",BZ$4:BZ$38)</f>
        <v>0</v>
      </c>
      <c r="BU68" s="31">
        <f>SUMIF(BU$4:BU$38,"Tentative",BZ$4:BZ$38)</f>
        <v>0</v>
      </c>
      <c r="BV68" s="31">
        <f>SUMIF(BV$4:BV$38,"Tentative",BZ$4:BZ$38)</f>
        <v>0</v>
      </c>
      <c r="BW68" s="31"/>
      <c r="BX68" s="31">
        <f>SUMIF(BX$4:BX$38,"Tentative",BZ$4:BZ$38)</f>
        <v>0</v>
      </c>
      <c r="BY68" s="31">
        <f>SUMIF(BY$4:BY$38,"Tentative",BZ$4:BZ$38)</f>
        <v>0</v>
      </c>
      <c r="BZ68" s="29"/>
      <c r="CA68" s="29"/>
      <c r="CB68" s="29"/>
      <c r="CC68" s="29"/>
      <c r="CD68" s="29"/>
      <c r="CE68" s="32" t="s">
        <v>271</v>
      </c>
      <c r="CF68" s="32" t="s">
        <v>271</v>
      </c>
      <c r="CG68" s="31">
        <f>SUMIF(CG$4:CG$38,"Tentative",CM$4:CM$38)</f>
        <v>0</v>
      </c>
      <c r="CH68" s="31">
        <f>SUMIF(CH$4:CH$38,"Tentative",CM$4:CM$38)</f>
        <v>0</v>
      </c>
      <c r="CI68" s="31">
        <f>SUMIF(CI$4:CI$38,"Tentative",CM$4:CM$38)</f>
        <v>0</v>
      </c>
      <c r="CJ68" s="31"/>
      <c r="CK68" s="31">
        <f>SUMIF(CK$4:CK$38,"Tentative",CM$4:CM$38)</f>
        <v>0</v>
      </c>
      <c r="CL68" s="31">
        <f>SUMIF(CL$4:CL$38,"Tentative",CM$4:CM$38)</f>
        <v>0</v>
      </c>
      <c r="CM68" s="29"/>
      <c r="CN68" s="29"/>
      <c r="CO68" s="29"/>
      <c r="CP68" s="29"/>
      <c r="CQ68" s="29"/>
      <c r="CR68" s="32" t="s">
        <v>271</v>
      </c>
      <c r="CS68" s="32" t="s">
        <v>271</v>
      </c>
      <c r="CT68" s="31">
        <f>SUMIF(CT$4:CT$37,"Tentative",CZ$4:CZ$37)</f>
        <v>0</v>
      </c>
      <c r="CU68" s="31">
        <f>SUMIF(CU$4:CU$37,"Tentative",CZ$4:CZ$37)</f>
        <v>0</v>
      </c>
      <c r="CV68" s="31">
        <f>SUMIF(CV$4:CV$37,"Tentative",CZ$4:CZ$37)</f>
        <v>0</v>
      </c>
      <c r="CW68" s="31"/>
      <c r="CX68" s="31">
        <f>SUMIF(CX$4:CX$37,"Tentative",CZ$4:CZ$37)</f>
        <v>0</v>
      </c>
      <c r="CY68" s="31">
        <f>SUMIF(CY$4:CY$37,"Tentative",CZ$4:CZ$37)</f>
        <v>0</v>
      </c>
      <c r="CZ68" s="29"/>
      <c r="DA68" s="29"/>
      <c r="DB68" s="29"/>
      <c r="DC68" s="29"/>
      <c r="DD68" s="29"/>
      <c r="DE68" s="32" t="s">
        <v>271</v>
      </c>
      <c r="DF68" s="32" t="s">
        <v>271</v>
      </c>
      <c r="DG68" s="31">
        <f>SUMIF(DG$4:DG$38,"Tentative",DM$4:DM$38)</f>
        <v>0</v>
      </c>
      <c r="DH68" s="31">
        <f>SUMIF(DH$4:DH$38,"Tentative",DM$4:DM$38)</f>
        <v>0</v>
      </c>
      <c r="DI68" s="31">
        <f>SUMIF(DI$4:DI$38,"Tentative",DM$4:DM$38)</f>
        <v>0</v>
      </c>
      <c r="DJ68" s="31"/>
      <c r="DK68" s="31">
        <f>SUMIF(DK$4:DK$38,"Tentative",DM$4:DM$38)</f>
        <v>0</v>
      </c>
      <c r="DL68" s="31">
        <f>SUMIF(DL$4:DL$38,"Tentative",DM$4:DM$38)</f>
        <v>0</v>
      </c>
      <c r="DM68" s="29"/>
      <c r="DN68" s="29"/>
      <c r="DO68" s="29"/>
      <c r="DP68" s="29"/>
      <c r="DQ68" s="29"/>
      <c r="DR68" s="32" t="s">
        <v>271</v>
      </c>
      <c r="DS68" s="32" t="s">
        <v>271</v>
      </c>
      <c r="DT68" s="31">
        <f>SUMIF(DT$4:DT$38,"Tentative",DZ$4:DZ$38)</f>
        <v>0</v>
      </c>
      <c r="DU68" s="31">
        <f>SUMIF(DU$4:DU$38,"Tentative",DZ$4:DZ$38)</f>
        <v>0</v>
      </c>
      <c r="DV68" s="31">
        <f>SUMIF(DV$4:DV$38,"Tentative",DZ$4:DZ$38)</f>
        <v>0</v>
      </c>
      <c r="DW68" s="31"/>
      <c r="DX68" s="31">
        <f>SUMIF(DX$4:DX$38,"Tentative",DZ$4:DZ$38)</f>
        <v>0</v>
      </c>
      <c r="DY68" s="31">
        <f>SUMIF(DY$4:DY$38,"Tentative",DZ$4:DZ$38)</f>
        <v>0</v>
      </c>
      <c r="DZ68" s="29"/>
      <c r="EA68" s="29"/>
      <c r="EB68" s="29"/>
      <c r="EC68" s="29"/>
      <c r="ED68" s="29"/>
      <c r="EE68" s="32" t="s">
        <v>271</v>
      </c>
      <c r="EF68" s="32" t="s">
        <v>271</v>
      </c>
      <c r="EG68" s="31">
        <f>SUMIF(EG$4:EG$38,"Tentative",EM$4:EM$38)</f>
        <v>0</v>
      </c>
      <c r="EH68" s="31">
        <f>SUMIF(EH$4:EH$38,"Tentative",EM$4:EM$38)</f>
        <v>0</v>
      </c>
      <c r="EI68" s="31">
        <f>SUMIF(EI$4:EI$38,"Tentative",EM$4:EM$38)</f>
        <v>0</v>
      </c>
      <c r="EJ68" s="31"/>
      <c r="EK68" s="31">
        <f>SUMIF(EK$4:EK$38,"Tentative",EM$4:EM$38)</f>
        <v>0</v>
      </c>
      <c r="EL68" s="31">
        <f>SUMIF(EL$4:EL$38,"Tentative",EM$4:EM$38)</f>
        <v>0</v>
      </c>
      <c r="EM68" s="29"/>
      <c r="EN68" s="29"/>
      <c r="EO68" s="29"/>
      <c r="EP68" s="29"/>
      <c r="EQ68" s="29"/>
      <c r="ER68" s="32" t="s">
        <v>271</v>
      </c>
      <c r="ES68" s="32" t="s">
        <v>271</v>
      </c>
      <c r="ET68" s="31">
        <f>SUMIF(ET$4:ET$38,"Tentative",EZ$4:EZ$38)</f>
        <v>0</v>
      </c>
      <c r="EU68" s="31">
        <f>SUMIF(EU$4:EU$38,"Tentative",EZ$4:EZ$38)</f>
        <v>0</v>
      </c>
      <c r="EV68" s="31">
        <f>SUMIF(EV$4:EV$38,"Tentative",EZ$4:EZ$38)</f>
        <v>0</v>
      </c>
      <c r="EW68" s="31"/>
      <c r="EX68" s="31">
        <f>SUMIF(EX$4:EX$38,"Tentative",EZ$4:EZ$38)</f>
        <v>0</v>
      </c>
      <c r="EY68" s="31">
        <f>SUMIF(EY$4:EY$38,"Tentative",EZ$4:EZ$38)</f>
        <v>0</v>
      </c>
      <c r="EZ68" s="33"/>
      <c r="FA68" s="33"/>
      <c r="FB68" s="36"/>
      <c r="FC68" s="45">
        <f>SUM(G$46, T$68, AG$68)</f>
        <v>0</v>
      </c>
      <c r="FD68" s="45">
        <f>SUM(H$46, U$68, AH$68)</f>
        <v>0</v>
      </c>
      <c r="FE68" s="45">
        <f>SUM(I$46, V$68, AI$68)</f>
        <v>0</v>
      </c>
      <c r="FF68" s="45">
        <f>SUM(K$46, X$68, AK$68)</f>
        <v>0</v>
      </c>
      <c r="FG68" s="45">
        <f>SUM(L$46, Y$68, AL$68)</f>
        <v>0</v>
      </c>
      <c r="FH68" s="47">
        <f>SUM(AT$68,BG$68,BT$68)</f>
        <v>0</v>
      </c>
      <c r="FI68" s="47">
        <f>SUM(AU$68,BH$68,BU$68)</f>
        <v>0</v>
      </c>
      <c r="FJ68" s="47">
        <f>SUM(AV$68,BI$68,BV$68)</f>
        <v>0</v>
      </c>
      <c r="FK68" s="47">
        <f>SUM(AX$68,BK$68,BX$68)</f>
        <v>0</v>
      </c>
      <c r="FL68" s="47">
        <f>SUM(AY$68,BL$68,BY$68)</f>
        <v>0</v>
      </c>
      <c r="FM68" s="45">
        <f>SUM(CG$68,CT$68,DG$68)</f>
        <v>0</v>
      </c>
      <c r="FN68" s="45">
        <f>SUM(CH$68,CU$68,DH$68)</f>
        <v>0</v>
      </c>
      <c r="FO68" s="45">
        <f>SUM(CI$68,CV$68,DI$68)</f>
        <v>0</v>
      </c>
      <c r="FP68" s="45">
        <f>SUM(CK$68,CX$68,DK$68)</f>
        <v>0</v>
      </c>
      <c r="FQ68" s="45">
        <f>SUM(CL$68,CY$68,DL$68)</f>
        <v>0</v>
      </c>
      <c r="FR68" s="47">
        <f>SUM(DT$68,EG$68,ET$68)</f>
        <v>0</v>
      </c>
      <c r="FS68" s="47">
        <f>SUM(DU$68,EH$68,EU$68)</f>
        <v>0</v>
      </c>
      <c r="FT68" s="47">
        <f>SUM(DV$68,EI$68,EV$68)</f>
        <v>0</v>
      </c>
      <c r="FU68" s="47">
        <f>SUM(DX$68,EK$68,EX$68)</f>
        <v>0</v>
      </c>
      <c r="FV68" s="47">
        <f>SUM(DY$68,EL$68,EY$68)</f>
        <v>0</v>
      </c>
      <c r="FW68" s="36"/>
      <c r="FX68" s="51"/>
      <c r="FY68" s="51"/>
      <c r="FZ68" s="51"/>
      <c r="GA68" s="51"/>
      <c r="GB68" s="36"/>
      <c r="GC68" s="41">
        <f>SUM(FX68:GA68)</f>
        <v>0</v>
      </c>
      <c r="GD68" s="36"/>
      <c r="GE68" s="36"/>
      <c r="GF68" s="36"/>
      <c r="GG68" s="36"/>
      <c r="GH68" s="36"/>
      <c r="GI68" s="36"/>
      <c r="GJ68" s="36"/>
      <c r="GK68" s="36"/>
      <c r="GL68" s="36"/>
      <c r="GM68" s="36"/>
      <c r="GN68" s="36"/>
      <c r="GO68" s="36"/>
      <c r="GP68" s="36"/>
      <c r="GQ68" s="36"/>
      <c r="GR68" s="36"/>
      <c r="GS68" s="36"/>
      <c r="GT68" s="36"/>
      <c r="GU68" s="36"/>
      <c r="GV68" s="36"/>
      <c r="GW68" s="36"/>
      <c r="GX68" s="36"/>
      <c r="GY68" s="36"/>
      <c r="GZ68" s="36"/>
      <c r="HA68" s="36"/>
      <c r="HB68" s="36"/>
      <c r="HC68" s="36"/>
      <c r="HD68" s="36"/>
      <c r="HE68" s="36"/>
      <c r="HF68" s="36"/>
      <c r="HG68" s="36"/>
      <c r="HH68" s="36"/>
      <c r="HI68" s="36"/>
      <c r="HJ68" s="36"/>
      <c r="HK68" s="36"/>
      <c r="HL68" s="36"/>
      <c r="HM68" s="36"/>
      <c r="HN68" s="36"/>
      <c r="HO68" s="36"/>
      <c r="HP68" s="36"/>
      <c r="HQ68" s="36"/>
      <c r="HR68" s="36"/>
      <c r="HS68" s="36"/>
      <c r="HT68" s="36"/>
      <c r="HU68" s="36"/>
      <c r="HV68" s="36"/>
      <c r="HW68" s="36"/>
      <c r="HX68" s="36"/>
      <c r="HY68" s="36"/>
      <c r="HZ68" s="36"/>
      <c r="IA68" s="36"/>
    </row>
    <row r="69" spans="1:235">
      <c r="A69" s="42" t="s">
        <v>1303</v>
      </c>
      <c r="B69" s="28"/>
      <c r="C69" s="29"/>
      <c r="D69" s="29"/>
      <c r="E69" s="28"/>
      <c r="F69" s="28"/>
      <c r="G69" s="28"/>
      <c r="H69" s="28"/>
      <c r="I69" s="28"/>
      <c r="J69" s="28"/>
      <c r="K69" s="28"/>
      <c r="L69" s="28"/>
      <c r="M69" s="31" t="e">
        <f>SUMIF(C$5:C$38,"CEE",M$5:M$38)</f>
        <v>#REF!</v>
      </c>
      <c r="N69" s="34"/>
      <c r="O69" s="29"/>
      <c r="P69" s="29"/>
      <c r="Q69" s="29"/>
      <c r="R69" s="33"/>
      <c r="S69" s="33"/>
      <c r="T69" s="34"/>
      <c r="U69" s="34"/>
      <c r="V69" s="34"/>
      <c r="W69" s="34"/>
      <c r="X69" s="34"/>
      <c r="Y69" s="34"/>
      <c r="Z69" s="31" t="e">
        <f>SUMIF(P$5:P$38,"CEE",Z$5:Z$38)</f>
        <v>#REF!</v>
      </c>
      <c r="AA69" s="34"/>
      <c r="AB69" s="29"/>
      <c r="AC69" s="29"/>
      <c r="AD69" s="29"/>
      <c r="AE69" s="33"/>
      <c r="AF69" s="33"/>
      <c r="AG69" s="34"/>
      <c r="AH69" s="34"/>
      <c r="AI69" s="34"/>
      <c r="AJ69" s="34"/>
      <c r="AK69" s="34"/>
      <c r="AL69" s="34"/>
      <c r="AM69" s="31" t="e">
        <f>SUMIF(AC$5:AC$38,"CEE",AM$5:AM$38)</f>
        <v>#REF!</v>
      </c>
      <c r="AN69" s="34"/>
      <c r="AO69" s="29"/>
      <c r="AP69" s="29"/>
      <c r="AQ69" s="29"/>
      <c r="AR69" s="29"/>
      <c r="AS69" s="29"/>
      <c r="AT69" s="29"/>
      <c r="AU69" s="29"/>
      <c r="AV69" s="29"/>
      <c r="AW69" s="29"/>
      <c r="AX69" s="29"/>
      <c r="AY69" s="34"/>
      <c r="AZ69" s="31">
        <f>SUMIF(AP$5:AP$38,"CEE",AZ$5:AZ$38)</f>
        <v>0</v>
      </c>
      <c r="BA69" s="34"/>
      <c r="BB69" s="29"/>
      <c r="BC69" s="29"/>
      <c r="BD69" s="29"/>
      <c r="BE69" s="29"/>
      <c r="BF69" s="29"/>
      <c r="BG69" s="29"/>
      <c r="BH69" s="29"/>
      <c r="BI69" s="29"/>
      <c r="BJ69" s="29"/>
      <c r="BK69" s="29"/>
      <c r="BL69" s="34"/>
      <c r="BM69" s="31" t="e">
        <f>SUMIF(BC$5:BC$38,"CEE",BM$5:BM$38)</f>
        <v>#REF!</v>
      </c>
      <c r="BN69" s="34"/>
      <c r="BO69" s="29"/>
      <c r="BP69" s="29"/>
      <c r="BQ69" s="29"/>
      <c r="BR69" s="29"/>
      <c r="BS69" s="29"/>
      <c r="BT69" s="29"/>
      <c r="BU69" s="29"/>
      <c r="BV69" s="29"/>
      <c r="BW69" s="29"/>
      <c r="BX69" s="29"/>
      <c r="BY69" s="29"/>
      <c r="BZ69" s="31">
        <f>SUMIF(BP$5:BP$38,"CEE",BZ$5:BZ$38)</f>
        <v>0</v>
      </c>
      <c r="CA69" s="34"/>
      <c r="CB69" s="29"/>
      <c r="CC69" s="29"/>
      <c r="CD69" s="33"/>
      <c r="CE69" s="29"/>
      <c r="CF69" s="29"/>
      <c r="CG69" s="29"/>
      <c r="CH69" s="29"/>
      <c r="CI69" s="29"/>
      <c r="CJ69" s="29"/>
      <c r="CK69" s="29"/>
      <c r="CL69" s="29"/>
      <c r="CM69" s="31" t="e">
        <f>SUMIF(CC$5:CC$38,"CEE",CM$5:CM$38)</f>
        <v>#REF!</v>
      </c>
      <c r="CN69" s="34"/>
      <c r="CO69" s="33"/>
      <c r="CP69" s="33"/>
      <c r="CQ69" s="33"/>
      <c r="CR69" s="29"/>
      <c r="CS69" s="29"/>
      <c r="CT69" s="29"/>
      <c r="CU69" s="29"/>
      <c r="CV69" s="29"/>
      <c r="CW69" s="29"/>
      <c r="CX69" s="29"/>
      <c r="CY69" s="29"/>
      <c r="CZ69" s="31" t="e">
        <f>SUMIF(CP$7:CP$37,"CEE",CZ$7:CZ$37)</f>
        <v>#REF!</v>
      </c>
      <c r="DA69" s="34"/>
      <c r="DB69" s="33"/>
      <c r="DC69" s="33"/>
      <c r="DD69" s="33"/>
      <c r="DE69" s="29"/>
      <c r="DF69" s="29"/>
      <c r="DG69" s="29"/>
      <c r="DH69" s="29"/>
      <c r="DI69" s="29"/>
      <c r="DJ69" s="29"/>
      <c r="DK69" s="29"/>
      <c r="DL69" s="29"/>
      <c r="DM69" s="31">
        <f>SUMIF(DC$5:DC$38,"CEE",DM$5:DM$38)</f>
        <v>0</v>
      </c>
      <c r="DN69" s="34"/>
      <c r="DO69" s="33"/>
      <c r="DP69" s="33"/>
      <c r="DQ69" s="33"/>
      <c r="DR69" s="29"/>
      <c r="DS69" s="29"/>
      <c r="DT69" s="29"/>
      <c r="DU69" s="29"/>
      <c r="DV69" s="29"/>
      <c r="DW69" s="29"/>
      <c r="DX69" s="29"/>
      <c r="DY69" s="29"/>
      <c r="DZ69" s="31" t="e">
        <f>SUMIF(DP$5:DP$38,"CEE",DZ$5:DZ$38)</f>
        <v>#REF!</v>
      </c>
      <c r="EA69" s="34"/>
      <c r="EB69" s="33"/>
      <c r="EC69" s="33"/>
      <c r="ED69" s="33"/>
      <c r="EE69" s="29"/>
      <c r="EF69" s="29"/>
      <c r="EG69" s="29"/>
      <c r="EH69" s="29"/>
      <c r="EI69" s="29"/>
      <c r="EJ69" s="29"/>
      <c r="EK69" s="29"/>
      <c r="EL69" s="29"/>
      <c r="EM69" s="31" t="e">
        <f>SUMIF(EC$5:EC$38,"CEE",EM$5:EM$38)</f>
        <v>#REF!</v>
      </c>
      <c r="EN69" s="34"/>
      <c r="EO69" s="33"/>
      <c r="EP69" s="33"/>
      <c r="EQ69" s="33"/>
      <c r="ER69" s="29"/>
      <c r="ES69" s="29"/>
      <c r="ET69" s="29"/>
      <c r="EU69" s="29"/>
      <c r="EV69" s="29"/>
      <c r="EW69" s="29"/>
      <c r="EX69" s="29"/>
      <c r="EY69" s="29"/>
      <c r="EZ69" s="31" t="e">
        <f>SUMIF(EP$5:EP$38,"CEE",EZ$5:EZ$38)</f>
        <v>#REF!</v>
      </c>
      <c r="FA69" s="34"/>
      <c r="FB69" s="36"/>
      <c r="FC69" s="52">
        <f>SUM(FC65:FC68)</f>
        <v>47</v>
      </c>
      <c r="FD69" s="52">
        <f t="shared" ref="FD69:FV69" si="6">SUM(FD65:FD68)</f>
        <v>0</v>
      </c>
      <c r="FE69" s="52">
        <f t="shared" si="6"/>
        <v>0</v>
      </c>
      <c r="FF69" s="52">
        <f t="shared" si="6"/>
        <v>0</v>
      </c>
      <c r="FG69" s="52">
        <f t="shared" si="6"/>
        <v>0</v>
      </c>
      <c r="FH69" s="52">
        <f t="shared" si="6"/>
        <v>24</v>
      </c>
      <c r="FI69" s="52">
        <f t="shared" si="6"/>
        <v>0</v>
      </c>
      <c r="FJ69" s="52">
        <f t="shared" si="6"/>
        <v>0</v>
      </c>
      <c r="FK69" s="52">
        <f t="shared" si="6"/>
        <v>0</v>
      </c>
      <c r="FL69" s="52">
        <f t="shared" si="6"/>
        <v>0</v>
      </c>
      <c r="FM69" s="52">
        <f>SUM(FM65:FM68)</f>
        <v>37</v>
      </c>
      <c r="FN69" s="52">
        <f t="shared" si="6"/>
        <v>0</v>
      </c>
      <c r="FO69" s="52">
        <f t="shared" si="6"/>
        <v>0</v>
      </c>
      <c r="FP69" s="52">
        <f t="shared" si="6"/>
        <v>0</v>
      </c>
      <c r="FQ69" s="52">
        <f t="shared" si="6"/>
        <v>0</v>
      </c>
      <c r="FR69" s="52">
        <f t="shared" si="6"/>
        <v>74</v>
      </c>
      <c r="FS69" s="52">
        <f t="shared" si="6"/>
        <v>0</v>
      </c>
      <c r="FT69" s="52">
        <f t="shared" si="6"/>
        <v>0</v>
      </c>
      <c r="FU69" s="52">
        <f t="shared" si="6"/>
        <v>0</v>
      </c>
      <c r="FV69" s="52">
        <f t="shared" si="6"/>
        <v>0</v>
      </c>
      <c r="FW69" s="36"/>
      <c r="FX69" s="29" t="e">
        <f t="shared" si="2"/>
        <v>#REF!</v>
      </c>
      <c r="FY69" s="29" t="e">
        <f t="shared" ref="FY69:FY86" si="7">SUM(AZ69,BM69,BZ69)</f>
        <v>#REF!</v>
      </c>
      <c r="FZ69" s="29" t="e">
        <f t="shared" ref="FZ69:FZ86" si="8">SUM(CM69,CZ69,DM69)</f>
        <v>#REF!</v>
      </c>
      <c r="GA69" s="29" t="e">
        <f t="shared" ref="GA69:GA86" si="9">SUM(DZ69,EM69,EZ69)</f>
        <v>#REF!</v>
      </c>
      <c r="GB69" s="36"/>
      <c r="GC69" s="41" t="e">
        <f t="shared" si="0"/>
        <v>#REF!</v>
      </c>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row>
    <row r="70" spans="1:235">
      <c r="A70" s="42" t="s">
        <v>1304</v>
      </c>
      <c r="B70" s="28"/>
      <c r="C70" s="29"/>
      <c r="D70" s="29"/>
      <c r="E70" s="28"/>
      <c r="F70" s="28"/>
      <c r="G70" s="28"/>
      <c r="H70" s="28"/>
      <c r="I70" s="28"/>
      <c r="J70" s="28"/>
      <c r="K70" s="28"/>
      <c r="L70" s="28"/>
      <c r="M70" s="31">
        <f>SUMIF(C$5:C$38,"CIC China",M$5:M$38)</f>
        <v>0</v>
      </c>
      <c r="N70" s="34"/>
      <c r="O70" s="29"/>
      <c r="P70" s="29"/>
      <c r="Q70" s="29"/>
      <c r="R70" s="33"/>
      <c r="S70" s="33"/>
      <c r="T70" s="34"/>
      <c r="U70" s="34"/>
      <c r="V70" s="34"/>
      <c r="W70" s="34"/>
      <c r="X70" s="34"/>
      <c r="Y70" s="34"/>
      <c r="Z70" s="31">
        <f>SUMIF(P$5:P$38,"CIC China",Z$5:Z$38)</f>
        <v>0</v>
      </c>
      <c r="AA70" s="34"/>
      <c r="AB70" s="29"/>
      <c r="AC70" s="29"/>
      <c r="AD70" s="29"/>
      <c r="AE70" s="33"/>
      <c r="AF70" s="33"/>
      <c r="AG70" s="34"/>
      <c r="AH70" s="34"/>
      <c r="AI70" s="34"/>
      <c r="AJ70" s="34"/>
      <c r="AK70" s="34"/>
      <c r="AL70" s="34"/>
      <c r="AM70" s="31">
        <f>SUMIF(AC$5:AC$38,"CIC China",AM$5:AM$38)</f>
        <v>0</v>
      </c>
      <c r="AN70" s="34"/>
      <c r="AO70" s="29"/>
      <c r="AP70" s="29"/>
      <c r="AQ70" s="29"/>
      <c r="AR70" s="29"/>
      <c r="AS70" s="29"/>
      <c r="AT70" s="29"/>
      <c r="AU70" s="29"/>
      <c r="AV70" s="29"/>
      <c r="AW70" s="29"/>
      <c r="AX70" s="29"/>
      <c r="AY70" s="34"/>
      <c r="AZ70" s="31">
        <f>SUMIF(AP$5:AP$38,"CIC China",AZ$5:AZ$38)</f>
        <v>0</v>
      </c>
      <c r="BA70" s="34"/>
      <c r="BB70" s="29"/>
      <c r="BC70" s="29"/>
      <c r="BD70" s="29"/>
      <c r="BE70" s="29"/>
      <c r="BF70" s="29"/>
      <c r="BG70" s="29"/>
      <c r="BH70" s="29"/>
      <c r="BI70" s="29"/>
      <c r="BJ70" s="29"/>
      <c r="BK70" s="29"/>
      <c r="BL70" s="34"/>
      <c r="BM70" s="31" t="e">
        <f>SUMIF(BC$5:BC$38,"CIC China",BM$5:BM$38)</f>
        <v>#REF!</v>
      </c>
      <c r="BN70" s="34"/>
      <c r="BO70" s="29"/>
      <c r="BP70" s="29"/>
      <c r="BQ70" s="29"/>
      <c r="BR70" s="29"/>
      <c r="BS70" s="29"/>
      <c r="BT70" s="29"/>
      <c r="BU70" s="29"/>
      <c r="BV70" s="29"/>
      <c r="BW70" s="29"/>
      <c r="BX70" s="29"/>
      <c r="BY70" s="29"/>
      <c r="BZ70" s="31">
        <f>SUMIF(BP$5:BP$38,"CIC China",BZ$5:BZ$38)</f>
        <v>0</v>
      </c>
      <c r="CA70" s="34"/>
      <c r="CB70" s="29"/>
      <c r="CC70" s="29"/>
      <c r="CD70" s="33"/>
      <c r="CE70" s="33"/>
      <c r="CF70" s="33"/>
      <c r="CG70" s="33"/>
      <c r="CH70" s="33"/>
      <c r="CI70" s="33"/>
      <c r="CJ70" s="33"/>
      <c r="CK70" s="33"/>
      <c r="CL70" s="33"/>
      <c r="CM70" s="31" t="e">
        <f>SUMIF(CC$5:CC$38,"CIC China",CM$5:CM$38)</f>
        <v>#REF!</v>
      </c>
      <c r="CN70" s="34"/>
      <c r="CO70" s="33"/>
      <c r="CP70" s="33"/>
      <c r="CQ70" s="33"/>
      <c r="CR70" s="33"/>
      <c r="CS70" s="33"/>
      <c r="CT70" s="33"/>
      <c r="CU70" s="33"/>
      <c r="CV70" s="33"/>
      <c r="CW70" s="33"/>
      <c r="CX70" s="33"/>
      <c r="CY70" s="34"/>
      <c r="CZ70" s="31">
        <f>SUMIF(CP$7:CP$37,"CIC China",CZ$7:CZ$37)</f>
        <v>0</v>
      </c>
      <c r="DA70" s="34"/>
      <c r="DB70" s="33"/>
      <c r="DC70" s="33"/>
      <c r="DD70" s="33"/>
      <c r="DE70" s="33"/>
      <c r="DF70" s="33"/>
      <c r="DG70" s="33"/>
      <c r="DH70" s="33"/>
      <c r="DI70" s="33"/>
      <c r="DJ70" s="33"/>
      <c r="DK70" s="33"/>
      <c r="DL70" s="34"/>
      <c r="DM70" s="31">
        <f>SUMIF(DC$5:DC$38,"CIC China",DM$5:DM$38)</f>
        <v>0</v>
      </c>
      <c r="DN70" s="34"/>
      <c r="DO70" s="33"/>
      <c r="DP70" s="33"/>
      <c r="DQ70" s="33"/>
      <c r="DR70" s="33"/>
      <c r="DS70" s="33"/>
      <c r="DT70" s="33"/>
      <c r="DU70" s="33"/>
      <c r="DV70" s="33"/>
      <c r="DW70" s="33"/>
      <c r="DX70" s="34"/>
      <c r="DY70" s="34"/>
      <c r="DZ70" s="31" t="e">
        <f>SUMIF(DP$5:DP$38,"CIC China",DZ$5:DZ$38)</f>
        <v>#REF!</v>
      </c>
      <c r="EA70" s="34"/>
      <c r="EB70" s="33"/>
      <c r="EC70" s="33"/>
      <c r="ED70" s="33"/>
      <c r="EE70" s="33"/>
      <c r="EF70" s="33"/>
      <c r="EG70" s="33"/>
      <c r="EH70" s="33"/>
      <c r="EI70" s="33"/>
      <c r="EJ70" s="33"/>
      <c r="EK70" s="33"/>
      <c r="EL70" s="34"/>
      <c r="EM70" s="31">
        <f>SUMIF(EC$5:EC$38,"CIC China",EM$5:EM$38)</f>
        <v>0</v>
      </c>
      <c r="EN70" s="34"/>
      <c r="EO70" s="33"/>
      <c r="EP70" s="33"/>
      <c r="EQ70" s="33"/>
      <c r="ER70" s="33"/>
      <c r="ES70" s="33"/>
      <c r="ET70" s="33"/>
      <c r="EU70" s="33"/>
      <c r="EV70" s="33"/>
      <c r="EW70" s="33"/>
      <c r="EX70" s="33"/>
      <c r="EY70" s="34"/>
      <c r="EZ70" s="31">
        <f>SUMIF(EP$5:EP$38,"CIC China",EZ$5:EZ$38)</f>
        <v>0</v>
      </c>
      <c r="FA70" s="34"/>
      <c r="FB70" s="36"/>
      <c r="FC70" s="48"/>
      <c r="FD70" s="48"/>
      <c r="FE70" s="48"/>
      <c r="FF70" s="48"/>
      <c r="FG70" s="48"/>
      <c r="FH70" s="48"/>
      <c r="FI70" s="48"/>
      <c r="FJ70" s="48"/>
      <c r="FK70" s="48"/>
      <c r="FL70" s="48"/>
      <c r="FM70" s="48"/>
      <c r="FN70" s="48"/>
      <c r="FO70" s="48"/>
      <c r="FP70" s="48"/>
      <c r="FQ70" s="48"/>
      <c r="FR70" s="48"/>
      <c r="FS70" s="48"/>
      <c r="FT70" s="48"/>
      <c r="FU70" s="48"/>
      <c r="FV70" s="48"/>
      <c r="FW70" s="36"/>
      <c r="FX70" s="29">
        <f t="shared" si="2"/>
        <v>0</v>
      </c>
      <c r="FY70" s="29" t="e">
        <f t="shared" si="7"/>
        <v>#REF!</v>
      </c>
      <c r="FZ70" s="29" t="e">
        <f t="shared" si="8"/>
        <v>#REF!</v>
      </c>
      <c r="GA70" s="29" t="e">
        <f t="shared" si="9"/>
        <v>#REF!</v>
      </c>
      <c r="GB70" s="36"/>
      <c r="GC70" s="41" t="e">
        <f t="shared" si="0"/>
        <v>#REF!</v>
      </c>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row>
    <row r="71" spans="1:235">
      <c r="A71" s="42" t="s">
        <v>1305</v>
      </c>
      <c r="B71" s="28"/>
      <c r="C71" s="29"/>
      <c r="D71" s="29"/>
      <c r="E71" s="28"/>
      <c r="F71" s="28"/>
      <c r="G71" s="28"/>
      <c r="H71" s="28"/>
      <c r="I71" s="28"/>
      <c r="J71" s="28"/>
      <c r="K71" s="28"/>
      <c r="L71" s="28"/>
      <c r="M71" s="31" t="e">
        <f>SUMIF(C$5:C$38,"India",M$5:M$38)</f>
        <v>#REF!</v>
      </c>
      <c r="N71" s="34"/>
      <c r="O71" s="29"/>
      <c r="P71" s="29"/>
      <c r="Q71" s="29"/>
      <c r="R71" s="33"/>
      <c r="S71" s="33"/>
      <c r="T71" s="34"/>
      <c r="U71" s="34"/>
      <c r="V71" s="34"/>
      <c r="W71" s="34"/>
      <c r="X71" s="34"/>
      <c r="Y71" s="34"/>
      <c r="Z71" s="31" t="e">
        <f>SUMIF(P$5:P$38,"India",Z$5:Z$38)</f>
        <v>#REF!</v>
      </c>
      <c r="AA71" s="34"/>
      <c r="AB71" s="29"/>
      <c r="AC71" s="29"/>
      <c r="AD71" s="29"/>
      <c r="AE71" s="33"/>
      <c r="AF71" s="33"/>
      <c r="AG71" s="34"/>
      <c r="AH71" s="34"/>
      <c r="AI71" s="34"/>
      <c r="AJ71" s="34"/>
      <c r="AK71" s="34"/>
      <c r="AL71" s="34"/>
      <c r="AM71" s="31" t="e">
        <f>SUMIF(AC$5:AC$38,"India",AM$5:AM$38)</f>
        <v>#REF!</v>
      </c>
      <c r="AN71" s="34"/>
      <c r="AO71" s="29"/>
      <c r="AP71" s="29"/>
      <c r="AQ71" s="29"/>
      <c r="AR71" s="29"/>
      <c r="AS71" s="29"/>
      <c r="AT71" s="29"/>
      <c r="AU71" s="29"/>
      <c r="AV71" s="29"/>
      <c r="AW71" s="29"/>
      <c r="AX71" s="29"/>
      <c r="AY71" s="34"/>
      <c r="AZ71" s="31" t="e">
        <f>SUMIF(AP$5:AP$38,"India",AZ$5:AZ$38)</f>
        <v>#REF!</v>
      </c>
      <c r="BA71" s="34"/>
      <c r="BB71" s="29"/>
      <c r="BC71" s="29"/>
      <c r="BD71" s="29"/>
      <c r="BE71" s="29"/>
      <c r="BF71" s="29"/>
      <c r="BG71" s="29"/>
      <c r="BH71" s="29"/>
      <c r="BI71" s="29"/>
      <c r="BJ71" s="29"/>
      <c r="BK71" s="29"/>
      <c r="BL71" s="34"/>
      <c r="BM71" s="31">
        <f>SUMIF(BC$5:BC$38,"India",BM$5:BM$38)</f>
        <v>0</v>
      </c>
      <c r="BN71" s="34"/>
      <c r="BO71" s="29"/>
      <c r="BP71" s="29"/>
      <c r="BQ71" s="29"/>
      <c r="BR71" s="29"/>
      <c r="BS71" s="29"/>
      <c r="BT71" s="29"/>
      <c r="BU71" s="29"/>
      <c r="BV71" s="29"/>
      <c r="BW71" s="29"/>
      <c r="BX71" s="29"/>
      <c r="BY71" s="29"/>
      <c r="BZ71" s="31">
        <f>SUMIF(BP$5:BP$38,"India",BZ$5:BZ$38)</f>
        <v>0</v>
      </c>
      <c r="CA71" s="34"/>
      <c r="CB71" s="29"/>
      <c r="CC71" s="29"/>
      <c r="CD71" s="33"/>
      <c r="CE71" s="33"/>
      <c r="CF71" s="33"/>
      <c r="CG71" s="33"/>
      <c r="CH71" s="33"/>
      <c r="CI71" s="33"/>
      <c r="CJ71" s="33"/>
      <c r="CK71" s="33"/>
      <c r="CL71" s="33"/>
      <c r="CM71" s="31">
        <f>SUMIF(CC$5:CC$38,"India",CM$5:CM$38)</f>
        <v>0</v>
      </c>
      <c r="CN71" s="34"/>
      <c r="CO71" s="33"/>
      <c r="CP71" s="33"/>
      <c r="CQ71" s="33"/>
      <c r="CR71" s="33"/>
      <c r="CS71" s="33"/>
      <c r="CT71" s="33"/>
      <c r="CU71" s="33"/>
      <c r="CV71" s="33"/>
      <c r="CW71" s="33"/>
      <c r="CX71" s="33"/>
      <c r="CY71" s="34"/>
      <c r="CZ71" s="31" t="e">
        <f>SUMIF(CP$7:CP$37,"India",CZ$7:CZ$37)</f>
        <v>#REF!</v>
      </c>
      <c r="DA71" s="34"/>
      <c r="DB71" s="33"/>
      <c r="DC71" s="33"/>
      <c r="DD71" s="33"/>
      <c r="DE71" s="33"/>
      <c r="DF71" s="33"/>
      <c r="DG71" s="33"/>
      <c r="DH71" s="33"/>
      <c r="DI71" s="33"/>
      <c r="DJ71" s="33"/>
      <c r="DK71" s="33"/>
      <c r="DL71" s="34"/>
      <c r="DM71" s="31" t="e">
        <f>SUMIF(DC$5:DC$38,"India",DM$5:DM$38)</f>
        <v>#REF!</v>
      </c>
      <c r="DN71" s="34"/>
      <c r="DO71" s="33"/>
      <c r="DP71" s="33"/>
      <c r="DQ71" s="33"/>
      <c r="DR71" s="33"/>
      <c r="DS71" s="33"/>
      <c r="DT71" s="33"/>
      <c r="DU71" s="33"/>
      <c r="DV71" s="33"/>
      <c r="DW71" s="33"/>
      <c r="DX71" s="34"/>
      <c r="DY71" s="34"/>
      <c r="DZ71" s="31" t="e">
        <f>SUMIF(DP$5:DP$38,"India",DZ$5:DZ$38)</f>
        <v>#REF!</v>
      </c>
      <c r="EA71" s="34"/>
      <c r="EB71" s="33"/>
      <c r="EC71" s="33"/>
      <c r="ED71" s="33"/>
      <c r="EE71" s="33"/>
      <c r="EF71" s="33"/>
      <c r="EG71" s="33"/>
      <c r="EH71" s="33"/>
      <c r="EI71" s="33"/>
      <c r="EJ71" s="33"/>
      <c r="EK71" s="33"/>
      <c r="EL71" s="34"/>
      <c r="EM71" s="31" t="e">
        <f>SUMIF(EC$5:EC$38,"India",EM$5:EM$38)</f>
        <v>#REF!</v>
      </c>
      <c r="EN71" s="34"/>
      <c r="EO71" s="33"/>
      <c r="EP71" s="33"/>
      <c r="EQ71" s="33"/>
      <c r="ER71" s="33"/>
      <c r="ES71" s="33"/>
      <c r="ET71" s="33"/>
      <c r="EU71" s="33"/>
      <c r="EV71" s="33"/>
      <c r="EW71" s="33"/>
      <c r="EX71" s="33"/>
      <c r="EY71" s="34"/>
      <c r="EZ71" s="31">
        <f>SUMIF(EP$5:EP$38,"India",EZ$5:EZ$38)</f>
        <v>0</v>
      </c>
      <c r="FA71" s="34"/>
      <c r="FB71" s="36"/>
      <c r="FC71" s="48"/>
      <c r="FD71" s="48"/>
      <c r="FE71" s="48"/>
      <c r="FF71" s="48"/>
      <c r="FG71" s="48"/>
      <c r="FH71" s="48"/>
      <c r="FI71" s="48"/>
      <c r="FJ71" s="48"/>
      <c r="FK71" s="48"/>
      <c r="FL71" s="48"/>
      <c r="FM71" s="48"/>
      <c r="FN71" s="48"/>
      <c r="FO71" s="48"/>
      <c r="FP71" s="48"/>
      <c r="FQ71" s="48"/>
      <c r="FR71" s="48"/>
      <c r="FS71" s="48"/>
      <c r="FT71" s="48"/>
      <c r="FU71" s="48"/>
      <c r="FV71" s="48"/>
      <c r="FW71" s="36"/>
      <c r="FX71" s="29" t="e">
        <f t="shared" si="2"/>
        <v>#REF!</v>
      </c>
      <c r="FY71" s="29" t="e">
        <f t="shared" si="7"/>
        <v>#REF!</v>
      </c>
      <c r="FZ71" s="29" t="e">
        <f t="shared" si="8"/>
        <v>#REF!</v>
      </c>
      <c r="GA71" s="29" t="e">
        <f t="shared" si="9"/>
        <v>#REF!</v>
      </c>
      <c r="GB71" s="36"/>
      <c r="GC71" s="41" t="e">
        <f t="shared" si="0"/>
        <v>#REF!</v>
      </c>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row>
    <row r="72" spans="1:235">
      <c r="A72" s="42" t="s">
        <v>1306</v>
      </c>
      <c r="B72" s="28"/>
      <c r="C72" s="29"/>
      <c r="D72" s="29"/>
      <c r="E72" s="28"/>
      <c r="F72" s="28"/>
      <c r="G72" s="28"/>
      <c r="H72" s="28"/>
      <c r="I72" s="28"/>
      <c r="J72" s="28"/>
      <c r="K72" s="28"/>
      <c r="L72" s="28"/>
      <c r="M72" s="31">
        <f>SUMIF(C$5:C$38,"LA",M$5:M$38)</f>
        <v>0</v>
      </c>
      <c r="N72" s="34"/>
      <c r="O72" s="29"/>
      <c r="P72" s="29"/>
      <c r="Q72" s="29"/>
      <c r="R72" s="33"/>
      <c r="S72" s="33"/>
      <c r="T72" s="34"/>
      <c r="U72" s="34"/>
      <c r="V72" s="34"/>
      <c r="W72" s="34"/>
      <c r="X72" s="34"/>
      <c r="Y72" s="34"/>
      <c r="Z72" s="31">
        <f>SUMIF(P$5:P$38,"LA",Z$5:Z$38)</f>
        <v>0</v>
      </c>
      <c r="AA72" s="34"/>
      <c r="AB72" s="29"/>
      <c r="AC72" s="29"/>
      <c r="AD72" s="29"/>
      <c r="AE72" s="33"/>
      <c r="AF72" s="33"/>
      <c r="AG72" s="34"/>
      <c r="AH72" s="34"/>
      <c r="AI72" s="34"/>
      <c r="AJ72" s="34"/>
      <c r="AK72" s="34"/>
      <c r="AL72" s="34"/>
      <c r="AM72" s="31">
        <f>SUMIF(AC$5:AC$38,"LA",AM$5:AM$38)</f>
        <v>0</v>
      </c>
      <c r="AN72" s="34"/>
      <c r="AO72" s="29"/>
      <c r="AP72" s="29"/>
      <c r="AQ72" s="29"/>
      <c r="AR72" s="29"/>
      <c r="AS72" s="29"/>
      <c r="AT72" s="29"/>
      <c r="AU72" s="29"/>
      <c r="AV72" s="29"/>
      <c r="AW72" s="29"/>
      <c r="AX72" s="29"/>
      <c r="AY72" s="34"/>
      <c r="AZ72" s="31">
        <f>SUMIF(AP$5:AP$38,"LA",AZ$5:AZ$38)</f>
        <v>0</v>
      </c>
      <c r="BA72" s="34"/>
      <c r="BB72" s="29"/>
      <c r="BC72" s="29"/>
      <c r="BD72" s="29"/>
      <c r="BE72" s="29"/>
      <c r="BF72" s="29"/>
      <c r="BG72" s="29"/>
      <c r="BH72" s="29"/>
      <c r="BI72" s="29"/>
      <c r="BJ72" s="29"/>
      <c r="BK72" s="29"/>
      <c r="BL72" s="34"/>
      <c r="BM72" s="31" t="e">
        <f>SUMIF(BC$5:BC$38,"LA",BM$5:BM$38)</f>
        <v>#REF!</v>
      </c>
      <c r="BN72" s="34"/>
      <c r="BO72" s="29"/>
      <c r="BP72" s="29"/>
      <c r="BQ72" s="29"/>
      <c r="BR72" s="29"/>
      <c r="BS72" s="29"/>
      <c r="BT72" s="29"/>
      <c r="BU72" s="29"/>
      <c r="BV72" s="29"/>
      <c r="BW72" s="29"/>
      <c r="BX72" s="29"/>
      <c r="BY72" s="29"/>
      <c r="BZ72" s="31" t="e">
        <f>SUMIF(BP$5:BP$38,"LA",BZ$5:BZ$38)</f>
        <v>#REF!</v>
      </c>
      <c r="CA72" s="34"/>
      <c r="CB72" s="29"/>
      <c r="CC72" s="29"/>
      <c r="CD72" s="33"/>
      <c r="CE72" s="33"/>
      <c r="CF72" s="33"/>
      <c r="CG72" s="33"/>
      <c r="CH72" s="33"/>
      <c r="CI72" s="33"/>
      <c r="CJ72" s="33"/>
      <c r="CK72" s="33"/>
      <c r="CL72" s="33"/>
      <c r="CM72" s="31" t="e">
        <f>SUMIF(CC$5:CC$38,"LA",CM$5:CM$38)</f>
        <v>#REF!</v>
      </c>
      <c r="CN72" s="34"/>
      <c r="CO72" s="33"/>
      <c r="CP72" s="33"/>
      <c r="CQ72" s="33"/>
      <c r="CR72" s="33"/>
      <c r="CS72" s="33"/>
      <c r="CT72" s="33"/>
      <c r="CU72" s="33"/>
      <c r="CV72" s="33"/>
      <c r="CW72" s="33"/>
      <c r="CX72" s="33"/>
      <c r="CY72" s="34"/>
      <c r="CZ72" s="31" t="e">
        <f>SUMIF(CP$7:CP$37,"LA",CZ$7:CZ$37)</f>
        <v>#REF!</v>
      </c>
      <c r="DA72" s="34"/>
      <c r="DB72" s="33"/>
      <c r="DC72" s="33"/>
      <c r="DD72" s="33"/>
      <c r="DE72" s="33"/>
      <c r="DF72" s="33"/>
      <c r="DG72" s="33"/>
      <c r="DH72" s="33"/>
      <c r="DI72" s="33"/>
      <c r="DJ72" s="33"/>
      <c r="DK72" s="33"/>
      <c r="DL72" s="34"/>
      <c r="DM72" s="31" t="e">
        <f>SUMIF(DC$5:DC$38,"LA",DM$5:DM$38)</f>
        <v>#REF!</v>
      </c>
      <c r="DN72" s="34"/>
      <c r="DO72" s="33"/>
      <c r="DP72" s="33"/>
      <c r="DQ72" s="33"/>
      <c r="DR72" s="33"/>
      <c r="DS72" s="33"/>
      <c r="DT72" s="33"/>
      <c r="DU72" s="33"/>
      <c r="DV72" s="33"/>
      <c r="DW72" s="33"/>
      <c r="DX72" s="34"/>
      <c r="DY72" s="34"/>
      <c r="DZ72" s="31" t="e">
        <f>SUMIF(DP$5:DP$38,"LA",DZ$5:DZ$38)</f>
        <v>#REF!</v>
      </c>
      <c r="EA72" s="34"/>
      <c r="EB72" s="33"/>
      <c r="EC72" s="33"/>
      <c r="ED72" s="33"/>
      <c r="EE72" s="33"/>
      <c r="EF72" s="33"/>
      <c r="EG72" s="33"/>
      <c r="EH72" s="33"/>
      <c r="EI72" s="33"/>
      <c r="EJ72" s="33"/>
      <c r="EK72" s="33"/>
      <c r="EL72" s="34"/>
      <c r="EM72" s="31" t="e">
        <f>SUMIF(EC$5:EC$38,"LA",EM$5:EM$38)</f>
        <v>#REF!</v>
      </c>
      <c r="EN72" s="34"/>
      <c r="EO72" s="33"/>
      <c r="EP72" s="33"/>
      <c r="EQ72" s="33"/>
      <c r="ER72" s="33"/>
      <c r="ES72" s="33"/>
      <c r="ET72" s="33"/>
      <c r="EU72" s="33"/>
      <c r="EV72" s="33"/>
      <c r="EW72" s="33"/>
      <c r="EX72" s="33"/>
      <c r="EY72" s="34"/>
      <c r="EZ72" s="31" t="e">
        <f>SUMIF(EP$5:EP$38,"LA",EZ$5:EZ$38)</f>
        <v>#REF!</v>
      </c>
      <c r="FA72" s="34"/>
      <c r="FB72" s="36"/>
      <c r="FC72" s="48"/>
      <c r="FD72" s="48"/>
      <c r="FE72" s="48"/>
      <c r="FF72" s="48"/>
      <c r="FG72" s="48"/>
      <c r="FH72" s="48"/>
      <c r="FI72" s="48"/>
      <c r="FJ72" s="48"/>
      <c r="FK72" s="48"/>
      <c r="FL72" s="48"/>
      <c r="FM72" s="48"/>
      <c r="FN72" s="48"/>
      <c r="FO72" s="48"/>
      <c r="FP72" s="48"/>
      <c r="FQ72" s="48"/>
      <c r="FR72" s="48"/>
      <c r="FS72" s="48"/>
      <c r="FT72" s="48"/>
      <c r="FU72" s="48"/>
      <c r="FV72" s="48"/>
      <c r="FW72" s="36"/>
      <c r="FX72" s="29">
        <f t="shared" si="2"/>
        <v>0</v>
      </c>
      <c r="FY72" s="29" t="e">
        <f t="shared" si="7"/>
        <v>#REF!</v>
      </c>
      <c r="FZ72" s="29" t="e">
        <f t="shared" si="8"/>
        <v>#REF!</v>
      </c>
      <c r="GA72" s="29" t="e">
        <f t="shared" si="9"/>
        <v>#REF!</v>
      </c>
      <c r="GB72" s="36"/>
      <c r="GC72" s="41" t="e">
        <f t="shared" si="0"/>
        <v>#REF!</v>
      </c>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row>
    <row r="73" spans="1:235">
      <c r="A73" s="42" t="s">
        <v>1307</v>
      </c>
      <c r="B73" s="28"/>
      <c r="C73" s="29"/>
      <c r="D73" s="29"/>
      <c r="E73" s="28"/>
      <c r="F73" s="28"/>
      <c r="G73" s="28"/>
      <c r="H73" s="28"/>
      <c r="I73" s="28"/>
      <c r="J73" s="28"/>
      <c r="K73" s="28"/>
      <c r="L73" s="28"/>
      <c r="M73" s="31">
        <f>SUMIF(C$5:C$38,"CIC MEA",M$5:M$38)</f>
        <v>0</v>
      </c>
      <c r="N73" s="34"/>
      <c r="O73" s="29"/>
      <c r="P73" s="29"/>
      <c r="Q73" s="29"/>
      <c r="R73" s="33"/>
      <c r="S73" s="33"/>
      <c r="T73" s="34"/>
      <c r="U73" s="34"/>
      <c r="V73" s="34"/>
      <c r="W73" s="34"/>
      <c r="X73" s="34"/>
      <c r="Y73" s="34"/>
      <c r="Z73" s="31">
        <f>SUMIF(P$5:P$38,"CIC MEA",Z$5:Z$38)</f>
        <v>0</v>
      </c>
      <c r="AA73" s="34"/>
      <c r="AB73" s="29"/>
      <c r="AC73" s="29"/>
      <c r="AD73" s="29"/>
      <c r="AE73" s="33"/>
      <c r="AF73" s="33"/>
      <c r="AG73" s="34"/>
      <c r="AH73" s="34"/>
      <c r="AI73" s="34"/>
      <c r="AJ73" s="34"/>
      <c r="AK73" s="34"/>
      <c r="AL73" s="34"/>
      <c r="AM73" s="31">
        <f>SUMIF(AC$5:AC$38,"CIC MEA",AM$5:AM$38)</f>
        <v>0</v>
      </c>
      <c r="AN73" s="34"/>
      <c r="AO73" s="29"/>
      <c r="AP73" s="29"/>
      <c r="AQ73" s="29"/>
      <c r="AR73" s="29"/>
      <c r="AS73" s="29"/>
      <c r="AT73" s="29"/>
      <c r="AU73" s="29"/>
      <c r="AV73" s="29"/>
      <c r="AW73" s="29"/>
      <c r="AX73" s="29"/>
      <c r="AY73" s="34"/>
      <c r="AZ73" s="31">
        <f>SUMIF(AP$5:AP$38,"CIC MEA",AZ$5:AZ$38)</f>
        <v>0</v>
      </c>
      <c r="BA73" s="34"/>
      <c r="BB73" s="29"/>
      <c r="BC73" s="29"/>
      <c r="BD73" s="29"/>
      <c r="BE73" s="29"/>
      <c r="BF73" s="29"/>
      <c r="BG73" s="29"/>
      <c r="BH73" s="29"/>
      <c r="BI73" s="29"/>
      <c r="BJ73" s="29"/>
      <c r="BK73" s="29"/>
      <c r="BL73" s="34"/>
      <c r="BM73" s="31">
        <f>SUMIF(BC$5:BC$38,"CIC MEA",BM$5:BM$38)</f>
        <v>0</v>
      </c>
      <c r="BN73" s="34"/>
      <c r="BO73" s="29"/>
      <c r="BP73" s="29"/>
      <c r="BQ73" s="29"/>
      <c r="BR73" s="29"/>
      <c r="BS73" s="29"/>
      <c r="BT73" s="29"/>
      <c r="BU73" s="29"/>
      <c r="BV73" s="29"/>
      <c r="BW73" s="29"/>
      <c r="BX73" s="29"/>
      <c r="BY73" s="29"/>
      <c r="BZ73" s="31">
        <f>SUMIF(BP$5:BP$38,"CIC MEA",BZ$5:BZ$38)</f>
        <v>0</v>
      </c>
      <c r="CA73" s="34"/>
      <c r="CB73" s="29"/>
      <c r="CC73" s="29"/>
      <c r="CD73" s="33"/>
      <c r="CE73" s="33"/>
      <c r="CF73" s="33"/>
      <c r="CG73" s="33"/>
      <c r="CH73" s="33"/>
      <c r="CI73" s="33"/>
      <c r="CJ73" s="33"/>
      <c r="CK73" s="33"/>
      <c r="CL73" s="33"/>
      <c r="CM73" s="31">
        <f>SUMIF(CC$5:CC$38,"CIC MEA",CM$5:CM$38)</f>
        <v>0</v>
      </c>
      <c r="CN73" s="34"/>
      <c r="CO73" s="33"/>
      <c r="CP73" s="33"/>
      <c r="CQ73" s="33"/>
      <c r="CR73" s="33"/>
      <c r="CS73" s="33"/>
      <c r="CT73" s="33"/>
      <c r="CU73" s="33"/>
      <c r="CV73" s="33"/>
      <c r="CW73" s="33"/>
      <c r="CX73" s="33"/>
      <c r="CY73" s="34"/>
      <c r="CZ73" s="31">
        <f>SUMIF(CP$7:CP$37,"CIC MEA",CZ$7:CZ$37)</f>
        <v>0</v>
      </c>
      <c r="DA73" s="34"/>
      <c r="DB73" s="33"/>
      <c r="DC73" s="33"/>
      <c r="DD73" s="33"/>
      <c r="DE73" s="33"/>
      <c r="DF73" s="33"/>
      <c r="DG73" s="33"/>
      <c r="DH73" s="33"/>
      <c r="DI73" s="33"/>
      <c r="DJ73" s="33"/>
      <c r="DK73" s="33"/>
      <c r="DL73" s="34"/>
      <c r="DM73" s="31" t="e">
        <f>SUMIF(DC$5:DC$38,"CIC MEA",DM$5:DM$38)</f>
        <v>#REF!</v>
      </c>
      <c r="DN73" s="34"/>
      <c r="DO73" s="33"/>
      <c r="DP73" s="33"/>
      <c r="DQ73" s="33"/>
      <c r="DR73" s="33"/>
      <c r="DS73" s="33"/>
      <c r="DT73" s="33"/>
      <c r="DU73" s="33"/>
      <c r="DV73" s="33"/>
      <c r="DW73" s="33"/>
      <c r="DX73" s="34"/>
      <c r="DY73" s="34"/>
      <c r="DZ73" s="31">
        <f>SUMIF(DP$5:DP$38,"CIC MEA",DZ$5:DZ$38)</f>
        <v>0</v>
      </c>
      <c r="EA73" s="34"/>
      <c r="EB73" s="33"/>
      <c r="EC73" s="33"/>
      <c r="ED73" s="33"/>
      <c r="EE73" s="33"/>
      <c r="EF73" s="33"/>
      <c r="EG73" s="33"/>
      <c r="EH73" s="33"/>
      <c r="EI73" s="33"/>
      <c r="EJ73" s="33"/>
      <c r="EK73" s="33"/>
      <c r="EL73" s="34"/>
      <c r="EM73" s="31" t="e">
        <f>SUMIF(EC$5:EC$38,"CIC MEA",EM$5:EM$38)</f>
        <v>#REF!</v>
      </c>
      <c r="EN73" s="34"/>
      <c r="EO73" s="33"/>
      <c r="EP73" s="33"/>
      <c r="EQ73" s="33"/>
      <c r="ER73" s="33"/>
      <c r="ES73" s="33"/>
      <c r="ET73" s="33"/>
      <c r="EU73" s="33"/>
      <c r="EV73" s="33"/>
      <c r="EW73" s="33"/>
      <c r="EX73" s="33"/>
      <c r="EY73" s="34"/>
      <c r="EZ73" s="31" t="e">
        <f>SUMIF(EP$5:EP$38,"CIC MEA",EZ$5:EZ$38)</f>
        <v>#REF!</v>
      </c>
      <c r="FA73" s="34"/>
      <c r="FB73" s="36"/>
      <c r="FC73" s="48"/>
      <c r="FD73" s="48"/>
      <c r="FE73" s="48"/>
      <c r="FF73" s="48"/>
      <c r="FG73" s="48"/>
      <c r="FH73" s="48"/>
      <c r="FI73" s="48"/>
      <c r="FJ73" s="48"/>
      <c r="FK73" s="48"/>
      <c r="FL73" s="48"/>
      <c r="FM73" s="48"/>
      <c r="FN73" s="48"/>
      <c r="FO73" s="48"/>
      <c r="FP73" s="48"/>
      <c r="FQ73" s="48"/>
      <c r="FR73" s="48"/>
      <c r="FS73" s="48"/>
      <c r="FT73" s="48"/>
      <c r="FU73" s="48"/>
      <c r="FV73" s="48"/>
      <c r="FW73" s="36"/>
      <c r="FX73" s="29">
        <f t="shared" si="2"/>
        <v>0</v>
      </c>
      <c r="FY73" s="29">
        <f t="shared" si="7"/>
        <v>0</v>
      </c>
      <c r="FZ73" s="29" t="e">
        <f t="shared" si="8"/>
        <v>#REF!</v>
      </c>
      <c r="GA73" s="29" t="e">
        <f t="shared" si="9"/>
        <v>#REF!</v>
      </c>
      <c r="GB73" s="36"/>
      <c r="GC73" s="41" t="e">
        <f t="shared" si="0"/>
        <v>#REF!</v>
      </c>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row>
    <row r="74" spans="1:235">
      <c r="A74" s="42" t="s">
        <v>1308</v>
      </c>
      <c r="B74" s="28"/>
      <c r="C74" s="29"/>
      <c r="D74" s="29"/>
      <c r="E74" s="28"/>
      <c r="F74" s="28"/>
      <c r="G74" s="28"/>
      <c r="H74" s="28"/>
      <c r="I74" s="28"/>
      <c r="J74" s="28"/>
      <c r="K74" s="28"/>
      <c r="L74" s="28"/>
      <c r="M74" s="31" t="e">
        <f>SUMIF(C$5:C$38,"CIC NA",M$5:M$38)</f>
        <v>#REF!</v>
      </c>
      <c r="N74" s="34"/>
      <c r="O74" s="29"/>
      <c r="P74" s="29"/>
      <c r="Q74" s="29"/>
      <c r="R74" s="33"/>
      <c r="S74" s="33"/>
      <c r="T74" s="34"/>
      <c r="U74" s="34"/>
      <c r="V74" s="34"/>
      <c r="W74" s="34"/>
      <c r="X74" s="34"/>
      <c r="Y74" s="34"/>
      <c r="Z74" s="31" t="e">
        <f>SUMIF(P$5:P$38,"CIC NA",Z$5:Z$38)</f>
        <v>#REF!</v>
      </c>
      <c r="AA74" s="34"/>
      <c r="AB74" s="29"/>
      <c r="AC74" s="29"/>
      <c r="AD74" s="29"/>
      <c r="AE74" s="33"/>
      <c r="AF74" s="33"/>
      <c r="AG74" s="34"/>
      <c r="AH74" s="34"/>
      <c r="AI74" s="34"/>
      <c r="AJ74" s="34"/>
      <c r="AK74" s="34"/>
      <c r="AL74" s="34"/>
      <c r="AM74" s="31">
        <f>SUMIF(AC$5:AC$38,"CIC NA",AM$5:AM$38)</f>
        <v>0</v>
      </c>
      <c r="AN74" s="34"/>
      <c r="AO74" s="29"/>
      <c r="AP74" s="29"/>
      <c r="AQ74" s="29"/>
      <c r="AR74" s="29"/>
      <c r="AS74" s="29"/>
      <c r="AT74" s="29"/>
      <c r="AU74" s="29"/>
      <c r="AV74" s="29"/>
      <c r="AW74" s="29"/>
      <c r="AX74" s="29"/>
      <c r="AY74" s="34"/>
      <c r="AZ74" s="31" t="e">
        <f>SUMIF(AP$5:AP$38,"CIC NA",AZ$5:AZ$38)</f>
        <v>#REF!</v>
      </c>
      <c r="BA74" s="34"/>
      <c r="BB74" s="29"/>
      <c r="BC74" s="29"/>
      <c r="BD74" s="29"/>
      <c r="BE74" s="29"/>
      <c r="BF74" s="29"/>
      <c r="BG74" s="29"/>
      <c r="BH74" s="29"/>
      <c r="BI74" s="29"/>
      <c r="BJ74" s="29"/>
      <c r="BK74" s="29"/>
      <c r="BL74" s="34"/>
      <c r="BM74" s="31">
        <f>SUMIF(BC$5:BC$38,"CIC NA",BM$5:BM$38)</f>
        <v>0</v>
      </c>
      <c r="BN74" s="34"/>
      <c r="BO74" s="29"/>
      <c r="BP74" s="29"/>
      <c r="BQ74" s="29"/>
      <c r="BR74" s="29"/>
      <c r="BS74" s="29"/>
      <c r="BT74" s="29"/>
      <c r="BU74" s="29"/>
      <c r="BV74" s="29"/>
      <c r="BW74" s="29"/>
      <c r="BX74" s="29"/>
      <c r="BY74" s="29"/>
      <c r="BZ74" s="31">
        <f>SUMIF(BP$5:BP$38,"CIC NA",BZ$5:BZ$38)</f>
        <v>0</v>
      </c>
      <c r="CA74" s="34"/>
      <c r="CB74" s="29"/>
      <c r="CC74" s="29"/>
      <c r="CD74" s="33"/>
      <c r="CE74" s="33"/>
      <c r="CF74" s="33"/>
      <c r="CG74" s="33"/>
      <c r="CH74" s="33"/>
      <c r="CI74" s="33"/>
      <c r="CJ74" s="33"/>
      <c r="CK74" s="33"/>
      <c r="CL74" s="33"/>
      <c r="CM74" s="31" t="e">
        <f>SUMIF(CC$5:CC$38,"CIC NA",CM$5:CM$38)</f>
        <v>#REF!</v>
      </c>
      <c r="CN74" s="34"/>
      <c r="CO74" s="33"/>
      <c r="CP74" s="33"/>
      <c r="CQ74" s="33"/>
      <c r="CR74" s="33"/>
      <c r="CS74" s="33"/>
      <c r="CT74" s="33"/>
      <c r="CU74" s="33"/>
      <c r="CV74" s="33"/>
      <c r="CW74" s="33"/>
      <c r="CX74" s="33"/>
      <c r="CY74" s="34"/>
      <c r="CZ74" s="31">
        <f>SUMIF(CP$7:CP$37,"CIC NA",CZ$7:CZ$37)</f>
        <v>0</v>
      </c>
      <c r="DA74" s="34"/>
      <c r="DB74" s="33"/>
      <c r="DC74" s="33"/>
      <c r="DD74" s="33"/>
      <c r="DE74" s="33"/>
      <c r="DF74" s="33"/>
      <c r="DG74" s="33"/>
      <c r="DH74" s="33"/>
      <c r="DI74" s="33"/>
      <c r="DJ74" s="33"/>
      <c r="DK74" s="33"/>
      <c r="DL74" s="34"/>
      <c r="DM74" s="31" t="e">
        <f>SUMIF(DC$5:DC$38,"CIC NA",DM$5:DM$38)</f>
        <v>#REF!</v>
      </c>
      <c r="DN74" s="34"/>
      <c r="DO74" s="33"/>
      <c r="DP74" s="33"/>
      <c r="DQ74" s="33"/>
      <c r="DR74" s="33"/>
      <c r="DS74" s="33"/>
      <c r="DT74" s="33"/>
      <c r="DU74" s="33"/>
      <c r="DV74" s="33"/>
      <c r="DW74" s="33"/>
      <c r="DX74" s="34"/>
      <c r="DY74" s="34"/>
      <c r="DZ74" s="31">
        <f>SUMIF(DP$5:DP$38,"CIC NA",DZ$5:DZ$38)</f>
        <v>0</v>
      </c>
      <c r="EA74" s="34"/>
      <c r="EB74" s="33"/>
      <c r="EC74" s="33"/>
      <c r="ED74" s="33"/>
      <c r="EE74" s="33"/>
      <c r="EF74" s="33"/>
      <c r="EG74" s="33"/>
      <c r="EH74" s="33"/>
      <c r="EI74" s="33"/>
      <c r="EJ74" s="33"/>
      <c r="EK74" s="33"/>
      <c r="EL74" s="34"/>
      <c r="EM74" s="31">
        <f>SUMIF(EC$5:EC$38,"CIC NA",EM$5:EM$38)</f>
        <v>0</v>
      </c>
      <c r="EN74" s="34"/>
      <c r="EO74" s="33"/>
      <c r="EP74" s="33"/>
      <c r="EQ74" s="33"/>
      <c r="ER74" s="33"/>
      <c r="ES74" s="33"/>
      <c r="ET74" s="33"/>
      <c r="EU74" s="33"/>
      <c r="EV74" s="33"/>
      <c r="EW74" s="33"/>
      <c r="EX74" s="33"/>
      <c r="EY74" s="34"/>
      <c r="EZ74" s="31">
        <f>SUMIF(EP$5:EP$38,"CIC NA",EZ$5:EZ$38)</f>
        <v>0</v>
      </c>
      <c r="FA74" s="34"/>
      <c r="FB74" s="36"/>
      <c r="FC74" s="48"/>
      <c r="FD74" s="48"/>
      <c r="FE74" s="48"/>
      <c r="FF74" s="48"/>
      <c r="FG74" s="48"/>
      <c r="FH74" s="48"/>
      <c r="FI74" s="48"/>
      <c r="FJ74" s="48"/>
      <c r="FK74" s="48"/>
      <c r="FL74" s="48"/>
      <c r="FM74" s="48"/>
      <c r="FN74" s="48"/>
      <c r="FO74" s="48"/>
      <c r="FP74" s="48"/>
      <c r="FQ74" s="48"/>
      <c r="FR74" s="48"/>
      <c r="FS74" s="48"/>
      <c r="FT74" s="48"/>
      <c r="FU74" s="48"/>
      <c r="FV74" s="48"/>
      <c r="FW74" s="36"/>
      <c r="FX74" s="29" t="e">
        <f t="shared" si="2"/>
        <v>#REF!</v>
      </c>
      <c r="FY74" s="29" t="e">
        <f t="shared" si="7"/>
        <v>#REF!</v>
      </c>
      <c r="FZ74" s="29" t="e">
        <f t="shared" si="8"/>
        <v>#REF!</v>
      </c>
      <c r="GA74" s="29">
        <f t="shared" si="9"/>
        <v>0</v>
      </c>
      <c r="GB74" s="36"/>
      <c r="GC74" s="41" t="e">
        <f t="shared" si="0"/>
        <v>#REF!</v>
      </c>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row>
    <row r="75" spans="1:235">
      <c r="A75" s="42" t="s">
        <v>1309</v>
      </c>
      <c r="B75" s="28"/>
      <c r="C75" s="29"/>
      <c r="D75" s="29"/>
      <c r="E75" s="28"/>
      <c r="F75" s="28"/>
      <c r="G75" s="28"/>
      <c r="H75" s="28"/>
      <c r="I75" s="28"/>
      <c r="J75" s="28"/>
      <c r="K75" s="28"/>
      <c r="L75" s="28"/>
      <c r="M75" s="31">
        <f>SUMIF(C$5:C$38,"PH",M$5:M$38)</f>
        <v>0</v>
      </c>
      <c r="N75" s="34"/>
      <c r="O75" s="29"/>
      <c r="P75" s="29"/>
      <c r="Q75" s="29"/>
      <c r="R75" s="33"/>
      <c r="S75" s="33"/>
      <c r="T75" s="34"/>
      <c r="U75" s="34"/>
      <c r="V75" s="34"/>
      <c r="W75" s="34"/>
      <c r="X75" s="34"/>
      <c r="Y75" s="34"/>
      <c r="Z75" s="31">
        <f>SUMIF(P$5:P$38,"PH",Z$5:Z$38)</f>
        <v>0</v>
      </c>
      <c r="AA75" s="34"/>
      <c r="AB75" s="29"/>
      <c r="AC75" s="29"/>
      <c r="AD75" s="29"/>
      <c r="AE75" s="33"/>
      <c r="AF75" s="33"/>
      <c r="AG75" s="34"/>
      <c r="AH75" s="34"/>
      <c r="AI75" s="34"/>
      <c r="AJ75" s="34"/>
      <c r="AK75" s="34"/>
      <c r="AL75" s="34"/>
      <c r="AM75" s="31">
        <f>SUMIF(AC$5:AC$38,"PH",AM$5:AM$38)</f>
        <v>0</v>
      </c>
      <c r="AN75" s="34"/>
      <c r="AO75" s="29"/>
      <c r="AP75" s="29"/>
      <c r="AQ75" s="29"/>
      <c r="AR75" s="29"/>
      <c r="AS75" s="29"/>
      <c r="AT75" s="29"/>
      <c r="AU75" s="29"/>
      <c r="AV75" s="29"/>
      <c r="AW75" s="29"/>
      <c r="AX75" s="29"/>
      <c r="AY75" s="34"/>
      <c r="AZ75" s="31">
        <f>SUMIF(AP$5:AP$38,"PH",AZ$5:AZ$38)</f>
        <v>0</v>
      </c>
      <c r="BA75" s="34"/>
      <c r="BB75" s="29"/>
      <c r="BC75" s="29"/>
      <c r="BD75" s="29"/>
      <c r="BE75" s="29"/>
      <c r="BF75" s="29"/>
      <c r="BG75" s="29"/>
      <c r="BH75" s="29"/>
      <c r="BI75" s="29"/>
      <c r="BJ75" s="29"/>
      <c r="BK75" s="29"/>
      <c r="BL75" s="34"/>
      <c r="BM75" s="31">
        <f>SUMIF(BC$5:BC$38,"PH",BM$5:BM$38)</f>
        <v>0</v>
      </c>
      <c r="BN75" s="34"/>
      <c r="BO75" s="29"/>
      <c r="BP75" s="29"/>
      <c r="BQ75" s="29"/>
      <c r="BR75" s="29"/>
      <c r="BS75" s="29"/>
      <c r="BT75" s="29"/>
      <c r="BU75" s="29"/>
      <c r="BV75" s="29"/>
      <c r="BW75" s="29"/>
      <c r="BX75" s="29"/>
      <c r="BY75" s="29"/>
      <c r="BZ75" s="31">
        <f>SUMIF(BP$5:BP$38,"PH",BZ$5:BZ$38)</f>
        <v>0</v>
      </c>
      <c r="CA75" s="34"/>
      <c r="CB75" s="29"/>
      <c r="CC75" s="29"/>
      <c r="CD75" s="33"/>
      <c r="CE75" s="33"/>
      <c r="CF75" s="33"/>
      <c r="CG75" s="33"/>
      <c r="CH75" s="33"/>
      <c r="CI75" s="33"/>
      <c r="CJ75" s="33"/>
      <c r="CK75" s="33"/>
      <c r="CL75" s="33"/>
      <c r="CM75" s="31">
        <f>SUMIF(CC$5:CC$38,"PH",CM$5:CM$38)</f>
        <v>0</v>
      </c>
      <c r="CN75" s="34"/>
      <c r="CO75" s="33"/>
      <c r="CP75" s="33"/>
      <c r="CQ75" s="33"/>
      <c r="CR75" s="33"/>
      <c r="CS75" s="33"/>
      <c r="CT75" s="33"/>
      <c r="CU75" s="33"/>
      <c r="CV75" s="33"/>
      <c r="CW75" s="33"/>
      <c r="CX75" s="33"/>
      <c r="CY75" s="34"/>
      <c r="CZ75" s="31" t="e">
        <f>SUMIF(CP$7:CP$37,"PH",CZ$7:CZ$37)</f>
        <v>#REF!</v>
      </c>
      <c r="DA75" s="34"/>
      <c r="DB75" s="33"/>
      <c r="DC75" s="33"/>
      <c r="DD75" s="33"/>
      <c r="DE75" s="33"/>
      <c r="DF75" s="33"/>
      <c r="DG75" s="33"/>
      <c r="DH75" s="33"/>
      <c r="DI75" s="33"/>
      <c r="DJ75" s="33"/>
      <c r="DK75" s="33"/>
      <c r="DL75" s="34"/>
      <c r="DM75" s="31">
        <f>SUMIF(DC$5:DC$38,"PH",DM$5:DM$38)</f>
        <v>0</v>
      </c>
      <c r="DN75" s="34"/>
      <c r="DO75" s="33"/>
      <c r="DP75" s="33"/>
      <c r="DQ75" s="33"/>
      <c r="DR75" s="33"/>
      <c r="DS75" s="33"/>
      <c r="DT75" s="33"/>
      <c r="DU75" s="33"/>
      <c r="DV75" s="33"/>
      <c r="DW75" s="33"/>
      <c r="DX75" s="34"/>
      <c r="DY75" s="34"/>
      <c r="DZ75" s="31" t="e">
        <f>SUMIF(DP$5:DP$38,"PH",DZ$5:DZ$38)</f>
        <v>#REF!</v>
      </c>
      <c r="EA75" s="34"/>
      <c r="EB75" s="33"/>
      <c r="EC75" s="33"/>
      <c r="ED75" s="33"/>
      <c r="EE75" s="33"/>
      <c r="EF75" s="33"/>
      <c r="EG75" s="33"/>
      <c r="EH75" s="33"/>
      <c r="EI75" s="33"/>
      <c r="EJ75" s="33"/>
      <c r="EK75" s="33"/>
      <c r="EL75" s="34"/>
      <c r="EM75" s="31">
        <f>SUMIF(EC$5:EC$38,"PH",EM$5:EM$38)</f>
        <v>0</v>
      </c>
      <c r="EN75" s="34"/>
      <c r="EO75" s="33"/>
      <c r="EP75" s="33"/>
      <c r="EQ75" s="33"/>
      <c r="ER75" s="33"/>
      <c r="ES75" s="33"/>
      <c r="ET75" s="33"/>
      <c r="EU75" s="33"/>
      <c r="EV75" s="33"/>
      <c r="EW75" s="33"/>
      <c r="EX75" s="33"/>
      <c r="EY75" s="34"/>
      <c r="EZ75" s="31">
        <f>SUMIF(EP$5:EP$38,"PH",EZ$5:EZ$38)</f>
        <v>0</v>
      </c>
      <c r="FA75" s="34"/>
      <c r="FB75" s="36"/>
      <c r="FC75" s="48"/>
      <c r="FD75" s="48"/>
      <c r="FE75" s="48"/>
      <c r="FF75" s="48"/>
      <c r="FG75" s="48"/>
      <c r="FH75" s="48"/>
      <c r="FI75" s="48"/>
      <c r="FJ75" s="48"/>
      <c r="FK75" s="48"/>
      <c r="FL75" s="48"/>
      <c r="FM75" s="48"/>
      <c r="FN75" s="48"/>
      <c r="FO75" s="48"/>
      <c r="FP75" s="48"/>
      <c r="FQ75" s="48"/>
      <c r="FR75" s="48"/>
      <c r="FS75" s="48"/>
      <c r="FT75" s="48"/>
      <c r="FU75" s="48"/>
      <c r="FV75" s="48"/>
      <c r="FW75" s="36"/>
      <c r="FX75" s="29">
        <f t="shared" si="2"/>
        <v>0</v>
      </c>
      <c r="FY75" s="29">
        <f t="shared" si="7"/>
        <v>0</v>
      </c>
      <c r="FZ75" s="29" t="e">
        <f t="shared" si="8"/>
        <v>#REF!</v>
      </c>
      <c r="GA75" s="29" t="e">
        <f t="shared" si="9"/>
        <v>#REF!</v>
      </c>
      <c r="GB75" s="36"/>
      <c r="GC75" s="41" t="e">
        <f t="shared" si="0"/>
        <v>#REF!</v>
      </c>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row>
    <row r="76" spans="1:235">
      <c r="A76" s="42" t="s">
        <v>1310</v>
      </c>
      <c r="B76" s="28"/>
      <c r="C76" s="29"/>
      <c r="D76" s="29"/>
      <c r="E76" s="28"/>
      <c r="F76" s="28"/>
      <c r="G76" s="28"/>
      <c r="H76" s="28"/>
      <c r="I76" s="28"/>
      <c r="J76" s="28"/>
      <c r="K76" s="28"/>
      <c r="L76" s="28"/>
      <c r="M76" s="31">
        <f>SUMIF(C$5:C$38,"CIC WE",M$5:M$38)</f>
        <v>0</v>
      </c>
      <c r="N76" s="34"/>
      <c r="O76" s="29"/>
      <c r="P76" s="29"/>
      <c r="Q76" s="29"/>
      <c r="R76" s="33"/>
      <c r="S76" s="33"/>
      <c r="T76" s="34"/>
      <c r="U76" s="34"/>
      <c r="V76" s="34"/>
      <c r="W76" s="34"/>
      <c r="X76" s="34"/>
      <c r="Y76" s="34"/>
      <c r="Z76" s="31" t="e">
        <f>SUMIF(P$5:P$38,"CIC WE",Z$5:Z$38)</f>
        <v>#REF!</v>
      </c>
      <c r="AA76" s="34"/>
      <c r="AB76" s="29"/>
      <c r="AC76" s="29"/>
      <c r="AD76" s="29"/>
      <c r="AE76" s="33"/>
      <c r="AF76" s="33"/>
      <c r="AG76" s="34"/>
      <c r="AH76" s="34"/>
      <c r="AI76" s="34"/>
      <c r="AJ76" s="34"/>
      <c r="AK76" s="34"/>
      <c r="AL76" s="34"/>
      <c r="AM76" s="31">
        <f>SUMIF(AC$5:AC$38,"CIC WE",AM$5:AM$38)</f>
        <v>0</v>
      </c>
      <c r="AN76" s="34"/>
      <c r="AO76" s="29"/>
      <c r="AP76" s="29"/>
      <c r="AQ76" s="29"/>
      <c r="AR76" s="29"/>
      <c r="AS76" s="29"/>
      <c r="AT76" s="29"/>
      <c r="AU76" s="29"/>
      <c r="AV76" s="29"/>
      <c r="AW76" s="29"/>
      <c r="AX76" s="29"/>
      <c r="AY76" s="34"/>
      <c r="AZ76" s="31">
        <f>SUMIF(AP$5:AP$38,"CIC WE",AZ$5:AZ$38)</f>
        <v>0</v>
      </c>
      <c r="BA76" s="34"/>
      <c r="BB76" s="29"/>
      <c r="BC76" s="29"/>
      <c r="BD76" s="29"/>
      <c r="BE76" s="29"/>
      <c r="BF76" s="29"/>
      <c r="BG76" s="29"/>
      <c r="BH76" s="29"/>
      <c r="BI76" s="29"/>
      <c r="BJ76" s="29"/>
      <c r="BK76" s="29"/>
      <c r="BL76" s="34"/>
      <c r="BM76" s="31">
        <f>SUMIF(BC$5:BC$38,"CIC WE",BM$5:BM$38)</f>
        <v>0</v>
      </c>
      <c r="BN76" s="34"/>
      <c r="BO76" s="29"/>
      <c r="BP76" s="29"/>
      <c r="BQ76" s="29"/>
      <c r="BR76" s="29"/>
      <c r="BS76" s="29"/>
      <c r="BT76" s="29"/>
      <c r="BU76" s="29"/>
      <c r="BV76" s="29"/>
      <c r="BW76" s="29"/>
      <c r="BX76" s="29"/>
      <c r="BY76" s="29"/>
      <c r="BZ76" s="31" t="e">
        <f>SUMIF(BP$5:BP$38,"CIC WE",BZ$5:BZ$38)</f>
        <v>#REF!</v>
      </c>
      <c r="CA76" s="34"/>
      <c r="CB76" s="29"/>
      <c r="CC76" s="29"/>
      <c r="CD76" s="33"/>
      <c r="CE76" s="33"/>
      <c r="CF76" s="33"/>
      <c r="CG76" s="33"/>
      <c r="CH76" s="33"/>
      <c r="CI76" s="33"/>
      <c r="CJ76" s="33"/>
      <c r="CK76" s="33"/>
      <c r="CL76" s="33"/>
      <c r="CM76" s="31">
        <f>SUMIF(CC$5:CC$38,"CIC WE",CM$5:CM$38)</f>
        <v>0</v>
      </c>
      <c r="CN76" s="34"/>
      <c r="CO76" s="33"/>
      <c r="CP76" s="33"/>
      <c r="CQ76" s="33"/>
      <c r="CR76" s="33"/>
      <c r="CS76" s="33"/>
      <c r="CT76" s="33"/>
      <c r="CU76" s="33"/>
      <c r="CV76" s="33"/>
      <c r="CW76" s="33"/>
      <c r="CX76" s="33"/>
      <c r="CY76" s="34"/>
      <c r="CZ76" s="31">
        <f>SUMIF(CP$7:CP$37,"CIC WE",CZ$7:CZ$37)</f>
        <v>0</v>
      </c>
      <c r="DA76" s="34"/>
      <c r="DB76" s="33"/>
      <c r="DC76" s="33"/>
      <c r="DD76" s="33"/>
      <c r="DE76" s="33"/>
      <c r="DF76" s="33"/>
      <c r="DG76" s="33"/>
      <c r="DH76" s="33"/>
      <c r="DI76" s="33"/>
      <c r="DJ76" s="33"/>
      <c r="DK76" s="33"/>
      <c r="DL76" s="34"/>
      <c r="DM76" s="31" t="e">
        <f>SUMIF(DC$5:DC$38,"CIC WE",DM$5:DM$38)</f>
        <v>#REF!</v>
      </c>
      <c r="DN76" s="34"/>
      <c r="DO76" s="33"/>
      <c r="DP76" s="33"/>
      <c r="DQ76" s="33"/>
      <c r="DR76" s="33"/>
      <c r="DS76" s="33"/>
      <c r="DT76" s="33"/>
      <c r="DU76" s="33"/>
      <c r="DV76" s="33"/>
      <c r="DW76" s="33"/>
      <c r="DX76" s="34"/>
      <c r="DY76" s="34"/>
      <c r="DZ76" s="31" t="e">
        <f>SUMIF(DP$5:DP$38,"CIC WE",DZ$5:DZ$38)</f>
        <v>#REF!</v>
      </c>
      <c r="EA76" s="34"/>
      <c r="EB76" s="33"/>
      <c r="EC76" s="33"/>
      <c r="ED76" s="33"/>
      <c r="EE76" s="33"/>
      <c r="EF76" s="33"/>
      <c r="EG76" s="33"/>
      <c r="EH76" s="33"/>
      <c r="EI76" s="33"/>
      <c r="EJ76" s="33"/>
      <c r="EK76" s="33"/>
      <c r="EL76" s="34"/>
      <c r="EM76" s="31">
        <f>SUMIF(EC$5:EC$38,"CIC WE",EM$5:EM$38)</f>
        <v>0</v>
      </c>
      <c r="EN76" s="34"/>
      <c r="EO76" s="33"/>
      <c r="EP76" s="33"/>
      <c r="EQ76" s="33"/>
      <c r="ER76" s="33"/>
      <c r="ES76" s="33"/>
      <c r="ET76" s="33"/>
      <c r="EU76" s="33"/>
      <c r="EV76" s="33"/>
      <c r="EW76" s="33"/>
      <c r="EX76" s="33"/>
      <c r="EY76" s="34"/>
      <c r="EZ76" s="31">
        <f>SUMIF(EP$5:EP$38,"CIC WE",EZ$5:EZ$38)</f>
        <v>0</v>
      </c>
      <c r="FA76" s="34"/>
      <c r="FB76" s="36"/>
      <c r="FC76" s="48"/>
      <c r="FD76" s="48"/>
      <c r="FE76" s="48"/>
      <c r="FF76" s="48"/>
      <c r="FG76" s="48"/>
      <c r="FH76" s="48"/>
      <c r="FI76" s="48"/>
      <c r="FJ76" s="48"/>
      <c r="FK76" s="48"/>
      <c r="FL76" s="48"/>
      <c r="FM76" s="48"/>
      <c r="FN76" s="48"/>
      <c r="FO76" s="48"/>
      <c r="FP76" s="48"/>
      <c r="FQ76" s="48"/>
      <c r="FR76" s="48"/>
      <c r="FS76" s="48"/>
      <c r="FT76" s="48"/>
      <c r="FU76" s="48"/>
      <c r="FV76" s="48"/>
      <c r="FW76" s="36"/>
      <c r="FX76" s="29" t="e">
        <f t="shared" si="2"/>
        <v>#REF!</v>
      </c>
      <c r="FY76" s="29" t="e">
        <f t="shared" si="7"/>
        <v>#REF!</v>
      </c>
      <c r="FZ76" s="29" t="e">
        <f t="shared" si="8"/>
        <v>#REF!</v>
      </c>
      <c r="GA76" s="29" t="e">
        <f t="shared" si="9"/>
        <v>#REF!</v>
      </c>
      <c r="GB76" s="36"/>
      <c r="GC76" s="41" t="e">
        <f t="shared" si="0"/>
        <v>#REF!</v>
      </c>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row>
    <row r="77" spans="1:235">
      <c r="A77" s="42" t="s">
        <v>1311</v>
      </c>
      <c r="B77" s="28"/>
      <c r="C77" s="29"/>
      <c r="D77" s="29"/>
      <c r="E77" s="28"/>
      <c r="F77" s="28"/>
      <c r="G77" s="28"/>
      <c r="H77" s="28"/>
      <c r="I77" s="28"/>
      <c r="J77" s="28"/>
      <c r="K77" s="28"/>
      <c r="L77" s="28"/>
      <c r="M77" s="31" t="e">
        <f>SUMIF(C$5:C$38,"AP",M$5:M$38)</f>
        <v>#REF!</v>
      </c>
      <c r="N77" s="34"/>
      <c r="O77" s="29"/>
      <c r="P77" s="29"/>
      <c r="Q77" s="29"/>
      <c r="R77" s="33"/>
      <c r="S77" s="33"/>
      <c r="T77" s="34"/>
      <c r="U77" s="34"/>
      <c r="V77" s="34"/>
      <c r="W77" s="34"/>
      <c r="X77" s="34"/>
      <c r="Y77" s="34"/>
      <c r="Z77" s="31" t="e">
        <f>SUMIF(P$5:P$38,"AP",Z$5:Z$38)</f>
        <v>#REF!</v>
      </c>
      <c r="AA77" s="34"/>
      <c r="AB77" s="29"/>
      <c r="AC77" s="29"/>
      <c r="AD77" s="29"/>
      <c r="AE77" s="33"/>
      <c r="AF77" s="33"/>
      <c r="AG77" s="34"/>
      <c r="AH77" s="34"/>
      <c r="AI77" s="34"/>
      <c r="AJ77" s="34"/>
      <c r="AK77" s="34"/>
      <c r="AL77" s="34"/>
      <c r="AM77" s="31">
        <f>SUMIF(AC$5:AC$38,"AP",AM$5:AM$38)</f>
        <v>0</v>
      </c>
      <c r="AN77" s="34"/>
      <c r="AO77" s="29"/>
      <c r="AP77" s="29"/>
      <c r="AQ77" s="29"/>
      <c r="AR77" s="29"/>
      <c r="AS77" s="29"/>
      <c r="AT77" s="29"/>
      <c r="AU77" s="29"/>
      <c r="AV77" s="29"/>
      <c r="AW77" s="29"/>
      <c r="AX77" s="29"/>
      <c r="AY77" s="34"/>
      <c r="AZ77" s="31">
        <f>SUMIF(AP$5:AP$38,"AP",AZ$5:AZ$38)</f>
        <v>0</v>
      </c>
      <c r="BA77" s="34"/>
      <c r="BB77" s="29"/>
      <c r="BC77" s="29"/>
      <c r="BD77" s="29"/>
      <c r="BE77" s="29"/>
      <c r="BF77" s="29"/>
      <c r="BG77" s="29"/>
      <c r="BH77" s="29"/>
      <c r="BI77" s="29"/>
      <c r="BJ77" s="29"/>
      <c r="BK77" s="29"/>
      <c r="BL77" s="34"/>
      <c r="BM77" s="31">
        <f>SUMIF(BC$5:BC$38,"AP",BM$5:BM$38)</f>
        <v>0</v>
      </c>
      <c r="BN77" s="34"/>
      <c r="BO77" s="29"/>
      <c r="BP77" s="29"/>
      <c r="BQ77" s="29"/>
      <c r="BR77" s="29"/>
      <c r="BS77" s="29"/>
      <c r="BT77" s="29"/>
      <c r="BU77" s="29"/>
      <c r="BV77" s="29"/>
      <c r="BW77" s="29"/>
      <c r="BX77" s="29"/>
      <c r="BY77" s="29"/>
      <c r="BZ77" s="31">
        <f>SUMIF(BP$5:BP$38,"AP",BZ$5:BZ$38)</f>
        <v>0</v>
      </c>
      <c r="CA77" s="34"/>
      <c r="CB77" s="29"/>
      <c r="CC77" s="29"/>
      <c r="CD77" s="33"/>
      <c r="CE77" s="33"/>
      <c r="CF77" s="33"/>
      <c r="CG77" s="33"/>
      <c r="CH77" s="33"/>
      <c r="CI77" s="33"/>
      <c r="CJ77" s="33"/>
      <c r="CK77" s="33"/>
      <c r="CL77" s="33"/>
      <c r="CM77" s="31" t="e">
        <f>SUMIF(CC$5:CC$38,"AP",CM$5:CM$38)</f>
        <v>#REF!</v>
      </c>
      <c r="CN77" s="34"/>
      <c r="CO77" s="33"/>
      <c r="CP77" s="33"/>
      <c r="CQ77" s="33"/>
      <c r="CR77" s="33"/>
      <c r="CS77" s="33"/>
      <c r="CT77" s="33"/>
      <c r="CU77" s="33"/>
      <c r="CV77" s="33"/>
      <c r="CW77" s="33"/>
      <c r="CX77" s="33"/>
      <c r="CY77" s="34"/>
      <c r="CZ77" s="31" t="e">
        <f>SUMIF(CP$4:CP$37,"AP",CZ$4:CZ$37)</f>
        <v>#REF!</v>
      </c>
      <c r="DA77" s="34"/>
      <c r="DB77" s="33"/>
      <c r="DC77" s="33"/>
      <c r="DD77" s="33"/>
      <c r="DE77" s="33"/>
      <c r="DF77" s="33"/>
      <c r="DG77" s="33"/>
      <c r="DH77" s="33"/>
      <c r="DI77" s="33"/>
      <c r="DJ77" s="33"/>
      <c r="DK77" s="33"/>
      <c r="DL77" s="34"/>
      <c r="DM77" s="31" t="e">
        <f>SUMIF(DC$5:DC$38,"AP",DM$5:DM$38)</f>
        <v>#REF!</v>
      </c>
      <c r="DN77" s="34"/>
      <c r="DO77" s="33"/>
      <c r="DP77" s="33"/>
      <c r="DQ77" s="33"/>
      <c r="DR77" s="33"/>
      <c r="DS77" s="33"/>
      <c r="DT77" s="33"/>
      <c r="DU77" s="33"/>
      <c r="DV77" s="33"/>
      <c r="DW77" s="33"/>
      <c r="DX77" s="34"/>
      <c r="DY77" s="34"/>
      <c r="DZ77" s="31" t="e">
        <f>SUMIF(DP$5:DP$38,"AP",DZ$5:DZ$38)</f>
        <v>#REF!</v>
      </c>
      <c r="EA77" s="34"/>
      <c r="EB77" s="33"/>
      <c r="EC77" s="33"/>
      <c r="ED77" s="33"/>
      <c r="EE77" s="33"/>
      <c r="EF77" s="33"/>
      <c r="EG77" s="33"/>
      <c r="EH77" s="33"/>
      <c r="EI77" s="33"/>
      <c r="EJ77" s="33"/>
      <c r="EK77" s="33"/>
      <c r="EL77" s="34"/>
      <c r="EM77" s="31">
        <f>SUMIF(EC$5:EC$38,"AP",EM$5:EM$38)</f>
        <v>0</v>
      </c>
      <c r="EN77" s="34"/>
      <c r="EO77" s="33"/>
      <c r="EP77" s="33"/>
      <c r="EQ77" s="33"/>
      <c r="ER77" s="33"/>
      <c r="ES77" s="33"/>
      <c r="ET77" s="33"/>
      <c r="EU77" s="33"/>
      <c r="EV77" s="33"/>
      <c r="EW77" s="33"/>
      <c r="EX77" s="33"/>
      <c r="EY77" s="34"/>
      <c r="EZ77" s="31">
        <f>SUMIF(EP$5:EP$38,"AP",EZ$5:EZ$38)</f>
        <v>0</v>
      </c>
      <c r="FA77" s="34"/>
      <c r="FB77" s="36"/>
      <c r="FC77" s="48"/>
      <c r="FD77" s="48"/>
      <c r="FE77" s="48"/>
      <c r="FF77" s="48"/>
      <c r="FG77" s="48"/>
      <c r="FH77" s="48"/>
      <c r="FI77" s="48"/>
      <c r="FJ77" s="48"/>
      <c r="FK77" s="48"/>
      <c r="FL77" s="48"/>
      <c r="FM77" s="48"/>
      <c r="FN77" s="48"/>
      <c r="FO77" s="48"/>
      <c r="FP77" s="48"/>
      <c r="FQ77" s="48"/>
      <c r="FR77" s="48"/>
      <c r="FS77" s="48"/>
      <c r="FT77" s="48"/>
      <c r="FU77" s="48"/>
      <c r="FV77" s="48"/>
      <c r="FW77" s="36"/>
      <c r="FX77" s="29" t="e">
        <f t="shared" si="2"/>
        <v>#REF!</v>
      </c>
      <c r="FY77" s="29">
        <f t="shared" si="7"/>
        <v>0</v>
      </c>
      <c r="FZ77" s="29" t="e">
        <f t="shared" si="8"/>
        <v>#REF!</v>
      </c>
      <c r="GA77" s="29" t="e">
        <f t="shared" si="9"/>
        <v>#REF!</v>
      </c>
      <c r="GB77" s="36"/>
      <c r="GC77" s="41" t="e">
        <f t="shared" si="0"/>
        <v>#REF!</v>
      </c>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row>
    <row r="78" spans="1:235">
      <c r="A78" s="42" t="s">
        <v>1312</v>
      </c>
      <c r="B78" s="28"/>
      <c r="C78" s="29"/>
      <c r="D78" s="29"/>
      <c r="E78" s="28"/>
      <c r="F78" s="28"/>
      <c r="G78" s="28"/>
      <c r="H78" s="28"/>
      <c r="I78" s="28"/>
      <c r="J78" s="28"/>
      <c r="K78" s="28"/>
      <c r="L78" s="28"/>
      <c r="M78" s="31">
        <f>SUMIF(C$5:C$38,"Geo China",M$5:M$38)</f>
        <v>0</v>
      </c>
      <c r="N78" s="34"/>
      <c r="O78" s="29"/>
      <c r="P78" s="29"/>
      <c r="Q78" s="29"/>
      <c r="R78" s="33"/>
      <c r="S78" s="33"/>
      <c r="T78" s="34"/>
      <c r="U78" s="34"/>
      <c r="V78" s="34"/>
      <c r="W78" s="34"/>
      <c r="X78" s="34"/>
      <c r="Y78" s="34"/>
      <c r="Z78" s="31">
        <f>SUMIF(P$5:P$38,"Geo China",Z$5:Z$38)</f>
        <v>0</v>
      </c>
      <c r="AA78" s="34"/>
      <c r="AB78" s="29"/>
      <c r="AC78" s="29"/>
      <c r="AD78" s="29"/>
      <c r="AE78" s="33"/>
      <c r="AF78" s="33"/>
      <c r="AG78" s="34"/>
      <c r="AH78" s="34"/>
      <c r="AI78" s="34"/>
      <c r="AJ78" s="34"/>
      <c r="AK78" s="34"/>
      <c r="AL78" s="34"/>
      <c r="AM78" s="31">
        <f>SUMIF(AC$5:AC$38,"Geo China",AM$5:AM$38)</f>
        <v>0</v>
      </c>
      <c r="AN78" s="34"/>
      <c r="AO78" s="29"/>
      <c r="AP78" s="29"/>
      <c r="AQ78" s="29"/>
      <c r="AR78" s="29"/>
      <c r="AS78" s="29"/>
      <c r="AT78" s="29"/>
      <c r="AU78" s="29"/>
      <c r="AV78" s="29"/>
      <c r="AW78" s="29"/>
      <c r="AX78" s="29"/>
      <c r="AY78" s="34"/>
      <c r="AZ78" s="31">
        <f>SUMIF(AP$5:AP$38,"Geo China",AZ$5:AZ$38)</f>
        <v>0</v>
      </c>
      <c r="BA78" s="34"/>
      <c r="BB78" s="29"/>
      <c r="BC78" s="29"/>
      <c r="BD78" s="29"/>
      <c r="BE78" s="29"/>
      <c r="BF78" s="29"/>
      <c r="BG78" s="29"/>
      <c r="BH78" s="29"/>
      <c r="BI78" s="29"/>
      <c r="BJ78" s="29"/>
      <c r="BK78" s="29"/>
      <c r="BL78" s="34"/>
      <c r="BM78" s="31" t="e">
        <f>SUMIF(BC$5:BC$38,"Geo China",BM$5:BM$38)</f>
        <v>#REF!</v>
      </c>
      <c r="BN78" s="34"/>
      <c r="BO78" s="29"/>
      <c r="BP78" s="29"/>
      <c r="BQ78" s="29"/>
      <c r="BR78" s="29"/>
      <c r="BS78" s="29"/>
      <c r="BT78" s="29"/>
      <c r="BU78" s="29"/>
      <c r="BV78" s="29"/>
      <c r="BW78" s="29"/>
      <c r="BX78" s="29"/>
      <c r="BY78" s="29"/>
      <c r="BZ78" s="31">
        <f>SUMIF(BP$5:BP$38,"Geo China",BZ$5:BZ$38)</f>
        <v>0</v>
      </c>
      <c r="CA78" s="34"/>
      <c r="CB78" s="29"/>
      <c r="CC78" s="29"/>
      <c r="CD78" s="33"/>
      <c r="CE78" s="33"/>
      <c r="CF78" s="33"/>
      <c r="CG78" s="33"/>
      <c r="CH78" s="33"/>
      <c r="CI78" s="33"/>
      <c r="CJ78" s="33"/>
      <c r="CK78" s="33"/>
      <c r="CL78" s="33"/>
      <c r="CM78" s="31" t="e">
        <f>SUMIF(CC$5:CC$38,"Geo China",CM$5:CM$38)</f>
        <v>#REF!</v>
      </c>
      <c r="CN78" s="34"/>
      <c r="CO78" s="33"/>
      <c r="CP78" s="33"/>
      <c r="CQ78" s="33"/>
      <c r="CR78" s="33"/>
      <c r="CS78" s="33"/>
      <c r="CT78" s="33"/>
      <c r="CU78" s="33"/>
      <c r="CV78" s="33"/>
      <c r="CW78" s="33"/>
      <c r="CX78" s="33"/>
      <c r="CY78" s="34"/>
      <c r="CZ78" s="31" t="e">
        <f>SUMIF(CP$7:CP$37,"Geo China",CZ$7:CZ$37)</f>
        <v>#REF!</v>
      </c>
      <c r="DA78" s="34"/>
      <c r="DB78" s="33"/>
      <c r="DC78" s="33"/>
      <c r="DD78" s="33"/>
      <c r="DE78" s="33"/>
      <c r="DF78" s="33"/>
      <c r="DG78" s="33"/>
      <c r="DH78" s="33"/>
      <c r="DI78" s="33"/>
      <c r="DJ78" s="33"/>
      <c r="DK78" s="33"/>
      <c r="DL78" s="34"/>
      <c r="DM78" s="31">
        <f>SUMIF(DC$5:DC$38,"Geo China",DM$5:DM$38)</f>
        <v>0</v>
      </c>
      <c r="DN78" s="34"/>
      <c r="DO78" s="33"/>
      <c r="DP78" s="33"/>
      <c r="DQ78" s="33"/>
      <c r="DR78" s="33"/>
      <c r="DS78" s="33"/>
      <c r="DT78" s="33"/>
      <c r="DU78" s="33"/>
      <c r="DV78" s="33"/>
      <c r="DW78" s="33"/>
      <c r="DX78" s="34"/>
      <c r="DY78" s="34"/>
      <c r="DZ78" s="31">
        <f>SUMIF(DP$5:DP$38,"Geo China",DZ$5:DZ$38)</f>
        <v>0</v>
      </c>
      <c r="EA78" s="34"/>
      <c r="EB78" s="33"/>
      <c r="EC78" s="33"/>
      <c r="ED78" s="33"/>
      <c r="EE78" s="33"/>
      <c r="EF78" s="33"/>
      <c r="EG78" s="33"/>
      <c r="EH78" s="33"/>
      <c r="EI78" s="33"/>
      <c r="EJ78" s="33"/>
      <c r="EK78" s="33"/>
      <c r="EL78" s="34"/>
      <c r="EM78" s="31">
        <f>SUMIF(EC$5:EC$38,"Geo China",EM$5:EM$38)</f>
        <v>0</v>
      </c>
      <c r="EN78" s="34"/>
      <c r="EO78" s="33"/>
      <c r="EP78" s="33"/>
      <c r="EQ78" s="33"/>
      <c r="ER78" s="33"/>
      <c r="ES78" s="33"/>
      <c r="ET78" s="33"/>
      <c r="EU78" s="33"/>
      <c r="EV78" s="33"/>
      <c r="EW78" s="33"/>
      <c r="EX78" s="33"/>
      <c r="EY78" s="34"/>
      <c r="EZ78" s="31">
        <f>SUMIF(EP$5:EP$38,"Geo China",EZ$5:EZ$38)</f>
        <v>0</v>
      </c>
      <c r="FA78" s="34"/>
      <c r="FB78" s="36"/>
      <c r="FC78" s="48"/>
      <c r="FD78" s="48"/>
      <c r="FE78" s="48"/>
      <c r="FF78" s="48"/>
      <c r="FG78" s="48"/>
      <c r="FH78" s="48"/>
      <c r="FI78" s="48"/>
      <c r="FJ78" s="48"/>
      <c r="FK78" s="48"/>
      <c r="FL78" s="48"/>
      <c r="FM78" s="48"/>
      <c r="FN78" s="48"/>
      <c r="FO78" s="48"/>
      <c r="FP78" s="48"/>
      <c r="FQ78" s="48"/>
      <c r="FR78" s="48"/>
      <c r="FS78" s="48"/>
      <c r="FT78" s="48"/>
      <c r="FU78" s="48"/>
      <c r="FV78" s="48"/>
      <c r="FW78" s="36"/>
      <c r="FX78" s="29">
        <f t="shared" si="2"/>
        <v>0</v>
      </c>
      <c r="FY78" s="29" t="e">
        <f t="shared" si="7"/>
        <v>#REF!</v>
      </c>
      <c r="FZ78" s="29" t="e">
        <f t="shared" si="8"/>
        <v>#REF!</v>
      </c>
      <c r="GA78" s="29">
        <f t="shared" si="9"/>
        <v>0</v>
      </c>
      <c r="GB78" s="36"/>
      <c r="GC78" s="41" t="e">
        <f t="shared" si="0"/>
        <v>#REF!</v>
      </c>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row>
    <row r="79" spans="1:235">
      <c r="A79" s="42" t="s">
        <v>1313</v>
      </c>
      <c r="B79" s="28"/>
      <c r="C79" s="29"/>
      <c r="D79" s="29"/>
      <c r="E79" s="28"/>
      <c r="F79" s="28"/>
      <c r="G79" s="28"/>
      <c r="H79" s="28"/>
      <c r="I79" s="28"/>
      <c r="J79" s="28"/>
      <c r="K79" s="28"/>
      <c r="L79" s="28"/>
      <c r="M79" s="31">
        <f>SUMIF(C$5:C$38,"Japan",M$5:M$38)</f>
        <v>0</v>
      </c>
      <c r="N79" s="34"/>
      <c r="O79" s="29"/>
      <c r="P79" s="29"/>
      <c r="Q79" s="29"/>
      <c r="R79" s="33"/>
      <c r="S79" s="33"/>
      <c r="T79" s="34"/>
      <c r="U79" s="34"/>
      <c r="V79" s="34"/>
      <c r="W79" s="34"/>
      <c r="X79" s="34"/>
      <c r="Y79" s="34"/>
      <c r="Z79" s="31">
        <f>SUMIF(P$5:P$38,"Japan",Z$5:Z$38)</f>
        <v>0</v>
      </c>
      <c r="AA79" s="34"/>
      <c r="AB79" s="29"/>
      <c r="AC79" s="29"/>
      <c r="AD79" s="29"/>
      <c r="AE79" s="33"/>
      <c r="AF79" s="33"/>
      <c r="AG79" s="34"/>
      <c r="AH79" s="34"/>
      <c r="AI79" s="34"/>
      <c r="AJ79" s="34"/>
      <c r="AK79" s="34"/>
      <c r="AL79" s="34"/>
      <c r="AM79" s="31">
        <f>SUMIF(AC$5:AC$38,"Japan",AM$5:AM$38)</f>
        <v>0</v>
      </c>
      <c r="AN79" s="34"/>
      <c r="AO79" s="29"/>
      <c r="AP79" s="29"/>
      <c r="AQ79" s="29"/>
      <c r="AR79" s="29"/>
      <c r="AS79" s="29"/>
      <c r="AT79" s="29"/>
      <c r="AU79" s="29"/>
      <c r="AV79" s="29"/>
      <c r="AW79" s="29"/>
      <c r="AX79" s="29"/>
      <c r="AY79" s="34"/>
      <c r="AZ79" s="31" t="e">
        <f>SUMIF(AP$5:AP$38,"Japan",AZ$5:AZ$38)</f>
        <v>#REF!</v>
      </c>
      <c r="BA79" s="34"/>
      <c r="BB79" s="29"/>
      <c r="BC79" s="29"/>
      <c r="BD79" s="29"/>
      <c r="BE79" s="29"/>
      <c r="BF79" s="29"/>
      <c r="BG79" s="29"/>
      <c r="BH79" s="29"/>
      <c r="BI79" s="29"/>
      <c r="BJ79" s="29"/>
      <c r="BK79" s="29"/>
      <c r="BL79" s="34"/>
      <c r="BM79" s="31">
        <f>SUMIF(BC$5:BC$38,"Japan",BM$5:BM$38)</f>
        <v>0</v>
      </c>
      <c r="BN79" s="34"/>
      <c r="BO79" s="29"/>
      <c r="BP79" s="29"/>
      <c r="BQ79" s="29"/>
      <c r="BR79" s="29"/>
      <c r="BS79" s="29"/>
      <c r="BT79" s="29"/>
      <c r="BU79" s="29"/>
      <c r="BV79" s="29"/>
      <c r="BW79" s="29"/>
      <c r="BX79" s="29"/>
      <c r="BY79" s="29"/>
      <c r="BZ79" s="31">
        <f>SUMIF(BP$5:BP$38,"Japan",BZ$5:BZ$38)</f>
        <v>0</v>
      </c>
      <c r="CA79" s="34"/>
      <c r="CB79" s="29"/>
      <c r="CC79" s="29"/>
      <c r="CD79" s="33"/>
      <c r="CE79" s="33"/>
      <c r="CF79" s="33"/>
      <c r="CG79" s="33"/>
      <c r="CH79" s="33"/>
      <c r="CI79" s="33"/>
      <c r="CJ79" s="33"/>
      <c r="CK79" s="33"/>
      <c r="CL79" s="33"/>
      <c r="CM79" s="31">
        <f>SUMIF(CC$5:CC$38,"Japan",CM$5:CM$38)</f>
        <v>0</v>
      </c>
      <c r="CN79" s="34"/>
      <c r="CO79" s="33"/>
      <c r="CP79" s="33"/>
      <c r="CQ79" s="33"/>
      <c r="CR79" s="33"/>
      <c r="CS79" s="33"/>
      <c r="CT79" s="33"/>
      <c r="CU79" s="33"/>
      <c r="CV79" s="33"/>
      <c r="CW79" s="33"/>
      <c r="CX79" s="33"/>
      <c r="CY79" s="34"/>
      <c r="CZ79" s="31">
        <f>SUMIF(CP$7:CP$37,"Japan",CZ$7:CZ$37)</f>
        <v>0</v>
      </c>
      <c r="DA79" s="34"/>
      <c r="DB79" s="33"/>
      <c r="DC79" s="33"/>
      <c r="DD79" s="33"/>
      <c r="DE79" s="33"/>
      <c r="DF79" s="33"/>
      <c r="DG79" s="33"/>
      <c r="DH79" s="33"/>
      <c r="DI79" s="33"/>
      <c r="DJ79" s="33"/>
      <c r="DK79" s="33"/>
      <c r="DL79" s="34"/>
      <c r="DM79" s="31">
        <f>SUMIF(DC$5:DC$38,"Japan",DM$5:DM$38)</f>
        <v>0</v>
      </c>
      <c r="DN79" s="34"/>
      <c r="DO79" s="33"/>
      <c r="DP79" s="33"/>
      <c r="DQ79" s="33"/>
      <c r="DR79" s="33"/>
      <c r="DS79" s="33"/>
      <c r="DT79" s="33"/>
      <c r="DU79" s="33"/>
      <c r="DV79" s="33"/>
      <c r="DW79" s="33"/>
      <c r="DX79" s="34"/>
      <c r="DY79" s="34"/>
      <c r="DZ79" s="31" t="e">
        <f>SUMIF(DP$5:DP$38,"Japan",DZ$5:DZ$38)</f>
        <v>#REF!</v>
      </c>
      <c r="EA79" s="34"/>
      <c r="EB79" s="33"/>
      <c r="EC79" s="33"/>
      <c r="ED79" s="33"/>
      <c r="EE79" s="33"/>
      <c r="EF79" s="33"/>
      <c r="EG79" s="33"/>
      <c r="EH79" s="33"/>
      <c r="EI79" s="33"/>
      <c r="EJ79" s="33"/>
      <c r="EK79" s="33"/>
      <c r="EL79" s="34"/>
      <c r="EM79" s="31">
        <f>SUMIF(EC$5:EC$38,"Japan",EM$5:EM$38)</f>
        <v>0</v>
      </c>
      <c r="EN79" s="34"/>
      <c r="EO79" s="33"/>
      <c r="EP79" s="33"/>
      <c r="EQ79" s="33"/>
      <c r="ER79" s="33"/>
      <c r="ES79" s="33"/>
      <c r="ET79" s="33"/>
      <c r="EU79" s="33"/>
      <c r="EV79" s="33"/>
      <c r="EW79" s="33"/>
      <c r="EX79" s="33"/>
      <c r="EY79" s="34"/>
      <c r="EZ79" s="31">
        <f>SUMIF(EP$5:EP$38,"Japan",EZ$5:EZ$38)</f>
        <v>0</v>
      </c>
      <c r="FA79" s="34"/>
      <c r="FB79" s="36"/>
      <c r="FC79" s="48"/>
      <c r="FD79" s="48"/>
      <c r="FE79" s="48"/>
      <c r="FF79" s="48"/>
      <c r="FG79" s="48"/>
      <c r="FH79" s="48"/>
      <c r="FI79" s="48"/>
      <c r="FJ79" s="48"/>
      <c r="FK79" s="48"/>
      <c r="FL79" s="48"/>
      <c r="FM79" s="48"/>
      <c r="FN79" s="48"/>
      <c r="FO79" s="48"/>
      <c r="FP79" s="48"/>
      <c r="FQ79" s="48"/>
      <c r="FR79" s="48"/>
      <c r="FS79" s="48"/>
      <c r="FT79" s="48"/>
      <c r="FU79" s="48"/>
      <c r="FV79" s="48"/>
      <c r="FW79" s="36"/>
      <c r="FX79" s="29">
        <f t="shared" si="2"/>
        <v>0</v>
      </c>
      <c r="FY79" s="29" t="e">
        <f t="shared" si="7"/>
        <v>#REF!</v>
      </c>
      <c r="FZ79" s="29">
        <f t="shared" si="8"/>
        <v>0</v>
      </c>
      <c r="GA79" s="29" t="e">
        <f t="shared" si="9"/>
        <v>#REF!</v>
      </c>
      <c r="GB79" s="36"/>
      <c r="GC79" s="41" t="e">
        <f t="shared" si="0"/>
        <v>#REF!</v>
      </c>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row>
    <row r="80" spans="1:235">
      <c r="A80" s="42" t="s">
        <v>1314</v>
      </c>
      <c r="B80" s="28"/>
      <c r="C80" s="29"/>
      <c r="D80" s="29"/>
      <c r="E80" s="28"/>
      <c r="F80" s="28"/>
      <c r="G80" s="28"/>
      <c r="H80" s="28"/>
      <c r="I80" s="28"/>
      <c r="J80" s="28"/>
      <c r="K80" s="28"/>
      <c r="L80" s="28"/>
      <c r="M80" s="31">
        <f>SUMIF(C$5:C$38,"Geo MEA",M$5:M$38)</f>
        <v>0</v>
      </c>
      <c r="N80" s="34"/>
      <c r="O80" s="29"/>
      <c r="P80" s="29"/>
      <c r="Q80" s="29"/>
      <c r="R80" s="33"/>
      <c r="S80" s="33"/>
      <c r="T80" s="34"/>
      <c r="U80" s="34"/>
      <c r="V80" s="34"/>
      <c r="W80" s="34"/>
      <c r="X80" s="34"/>
      <c r="Y80" s="34"/>
      <c r="Z80" s="31">
        <f>SUMIF(P$5:P$38,"Geo MEA",Z$5:Z$38)</f>
        <v>0</v>
      </c>
      <c r="AA80" s="34"/>
      <c r="AB80" s="29"/>
      <c r="AC80" s="29"/>
      <c r="AD80" s="29"/>
      <c r="AE80" s="33"/>
      <c r="AF80" s="33"/>
      <c r="AG80" s="34"/>
      <c r="AH80" s="34"/>
      <c r="AI80" s="34"/>
      <c r="AJ80" s="34"/>
      <c r="AK80" s="34"/>
      <c r="AL80" s="34"/>
      <c r="AM80" s="31">
        <f>SUMIF(AC$5:AC$38,"Geo MEA",AM$5:AM$38)</f>
        <v>0</v>
      </c>
      <c r="AN80" s="34"/>
      <c r="AO80" s="29"/>
      <c r="AP80" s="29"/>
      <c r="AQ80" s="29"/>
      <c r="AR80" s="29"/>
      <c r="AS80" s="29"/>
      <c r="AT80" s="29"/>
      <c r="AU80" s="29"/>
      <c r="AV80" s="29"/>
      <c r="AW80" s="29"/>
      <c r="AX80" s="29"/>
      <c r="AY80" s="34"/>
      <c r="AZ80" s="31">
        <f>SUMIF(AP$5:AP$38,"Geo MEA",AZ$5:AZ$38)</f>
        <v>0</v>
      </c>
      <c r="BA80" s="34"/>
      <c r="BB80" s="29"/>
      <c r="BC80" s="29"/>
      <c r="BD80" s="29"/>
      <c r="BE80" s="29"/>
      <c r="BF80" s="29"/>
      <c r="BG80" s="29"/>
      <c r="BH80" s="29"/>
      <c r="BI80" s="29"/>
      <c r="BJ80" s="29"/>
      <c r="BK80" s="29"/>
      <c r="BL80" s="34"/>
      <c r="BM80" s="31">
        <f>SUMIF(BC$5:BC$38,"Geo MEA",BM$5:BM$38)</f>
        <v>0</v>
      </c>
      <c r="BN80" s="34"/>
      <c r="BO80" s="29"/>
      <c r="BP80" s="29"/>
      <c r="BQ80" s="29"/>
      <c r="BR80" s="29"/>
      <c r="BS80" s="29"/>
      <c r="BT80" s="29"/>
      <c r="BU80" s="29"/>
      <c r="BV80" s="29"/>
      <c r="BW80" s="29"/>
      <c r="BX80" s="29"/>
      <c r="BY80" s="29"/>
      <c r="BZ80" s="31">
        <f>SUMIF(BP$5:BP$38,"Geo MEA",BZ$5:BZ$38)</f>
        <v>0</v>
      </c>
      <c r="CA80" s="34"/>
      <c r="CB80" s="29"/>
      <c r="CC80" s="29"/>
      <c r="CD80" s="33"/>
      <c r="CE80" s="33"/>
      <c r="CF80" s="33"/>
      <c r="CG80" s="33"/>
      <c r="CH80" s="33"/>
      <c r="CI80" s="33"/>
      <c r="CJ80" s="33"/>
      <c r="CK80" s="33"/>
      <c r="CL80" s="33"/>
      <c r="CM80" s="31">
        <f>SUMIF(CC$5:CC$38,"Geo MEA",CM$5:CM$38)</f>
        <v>0</v>
      </c>
      <c r="CN80" s="34"/>
      <c r="CO80" s="33"/>
      <c r="CP80" s="33"/>
      <c r="CQ80" s="33"/>
      <c r="CR80" s="33"/>
      <c r="CS80" s="33"/>
      <c r="CT80" s="33"/>
      <c r="CU80" s="33"/>
      <c r="CV80" s="33"/>
      <c r="CW80" s="33"/>
      <c r="CX80" s="33"/>
      <c r="CY80" s="34"/>
      <c r="CZ80" s="31" t="e">
        <f>SUMIF(CP$7:CP$37,"Geo MEA",CZ$7:CZ$37)</f>
        <v>#REF!</v>
      </c>
      <c r="DA80" s="34"/>
      <c r="DB80" s="33"/>
      <c r="DC80" s="33"/>
      <c r="DD80" s="33"/>
      <c r="DE80" s="33"/>
      <c r="DF80" s="33"/>
      <c r="DG80" s="33"/>
      <c r="DH80" s="33"/>
      <c r="DI80" s="33"/>
      <c r="DJ80" s="33"/>
      <c r="DK80" s="33"/>
      <c r="DL80" s="34"/>
      <c r="DM80" s="31">
        <f>SUMIF(DC$5:DC$38,"Geo MEA",DM$5:DM$38)</f>
        <v>0</v>
      </c>
      <c r="DN80" s="34"/>
      <c r="DO80" s="33"/>
      <c r="DP80" s="33"/>
      <c r="DQ80" s="33"/>
      <c r="DR80" s="33"/>
      <c r="DS80" s="33"/>
      <c r="DT80" s="33"/>
      <c r="DU80" s="33"/>
      <c r="DV80" s="33"/>
      <c r="DW80" s="33"/>
      <c r="DX80" s="34"/>
      <c r="DY80" s="34"/>
      <c r="DZ80" s="31">
        <f>SUMIF(DP$5:DP$38,"Geo MEA",DZ$5:DZ$38)</f>
        <v>0</v>
      </c>
      <c r="EA80" s="34"/>
      <c r="EB80" s="33"/>
      <c r="EC80" s="33"/>
      <c r="ED80" s="33"/>
      <c r="EE80" s="33"/>
      <c r="EF80" s="33"/>
      <c r="EG80" s="33"/>
      <c r="EH80" s="33"/>
      <c r="EI80" s="33"/>
      <c r="EJ80" s="33"/>
      <c r="EK80" s="33"/>
      <c r="EL80" s="34"/>
      <c r="EM80" s="31">
        <f>SUMIF(EC$5:EC$38,"Geo MEA",EM$5:EM$38)</f>
        <v>0</v>
      </c>
      <c r="EN80" s="34"/>
      <c r="EO80" s="33"/>
      <c r="EP80" s="33"/>
      <c r="EQ80" s="33"/>
      <c r="ER80" s="33"/>
      <c r="ES80" s="33"/>
      <c r="ET80" s="33"/>
      <c r="EU80" s="33"/>
      <c r="EV80" s="33"/>
      <c r="EW80" s="33"/>
      <c r="EX80" s="33"/>
      <c r="EY80" s="34"/>
      <c r="EZ80" s="31">
        <f>SUMIF(EP$5:EP$38,"Geo MEA",EZ$5:EZ$38)</f>
        <v>0</v>
      </c>
      <c r="FA80" s="34"/>
      <c r="FB80" s="36"/>
      <c r="FC80" s="48"/>
      <c r="FD80" s="48"/>
      <c r="FE80" s="48"/>
      <c r="FF80" s="48"/>
      <c r="FG80" s="48"/>
      <c r="FH80" s="48"/>
      <c r="FI80" s="48"/>
      <c r="FJ80" s="48"/>
      <c r="FK80" s="48"/>
      <c r="FL80" s="48"/>
      <c r="FM80" s="48"/>
      <c r="FN80" s="48"/>
      <c r="FO80" s="48"/>
      <c r="FP80" s="48"/>
      <c r="FQ80" s="48"/>
      <c r="FR80" s="48"/>
      <c r="FS80" s="48"/>
      <c r="FT80" s="48"/>
      <c r="FU80" s="48"/>
      <c r="FV80" s="48"/>
      <c r="FW80" s="36"/>
      <c r="FX80" s="29">
        <f t="shared" si="2"/>
        <v>0</v>
      </c>
      <c r="FY80" s="29">
        <f t="shared" si="7"/>
        <v>0</v>
      </c>
      <c r="FZ80" s="29" t="e">
        <f t="shared" si="8"/>
        <v>#REF!</v>
      </c>
      <c r="GA80" s="29">
        <f t="shared" si="9"/>
        <v>0</v>
      </c>
      <c r="GB80" s="36"/>
      <c r="GC80" s="41" t="e">
        <f t="shared" si="0"/>
        <v>#REF!</v>
      </c>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row>
    <row r="81" spans="1:235">
      <c r="A81" s="42" t="s">
        <v>1315</v>
      </c>
      <c r="B81" s="28"/>
      <c r="C81" s="29"/>
      <c r="D81" s="29"/>
      <c r="E81" s="28"/>
      <c r="F81" s="28"/>
      <c r="G81" s="28"/>
      <c r="H81" s="28"/>
      <c r="I81" s="28"/>
      <c r="J81" s="28"/>
      <c r="K81" s="28"/>
      <c r="L81" s="28"/>
      <c r="M81" s="31">
        <f>SUMIF(C$5:C$38,"Geo NA Canada",M$5:M$38)</f>
        <v>0</v>
      </c>
      <c r="N81" s="34"/>
      <c r="O81" s="29"/>
      <c r="P81" s="29"/>
      <c r="Q81" s="29"/>
      <c r="R81" s="33"/>
      <c r="S81" s="33"/>
      <c r="T81" s="34"/>
      <c r="U81" s="34"/>
      <c r="V81" s="34"/>
      <c r="W81" s="34"/>
      <c r="X81" s="34"/>
      <c r="Y81" s="34"/>
      <c r="Z81" s="31">
        <f>SUMIF(P$5:P$38,"Geo NA Canada",Z$5:Z$38)</f>
        <v>47</v>
      </c>
      <c r="AA81" s="34"/>
      <c r="AB81" s="29"/>
      <c r="AC81" s="29"/>
      <c r="AD81" s="29"/>
      <c r="AE81" s="33"/>
      <c r="AF81" s="33"/>
      <c r="AG81" s="34"/>
      <c r="AH81" s="34"/>
      <c r="AI81" s="34"/>
      <c r="AJ81" s="34"/>
      <c r="AK81" s="34"/>
      <c r="AL81" s="34"/>
      <c r="AM81" s="31">
        <f>SUMIF(AC$5:AC$38,"Geo NA Canada",AM$5:AM$38)</f>
        <v>2</v>
      </c>
      <c r="AN81" s="34"/>
      <c r="AO81" s="29"/>
      <c r="AP81" s="29"/>
      <c r="AQ81" s="29"/>
      <c r="AR81" s="29"/>
      <c r="AS81" s="29"/>
      <c r="AT81" s="29"/>
      <c r="AU81" s="29"/>
      <c r="AV81" s="29"/>
      <c r="AW81" s="29"/>
      <c r="AX81" s="29"/>
      <c r="AY81" s="34"/>
      <c r="AZ81" s="31">
        <f>SUMIF(AP$5:AP$38,"Geo NA Canada",AZ$5:AZ$38)</f>
        <v>24</v>
      </c>
      <c r="BA81" s="34"/>
      <c r="BB81" s="29"/>
      <c r="BC81" s="29"/>
      <c r="BD81" s="29"/>
      <c r="BE81" s="29"/>
      <c r="BF81" s="29"/>
      <c r="BG81" s="29"/>
      <c r="BH81" s="29"/>
      <c r="BI81" s="29"/>
      <c r="BJ81" s="29"/>
      <c r="BK81" s="29"/>
      <c r="BL81" s="34"/>
      <c r="BM81" s="31">
        <f>SUMIF(BC$5:BC$38,"Geo NA Canada",BM$5:BM$38)</f>
        <v>0</v>
      </c>
      <c r="BN81" s="34"/>
      <c r="BO81" s="29"/>
      <c r="BP81" s="29"/>
      <c r="BQ81" s="29"/>
      <c r="BR81" s="29"/>
      <c r="BS81" s="29"/>
      <c r="BT81" s="29"/>
      <c r="BU81" s="29"/>
      <c r="BV81" s="29"/>
      <c r="BW81" s="29"/>
      <c r="BX81" s="29"/>
      <c r="BY81" s="29"/>
      <c r="BZ81" s="31">
        <f>SUMIF(BP$5:BP$38,"Geo NA Canada",BZ$5:BZ$38)</f>
        <v>0</v>
      </c>
      <c r="CA81" s="34"/>
      <c r="CB81" s="29"/>
      <c r="CC81" s="29"/>
      <c r="CD81" s="33"/>
      <c r="CE81" s="33"/>
      <c r="CF81" s="33"/>
      <c r="CG81" s="33"/>
      <c r="CH81" s="33"/>
      <c r="CI81" s="33"/>
      <c r="CJ81" s="33"/>
      <c r="CK81" s="33"/>
      <c r="CL81" s="33"/>
      <c r="CM81" s="31">
        <f>SUMIF(CC$5:CC$38,"Geo NA Canada",CM$5:CM$38)</f>
        <v>2</v>
      </c>
      <c r="CN81" s="34"/>
      <c r="CO81" s="33"/>
      <c r="CP81" s="33"/>
      <c r="CQ81" s="33"/>
      <c r="CR81" s="33"/>
      <c r="CS81" s="33"/>
      <c r="CT81" s="33"/>
      <c r="CU81" s="33"/>
      <c r="CV81" s="33"/>
      <c r="CW81" s="33"/>
      <c r="CX81" s="33"/>
      <c r="CY81" s="34"/>
      <c r="CZ81" s="31" t="e">
        <f>SUMIF(CP$7:CP$37,"Geo NA Canada",CZ$7:CZ$37)</f>
        <v>#REF!</v>
      </c>
      <c r="DA81" s="34"/>
      <c r="DB81" s="33"/>
      <c r="DC81" s="33"/>
      <c r="DD81" s="33"/>
      <c r="DE81" s="33"/>
      <c r="DF81" s="33"/>
      <c r="DG81" s="33"/>
      <c r="DH81" s="33"/>
      <c r="DI81" s="33"/>
      <c r="DJ81" s="33"/>
      <c r="DK81" s="33"/>
      <c r="DL81" s="34"/>
      <c r="DM81" s="31">
        <f>SUMIF(DC$5:DC$38,"Geo NA Canada",DM$5:DM$38)</f>
        <v>0</v>
      </c>
      <c r="DN81" s="34"/>
      <c r="DO81" s="33"/>
      <c r="DP81" s="33"/>
      <c r="DQ81" s="33"/>
      <c r="DR81" s="33"/>
      <c r="DS81" s="33"/>
      <c r="DT81" s="33"/>
      <c r="DU81" s="33"/>
      <c r="DV81" s="33"/>
      <c r="DW81" s="33"/>
      <c r="DX81" s="34"/>
      <c r="DY81" s="34"/>
      <c r="DZ81" s="31">
        <f>SUMIF(DP$5:DP$38,"Geo NA Canada",DZ$5:DZ$38)</f>
        <v>25</v>
      </c>
      <c r="EA81" s="34"/>
      <c r="EB81" s="33"/>
      <c r="EC81" s="33"/>
      <c r="ED81" s="33"/>
      <c r="EE81" s="33"/>
      <c r="EF81" s="33"/>
      <c r="EG81" s="33"/>
      <c r="EH81" s="33"/>
      <c r="EI81" s="33"/>
      <c r="EJ81" s="33"/>
      <c r="EK81" s="33"/>
      <c r="EL81" s="34"/>
      <c r="EM81" s="31">
        <f>SUMIF(EC$5:EC$38,"Geo NA Canada",EM$5:EM$38)</f>
        <v>0</v>
      </c>
      <c r="EN81" s="34"/>
      <c r="EO81" s="33"/>
      <c r="EP81" s="33"/>
      <c r="EQ81" s="33"/>
      <c r="ER81" s="33"/>
      <c r="ES81" s="33"/>
      <c r="ET81" s="33"/>
      <c r="EU81" s="33"/>
      <c r="EV81" s="33"/>
      <c r="EW81" s="33"/>
      <c r="EX81" s="33"/>
      <c r="EY81" s="34"/>
      <c r="EZ81" s="31">
        <f>SUMIF(EP$5:EP$38,"Geo NA Canada",EZ$5:EZ$38)</f>
        <v>0</v>
      </c>
      <c r="FA81" s="34"/>
      <c r="FB81" s="36"/>
      <c r="FC81" s="48"/>
      <c r="FD81" s="48"/>
      <c r="FE81" s="48"/>
      <c r="FF81" s="48"/>
      <c r="FG81" s="48"/>
      <c r="FH81" s="48"/>
      <c r="FI81" s="48"/>
      <c r="FJ81" s="48"/>
      <c r="FK81" s="48"/>
      <c r="FL81" s="48"/>
      <c r="FM81" s="48"/>
      <c r="FN81" s="48"/>
      <c r="FO81" s="48"/>
      <c r="FP81" s="48"/>
      <c r="FQ81" s="48"/>
      <c r="FR81" s="48"/>
      <c r="FS81" s="48"/>
      <c r="FT81" s="48"/>
      <c r="FU81" s="48"/>
      <c r="FV81" s="48"/>
      <c r="FW81" s="36"/>
      <c r="FX81" s="29">
        <f t="shared" si="2"/>
        <v>49</v>
      </c>
      <c r="FY81" s="29">
        <f t="shared" si="7"/>
        <v>24</v>
      </c>
      <c r="FZ81" s="29" t="e">
        <f t="shared" si="8"/>
        <v>#REF!</v>
      </c>
      <c r="GA81" s="29">
        <f t="shared" si="9"/>
        <v>25</v>
      </c>
      <c r="GB81" s="36"/>
      <c r="GC81" s="41" t="e">
        <f t="shared" si="0"/>
        <v>#REF!</v>
      </c>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row>
    <row r="82" spans="1:235">
      <c r="A82" s="42" t="s">
        <v>1316</v>
      </c>
      <c r="B82" s="28"/>
      <c r="C82" s="29"/>
      <c r="D82" s="29"/>
      <c r="E82" s="28"/>
      <c r="F82" s="28"/>
      <c r="G82" s="28"/>
      <c r="H82" s="28"/>
      <c r="I82" s="28"/>
      <c r="J82" s="28"/>
      <c r="K82" s="28"/>
      <c r="L82" s="28"/>
      <c r="M82" s="31">
        <f>SUMIF(C$5:C$38,"Geo NA US",M$5:M$38)</f>
        <v>0</v>
      </c>
      <c r="N82" s="34"/>
      <c r="O82" s="29"/>
      <c r="P82" s="29"/>
      <c r="Q82" s="29"/>
      <c r="R82" s="33"/>
      <c r="S82" s="33"/>
      <c r="T82" s="34"/>
      <c r="U82" s="34"/>
      <c r="V82" s="34"/>
      <c r="W82" s="34"/>
      <c r="X82" s="34"/>
      <c r="Y82" s="34"/>
      <c r="Z82" s="31">
        <f>SUMIF(P$5:P$38,"Geo NA US",Z$5:Z$38)</f>
        <v>0</v>
      </c>
      <c r="AA82" s="34"/>
      <c r="AB82" s="29"/>
      <c r="AC82" s="29"/>
      <c r="AD82" s="29"/>
      <c r="AE82" s="33"/>
      <c r="AF82" s="33"/>
      <c r="AG82" s="34"/>
      <c r="AH82" s="34"/>
      <c r="AI82" s="34"/>
      <c r="AJ82" s="34"/>
      <c r="AK82" s="34"/>
      <c r="AL82" s="34"/>
      <c r="AM82" s="31" t="e">
        <f>SUMIF(AC$5:AC$38,"Geo NA US",AM$5:AM$38)</f>
        <v>#REF!</v>
      </c>
      <c r="AN82" s="34"/>
      <c r="AO82" s="29"/>
      <c r="AP82" s="29"/>
      <c r="AQ82" s="29"/>
      <c r="AR82" s="29"/>
      <c r="AS82" s="29"/>
      <c r="AT82" s="29"/>
      <c r="AU82" s="29"/>
      <c r="AV82" s="29"/>
      <c r="AW82" s="29"/>
      <c r="AX82" s="29"/>
      <c r="AY82" s="34"/>
      <c r="AZ82" s="31" t="e">
        <f>SUMIF(AP$5:AP$38,"Geo NA US",AZ$5:AZ$38)</f>
        <v>#REF!</v>
      </c>
      <c r="BA82" s="34"/>
      <c r="BB82" s="29"/>
      <c r="BC82" s="29"/>
      <c r="BD82" s="29"/>
      <c r="BE82" s="29"/>
      <c r="BF82" s="29"/>
      <c r="BG82" s="29"/>
      <c r="BH82" s="29"/>
      <c r="BI82" s="29"/>
      <c r="BJ82" s="29"/>
      <c r="BK82" s="29"/>
      <c r="BL82" s="34"/>
      <c r="BM82" s="31">
        <f>SUMIF(BC$5:BC$38,"Geo NA US",BM$5:BM$38)</f>
        <v>0</v>
      </c>
      <c r="BN82" s="34"/>
      <c r="BO82" s="29"/>
      <c r="BP82" s="29"/>
      <c r="BQ82" s="29"/>
      <c r="BR82" s="29"/>
      <c r="BS82" s="29"/>
      <c r="BT82" s="29"/>
      <c r="BU82" s="29"/>
      <c r="BV82" s="29"/>
      <c r="BW82" s="29"/>
      <c r="BX82" s="29"/>
      <c r="BY82" s="29"/>
      <c r="BZ82" s="31">
        <f>SUMIF(BP$5:BP$38,"Geo NA US",BZ$5:BZ$38)</f>
        <v>0</v>
      </c>
      <c r="CA82" s="34"/>
      <c r="CB82" s="29"/>
      <c r="CC82" s="29"/>
      <c r="CD82" s="33"/>
      <c r="CE82" s="33"/>
      <c r="CF82" s="33"/>
      <c r="CG82" s="33"/>
      <c r="CH82" s="33"/>
      <c r="CI82" s="33"/>
      <c r="CJ82" s="33"/>
      <c r="CK82" s="33"/>
      <c r="CL82" s="33"/>
      <c r="CM82" s="31" t="e">
        <f>SUMIF(CC$5:CC$38,"Geo NA US",CM$5:CM$38)</f>
        <v>#REF!</v>
      </c>
      <c r="CN82" s="34"/>
      <c r="CO82" s="33"/>
      <c r="CP82" s="33"/>
      <c r="CQ82" s="33"/>
      <c r="CR82" s="33"/>
      <c r="CS82" s="33"/>
      <c r="CT82" s="33"/>
      <c r="CU82" s="33"/>
      <c r="CV82" s="33"/>
      <c r="CW82" s="33"/>
      <c r="CX82" s="33"/>
      <c r="CY82" s="34"/>
      <c r="CZ82" s="31" t="e">
        <f>SUMIF(CP$7:CP$37,"Geo NA US",CZ$7:CZ$37)</f>
        <v>#REF!</v>
      </c>
      <c r="DA82" s="34"/>
      <c r="DB82" s="33"/>
      <c r="DC82" s="33"/>
      <c r="DD82" s="33"/>
      <c r="DE82" s="33"/>
      <c r="DF82" s="33"/>
      <c r="DG82" s="33"/>
      <c r="DH82" s="33"/>
      <c r="DI82" s="33"/>
      <c r="DJ82" s="33"/>
      <c r="DK82" s="33"/>
      <c r="DL82" s="34"/>
      <c r="DM82" s="31">
        <f>SUMIF(DC$5:DC$38,"Geo NA US",DM$5:DM$38)</f>
        <v>27</v>
      </c>
      <c r="DN82" s="34"/>
      <c r="DO82" s="33"/>
      <c r="DP82" s="33"/>
      <c r="DQ82" s="33"/>
      <c r="DR82" s="33"/>
      <c r="DS82" s="33"/>
      <c r="DT82" s="33"/>
      <c r="DU82" s="33"/>
      <c r="DV82" s="33"/>
      <c r="DW82" s="33"/>
      <c r="DX82" s="34"/>
      <c r="DY82" s="34"/>
      <c r="DZ82" s="31">
        <f>SUMIF(DP$5:DP$38,"Geo NA US",DZ$5:DZ$38)</f>
        <v>29</v>
      </c>
      <c r="EA82" s="34"/>
      <c r="EB82" s="33"/>
      <c r="EC82" s="33"/>
      <c r="ED82" s="33"/>
      <c r="EE82" s="33"/>
      <c r="EF82" s="33"/>
      <c r="EG82" s="33"/>
      <c r="EH82" s="33"/>
      <c r="EI82" s="33"/>
      <c r="EJ82" s="33"/>
      <c r="EK82" s="33"/>
      <c r="EL82" s="34"/>
      <c r="EM82" s="31">
        <f>SUMIF(EC$5:EC$38,"Geo NA US",EM$5:EM$38)</f>
        <v>20</v>
      </c>
      <c r="EN82" s="34"/>
      <c r="EO82" s="33"/>
      <c r="EP82" s="33"/>
      <c r="EQ82" s="33"/>
      <c r="ER82" s="33"/>
      <c r="ES82" s="33"/>
      <c r="ET82" s="33"/>
      <c r="EU82" s="33"/>
      <c r="EV82" s="33"/>
      <c r="EW82" s="33"/>
      <c r="EX82" s="33"/>
      <c r="EY82" s="34"/>
      <c r="EZ82" s="31">
        <f>SUMIF(EP$5:EP$38,"Geo NA US",EZ$5:EZ$38)</f>
        <v>0</v>
      </c>
      <c r="FA82" s="34"/>
      <c r="FB82" s="36"/>
      <c r="FC82" s="48"/>
      <c r="FD82" s="48"/>
      <c r="FE82" s="48"/>
      <c r="FF82" s="48"/>
      <c r="FG82" s="48"/>
      <c r="FH82" s="48"/>
      <c r="FI82" s="48"/>
      <c r="FJ82" s="48"/>
      <c r="FK82" s="48"/>
      <c r="FL82" s="48"/>
      <c r="FM82" s="48"/>
      <c r="FN82" s="48"/>
      <c r="FO82" s="48"/>
      <c r="FP82" s="48"/>
      <c r="FQ82" s="48"/>
      <c r="FR82" s="48"/>
      <c r="FS82" s="48"/>
      <c r="FT82" s="48"/>
      <c r="FU82" s="48"/>
      <c r="FV82" s="48"/>
      <c r="FW82" s="36"/>
      <c r="FX82" s="29" t="e">
        <f t="shared" si="2"/>
        <v>#REF!</v>
      </c>
      <c r="FY82" s="29" t="e">
        <f t="shared" si="7"/>
        <v>#REF!</v>
      </c>
      <c r="FZ82" s="29" t="e">
        <f t="shared" si="8"/>
        <v>#REF!</v>
      </c>
      <c r="GA82" s="29">
        <f t="shared" si="9"/>
        <v>49</v>
      </c>
      <c r="GB82" s="36"/>
      <c r="GC82" s="41" t="e">
        <f t="shared" si="0"/>
        <v>#REF!</v>
      </c>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row>
    <row r="83" spans="1:235">
      <c r="A83" s="42" t="s">
        <v>1317</v>
      </c>
      <c r="B83" s="28"/>
      <c r="C83" s="29"/>
      <c r="D83" s="29"/>
      <c r="E83" s="28"/>
      <c r="F83" s="28"/>
      <c r="G83" s="28"/>
      <c r="H83" s="28"/>
      <c r="I83" s="28"/>
      <c r="J83" s="28"/>
      <c r="K83" s="28"/>
      <c r="L83" s="28"/>
      <c r="M83" s="31">
        <f>SUMIF(C$5:C$38,"Geo WE",M$5:M$38)</f>
        <v>0</v>
      </c>
      <c r="N83" s="34"/>
      <c r="O83" s="29"/>
      <c r="P83" s="29"/>
      <c r="Q83" s="29"/>
      <c r="R83" s="33"/>
      <c r="S83" s="33"/>
      <c r="T83" s="34"/>
      <c r="U83" s="34"/>
      <c r="V83" s="34"/>
      <c r="W83" s="34"/>
      <c r="X83" s="34"/>
      <c r="Y83" s="34"/>
      <c r="Z83" s="31" t="e">
        <f>SUMIF(P$5:P$38,"Geo WE",Z$5:Z$38)</f>
        <v>#REF!</v>
      </c>
      <c r="AA83" s="34"/>
      <c r="AB83" s="29"/>
      <c r="AC83" s="29"/>
      <c r="AD83" s="29"/>
      <c r="AE83" s="33"/>
      <c r="AF83" s="33"/>
      <c r="AG83" s="34"/>
      <c r="AH83" s="34"/>
      <c r="AI83" s="34"/>
      <c r="AJ83" s="34"/>
      <c r="AK83" s="34"/>
      <c r="AL83" s="34"/>
      <c r="AM83" s="31">
        <f>SUMIF(AC$5:AC$38,"Geo WE",AM$5:AM$38)</f>
        <v>0</v>
      </c>
      <c r="AN83" s="34"/>
      <c r="AO83" s="29"/>
      <c r="AP83" s="29"/>
      <c r="AQ83" s="29"/>
      <c r="AR83" s="29"/>
      <c r="AS83" s="29"/>
      <c r="AT83" s="29"/>
      <c r="AU83" s="29"/>
      <c r="AV83" s="29"/>
      <c r="AW83" s="29"/>
      <c r="AX83" s="29"/>
      <c r="AY83" s="34"/>
      <c r="AZ83" s="31" t="e">
        <f>SUMIF(AP$5:AP$38,"Geo WE",AZ$5:AZ$38)</f>
        <v>#REF!</v>
      </c>
      <c r="BA83" s="34"/>
      <c r="BB83" s="29"/>
      <c r="BC83" s="29"/>
      <c r="BD83" s="29"/>
      <c r="BE83" s="29"/>
      <c r="BF83" s="29"/>
      <c r="BG83" s="29"/>
      <c r="BH83" s="29"/>
      <c r="BI83" s="29"/>
      <c r="BJ83" s="29"/>
      <c r="BK83" s="29"/>
      <c r="BL83" s="34"/>
      <c r="BM83" s="31">
        <f>SUMIF(BC$5:BC$38,"Geo WE",BM$5:BM$38)</f>
        <v>0</v>
      </c>
      <c r="BN83" s="34"/>
      <c r="BO83" s="29"/>
      <c r="BP83" s="29"/>
      <c r="BQ83" s="29"/>
      <c r="BR83" s="29"/>
      <c r="BS83" s="29"/>
      <c r="BT83" s="29"/>
      <c r="BU83" s="29"/>
      <c r="BV83" s="29"/>
      <c r="BW83" s="29"/>
      <c r="BX83" s="29"/>
      <c r="BY83" s="29"/>
      <c r="BZ83" s="31">
        <f>SUMIF(BP$5:BP$38,"Geo WE",BZ$5:BZ$38)</f>
        <v>0</v>
      </c>
      <c r="CA83" s="34"/>
      <c r="CB83" s="29"/>
      <c r="CC83" s="29"/>
      <c r="CD83" s="33"/>
      <c r="CE83" s="33"/>
      <c r="CF83" s="33"/>
      <c r="CG83" s="33"/>
      <c r="CH83" s="33"/>
      <c r="CI83" s="33"/>
      <c r="CJ83" s="33"/>
      <c r="CK83" s="33"/>
      <c r="CL83" s="33"/>
      <c r="CM83" s="31">
        <f>SUMIF(CC$5:CC$38,"Geo WE",CM$5:CM$38)</f>
        <v>0</v>
      </c>
      <c r="CN83" s="34"/>
      <c r="CO83" s="33"/>
      <c r="CP83" s="33"/>
      <c r="CQ83" s="33"/>
      <c r="CR83" s="33"/>
      <c r="CS83" s="33"/>
      <c r="CT83" s="33"/>
      <c r="CU83" s="33"/>
      <c r="CV83" s="33"/>
      <c r="CW83" s="33"/>
      <c r="CX83" s="33"/>
      <c r="CY83" s="34"/>
      <c r="CZ83" s="31" t="e">
        <f>SUMIF(CP$7:CP$37,"Geo WE",CZ$7:CZ$37)</f>
        <v>#REF!</v>
      </c>
      <c r="DA83" s="34"/>
      <c r="DB83" s="33"/>
      <c r="DC83" s="33"/>
      <c r="DD83" s="33"/>
      <c r="DE83" s="33"/>
      <c r="DF83" s="33"/>
      <c r="DG83" s="33"/>
      <c r="DH83" s="33"/>
      <c r="DI83" s="33"/>
      <c r="DJ83" s="33"/>
      <c r="DK83" s="33"/>
      <c r="DL83" s="34"/>
      <c r="DM83" s="31" t="e">
        <f>SUMIF(DC$5:DC$38,"Geo WE",DM$5:DM$38)</f>
        <v>#REF!</v>
      </c>
      <c r="DN83" s="34"/>
      <c r="DO83" s="33"/>
      <c r="DP83" s="33"/>
      <c r="DQ83" s="33"/>
      <c r="DR83" s="33"/>
      <c r="DS83" s="33"/>
      <c r="DT83" s="33"/>
      <c r="DU83" s="33"/>
      <c r="DV83" s="33"/>
      <c r="DW83" s="33"/>
      <c r="DX83" s="34"/>
      <c r="DY83" s="34"/>
      <c r="DZ83" s="31" t="e">
        <f>SUMIF(DP$5:DP$38,"Geo WE",DZ$5:DZ$38)</f>
        <v>#REF!</v>
      </c>
      <c r="EA83" s="34"/>
      <c r="EB83" s="33"/>
      <c r="EC83" s="33"/>
      <c r="ED83" s="33"/>
      <c r="EE83" s="33"/>
      <c r="EF83" s="33"/>
      <c r="EG83" s="33"/>
      <c r="EH83" s="33"/>
      <c r="EI83" s="33"/>
      <c r="EJ83" s="33"/>
      <c r="EK83" s="33"/>
      <c r="EL83" s="34"/>
      <c r="EM83" s="31" t="e">
        <f>SUMIF(EC$5:EC$38,"Geo WE",EM$5:EM$38)</f>
        <v>#REF!</v>
      </c>
      <c r="EN83" s="34"/>
      <c r="EO83" s="33"/>
      <c r="EP83" s="33"/>
      <c r="EQ83" s="33"/>
      <c r="ER83" s="33"/>
      <c r="ES83" s="33"/>
      <c r="ET83" s="33"/>
      <c r="EU83" s="33"/>
      <c r="EV83" s="33"/>
      <c r="EW83" s="33"/>
      <c r="EX83" s="33"/>
      <c r="EY83" s="34"/>
      <c r="EZ83" s="31">
        <f>SUMIF(EP$5:EP$38,"Geo WE",EZ$5:EZ$38)</f>
        <v>0</v>
      </c>
      <c r="FA83" s="34"/>
      <c r="FB83" s="36"/>
      <c r="FC83" s="48"/>
      <c r="FD83" s="48"/>
      <c r="FE83" s="48"/>
      <c r="FF83" s="48"/>
      <c r="FG83" s="48"/>
      <c r="FH83" s="48"/>
      <c r="FI83" s="48"/>
      <c r="FJ83" s="48"/>
      <c r="FK83" s="48"/>
      <c r="FL83" s="48"/>
      <c r="FM83" s="48"/>
      <c r="FN83" s="48"/>
      <c r="FO83" s="48"/>
      <c r="FP83" s="48"/>
      <c r="FQ83" s="48"/>
      <c r="FR83" s="48"/>
      <c r="FS83" s="48"/>
      <c r="FT83" s="48"/>
      <c r="FU83" s="48"/>
      <c r="FV83" s="48"/>
      <c r="FW83" s="36"/>
      <c r="FX83" s="29" t="e">
        <f t="shared" si="2"/>
        <v>#REF!</v>
      </c>
      <c r="FY83" s="29" t="e">
        <f t="shared" si="7"/>
        <v>#REF!</v>
      </c>
      <c r="FZ83" s="29" t="e">
        <f t="shared" si="8"/>
        <v>#REF!</v>
      </c>
      <c r="GA83" s="29" t="e">
        <f t="shared" si="9"/>
        <v>#REF!</v>
      </c>
      <c r="GB83" s="36"/>
      <c r="GC83" s="41" t="e">
        <f t="shared" si="0"/>
        <v>#REF!</v>
      </c>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row>
    <row r="84" spans="1:235">
      <c r="A84" s="28" t="s">
        <v>1318</v>
      </c>
      <c r="B84" s="28"/>
      <c r="C84" s="29"/>
      <c r="D84" s="29"/>
      <c r="E84" s="33"/>
      <c r="F84" s="33"/>
      <c r="G84" s="34"/>
      <c r="H84" s="34"/>
      <c r="I84" s="34"/>
      <c r="J84" s="34"/>
      <c r="K84" s="34"/>
      <c r="L84" s="34"/>
      <c r="M84" s="23" t="e">
        <f>SUMIFS(M3:M38, B3:B38, "=CIC")</f>
        <v>#REF!</v>
      </c>
      <c r="N84" s="29"/>
      <c r="O84" s="29"/>
      <c r="P84" s="29"/>
      <c r="Q84" s="29"/>
      <c r="R84" s="33"/>
      <c r="S84" s="33"/>
      <c r="T84" s="34"/>
      <c r="U84" s="34"/>
      <c r="V84" s="34"/>
      <c r="W84" s="34"/>
      <c r="X84" s="34"/>
      <c r="Y84" s="34"/>
      <c r="Z84" s="23" t="e">
        <f>SUMIFS(Z3:Z38, O3:O38, "=CIC")</f>
        <v>#REF!</v>
      </c>
      <c r="AA84" s="29"/>
      <c r="AB84" s="29"/>
      <c r="AC84" s="29"/>
      <c r="AD84" s="29"/>
      <c r="AE84" s="33"/>
      <c r="AF84" s="33"/>
      <c r="AG84" s="34"/>
      <c r="AH84" s="34"/>
      <c r="AI84" s="34"/>
      <c r="AJ84" s="34"/>
      <c r="AK84" s="34"/>
      <c r="AL84" s="34"/>
      <c r="AM84" s="23" t="e">
        <f>SUMIFS(AM3:AM38, AB3:AB38, "=CIC")</f>
        <v>#REF!</v>
      </c>
      <c r="AN84" s="29"/>
      <c r="AO84" s="29"/>
      <c r="AP84" s="29"/>
      <c r="AQ84" s="29"/>
      <c r="AR84" s="29"/>
      <c r="AS84" s="29"/>
      <c r="AT84" s="29"/>
      <c r="AU84" s="29"/>
      <c r="AV84" s="29"/>
      <c r="AW84" s="29"/>
      <c r="AX84" s="29"/>
      <c r="AY84" s="29"/>
      <c r="AZ84" s="23" t="e">
        <f>SUMIFS(AZ4:AZ38, AO4:AO38, "=CIC")</f>
        <v>#REF!</v>
      </c>
      <c r="BA84" s="29"/>
      <c r="BB84" s="29"/>
      <c r="BC84" s="29"/>
      <c r="BD84" s="29"/>
      <c r="BE84" s="29"/>
      <c r="BF84" s="29"/>
      <c r="BG84" s="29"/>
      <c r="BH84" s="29"/>
      <c r="BI84" s="29"/>
      <c r="BJ84" s="29"/>
      <c r="BK84" s="29"/>
      <c r="BL84" s="29"/>
      <c r="BM84" s="23" t="e">
        <f>SUMIFS(BM3:BM38, BB3:BB38, "=CIC")</f>
        <v>#REF!</v>
      </c>
      <c r="BN84" s="29"/>
      <c r="BO84" s="29"/>
      <c r="BP84" s="29"/>
      <c r="BQ84" s="29"/>
      <c r="BR84" s="29"/>
      <c r="BS84" s="29"/>
      <c r="BT84" s="29"/>
      <c r="BU84" s="29"/>
      <c r="BV84" s="29"/>
      <c r="BW84" s="29"/>
      <c r="BX84" s="29"/>
      <c r="BY84" s="29"/>
      <c r="BZ84" s="23" t="e">
        <f>SUMIFS(BZ3:BZ38, BO3:BO38, "=CIC")</f>
        <v>#REF!</v>
      </c>
      <c r="CA84" s="29"/>
      <c r="CB84" s="29"/>
      <c r="CC84" s="29"/>
      <c r="CD84" s="33"/>
      <c r="CE84" s="33"/>
      <c r="CF84" s="33"/>
      <c r="CG84" s="33"/>
      <c r="CH84" s="33"/>
      <c r="CI84" s="33"/>
      <c r="CJ84" s="33"/>
      <c r="CK84" s="33"/>
      <c r="CL84" s="33"/>
      <c r="CM84" s="23" t="e">
        <f>SUMIFS(CM4:CM38, CB4:CB38, "=CIC")</f>
        <v>#REF!</v>
      </c>
      <c r="CN84" s="29"/>
      <c r="CO84" s="33"/>
      <c r="CP84" s="33"/>
      <c r="CQ84" s="33"/>
      <c r="CR84" s="33"/>
      <c r="CS84" s="33"/>
      <c r="CT84" s="33"/>
      <c r="CU84" s="33"/>
      <c r="CV84" s="33"/>
      <c r="CW84" s="33"/>
      <c r="CX84" s="33"/>
      <c r="CY84" s="33"/>
      <c r="CZ84" s="23" t="e">
        <f>SUMIFS(CZ3:CZ37, CO3:CO37, "=CIC")</f>
        <v>#REF!</v>
      </c>
      <c r="DA84" s="29"/>
      <c r="DB84" s="33"/>
      <c r="DC84" s="33"/>
      <c r="DD84" s="33"/>
      <c r="DE84" s="33"/>
      <c r="DF84" s="33"/>
      <c r="DG84" s="33"/>
      <c r="DH84" s="33"/>
      <c r="DI84" s="33"/>
      <c r="DJ84" s="33"/>
      <c r="DK84" s="33"/>
      <c r="DL84" s="33"/>
      <c r="DM84" s="23" t="e">
        <f>SUMIFS(DM5:DM38, DB5:DB38, "=CIC")</f>
        <v>#REF!</v>
      </c>
      <c r="DN84" s="29"/>
      <c r="DO84" s="33"/>
      <c r="DP84" s="33"/>
      <c r="DQ84" s="33"/>
      <c r="DR84" s="33"/>
      <c r="DS84" s="33"/>
      <c r="DT84" s="33"/>
      <c r="DU84" s="33"/>
      <c r="DV84" s="33"/>
      <c r="DW84" s="33"/>
      <c r="DX84" s="34"/>
      <c r="DY84" s="34"/>
      <c r="DZ84" s="23" t="e">
        <f>SUMIFS(DZ5:DZ38, DO5:DO38, "=CIC")</f>
        <v>#REF!</v>
      </c>
      <c r="EA84" s="29"/>
      <c r="EB84" s="33"/>
      <c r="EC84" s="33"/>
      <c r="ED84" s="33"/>
      <c r="EE84" s="33"/>
      <c r="EF84" s="33"/>
      <c r="EG84" s="33"/>
      <c r="EH84" s="33"/>
      <c r="EI84" s="33"/>
      <c r="EJ84" s="33"/>
      <c r="EK84" s="33"/>
      <c r="EL84" s="33"/>
      <c r="EM84" s="23" t="e">
        <f>SUMIFS(EM4:EM38, EB4:EB38, "=CIC")</f>
        <v>#REF!</v>
      </c>
      <c r="EN84" s="29"/>
      <c r="EO84" s="33"/>
      <c r="EP84" s="33"/>
      <c r="EQ84" s="33"/>
      <c r="ER84" s="33"/>
      <c r="ES84" s="33"/>
      <c r="ET84" s="33"/>
      <c r="EU84" s="33"/>
      <c r="EV84" s="33"/>
      <c r="EW84" s="33"/>
      <c r="EX84" s="33"/>
      <c r="EY84" s="33"/>
      <c r="EZ84" s="23" t="e">
        <f>SUMIFS(EZ3:EZ38, EO3:EO38, "=CIC")</f>
        <v>#REF!</v>
      </c>
      <c r="FA84" s="29"/>
      <c r="FC84" s="48"/>
      <c r="FD84" s="48"/>
      <c r="FE84" s="48"/>
      <c r="FF84" s="48"/>
      <c r="FG84" s="48"/>
      <c r="FH84" s="48"/>
      <c r="FI84" s="48"/>
      <c r="FJ84" s="48"/>
      <c r="FK84" s="48"/>
      <c r="FL84" s="48"/>
      <c r="FM84" s="48"/>
      <c r="FN84" s="48"/>
      <c r="FO84" s="48"/>
      <c r="FP84" s="48"/>
      <c r="FQ84" s="48"/>
      <c r="FR84" s="48"/>
      <c r="FS84" s="48"/>
      <c r="FT84" s="48"/>
      <c r="FU84" s="48"/>
      <c r="FV84" s="48"/>
      <c r="FX84" s="29" t="e">
        <f t="shared" si="2"/>
        <v>#REF!</v>
      </c>
      <c r="FY84" s="29" t="e">
        <f t="shared" si="7"/>
        <v>#REF!</v>
      </c>
      <c r="FZ84" s="29" t="e">
        <f t="shared" si="8"/>
        <v>#REF!</v>
      </c>
      <c r="GA84" s="29" t="e">
        <f t="shared" si="9"/>
        <v>#REF!</v>
      </c>
      <c r="GB84" s="36"/>
      <c r="GC84" s="43" t="e">
        <f>SUM(FX84:GA84)</f>
        <v>#REF!</v>
      </c>
    </row>
    <row r="85" spans="1:235">
      <c r="A85" s="28" t="s">
        <v>1319</v>
      </c>
      <c r="B85" s="28"/>
      <c r="C85" s="29"/>
      <c r="D85" s="29"/>
      <c r="E85" s="33"/>
      <c r="F85" s="33"/>
      <c r="G85" s="34"/>
      <c r="H85" s="34"/>
      <c r="I85" s="34"/>
      <c r="J85" s="34"/>
      <c r="K85" s="34"/>
      <c r="L85" s="34"/>
      <c r="M85" s="23" t="e">
        <f>SUMIFS(M3:M38, B3:B38, "=Geo")</f>
        <v>#REF!</v>
      </c>
      <c r="N85" s="29"/>
      <c r="O85" s="29"/>
      <c r="P85" s="29"/>
      <c r="Q85" s="29"/>
      <c r="R85" s="33"/>
      <c r="S85" s="33"/>
      <c r="T85" s="34"/>
      <c r="U85" s="34"/>
      <c r="V85" s="34"/>
      <c r="W85" s="34"/>
      <c r="X85" s="34"/>
      <c r="Y85" s="34"/>
      <c r="Z85" s="23" t="e">
        <f>SUMIFS(Z3:Z38, O3:O38, "=Geo")</f>
        <v>#REF!</v>
      </c>
      <c r="AA85" s="29"/>
      <c r="AB85" s="29"/>
      <c r="AC85" s="29"/>
      <c r="AD85" s="29"/>
      <c r="AE85" s="33"/>
      <c r="AF85" s="33"/>
      <c r="AG85" s="34"/>
      <c r="AH85" s="34"/>
      <c r="AI85" s="34"/>
      <c r="AJ85" s="34"/>
      <c r="AK85" s="34"/>
      <c r="AL85" s="34"/>
      <c r="AM85" s="23" t="e">
        <f>SUMIFS(AM3:AM38, AB3:AB38, "=Geo")</f>
        <v>#REF!</v>
      </c>
      <c r="AN85" s="29"/>
      <c r="AO85" s="29"/>
      <c r="AP85" s="29"/>
      <c r="AQ85" s="29"/>
      <c r="AR85" s="29"/>
      <c r="AS85" s="29"/>
      <c r="AT85" s="29"/>
      <c r="AU85" s="29"/>
      <c r="AV85" s="29"/>
      <c r="AW85" s="29"/>
      <c r="AX85" s="29"/>
      <c r="AY85" s="29"/>
      <c r="AZ85" s="23" t="e">
        <f>SUMIFS(AZ4:AZ38, AO4:AO38, "=Geo")</f>
        <v>#REF!</v>
      </c>
      <c r="BA85" s="29"/>
      <c r="BB85" s="29"/>
      <c r="BC85" s="29"/>
      <c r="BD85" s="29"/>
      <c r="BE85" s="29"/>
      <c r="BF85" s="29"/>
      <c r="BG85" s="29"/>
      <c r="BH85" s="29"/>
      <c r="BI85" s="29"/>
      <c r="BJ85" s="29"/>
      <c r="BK85" s="29"/>
      <c r="BL85" s="29"/>
      <c r="BM85" s="23" t="e">
        <f>SUMIFS(BM3:BM38, BB3:BB38, "=Geo")</f>
        <v>#REF!</v>
      </c>
      <c r="BN85" s="29"/>
      <c r="BO85" s="29"/>
      <c r="BP85" s="29"/>
      <c r="BQ85" s="29"/>
      <c r="BR85" s="29"/>
      <c r="BS85" s="29"/>
      <c r="BT85" s="29"/>
      <c r="BU85" s="29"/>
      <c r="BV85" s="29"/>
      <c r="BW85" s="29"/>
      <c r="BX85" s="29"/>
      <c r="BY85" s="29"/>
      <c r="BZ85" s="23">
        <f>SUMIFS(BZ3:BZ38, BO3:BO38, "=Geo")</f>
        <v>0</v>
      </c>
      <c r="CA85" s="29"/>
      <c r="CB85" s="29"/>
      <c r="CC85" s="29"/>
      <c r="CD85" s="33"/>
      <c r="CE85" s="33"/>
      <c r="CF85" s="33"/>
      <c r="CG85" s="33"/>
      <c r="CH85" s="33"/>
      <c r="CI85" s="33"/>
      <c r="CJ85" s="33"/>
      <c r="CK85" s="33"/>
      <c r="CL85" s="33"/>
      <c r="CM85" s="23" t="e">
        <f>SUMIFS(CM4:CM38, CB4:CB38, "=Geo")</f>
        <v>#REF!</v>
      </c>
      <c r="CN85" s="29"/>
      <c r="CO85" s="33"/>
      <c r="CP85" s="33"/>
      <c r="CQ85" s="33"/>
      <c r="CR85" s="33"/>
      <c r="CS85" s="33"/>
      <c r="CT85" s="33"/>
      <c r="CU85" s="33"/>
      <c r="CV85" s="33"/>
      <c r="CW85" s="33"/>
      <c r="CX85" s="33"/>
      <c r="CY85" s="33"/>
      <c r="CZ85" s="23" t="e">
        <f>SUMIFS(CZ3:CZ37, CO3:CO37, "=Geo")</f>
        <v>#REF!</v>
      </c>
      <c r="DA85" s="29"/>
      <c r="DB85" s="33"/>
      <c r="DC85" s="33"/>
      <c r="DD85" s="33"/>
      <c r="DE85" s="33"/>
      <c r="DF85" s="33"/>
      <c r="DG85" s="33"/>
      <c r="DH85" s="33"/>
      <c r="DI85" s="33"/>
      <c r="DJ85" s="33"/>
      <c r="DK85" s="33"/>
      <c r="DL85" s="33"/>
      <c r="DM85" s="23" t="e">
        <f>SUMIFS(DM4:DM38, DB4:DB38, "=Geo")</f>
        <v>#REF!</v>
      </c>
      <c r="DN85" s="29"/>
      <c r="DO85" s="33"/>
      <c r="DP85" s="33"/>
      <c r="DQ85" s="33"/>
      <c r="DR85" s="33"/>
      <c r="DS85" s="33"/>
      <c r="DT85" s="33"/>
      <c r="DU85" s="33"/>
      <c r="DV85" s="33"/>
      <c r="DW85" s="33"/>
      <c r="DX85" s="33"/>
      <c r="DY85" s="33"/>
      <c r="DZ85" s="23" t="e">
        <f>SUMIFS(DZ4:DZ38, DO4:DO38, "=Geo")</f>
        <v>#REF!</v>
      </c>
      <c r="EA85" s="29"/>
      <c r="EB85" s="33"/>
      <c r="EC85" s="33"/>
      <c r="ED85" s="33"/>
      <c r="EE85" s="33"/>
      <c r="EF85" s="33"/>
      <c r="EG85" s="33"/>
      <c r="EH85" s="33"/>
      <c r="EI85" s="33"/>
      <c r="EJ85" s="33"/>
      <c r="EK85" s="33"/>
      <c r="EL85" s="33"/>
      <c r="EM85" s="23" t="e">
        <f>SUMIFS(EM4:EM38, EB4:EB38, "=Geo")</f>
        <v>#REF!</v>
      </c>
      <c r="EN85" s="29"/>
      <c r="EO85" s="33"/>
      <c r="EP85" s="33"/>
      <c r="EQ85" s="33"/>
      <c r="ER85" s="33"/>
      <c r="ES85" s="33"/>
      <c r="ET85" s="33"/>
      <c r="EU85" s="33"/>
      <c r="EV85" s="33"/>
      <c r="EW85" s="33"/>
      <c r="EX85" s="33"/>
      <c r="EY85" s="33"/>
      <c r="EZ85" s="23">
        <f>SUMIFS(EZ3:EZ38, EO3:EO38, "=Geo")</f>
        <v>0</v>
      </c>
      <c r="FA85" s="29"/>
      <c r="FC85" s="48"/>
      <c r="FD85" s="48"/>
      <c r="FE85" s="48"/>
      <c r="FF85" s="48"/>
      <c r="FG85" s="48"/>
      <c r="FH85" s="48"/>
      <c r="FI85" s="48"/>
      <c r="FJ85" s="48"/>
      <c r="FK85" s="48"/>
      <c r="FL85" s="48"/>
      <c r="FM85" s="48"/>
      <c r="FN85" s="48"/>
      <c r="FO85" s="48"/>
      <c r="FP85" s="48"/>
      <c r="FQ85" s="48"/>
      <c r="FR85" s="48"/>
      <c r="FS85" s="48"/>
      <c r="FT85" s="48"/>
      <c r="FU85" s="48"/>
      <c r="FV85" s="48"/>
      <c r="FX85" s="29" t="e">
        <f>SUM(M85,Z85,AM85)</f>
        <v>#REF!</v>
      </c>
      <c r="FY85" s="29" t="e">
        <f t="shared" si="7"/>
        <v>#REF!</v>
      </c>
      <c r="FZ85" s="29" t="e">
        <f t="shared" si="8"/>
        <v>#REF!</v>
      </c>
      <c r="GA85" s="29" t="e">
        <f t="shared" si="9"/>
        <v>#REF!</v>
      </c>
      <c r="GC85" s="43" t="e">
        <f t="shared" si="0"/>
        <v>#REF!</v>
      </c>
    </row>
    <row r="86" spans="1:235" s="36" customFormat="1">
      <c r="A86" s="28" t="s">
        <v>1320</v>
      </c>
      <c r="B86" s="28"/>
      <c r="C86" s="29"/>
      <c r="D86" s="29"/>
      <c r="E86" s="33"/>
      <c r="F86" s="33"/>
      <c r="G86" s="34"/>
      <c r="H86" s="34"/>
      <c r="I86" s="34"/>
      <c r="J86" s="34"/>
      <c r="K86" s="34"/>
      <c r="L86" s="34"/>
      <c r="M86" s="29" t="e">
        <f>SUM(M3:M28)</f>
        <v>#REF!</v>
      </c>
      <c r="N86" s="29"/>
      <c r="O86" s="29"/>
      <c r="P86" s="29"/>
      <c r="Q86" s="29"/>
      <c r="R86" s="33"/>
      <c r="S86" s="33"/>
      <c r="T86" s="34"/>
      <c r="U86" s="34"/>
      <c r="V86" s="34"/>
      <c r="W86" s="34"/>
      <c r="X86" s="34"/>
      <c r="Y86" s="34"/>
      <c r="Z86" s="29" t="e">
        <f>SUM(Z3:Z38)</f>
        <v>#REF!</v>
      </c>
      <c r="AA86" s="29"/>
      <c r="AB86" s="29"/>
      <c r="AC86" s="29"/>
      <c r="AD86" s="29"/>
      <c r="AE86" s="33"/>
      <c r="AF86" s="33"/>
      <c r="AG86" s="34"/>
      <c r="AH86" s="34"/>
      <c r="AI86" s="34"/>
      <c r="AJ86" s="34"/>
      <c r="AK86" s="34"/>
      <c r="AL86" s="34"/>
      <c r="AM86" s="29" t="e">
        <f>SUM(AM3:AM28)</f>
        <v>#REF!</v>
      </c>
      <c r="AN86" s="29"/>
      <c r="AO86" s="29"/>
      <c r="AP86" s="29"/>
      <c r="AQ86" s="29"/>
      <c r="AR86" s="29"/>
      <c r="AS86" s="29"/>
      <c r="AT86" s="29"/>
      <c r="AU86" s="29"/>
      <c r="AV86" s="29"/>
      <c r="AW86" s="29"/>
      <c r="AX86" s="29"/>
      <c r="AY86" s="29"/>
      <c r="AZ86" s="29" t="e">
        <f>SUM(AZ3:AZ31)</f>
        <v>#REF!</v>
      </c>
      <c r="BA86" s="29"/>
      <c r="BB86" s="29"/>
      <c r="BC86" s="29"/>
      <c r="BD86" s="29"/>
      <c r="BE86" s="29"/>
      <c r="BF86" s="29"/>
      <c r="BG86" s="29"/>
      <c r="BH86" s="29"/>
      <c r="BI86" s="29"/>
      <c r="BJ86" s="29"/>
      <c r="BK86" s="29"/>
      <c r="BL86" s="29"/>
      <c r="BM86" s="29" t="e">
        <f>SUM(BM3:BM28)</f>
        <v>#REF!</v>
      </c>
      <c r="BN86" s="29"/>
      <c r="BO86" s="29"/>
      <c r="BP86" s="29"/>
      <c r="BQ86" s="29"/>
      <c r="BR86" s="29"/>
      <c r="BS86" s="29"/>
      <c r="BT86" s="29"/>
      <c r="BU86" s="29"/>
      <c r="BV86" s="29"/>
      <c r="BW86" s="29"/>
      <c r="BX86" s="29"/>
      <c r="BY86" s="29"/>
      <c r="BZ86" s="29" t="e">
        <f>SUM(BZ3:BZ28)</f>
        <v>#REF!</v>
      </c>
      <c r="CA86" s="29"/>
      <c r="CB86" s="29"/>
      <c r="CC86" s="29"/>
      <c r="CD86" s="33"/>
      <c r="CE86" s="33"/>
      <c r="CF86" s="33"/>
      <c r="CG86" s="33"/>
      <c r="CH86" s="33"/>
      <c r="CI86" s="33"/>
      <c r="CJ86" s="33"/>
      <c r="CK86" s="33"/>
      <c r="CL86" s="33"/>
      <c r="CM86" s="29" t="e">
        <f>SUM(CM3:CM32)</f>
        <v>#REF!</v>
      </c>
      <c r="CN86" s="29"/>
      <c r="CO86" s="33"/>
      <c r="CP86" s="33"/>
      <c r="CQ86" s="33"/>
      <c r="CR86" s="33"/>
      <c r="CS86" s="33"/>
      <c r="CT86" s="33"/>
      <c r="CU86" s="33"/>
      <c r="CV86" s="33"/>
      <c r="CW86" s="33"/>
      <c r="CX86" s="33"/>
      <c r="CY86" s="33"/>
      <c r="CZ86" s="29" t="e">
        <f>SUM(CZ3:CZ37)</f>
        <v>#REF!</v>
      </c>
      <c r="DA86" s="29"/>
      <c r="DB86" s="33"/>
      <c r="DC86" s="33"/>
      <c r="DD86" s="33"/>
      <c r="DE86" s="33"/>
      <c r="DF86" s="33"/>
      <c r="DG86" s="33"/>
      <c r="DH86" s="33"/>
      <c r="DI86" s="33"/>
      <c r="DJ86" s="33"/>
      <c r="DK86" s="33"/>
      <c r="DL86" s="33"/>
      <c r="DM86" s="29" t="e">
        <f>SUM(DM3:DM38)</f>
        <v>#REF!</v>
      </c>
      <c r="DN86" s="29"/>
      <c r="DO86" s="33"/>
      <c r="DP86" s="33"/>
      <c r="DQ86" s="33"/>
      <c r="DR86" s="33"/>
      <c r="DS86" s="33"/>
      <c r="DT86" s="33"/>
      <c r="DU86" s="33"/>
      <c r="DV86" s="33"/>
      <c r="DW86" s="33"/>
      <c r="DX86" s="33"/>
      <c r="DY86" s="33"/>
      <c r="DZ86" s="29" t="e">
        <f>SUM(DZ4:DZ38)</f>
        <v>#REF!</v>
      </c>
      <c r="EA86" s="29"/>
      <c r="EB86" s="33"/>
      <c r="EC86" s="33"/>
      <c r="ED86" s="33"/>
      <c r="EE86" s="33"/>
      <c r="EF86" s="33"/>
      <c r="EG86" s="33"/>
      <c r="EH86" s="33"/>
      <c r="EI86" s="33"/>
      <c r="EJ86" s="33"/>
      <c r="EK86" s="33"/>
      <c r="EL86" s="33"/>
      <c r="EM86" s="29" t="e">
        <f>SUM(EM4:EM18)</f>
        <v>#REF!</v>
      </c>
      <c r="EN86" s="29"/>
      <c r="EO86" s="33"/>
      <c r="EP86" s="33"/>
      <c r="EQ86" s="33"/>
      <c r="ER86" s="33"/>
      <c r="ES86" s="33"/>
      <c r="ET86" s="33"/>
      <c r="EU86" s="33"/>
      <c r="EV86" s="33"/>
      <c r="EW86" s="33"/>
      <c r="EX86" s="33"/>
      <c r="EY86" s="33"/>
      <c r="EZ86" s="29" t="e">
        <f>SUM(EZ3:EZ28)</f>
        <v>#REF!</v>
      </c>
      <c r="FA86" s="29"/>
      <c r="FC86" s="48"/>
      <c r="FD86" s="48"/>
      <c r="FE86" s="48"/>
      <c r="FF86" s="48"/>
      <c r="FG86" s="48"/>
      <c r="FH86" s="48"/>
      <c r="FI86" s="48"/>
      <c r="FJ86" s="48"/>
      <c r="FK86" s="48"/>
      <c r="FL86" s="48"/>
      <c r="FM86" s="48"/>
      <c r="FN86" s="48"/>
      <c r="FO86" s="48"/>
      <c r="FP86" s="48"/>
      <c r="FQ86" s="48"/>
      <c r="FR86" s="48"/>
      <c r="FS86" s="48"/>
      <c r="FT86" s="48"/>
      <c r="FU86" s="48"/>
      <c r="FV86" s="48"/>
      <c r="FX86" s="29" t="e">
        <f>SUM(M86,Z86,AM86)</f>
        <v>#REF!</v>
      </c>
      <c r="FY86" s="29" t="e">
        <f t="shared" si="7"/>
        <v>#REF!</v>
      </c>
      <c r="FZ86" s="29" t="e">
        <f t="shared" si="8"/>
        <v>#REF!</v>
      </c>
      <c r="GA86" s="29" t="e">
        <f t="shared" si="9"/>
        <v>#REF!</v>
      </c>
      <c r="GB86" s="26"/>
      <c r="GC86" s="41" t="e">
        <f>SUM(FX86:GA86)</f>
        <v>#REF!</v>
      </c>
    </row>
    <row r="87" spans="1:235" s="36" customFormat="1">
      <c r="A87" s="37"/>
      <c r="B87" s="37"/>
      <c r="C87" s="35"/>
      <c r="D87" s="35"/>
      <c r="G87" s="38"/>
      <c r="H87" s="38"/>
      <c r="I87" s="38"/>
      <c r="J87" s="38"/>
      <c r="K87" s="38"/>
      <c r="L87" s="38"/>
      <c r="M87" s="35"/>
      <c r="N87" s="35"/>
      <c r="O87" s="35"/>
      <c r="P87" s="35"/>
      <c r="Q87" s="35"/>
      <c r="T87" s="38"/>
      <c r="U87" s="38"/>
      <c r="V87" s="38"/>
      <c r="W87" s="38"/>
      <c r="X87" s="38"/>
      <c r="Y87" s="38"/>
      <c r="Z87" s="35"/>
      <c r="AA87" s="35"/>
      <c r="AB87" s="35"/>
      <c r="AC87" s="35"/>
      <c r="AD87" s="35"/>
      <c r="AG87" s="38"/>
      <c r="AH87" s="38"/>
      <c r="AI87" s="38"/>
      <c r="AJ87" s="38"/>
      <c r="AK87" s="38"/>
      <c r="AL87" s="38"/>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FC87" s="48"/>
      <c r="FD87" s="48"/>
      <c r="FE87" s="48"/>
      <c r="FF87" s="48"/>
      <c r="FG87" s="48"/>
      <c r="FH87" s="48"/>
      <c r="FI87" s="48"/>
      <c r="FJ87" s="48"/>
      <c r="FK87" s="48"/>
      <c r="FL87" s="48"/>
      <c r="FM87" s="48"/>
      <c r="FN87" s="48"/>
      <c r="FO87" s="48"/>
      <c r="FP87" s="48"/>
      <c r="FQ87" s="48"/>
      <c r="FR87" s="48"/>
      <c r="FS87" s="48"/>
      <c r="FT87" s="48"/>
      <c r="FU87" s="48"/>
      <c r="FV87" s="48"/>
      <c r="FX87" s="33"/>
      <c r="FY87" s="33"/>
      <c r="FZ87" s="33"/>
      <c r="GA87" s="33"/>
      <c r="GC87" s="40"/>
    </row>
    <row r="88" spans="1:235" s="36" customFormat="1">
      <c r="A88" s="39"/>
      <c r="B88" s="39"/>
      <c r="FC88" s="527"/>
      <c r="FD88" s="527"/>
      <c r="FE88" s="527"/>
      <c r="FF88" s="527"/>
      <c r="FG88" s="527"/>
      <c r="FH88" s="529"/>
      <c r="FI88" s="529"/>
      <c r="FJ88" s="529"/>
      <c r="FK88" s="529"/>
      <c r="FL88" s="529"/>
      <c r="FM88" s="527"/>
      <c r="FN88" s="527"/>
      <c r="FO88" s="527"/>
      <c r="FP88" s="527"/>
      <c r="FQ88" s="527"/>
      <c r="FR88" s="529"/>
      <c r="FS88" s="529"/>
      <c r="FT88" s="529"/>
      <c r="FU88" s="529"/>
      <c r="FV88" s="529"/>
      <c r="FX88" s="33"/>
      <c r="FY88" s="33"/>
      <c r="FZ88" s="33"/>
      <c r="GA88" s="33"/>
      <c r="GC88" s="40"/>
    </row>
    <row r="89" spans="1:235" s="36" customFormat="1">
      <c r="A89" s="39"/>
      <c r="B89" s="39"/>
      <c r="FC89" s="527"/>
      <c r="FD89" s="527"/>
      <c r="FE89" s="527"/>
      <c r="FF89" s="527"/>
      <c r="FG89" s="527"/>
      <c r="FH89" s="529"/>
      <c r="FI89" s="529"/>
      <c r="FJ89" s="529"/>
      <c r="FK89" s="529"/>
      <c r="FL89" s="529"/>
      <c r="FM89" s="527"/>
      <c r="FN89" s="527"/>
      <c r="FO89" s="527"/>
      <c r="FP89" s="527"/>
      <c r="FQ89" s="527"/>
      <c r="FR89" s="529"/>
      <c r="FS89" s="529"/>
      <c r="FT89" s="529"/>
      <c r="FU89" s="529"/>
      <c r="FV89" s="529"/>
      <c r="FX89" s="33"/>
      <c r="FY89" s="33"/>
      <c r="FZ89" s="33"/>
      <c r="GA89" s="33"/>
      <c r="GC89" s="40"/>
    </row>
    <row r="90" spans="1:235" s="36" customFormat="1">
      <c r="A90" s="39"/>
      <c r="B90" s="39"/>
      <c r="FC90" s="527"/>
      <c r="FD90" s="527"/>
      <c r="FE90" s="527"/>
      <c r="FF90" s="527"/>
      <c r="FG90" s="527"/>
      <c r="FH90" s="529"/>
      <c r="FI90" s="529"/>
      <c r="FJ90" s="529"/>
      <c r="FK90" s="529"/>
      <c r="FL90" s="529"/>
      <c r="FM90" s="527"/>
      <c r="FN90" s="527"/>
      <c r="FO90" s="527"/>
      <c r="FP90" s="527"/>
      <c r="FQ90" s="527"/>
      <c r="FR90" s="529"/>
      <c r="FS90" s="529"/>
      <c r="FT90" s="529"/>
      <c r="FU90" s="529"/>
      <c r="FV90" s="529"/>
      <c r="FX90" s="33"/>
      <c r="FY90" s="33"/>
      <c r="FZ90" s="33"/>
      <c r="GA90" s="33"/>
      <c r="GC90" s="40"/>
    </row>
    <row r="91" spans="1:235" s="36" customFormat="1">
      <c r="A91" s="39"/>
      <c r="B91" s="39"/>
      <c r="FC91" s="527"/>
      <c r="FD91" s="527"/>
      <c r="FE91" s="527"/>
      <c r="FF91" s="527"/>
      <c r="FG91" s="527"/>
      <c r="FH91" s="529"/>
      <c r="FI91" s="529"/>
      <c r="FJ91" s="529"/>
      <c r="FK91" s="529"/>
      <c r="FL91" s="529"/>
      <c r="FM91" s="527"/>
      <c r="FN91" s="527"/>
      <c r="FO91" s="527"/>
      <c r="FP91" s="527"/>
      <c r="FQ91" s="527"/>
      <c r="FR91" s="529"/>
      <c r="FS91" s="529"/>
      <c r="FT91" s="529"/>
      <c r="FU91" s="529"/>
      <c r="FV91" s="529"/>
      <c r="FX91" s="33"/>
      <c r="FY91" s="33"/>
      <c r="FZ91" s="33"/>
      <c r="GA91" s="33"/>
      <c r="GC91" s="40"/>
    </row>
    <row r="92" spans="1:235" s="36" customFormat="1">
      <c r="A92" s="39"/>
      <c r="B92" s="39"/>
      <c r="FC92" s="527"/>
      <c r="FD92" s="527"/>
      <c r="FE92" s="527"/>
      <c r="FF92" s="527"/>
      <c r="FG92" s="527"/>
      <c r="FH92" s="529"/>
      <c r="FI92" s="529"/>
      <c r="FJ92" s="529"/>
      <c r="FK92" s="529"/>
      <c r="FL92" s="529"/>
      <c r="FM92" s="527"/>
      <c r="FN92" s="527"/>
      <c r="FO92" s="527"/>
      <c r="FP92" s="527"/>
      <c r="FQ92" s="527"/>
      <c r="FR92" s="529"/>
      <c r="FS92" s="529"/>
      <c r="FT92" s="529"/>
      <c r="FU92" s="529"/>
      <c r="FV92" s="529"/>
      <c r="FX92" s="33"/>
      <c r="FY92" s="33"/>
      <c r="FZ92" s="33"/>
      <c r="GA92" s="33"/>
      <c r="GC92" s="40"/>
    </row>
    <row r="93" spans="1:235" s="36" customFormat="1">
      <c r="A93" s="39"/>
      <c r="B93" s="39"/>
      <c r="FC93" s="527"/>
      <c r="FD93" s="527"/>
      <c r="FE93" s="527"/>
      <c r="FF93" s="527"/>
      <c r="FG93" s="527"/>
      <c r="FH93" s="529"/>
      <c r="FI93" s="529"/>
      <c r="FJ93" s="529"/>
      <c r="FK93" s="529"/>
      <c r="FL93" s="529"/>
      <c r="FM93" s="527"/>
      <c r="FN93" s="527"/>
      <c r="FO93" s="527"/>
      <c r="FP93" s="527"/>
      <c r="FQ93" s="527"/>
      <c r="FR93" s="529"/>
      <c r="FS93" s="529"/>
      <c r="FT93" s="529"/>
      <c r="FU93" s="529"/>
      <c r="FV93" s="529"/>
      <c r="FX93" s="33"/>
      <c r="FY93" s="33"/>
      <c r="FZ93" s="33"/>
      <c r="GA93" s="33"/>
      <c r="GC93" s="40"/>
    </row>
    <row r="94" spans="1:235" s="36" customFormat="1" hidden="1">
      <c r="A94" s="39"/>
      <c r="B94" s="39"/>
      <c r="FC94" s="527"/>
      <c r="FD94" s="527"/>
      <c r="FE94" s="527"/>
      <c r="FF94" s="527"/>
      <c r="FG94" s="527"/>
      <c r="FH94" s="529"/>
      <c r="FI94" s="529"/>
      <c r="FJ94" s="529"/>
      <c r="FK94" s="529"/>
      <c r="FL94" s="529"/>
      <c r="FM94" s="527"/>
      <c r="FN94" s="527"/>
      <c r="FO94" s="527"/>
      <c r="FP94" s="527"/>
      <c r="FQ94" s="527"/>
      <c r="FR94" s="529"/>
      <c r="FS94" s="529"/>
      <c r="FT94" s="529"/>
      <c r="FU94" s="529"/>
      <c r="FV94" s="529"/>
      <c r="FX94" s="33"/>
      <c r="FY94" s="33"/>
      <c r="FZ94" s="33"/>
      <c r="GA94" s="33"/>
      <c r="GC94" s="40"/>
    </row>
    <row r="95" spans="1:235" ht="15" hidden="1" thickBot="1">
      <c r="A95" s="39"/>
      <c r="B95" s="39"/>
      <c r="C95" s="639" t="s">
        <v>1321</v>
      </c>
      <c r="D95" s="639"/>
      <c r="E95" s="639"/>
      <c r="F95" s="639"/>
      <c r="G95" s="639"/>
      <c r="H95" s="639"/>
      <c r="I95" s="639"/>
      <c r="J95" s="639"/>
      <c r="K95" s="639"/>
      <c r="L95" s="639"/>
      <c r="M95" s="639"/>
      <c r="N95" s="639"/>
      <c r="O95" s="639"/>
      <c r="P95" s="639"/>
      <c r="Q95" s="639"/>
      <c r="R95" s="639"/>
      <c r="S95" s="639"/>
      <c r="T95" s="639"/>
      <c r="U95" s="639"/>
      <c r="V95" s="36"/>
      <c r="W95" s="36"/>
      <c r="X95" s="623" t="s">
        <v>1321</v>
      </c>
      <c r="Y95" s="624"/>
      <c r="Z95" s="624"/>
      <c r="AA95" s="624"/>
      <c r="AB95" s="624"/>
      <c r="AC95" s="624"/>
      <c r="AD95" s="624"/>
      <c r="AE95" s="624"/>
      <c r="AF95" s="624"/>
      <c r="AG95" s="624"/>
      <c r="AH95" s="624"/>
      <c r="AI95" s="624"/>
      <c r="AJ95" s="624"/>
      <c r="AK95" s="624"/>
      <c r="AL95" s="624"/>
      <c r="AM95" s="624"/>
      <c r="AN95" s="624"/>
      <c r="AO95" s="624"/>
      <c r="AP95" s="624"/>
      <c r="AQ95" s="624"/>
      <c r="AR95" s="624"/>
      <c r="AS95" s="624"/>
      <c r="AT95" s="624"/>
      <c r="AU95" s="624"/>
      <c r="AV95" s="625"/>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C95" s="527"/>
      <c r="FD95" s="527"/>
      <c r="FE95" s="527"/>
      <c r="FF95" s="527"/>
      <c r="FG95" s="527"/>
      <c r="FH95" s="529"/>
      <c r="FI95" s="529"/>
      <c r="FJ95" s="529"/>
      <c r="FK95" s="529"/>
      <c r="FL95" s="529"/>
      <c r="FM95" s="527"/>
      <c r="FN95" s="527"/>
      <c r="FO95" s="527"/>
      <c r="FP95" s="527"/>
      <c r="FQ95" s="527"/>
      <c r="FR95" s="529"/>
      <c r="FS95" s="529"/>
      <c r="FT95" s="529"/>
      <c r="FU95" s="529"/>
      <c r="FV95" s="529"/>
      <c r="GB95" s="36"/>
    </row>
    <row r="96" spans="1:235" ht="15" hidden="1" thickBot="1">
      <c r="C96" s="640" t="s">
        <v>1322</v>
      </c>
      <c r="D96" s="643" t="s">
        <v>47</v>
      </c>
      <c r="E96" s="644"/>
      <c r="F96" s="644"/>
      <c r="G96" s="644"/>
      <c r="H96" s="644"/>
      <c r="I96" s="644"/>
      <c r="J96" s="644"/>
      <c r="K96" s="644"/>
      <c r="L96" s="645"/>
      <c r="M96" s="646" t="s">
        <v>78</v>
      </c>
      <c r="N96" s="647"/>
      <c r="O96" s="647"/>
      <c r="P96" s="647"/>
      <c r="Q96" s="647"/>
      <c r="R96" s="647"/>
      <c r="S96" s="647"/>
      <c r="T96" s="647"/>
      <c r="U96" s="648"/>
      <c r="X96" s="626" t="s">
        <v>1322</v>
      </c>
      <c r="Y96" s="627" t="s">
        <v>99</v>
      </c>
      <c r="Z96" s="628"/>
      <c r="AA96" s="628"/>
      <c r="AB96" s="628"/>
      <c r="AC96" s="628"/>
      <c r="AD96" s="628"/>
      <c r="AE96" s="628"/>
      <c r="AF96" s="628"/>
      <c r="AG96" s="628"/>
      <c r="AH96" s="628"/>
      <c r="AI96" s="628"/>
      <c r="AJ96" s="629"/>
      <c r="AK96" s="630" t="s">
        <v>121</v>
      </c>
      <c r="AL96" s="630"/>
      <c r="AM96" s="630"/>
      <c r="AN96" s="630"/>
      <c r="AO96" s="630"/>
      <c r="AP96" s="630"/>
      <c r="AQ96" s="630"/>
      <c r="AR96" s="630"/>
      <c r="AS96" s="630"/>
      <c r="AT96" s="630"/>
      <c r="AU96" s="630"/>
      <c r="AV96" s="630"/>
      <c r="FC96" s="527"/>
      <c r="FD96" s="527"/>
      <c r="FE96" s="527"/>
      <c r="FF96" s="527"/>
      <c r="FG96" s="527"/>
      <c r="FH96" s="529"/>
      <c r="FI96" s="529"/>
      <c r="FJ96" s="529"/>
      <c r="FK96" s="529"/>
      <c r="FL96" s="529"/>
      <c r="FM96" s="527"/>
      <c r="FN96" s="527"/>
      <c r="FO96" s="527"/>
      <c r="FP96" s="527"/>
      <c r="FQ96" s="527"/>
      <c r="FR96" s="529"/>
      <c r="FS96" s="529"/>
      <c r="FT96" s="529"/>
      <c r="FU96" s="529"/>
      <c r="FV96" s="529"/>
    </row>
    <row r="97" spans="3:48" ht="15" hidden="1" thickBot="1">
      <c r="C97" s="641"/>
      <c r="D97" s="643" t="s">
        <v>1131</v>
      </c>
      <c r="E97" s="644"/>
      <c r="F97" s="649"/>
      <c r="G97" s="643" t="s">
        <v>263</v>
      </c>
      <c r="H97" s="644"/>
      <c r="I97" s="649"/>
      <c r="J97" s="643" t="s">
        <v>1133</v>
      </c>
      <c r="K97" s="644"/>
      <c r="L97" s="649"/>
      <c r="M97" s="650" t="s">
        <v>1131</v>
      </c>
      <c r="N97" s="651"/>
      <c r="O97" s="652"/>
      <c r="P97" s="650" t="s">
        <v>263</v>
      </c>
      <c r="Q97" s="651"/>
      <c r="R97" s="652"/>
      <c r="S97" s="650" t="s">
        <v>1133</v>
      </c>
      <c r="T97" s="651"/>
      <c r="U97" s="653"/>
      <c r="X97" s="626"/>
      <c r="Y97" s="638" t="s">
        <v>1131</v>
      </c>
      <c r="Z97" s="638"/>
      <c r="AA97" s="638"/>
      <c r="AB97" s="638"/>
      <c r="AC97" s="638" t="s">
        <v>263</v>
      </c>
      <c r="AD97" s="638"/>
      <c r="AE97" s="638"/>
      <c r="AF97" s="638"/>
      <c r="AG97" s="638" t="s">
        <v>1133</v>
      </c>
      <c r="AH97" s="638"/>
      <c r="AI97" s="638"/>
      <c r="AJ97" s="638"/>
      <c r="AK97" s="630" t="s">
        <v>1131</v>
      </c>
      <c r="AL97" s="630"/>
      <c r="AM97" s="630"/>
      <c r="AN97" s="630"/>
      <c r="AO97" s="630" t="s">
        <v>263</v>
      </c>
      <c r="AP97" s="630"/>
      <c r="AQ97" s="630"/>
      <c r="AR97" s="630"/>
      <c r="AS97" s="630" t="s">
        <v>1133</v>
      </c>
      <c r="AT97" s="630"/>
      <c r="AU97" s="630"/>
      <c r="AV97" s="630"/>
    </row>
    <row r="98" spans="3:48" ht="29.5" hidden="1" thickBot="1">
      <c r="C98" s="642"/>
      <c r="D98" s="59" t="s">
        <v>50</v>
      </c>
      <c r="E98" s="59" t="s">
        <v>51</v>
      </c>
      <c r="F98" s="59" t="s">
        <v>52</v>
      </c>
      <c r="G98" s="59" t="s">
        <v>50</v>
      </c>
      <c r="H98" s="59" t="s">
        <v>51</v>
      </c>
      <c r="I98" s="59" t="s">
        <v>52</v>
      </c>
      <c r="J98" s="59" t="s">
        <v>50</v>
      </c>
      <c r="K98" s="59" t="s">
        <v>51</v>
      </c>
      <c r="L98" s="59" t="s">
        <v>52</v>
      </c>
      <c r="M98" s="60" t="s">
        <v>50</v>
      </c>
      <c r="N98" s="60" t="s">
        <v>51</v>
      </c>
      <c r="O98" s="60" t="s">
        <v>52</v>
      </c>
      <c r="P98" s="60" t="s">
        <v>50</v>
      </c>
      <c r="Q98" s="60" t="s">
        <v>51</v>
      </c>
      <c r="R98" s="60" t="s">
        <v>52</v>
      </c>
      <c r="S98" s="60" t="s">
        <v>50</v>
      </c>
      <c r="T98" s="60" t="s">
        <v>51</v>
      </c>
      <c r="U98" s="60" t="s">
        <v>52</v>
      </c>
      <c r="X98" s="626"/>
      <c r="Y98" s="61" t="s">
        <v>50</v>
      </c>
      <c r="Z98" s="61" t="s">
        <v>51</v>
      </c>
      <c r="AA98" s="61" t="s">
        <v>52</v>
      </c>
      <c r="AB98" s="61" t="s">
        <v>531</v>
      </c>
      <c r="AC98" s="61" t="s">
        <v>50</v>
      </c>
      <c r="AD98" s="61" t="s">
        <v>51</v>
      </c>
      <c r="AE98" s="61" t="s">
        <v>52</v>
      </c>
      <c r="AF98" s="61" t="s">
        <v>531</v>
      </c>
      <c r="AG98" s="61" t="s">
        <v>50</v>
      </c>
      <c r="AH98" s="61" t="s">
        <v>51</v>
      </c>
      <c r="AI98" s="61" t="s">
        <v>52</v>
      </c>
      <c r="AJ98" s="61" t="s">
        <v>531</v>
      </c>
      <c r="AK98" s="62" t="s">
        <v>50</v>
      </c>
      <c r="AL98" s="62" t="s">
        <v>51</v>
      </c>
      <c r="AM98" s="62" t="s">
        <v>52</v>
      </c>
      <c r="AN98" s="62" t="s">
        <v>531</v>
      </c>
      <c r="AO98" s="62" t="s">
        <v>50</v>
      </c>
      <c r="AP98" s="62" t="s">
        <v>51</v>
      </c>
      <c r="AQ98" s="62" t="s">
        <v>52</v>
      </c>
      <c r="AR98" s="62" t="s">
        <v>531</v>
      </c>
      <c r="AS98" s="62" t="s">
        <v>50</v>
      </c>
      <c r="AT98" s="62" t="s">
        <v>51</v>
      </c>
      <c r="AU98" s="62" t="s">
        <v>52</v>
      </c>
      <c r="AV98" s="62" t="s">
        <v>531</v>
      </c>
    </row>
    <row r="99" spans="3:48" ht="15" hidden="1" thickBot="1">
      <c r="C99" s="63" t="s">
        <v>264</v>
      </c>
      <c r="D99" s="59">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0</v>
      </c>
      <c r="E99"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F9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99" s="59">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0</v>
      </c>
      <c r="H99"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I99"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J99" s="59">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0</v>
      </c>
      <c r="K99"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L99"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M99"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N99"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O99"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P99"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Q99"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R99"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S99"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T99"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U99"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X99" s="63" t="s">
        <v>264</v>
      </c>
      <c r="Y99"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Z99"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AA99"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AB99"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AC99"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D99"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E99"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F99"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G99"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H99"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I99"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J99"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K99"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L99"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M99"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N99"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O99"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P99"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Q99"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R99"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S99"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T99"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U99"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V99"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100" spans="3:48" ht="29.5" hidden="1" thickBot="1">
      <c r="C100" s="63" t="s">
        <v>1323</v>
      </c>
      <c r="D100"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E100"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F100"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G100"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H100"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I100"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J100"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K100"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L100"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M100"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0</v>
      </c>
      <c r="N100"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O100"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P100"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0</v>
      </c>
      <c r="Q100"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R100"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S100"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0</v>
      </c>
      <c r="T100"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U100"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X100" s="63" t="s">
        <v>1323</v>
      </c>
      <c r="Y100"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0</v>
      </c>
      <c r="Z100"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AA100"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AB100"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AC100"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0</v>
      </c>
      <c r="AD100"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E100"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F100"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G100"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0</v>
      </c>
      <c r="AH100"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I100"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J100"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K100"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0</v>
      </c>
      <c r="AL100"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M100"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N100"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O100"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0</v>
      </c>
      <c r="AP100"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Q100"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R100"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S100"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T100"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U100"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0</v>
      </c>
      <c r="AV100"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101" spans="3:48" ht="29.5" hidden="1" thickBot="1">
      <c r="C101" s="63" t="s">
        <v>1324</v>
      </c>
      <c r="D101"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0</v>
      </c>
      <c r="E101"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F101"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G101"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0</v>
      </c>
      <c r="H101"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I101"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J101"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0</v>
      </c>
      <c r="K101"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L101"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M101"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0</v>
      </c>
      <c r="N101"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O101"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P101"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0</v>
      </c>
      <c r="Q101"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R101"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S101"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0</v>
      </c>
      <c r="T101"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U101"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X101" s="63" t="s">
        <v>1324</v>
      </c>
      <c r="Y101"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0</v>
      </c>
      <c r="Z101"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AA101"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AB101"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AC101"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0</v>
      </c>
      <c r="AD101"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E101"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F101"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G101"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H101"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0</v>
      </c>
      <c r="AI101"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J101"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K101"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0</v>
      </c>
      <c r="AL101"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M101"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N101"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O101"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0</v>
      </c>
      <c r="AP101"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Q101"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R101"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S101"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T101"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U101"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0</v>
      </c>
      <c r="AV101"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102" spans="3:48" ht="15" hidden="1" customHeight="1" thickBot="1">
      <c r="C102" s="63" t="s">
        <v>1325</v>
      </c>
      <c r="D102"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E102"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F102"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G102"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H102"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I102"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J102"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K102"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L102"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M102"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0</v>
      </c>
      <c r="N102"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O102"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P102"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0</v>
      </c>
      <c r="Q102"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R102"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S102"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0</v>
      </c>
      <c r="T102"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U102"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V102"/>
      <c r="W102"/>
      <c r="X102" s="63" t="s">
        <v>1325</v>
      </c>
      <c r="Y102"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0</v>
      </c>
      <c r="Z102"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AA102"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AB102"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AC102"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0</v>
      </c>
      <c r="AD102"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E102"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F102"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G102"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0</v>
      </c>
      <c r="AH102"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0</v>
      </c>
      <c r="AI102"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J102"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0</v>
      </c>
      <c r="AK102"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0</v>
      </c>
      <c r="AL102"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M102"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N102"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O102"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0</v>
      </c>
      <c r="AP102"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0</v>
      </c>
      <c r="AQ102"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R102"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S102"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T102"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U102"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V102"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0</v>
      </c>
    </row>
    <row r="103" spans="3:48" ht="15" hidden="1" thickBot="1">
      <c r="C103" s="63" t="s">
        <v>1326</v>
      </c>
      <c r="D103"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E103"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F103"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G103"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H103"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I103"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J103"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K103"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L103"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M103"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N103"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O103"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P103"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Q103"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R103"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S103"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T103"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U103"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V103" s="58"/>
      <c r="W103"/>
      <c r="X103" s="63" t="s">
        <v>1326</v>
      </c>
      <c r="Y103"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0</v>
      </c>
      <c r="Z103"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AA103"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AB103"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AC103"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D103"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0</v>
      </c>
      <c r="AE103"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F103"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G103"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H103"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0</v>
      </c>
      <c r="AI103"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J103"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K103"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L103"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M103"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N103"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O103"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P103"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Q103"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R103"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S103"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T103"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U103"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V103"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4" spans="3:48" ht="56.25" hidden="1" customHeight="1" thickBot="1">
      <c r="C104" s="63" t="s">
        <v>1327</v>
      </c>
      <c r="D104"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0</v>
      </c>
      <c r="E104"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F104"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G104"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0</v>
      </c>
      <c r="H104"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0</v>
      </c>
      <c r="I104"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J104"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0</v>
      </c>
      <c r="K104"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L104"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M104"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0</v>
      </c>
      <c r="N104"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O104"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P104"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0</v>
      </c>
      <c r="Q104"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R104"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S104"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0</v>
      </c>
      <c r="T104"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U104"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V104" s="58"/>
      <c r="W104"/>
      <c r="X104" s="63" t="s">
        <v>1327</v>
      </c>
      <c r="Y104"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0</v>
      </c>
      <c r="Z104"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AA104"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AB104"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AC104"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0</v>
      </c>
      <c r="AD104"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E104"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F104"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G104"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0</v>
      </c>
      <c r="AH104"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0</v>
      </c>
      <c r="AI104"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J104"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K104"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L104"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M104"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N104"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O104"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P104"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Q104"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R104"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S104"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T104"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U104"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V104"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05" spans="3:48" ht="44" hidden="1" thickBot="1">
      <c r="C105" s="63" t="s">
        <v>1328</v>
      </c>
      <c r="D105"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E105"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F105"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G105"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H105"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I105"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J105"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K105"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L105"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M105"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N105"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O105"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P105"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Q105"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R105"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S105"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T105"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U105"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V105"/>
      <c r="W105"/>
      <c r="X105" s="63" t="s">
        <v>1328</v>
      </c>
      <c r="Y105"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0</v>
      </c>
      <c r="Z105"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AA105"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AB105"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AC105"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0</v>
      </c>
      <c r="AD105"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E105"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F105"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G105"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0</v>
      </c>
      <c r="AH105"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I105"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J105"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K105"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L105"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M105"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N105"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O105"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P105"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Q105"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R105"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S105"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T105"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U105"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V105"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06" spans="3:48" ht="44" hidden="1" thickBot="1">
      <c r="C106" s="63" t="s">
        <v>1329</v>
      </c>
      <c r="D106"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0</v>
      </c>
      <c r="E106"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F106"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G106"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0</v>
      </c>
      <c r="H106"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I106"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J106"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0</v>
      </c>
      <c r="K106"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L106"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M106"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0</v>
      </c>
      <c r="N106"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O106"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P106"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0</v>
      </c>
      <c r="Q106"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R106"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S106"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0</v>
      </c>
      <c r="T106"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U106"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V106" s="58"/>
      <c r="W106"/>
      <c r="X106" s="63" t="s">
        <v>1329</v>
      </c>
      <c r="Y106"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0</v>
      </c>
      <c r="Z106"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AA106"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AB106"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AC106"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0</v>
      </c>
      <c r="AD106"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E106"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F106"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G106"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H106"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0</v>
      </c>
      <c r="AI106"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J106"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K106"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0</v>
      </c>
      <c r="AL106"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M106"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N106"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O106"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0</v>
      </c>
      <c r="AP106"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Q106"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R106"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S106"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T106"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U106"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0</v>
      </c>
      <c r="AV106"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07" spans="3:48" ht="15" hidden="1" thickBot="1">
      <c r="C107" s="63" t="s">
        <v>1330</v>
      </c>
      <c r="D107"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0</v>
      </c>
      <c r="E107"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F107"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G107"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0</v>
      </c>
      <c r="H107"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I107"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J107"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0</v>
      </c>
      <c r="K107"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L107"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M107"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N107"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O107"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P107"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Q107"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R107"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S107"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T107"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U107"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V107" s="58"/>
      <c r="W107"/>
      <c r="X107" s="63" t="s">
        <v>1330</v>
      </c>
      <c r="Y107"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0</v>
      </c>
      <c r="Z107"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AA107"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AB107"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AC107"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0</v>
      </c>
      <c r="AD107"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E107"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F107"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G107"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0</v>
      </c>
      <c r="AH107"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0</v>
      </c>
      <c r="AI107"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J107"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K107"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0</v>
      </c>
      <c r="AL107"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M107"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N107"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O107"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0</v>
      </c>
      <c r="AP107"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Q107"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R107"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S107"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T107"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U107"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0</v>
      </c>
      <c r="AV107"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08" spans="3:48" ht="29.5" hidden="1" thickBot="1">
      <c r="C108" s="63" t="s">
        <v>1331</v>
      </c>
      <c r="D108"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E108"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F108"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G108"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H108"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I108"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J108"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K108"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L108"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M108"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0</v>
      </c>
      <c r="N108"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O108"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P108"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0</v>
      </c>
      <c r="Q108"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R108"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S108"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0</v>
      </c>
      <c r="T108"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U108"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V108" s="58"/>
      <c r="W108"/>
      <c r="X108" s="63" t="s">
        <v>1331</v>
      </c>
      <c r="Y108"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0</v>
      </c>
      <c r="Z108"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AA108"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AB108"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AC108"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0</v>
      </c>
      <c r="AD108"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E108"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F108"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G108"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0</v>
      </c>
      <c r="AH108"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0</v>
      </c>
      <c r="AI108"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J108"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K108"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L108"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M108"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N108"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O108"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P108"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Q108"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R108"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S108"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T108"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U108"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V108"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09" spans="3:48" ht="29.5" hidden="1" thickBot="1">
      <c r="C109" s="63" t="s">
        <v>1332</v>
      </c>
      <c r="D109"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E109"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F109"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G109"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H109"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I109"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J109"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K109"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L109"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M109"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0</v>
      </c>
      <c r="N109"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O109"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P109"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0</v>
      </c>
      <c r="Q109"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R109"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S109"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0</v>
      </c>
      <c r="T109"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U109"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V109"/>
      <c r="W109"/>
      <c r="X109" s="63" t="s">
        <v>1332</v>
      </c>
      <c r="Y109"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Z109"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AA109"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AB109"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AC109"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D109"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E109"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F109"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G109"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H109"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I109"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J109"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K109"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0</v>
      </c>
      <c r="AL109"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M109"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N109"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O109"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0</v>
      </c>
      <c r="AP109"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Q109"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R109"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S109"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T109"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U109"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0</v>
      </c>
      <c r="AV109"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10" spans="3:48" ht="29.5" hidden="1" thickBot="1">
      <c r="C110" s="63" t="s">
        <v>1333</v>
      </c>
      <c r="D110"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E110"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F110"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G110"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H110"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I110"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J110"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K110"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L110"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M110"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N110"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O110"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P110"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Q110"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R110"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S110"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T110"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U110"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V110"/>
      <c r="W110"/>
      <c r="X110" s="63" t="s">
        <v>1333</v>
      </c>
      <c r="Y110"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0</v>
      </c>
      <c r="Z110"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AA110"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AB110"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AC110"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0</v>
      </c>
      <c r="AD110"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E110"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F110"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G110"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H110"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I110"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J110"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0</v>
      </c>
      <c r="AK110"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L110"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M110"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N110"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O110"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P110"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Q110"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R110"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S110"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T110"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U110"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V110"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11" spans="3:48" ht="29.5" hidden="1" thickBot="1">
      <c r="C111" s="63" t="s">
        <v>1334</v>
      </c>
      <c r="D111"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E111"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F111"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G111"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H111"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I111"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J111"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K111" s="59">
        <f>SUMIFS('Status of Curriculum Completion'!$M$4:$M$38,'Status of Curriculum Completion'!$C$4:$C$38,"Geo NA Canada",'Status of Curriculum Completion'!$I$4:$I$38,"In Progress")+SUMIFS('Status of Curriculum Completion'!$Z$4:$Z$38,'Status of Curriculum Completion'!$P$4:$P$38,"Geo NA Canada",'Status of Curriculum Completion'!$V$4:$V$38,"In Progress")+SUMIFS('Status of Curriculum Completion'!$AM$4:$AM$38,'Status of Curriculum Completion'!$AC$4:$AC$38,"Geo NA Canada",'Status of Curriculum Completion'!$AI$4:$AI$38,"In Progress")</f>
        <v>0</v>
      </c>
      <c r="L111"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M111"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N111"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O111"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P111"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Q111"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R111"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S111"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T111"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U111"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V111"/>
      <c r="W111"/>
      <c r="X111" s="63" t="s">
        <v>1334</v>
      </c>
      <c r="Y111"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Z111"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AA111"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AB111"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AC111"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D111"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E111"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F111"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G111"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H111"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I111"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J111"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K111"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L111"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M111"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N111"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O111"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P111"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Q111"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R111"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S111"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T111"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U111"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V111"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12" spans="3:48" ht="29.5" hidden="1" thickBot="1">
      <c r="C112" s="63" t="s">
        <v>1335</v>
      </c>
      <c r="D112"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0</v>
      </c>
      <c r="E112"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F112"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G112"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0</v>
      </c>
      <c r="H112"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I112"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J112"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0</v>
      </c>
      <c r="K112"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L112"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M112"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0</v>
      </c>
      <c r="N112"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O112"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P112"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0</v>
      </c>
      <c r="Q112"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R112"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S112"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0</v>
      </c>
      <c r="T112"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U112"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V112"/>
      <c r="W112"/>
      <c r="X112" s="63" t="s">
        <v>1335</v>
      </c>
      <c r="Y112"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0</v>
      </c>
      <c r="Z112"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AA112"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AB112"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AC112"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0</v>
      </c>
      <c r="AD112"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E112"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F112"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G112"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0</v>
      </c>
      <c r="AH112"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0</v>
      </c>
      <c r="AI112"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J112"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K112"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L112"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M112"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N112"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O112"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P112"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Q112"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R112"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S112"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T112"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U112"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V112"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13" spans="3:48" ht="44" hidden="1" thickBot="1">
      <c r="C113" s="63" t="s">
        <v>1336</v>
      </c>
      <c r="D113"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0</v>
      </c>
      <c r="E113"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F113"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113"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0</v>
      </c>
      <c r="H113"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I113"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J113"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0</v>
      </c>
      <c r="K113"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L113"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M113"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N113"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O113"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P113"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Q113"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R113"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S113"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T113"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U113"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V113"/>
      <c r="W113"/>
      <c r="X113" s="63" t="s">
        <v>1336</v>
      </c>
      <c r="Y113"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0</v>
      </c>
      <c r="Z113"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AA113"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AB113"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AC113"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0</v>
      </c>
      <c r="AD113"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E113"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F113"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G113"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0</v>
      </c>
      <c r="AH113"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0</v>
      </c>
      <c r="AI113"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J113"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K113"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0</v>
      </c>
      <c r="AL113"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M113"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N113"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O113"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0</v>
      </c>
      <c r="AP113"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Q113"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R113"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S113"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T113"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U113"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0</v>
      </c>
      <c r="AV113"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row r="114" spans="3:48" ht="44" hidden="1" thickBot="1">
      <c r="C114" s="78" t="s">
        <v>1337</v>
      </c>
      <c r="D114" s="59"/>
      <c r="E114" s="59"/>
      <c r="F114" s="59"/>
      <c r="G114" s="59"/>
      <c r="H114" s="59"/>
      <c r="I114" s="59"/>
      <c r="J114" s="59"/>
      <c r="K114" s="59"/>
      <c r="L114" s="59"/>
      <c r="M114" s="60"/>
      <c r="N114" s="60"/>
      <c r="O114" s="60"/>
      <c r="P114" s="60"/>
      <c r="Q114" s="60"/>
      <c r="R114" s="60"/>
      <c r="S114" s="60"/>
      <c r="T114" s="60"/>
      <c r="U114" s="60"/>
      <c r="V114"/>
      <c r="W114"/>
      <c r="X114" s="78" t="s">
        <v>1337</v>
      </c>
      <c r="Y114" s="61"/>
      <c r="Z114" s="61"/>
      <c r="AA114" s="61"/>
      <c r="AB114" s="61"/>
      <c r="AC114" s="61"/>
      <c r="AD114" s="61"/>
      <c r="AE114" s="61"/>
      <c r="AF114" s="61"/>
      <c r="AG114" s="61"/>
      <c r="AH114" s="61"/>
      <c r="AI114" s="61"/>
      <c r="AJ114" s="61"/>
      <c r="AK114" s="62"/>
      <c r="AL114" s="62"/>
      <c r="AM114" s="62"/>
      <c r="AN114" s="62"/>
      <c r="AO114" s="62"/>
      <c r="AP114" s="62"/>
      <c r="AQ114" s="62"/>
      <c r="AR114" s="62"/>
      <c r="AS114" s="62"/>
      <c r="AT114" s="62"/>
      <c r="AU114" s="62"/>
      <c r="AV114" s="62"/>
    </row>
    <row r="115" spans="3:48" hidden="1">
      <c r="D115" s="26">
        <f t="shared" ref="D115:U115" si="10">SUM(D99:D113)</f>
        <v>0</v>
      </c>
      <c r="E115" s="26">
        <f t="shared" si="10"/>
        <v>47</v>
      </c>
      <c r="F115" s="26">
        <f t="shared" si="10"/>
        <v>0</v>
      </c>
      <c r="G115" s="26">
        <f t="shared" si="10"/>
        <v>0</v>
      </c>
      <c r="H115" s="26">
        <f t="shared" si="10"/>
        <v>0</v>
      </c>
      <c r="I115" s="26">
        <f t="shared" si="10"/>
        <v>0</v>
      </c>
      <c r="J115" s="26">
        <f t="shared" si="10"/>
        <v>0</v>
      </c>
      <c r="K115" s="26">
        <f t="shared" si="10"/>
        <v>0</v>
      </c>
      <c r="L115" s="26">
        <f t="shared" si="10"/>
        <v>0</v>
      </c>
      <c r="M115" s="26">
        <f t="shared" si="10"/>
        <v>0</v>
      </c>
      <c r="N115" s="26">
        <f t="shared" si="10"/>
        <v>24</v>
      </c>
      <c r="O115" s="26">
        <f t="shared" si="10"/>
        <v>0</v>
      </c>
      <c r="P115" s="26">
        <f t="shared" si="10"/>
        <v>0</v>
      </c>
      <c r="Q115" s="26">
        <f t="shared" si="10"/>
        <v>0</v>
      </c>
      <c r="R115" s="26">
        <f t="shared" si="10"/>
        <v>0</v>
      </c>
      <c r="S115" s="26">
        <f t="shared" si="10"/>
        <v>0</v>
      </c>
      <c r="T115" s="26">
        <f t="shared" si="10"/>
        <v>0</v>
      </c>
      <c r="U115" s="26">
        <f t="shared" si="10"/>
        <v>0</v>
      </c>
      <c r="Y115" s="26">
        <f t="shared" ref="Y115:AV115" si="11">SUM(Y99:Y113)</f>
        <v>0</v>
      </c>
      <c r="Z115" s="26">
        <f t="shared" si="11"/>
        <v>37</v>
      </c>
      <c r="AA115" s="26">
        <f t="shared" si="11"/>
        <v>0</v>
      </c>
      <c r="AB115" s="26">
        <f t="shared" si="11"/>
        <v>0</v>
      </c>
      <c r="AC115" s="26">
        <f t="shared" si="11"/>
        <v>0</v>
      </c>
      <c r="AD115" s="26">
        <f t="shared" si="11"/>
        <v>0</v>
      </c>
      <c r="AE115" s="26">
        <f t="shared" si="11"/>
        <v>0</v>
      </c>
      <c r="AF115" s="26">
        <f t="shared" si="11"/>
        <v>0</v>
      </c>
      <c r="AG115" s="26">
        <f t="shared" si="11"/>
        <v>0</v>
      </c>
      <c r="AH115" s="26">
        <f t="shared" si="11"/>
        <v>0</v>
      </c>
      <c r="AI115" s="26">
        <f t="shared" si="11"/>
        <v>0</v>
      </c>
      <c r="AJ115" s="26">
        <f t="shared" si="11"/>
        <v>0</v>
      </c>
      <c r="AK115" s="26">
        <f t="shared" si="11"/>
        <v>0</v>
      </c>
      <c r="AL115" s="26">
        <f t="shared" si="11"/>
        <v>74</v>
      </c>
      <c r="AM115" s="26">
        <f t="shared" si="11"/>
        <v>0</v>
      </c>
      <c r="AN115" s="26">
        <f t="shared" si="11"/>
        <v>0</v>
      </c>
      <c r="AO115" s="26">
        <f t="shared" si="11"/>
        <v>0</v>
      </c>
      <c r="AP115" s="26">
        <f t="shared" si="11"/>
        <v>0</v>
      </c>
      <c r="AQ115" s="26">
        <f t="shared" si="11"/>
        <v>0</v>
      </c>
      <c r="AR115" s="26">
        <f t="shared" si="11"/>
        <v>0</v>
      </c>
      <c r="AS115" s="26">
        <f t="shared" si="11"/>
        <v>0</v>
      </c>
      <c r="AT115" s="26">
        <f t="shared" si="11"/>
        <v>0</v>
      </c>
      <c r="AU115" s="26">
        <f t="shared" si="11"/>
        <v>0</v>
      </c>
      <c r="AV115" s="26">
        <f t="shared" si="11"/>
        <v>0</v>
      </c>
    </row>
    <row r="116" spans="3:48" hidden="1">
      <c r="D116" s="26">
        <f>SUM(D115:F115)</f>
        <v>47</v>
      </c>
      <c r="G116" s="26">
        <f>SUM(G115:I115)</f>
        <v>0</v>
      </c>
      <c r="J116" s="26">
        <f>SUM(J115:L115)</f>
        <v>0</v>
      </c>
      <c r="M116" s="26">
        <f>SUM(M115:O115)</f>
        <v>24</v>
      </c>
      <c r="P116" s="26">
        <f>SUM(P115:R115)</f>
        <v>0</v>
      </c>
      <c r="S116" s="26">
        <f>SUM(S115:U115)</f>
        <v>0</v>
      </c>
      <c r="V116"/>
      <c r="W116"/>
      <c r="Y116" s="26">
        <f>SUM(Y115:AB115)</f>
        <v>37</v>
      </c>
      <c r="AC116" s="26">
        <f>SUM(AC115:AF115)</f>
        <v>0</v>
      </c>
      <c r="AG116" s="26">
        <f>SUM(AG115:AJ115)</f>
        <v>0</v>
      </c>
      <c r="AK116" s="26">
        <f>SUM(AK115:AN115)</f>
        <v>74</v>
      </c>
      <c r="AO116" s="26">
        <f>SUM(AO115:AR115)</f>
        <v>0</v>
      </c>
      <c r="AS116" s="26">
        <f>SUM(AS115:AV115)</f>
        <v>0</v>
      </c>
    </row>
    <row r="117" spans="3:48" hidden="1">
      <c r="V117"/>
      <c r="W117"/>
    </row>
    <row r="118" spans="3:48" hidden="1"/>
  </sheetData>
  <mergeCells count="123">
    <mergeCell ref="DQ17:EA17"/>
    <mergeCell ref="DQ20:EA20"/>
    <mergeCell ref="DQ22:EA22"/>
    <mergeCell ref="DQ24:EA24"/>
    <mergeCell ref="DQ26:EA26"/>
    <mergeCell ref="DQ28:EA28"/>
    <mergeCell ref="DQ30:EA30"/>
    <mergeCell ref="AQ17:BA17"/>
    <mergeCell ref="FX1:GA1"/>
    <mergeCell ref="FC1:FV1"/>
    <mergeCell ref="FC2:FG2"/>
    <mergeCell ref="FH2:FL2"/>
    <mergeCell ref="FM2:FQ2"/>
    <mergeCell ref="FR2:FV2"/>
    <mergeCell ref="DQ1:EA2"/>
    <mergeCell ref="ED1:EN2"/>
    <mergeCell ref="EQ1:FA2"/>
    <mergeCell ref="CQ1:DA2"/>
    <mergeCell ref="DD1:DN2"/>
    <mergeCell ref="BQ1:CA2"/>
    <mergeCell ref="CD1:CN2"/>
    <mergeCell ref="CQ10:DA10"/>
    <mergeCell ref="CQ12:DA12"/>
    <mergeCell ref="BQ4:CA4"/>
    <mergeCell ref="C95:U95"/>
    <mergeCell ref="C96:C98"/>
    <mergeCell ref="D96:L96"/>
    <mergeCell ref="M96:U96"/>
    <mergeCell ref="D97:F97"/>
    <mergeCell ref="G97:I97"/>
    <mergeCell ref="J97:L97"/>
    <mergeCell ref="M97:O97"/>
    <mergeCell ref="P97:R97"/>
    <mergeCell ref="S97:U97"/>
    <mergeCell ref="X95:AV95"/>
    <mergeCell ref="X96:X98"/>
    <mergeCell ref="Y96:AJ96"/>
    <mergeCell ref="AK96:AV96"/>
    <mergeCell ref="D1:N2"/>
    <mergeCell ref="Q1:AA2"/>
    <mergeCell ref="AD1:AN2"/>
    <mergeCell ref="AQ1:BA2"/>
    <mergeCell ref="BD1:BN2"/>
    <mergeCell ref="D4:N4"/>
    <mergeCell ref="D6:N6"/>
    <mergeCell ref="D8:N8"/>
    <mergeCell ref="D11:N11"/>
    <mergeCell ref="D15:N15"/>
    <mergeCell ref="AS97:AV97"/>
    <mergeCell ref="Y97:AB97"/>
    <mergeCell ref="AC97:AF97"/>
    <mergeCell ref="AG97:AJ97"/>
    <mergeCell ref="AK97:AN97"/>
    <mergeCell ref="AO97:AR97"/>
    <mergeCell ref="Q27:AA27"/>
    <mergeCell ref="Q15:AA15"/>
    <mergeCell ref="Q17:AA17"/>
    <mergeCell ref="Q20:AA20"/>
    <mergeCell ref="Q22:AA22"/>
    <mergeCell ref="Q25:AA25"/>
    <mergeCell ref="Q4:AA4"/>
    <mergeCell ref="Q6:AA6"/>
    <mergeCell ref="Q9:AA9"/>
    <mergeCell ref="Q11:AA11"/>
    <mergeCell ref="Q13:AA13"/>
    <mergeCell ref="AQ14:BA14"/>
    <mergeCell ref="BD4:BN4"/>
    <mergeCell ref="BD6:BN6"/>
    <mergeCell ref="BD9:BN9"/>
    <mergeCell ref="BD11:BN11"/>
    <mergeCell ref="BD13:BN13"/>
    <mergeCell ref="AD4:AN4"/>
    <mergeCell ref="AD6:AN6"/>
    <mergeCell ref="AD8:AN8"/>
    <mergeCell ref="AD10:AN10"/>
    <mergeCell ref="BQ6:CA6"/>
    <mergeCell ref="CD4:CN4"/>
    <mergeCell ref="CD6:CN6"/>
    <mergeCell ref="CD9:CN9"/>
    <mergeCell ref="CD11:CN11"/>
    <mergeCell ref="AQ4:BA4"/>
    <mergeCell ref="AQ6:BA6"/>
    <mergeCell ref="AQ8:BA8"/>
    <mergeCell ref="CQ36:DA36"/>
    <mergeCell ref="CQ4:DA4"/>
    <mergeCell ref="CQ6:DA6"/>
    <mergeCell ref="CQ8:DA8"/>
    <mergeCell ref="CD19:CN19"/>
    <mergeCell ref="DD4:DN4"/>
    <mergeCell ref="DD6:DN6"/>
    <mergeCell ref="DD8:DN8"/>
    <mergeCell ref="DD12:DN12"/>
    <mergeCell ref="DD14:DN14"/>
    <mergeCell ref="DD16:DN16"/>
    <mergeCell ref="DD19:DN19"/>
    <mergeCell ref="DD22:DN22"/>
    <mergeCell ref="DD24:DN24"/>
    <mergeCell ref="DD26:DN26"/>
    <mergeCell ref="DD28:DN28"/>
    <mergeCell ref="CQ25:DA25"/>
    <mergeCell ref="CQ28:DA28"/>
    <mergeCell ref="CQ30:DA30"/>
    <mergeCell ref="CQ34:DA34"/>
    <mergeCell ref="CQ14:DA14"/>
    <mergeCell ref="CQ16:DA16"/>
    <mergeCell ref="CQ18:DA18"/>
    <mergeCell ref="CQ20:DA20"/>
    <mergeCell ref="CQ23:DA23"/>
    <mergeCell ref="DQ15:EA15"/>
    <mergeCell ref="DQ4:EA4"/>
    <mergeCell ref="DQ6:EA6"/>
    <mergeCell ref="DQ8:EA8"/>
    <mergeCell ref="DQ10:EA10"/>
    <mergeCell ref="DQ12:EA12"/>
    <mergeCell ref="EQ4:FA4"/>
    <mergeCell ref="EQ6:FA6"/>
    <mergeCell ref="EQ8:FA8"/>
    <mergeCell ref="ED4:EN4"/>
    <mergeCell ref="ED6:EN6"/>
    <mergeCell ref="ED8:EN8"/>
    <mergeCell ref="ED10:EN10"/>
    <mergeCell ref="ED12:EN12"/>
    <mergeCell ref="ED14:EN14"/>
  </mergeCells>
  <phoneticPr fontId="1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4DB8-2ADA-454B-BE76-142039CA545A}">
  <sheetPr codeName="Sheet6"/>
  <dimension ref="A1:AS19"/>
  <sheetViews>
    <sheetView topLeftCell="O1" zoomScale="70" zoomScaleNormal="70" workbookViewId="0">
      <selection sqref="A1:AS19"/>
    </sheetView>
  </sheetViews>
  <sheetFormatPr defaultColWidth="8.453125" defaultRowHeight="14.5"/>
  <sheetData>
    <row r="1" spans="1:45" ht="15" thickBot="1">
      <c r="A1" s="639" t="s">
        <v>1321</v>
      </c>
      <c r="B1" s="639"/>
      <c r="C1" s="639"/>
      <c r="D1" s="639"/>
      <c r="E1" s="639"/>
      <c r="F1" s="639"/>
      <c r="G1" s="639"/>
      <c r="H1" s="639"/>
      <c r="I1" s="639"/>
      <c r="J1" s="639"/>
      <c r="K1" s="639"/>
      <c r="L1" s="639"/>
      <c r="M1" s="639"/>
      <c r="N1" s="639"/>
      <c r="O1" s="639"/>
      <c r="P1" s="639"/>
      <c r="Q1" s="639"/>
      <c r="R1" s="639"/>
      <c r="S1" s="639"/>
      <c r="U1" s="623" t="s">
        <v>1321</v>
      </c>
      <c r="V1" s="624"/>
      <c r="W1" s="624"/>
      <c r="X1" s="624"/>
      <c r="Y1" s="624"/>
      <c r="Z1" s="624"/>
      <c r="AA1" s="624"/>
      <c r="AB1" s="624"/>
      <c r="AC1" s="624"/>
      <c r="AD1" s="624"/>
      <c r="AE1" s="624"/>
      <c r="AF1" s="624"/>
      <c r="AG1" s="624"/>
      <c r="AH1" s="624"/>
      <c r="AI1" s="624"/>
      <c r="AJ1" s="624"/>
      <c r="AK1" s="624"/>
      <c r="AL1" s="624"/>
      <c r="AM1" s="624"/>
      <c r="AN1" s="624"/>
      <c r="AO1" s="624"/>
      <c r="AP1" s="624"/>
      <c r="AQ1" s="624"/>
      <c r="AR1" s="624"/>
      <c r="AS1" s="625"/>
    </row>
    <row r="2" spans="1:45" ht="15" thickBot="1">
      <c r="A2" s="640" t="s">
        <v>1322</v>
      </c>
      <c r="B2" s="643" t="s">
        <v>47</v>
      </c>
      <c r="C2" s="644"/>
      <c r="D2" s="644"/>
      <c r="E2" s="644"/>
      <c r="F2" s="644"/>
      <c r="G2" s="644"/>
      <c r="H2" s="644"/>
      <c r="I2" s="644"/>
      <c r="J2" s="645"/>
      <c r="K2" s="646" t="s">
        <v>78</v>
      </c>
      <c r="L2" s="647"/>
      <c r="M2" s="647"/>
      <c r="N2" s="647"/>
      <c r="O2" s="647"/>
      <c r="P2" s="647"/>
      <c r="Q2" s="647"/>
      <c r="R2" s="647"/>
      <c r="S2" s="648"/>
      <c r="U2" s="626" t="s">
        <v>1322</v>
      </c>
      <c r="V2" s="627" t="s">
        <v>99</v>
      </c>
      <c r="W2" s="628"/>
      <c r="X2" s="628"/>
      <c r="Y2" s="628"/>
      <c r="Z2" s="628"/>
      <c r="AA2" s="628"/>
      <c r="AB2" s="628"/>
      <c r="AC2" s="628"/>
      <c r="AD2" s="628"/>
      <c r="AE2" s="628"/>
      <c r="AF2" s="628"/>
      <c r="AG2" s="629"/>
      <c r="AH2" s="630" t="s">
        <v>121</v>
      </c>
      <c r="AI2" s="630"/>
      <c r="AJ2" s="630"/>
      <c r="AK2" s="630"/>
      <c r="AL2" s="630"/>
      <c r="AM2" s="630"/>
      <c r="AN2" s="630"/>
      <c r="AO2" s="630"/>
      <c r="AP2" s="630"/>
      <c r="AQ2" s="630"/>
      <c r="AR2" s="630"/>
      <c r="AS2" s="630"/>
    </row>
    <row r="3" spans="1:45" ht="15" thickBot="1">
      <c r="A3" s="641"/>
      <c r="B3" s="643" t="s">
        <v>1131</v>
      </c>
      <c r="C3" s="644"/>
      <c r="D3" s="649"/>
      <c r="E3" s="643" t="s">
        <v>263</v>
      </c>
      <c r="F3" s="644"/>
      <c r="G3" s="649"/>
      <c r="H3" s="643" t="s">
        <v>1133</v>
      </c>
      <c r="I3" s="644"/>
      <c r="J3" s="649"/>
      <c r="K3" s="650" t="s">
        <v>1131</v>
      </c>
      <c r="L3" s="651"/>
      <c r="M3" s="652"/>
      <c r="N3" s="650" t="s">
        <v>263</v>
      </c>
      <c r="O3" s="651"/>
      <c r="P3" s="652"/>
      <c r="Q3" s="650" t="s">
        <v>1133</v>
      </c>
      <c r="R3" s="651"/>
      <c r="S3" s="653"/>
      <c r="U3" s="626"/>
      <c r="V3" s="638" t="s">
        <v>1131</v>
      </c>
      <c r="W3" s="638"/>
      <c r="X3" s="638"/>
      <c r="Y3" s="638"/>
      <c r="Z3" s="638" t="s">
        <v>263</v>
      </c>
      <c r="AA3" s="638"/>
      <c r="AB3" s="638"/>
      <c r="AC3" s="638"/>
      <c r="AD3" s="638" t="s">
        <v>1133</v>
      </c>
      <c r="AE3" s="638"/>
      <c r="AF3" s="638"/>
      <c r="AG3" s="638"/>
      <c r="AH3" s="630" t="s">
        <v>1131</v>
      </c>
      <c r="AI3" s="630"/>
      <c r="AJ3" s="630"/>
      <c r="AK3" s="630"/>
      <c r="AL3" s="630" t="s">
        <v>263</v>
      </c>
      <c r="AM3" s="630"/>
      <c r="AN3" s="630"/>
      <c r="AO3" s="630"/>
      <c r="AP3" s="630" t="s">
        <v>1133</v>
      </c>
      <c r="AQ3" s="630"/>
      <c r="AR3" s="630"/>
      <c r="AS3" s="630"/>
    </row>
    <row r="4" spans="1:45" ht="29.5" thickBot="1">
      <c r="A4" s="642"/>
      <c r="B4" s="59" t="s">
        <v>50</v>
      </c>
      <c r="C4" s="59" t="s">
        <v>51</v>
      </c>
      <c r="D4" s="59" t="s">
        <v>52</v>
      </c>
      <c r="E4" s="59" t="s">
        <v>50</v>
      </c>
      <c r="F4" s="59" t="s">
        <v>51</v>
      </c>
      <c r="G4" s="59" t="s">
        <v>52</v>
      </c>
      <c r="H4" s="59" t="s">
        <v>50</v>
      </c>
      <c r="I4" s="59" t="s">
        <v>51</v>
      </c>
      <c r="J4" s="59" t="s">
        <v>52</v>
      </c>
      <c r="K4" s="60" t="s">
        <v>50</v>
      </c>
      <c r="L4" s="60" t="s">
        <v>51</v>
      </c>
      <c r="M4" s="60" t="s">
        <v>52</v>
      </c>
      <c r="N4" s="60" t="s">
        <v>50</v>
      </c>
      <c r="O4" s="60" t="s">
        <v>51</v>
      </c>
      <c r="P4" s="60" t="s">
        <v>52</v>
      </c>
      <c r="Q4" s="60" t="s">
        <v>50</v>
      </c>
      <c r="R4" s="60" t="s">
        <v>51</v>
      </c>
      <c r="S4" s="60" t="s">
        <v>52</v>
      </c>
      <c r="U4" s="626"/>
      <c r="V4" s="61" t="s">
        <v>50</v>
      </c>
      <c r="W4" s="61" t="s">
        <v>51</v>
      </c>
      <c r="X4" s="61" t="s">
        <v>52</v>
      </c>
      <c r="Y4" s="61" t="s">
        <v>531</v>
      </c>
      <c r="Z4" s="61" t="s">
        <v>50</v>
      </c>
      <c r="AA4" s="61" t="s">
        <v>51</v>
      </c>
      <c r="AB4" s="61" t="s">
        <v>52</v>
      </c>
      <c r="AC4" s="61" t="s">
        <v>531</v>
      </c>
      <c r="AD4" s="61" t="s">
        <v>50</v>
      </c>
      <c r="AE4" s="61" t="s">
        <v>51</v>
      </c>
      <c r="AF4" s="61" t="s">
        <v>52</v>
      </c>
      <c r="AG4" s="61" t="s">
        <v>531</v>
      </c>
      <c r="AH4" s="62" t="s">
        <v>50</v>
      </c>
      <c r="AI4" s="62" t="s">
        <v>51</v>
      </c>
      <c r="AJ4" s="62" t="s">
        <v>52</v>
      </c>
      <c r="AK4" s="62" t="s">
        <v>531</v>
      </c>
      <c r="AL4" s="62" t="s">
        <v>50</v>
      </c>
      <c r="AM4" s="62" t="s">
        <v>51</v>
      </c>
      <c r="AN4" s="62" t="s">
        <v>52</v>
      </c>
      <c r="AO4" s="62" t="s">
        <v>531</v>
      </c>
      <c r="AP4" s="62" t="s">
        <v>50</v>
      </c>
      <c r="AQ4" s="62" t="s">
        <v>51</v>
      </c>
      <c r="AR4" s="62" t="s">
        <v>52</v>
      </c>
      <c r="AS4" s="62" t="s">
        <v>531</v>
      </c>
    </row>
    <row r="5" spans="1:45" ht="15" thickBot="1">
      <c r="A5" s="63" t="s">
        <v>264</v>
      </c>
      <c r="B5" s="59">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0</v>
      </c>
      <c r="C5"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D5"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5" s="59">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0</v>
      </c>
      <c r="F5"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G5"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H5" s="59">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0</v>
      </c>
      <c r="I5"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J5"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K5"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L5"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M5"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N5"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O5"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P5"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Q5"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R5"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S5"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U5" s="63" t="s">
        <v>264</v>
      </c>
      <c r="V5"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W5"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X5"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Y5"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Z5"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A5"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B5"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C5"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D5"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E5"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F5"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G5"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H5"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I5"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J5"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K5"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L5"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M5"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N5"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O5"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P5"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Q5"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R5"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S5"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6" spans="1:45" ht="29.5" thickBot="1">
      <c r="A6" s="63" t="s">
        <v>1323</v>
      </c>
      <c r="B6"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C6"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D6"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E6"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F6"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G6"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H6"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I6"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J6"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K6"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0</v>
      </c>
      <c r="L6"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M6"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N6"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0</v>
      </c>
      <c r="O6"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P6"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Q6"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0</v>
      </c>
      <c r="R6"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S6"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U6" s="63" t="s">
        <v>1323</v>
      </c>
      <c r="V6"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0</v>
      </c>
      <c r="W6"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X6"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Y6"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Z6"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0</v>
      </c>
      <c r="AA6"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B6"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C6"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D6"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0</v>
      </c>
      <c r="AE6"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F6"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G6"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H6"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0</v>
      </c>
      <c r="AI6"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J6"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K6"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L6"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0</v>
      </c>
      <c r="AM6"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N6"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O6"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P6"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Q6"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R6"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0</v>
      </c>
      <c r="AS6"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7" spans="1:45" ht="29.5" thickBot="1">
      <c r="A7" s="63" t="s">
        <v>1324</v>
      </c>
      <c r="B7"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0</v>
      </c>
      <c r="C7"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D7"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E7"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0</v>
      </c>
      <c r="F7"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G7"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H7"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0</v>
      </c>
      <c r="I7"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J7"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K7"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0</v>
      </c>
      <c r="L7"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M7"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N7"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0</v>
      </c>
      <c r="O7"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P7"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Q7"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0</v>
      </c>
      <c r="R7"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S7"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U7" s="63" t="s">
        <v>1324</v>
      </c>
      <c r="V7"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0</v>
      </c>
      <c r="W7"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X7"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Y7"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Z7"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0</v>
      </c>
      <c r="AA7"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B7"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C7"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D7"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E7"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0</v>
      </c>
      <c r="AF7"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G7"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H7"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0</v>
      </c>
      <c r="AI7"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J7"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K7"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L7"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0</v>
      </c>
      <c r="AM7"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N7"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O7"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P7"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Q7"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R7"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0</v>
      </c>
      <c r="AS7"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8" spans="1:45" ht="15" thickBot="1">
      <c r="A8" s="63" t="s">
        <v>1325</v>
      </c>
      <c r="B8"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C8"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D8"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E8"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F8"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G8"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H8"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I8"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J8"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K8"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0</v>
      </c>
      <c r="L8"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M8"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N8"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0</v>
      </c>
      <c r="O8"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P8"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Q8"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0</v>
      </c>
      <c r="R8"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S8"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U8" s="63" t="s">
        <v>1325</v>
      </c>
      <c r="V8"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0</v>
      </c>
      <c r="W8"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X8"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Y8"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Z8"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0</v>
      </c>
      <c r="AA8"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B8"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C8"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D8"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0</v>
      </c>
      <c r="AE8"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0</v>
      </c>
      <c r="AF8"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G8"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0</v>
      </c>
      <c r="AH8"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0</v>
      </c>
      <c r="AI8"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J8"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K8"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L8"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0</v>
      </c>
      <c r="AM8"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0</v>
      </c>
      <c r="AN8"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O8"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P8"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Q8"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R8"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S8"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0</v>
      </c>
    </row>
    <row r="9" spans="1:45" ht="15" thickBot="1">
      <c r="A9" s="63" t="s">
        <v>1326</v>
      </c>
      <c r="B9"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C9"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D9"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E9"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F9"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G9"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H9"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I9"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J9"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K9"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L9"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M9"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N9"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O9"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P9"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Q9"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R9"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S9"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U9" s="63" t="s">
        <v>1326</v>
      </c>
      <c r="V9"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0</v>
      </c>
      <c r="W9"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X9"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Y9"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Z9"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A9"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0</v>
      </c>
      <c r="AB9"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C9"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D9"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E9"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0</v>
      </c>
      <c r="AF9"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G9"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H9"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I9"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J9"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K9"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L9"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M9"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N9"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O9"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P9"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Q9"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R9"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S9"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 spans="1:45" ht="15" thickBot="1">
      <c r="A10" s="63" t="s">
        <v>1327</v>
      </c>
      <c r="B10"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0</v>
      </c>
      <c r="C10"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D10"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E10"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0</v>
      </c>
      <c r="F10"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0</v>
      </c>
      <c r="G10"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H10"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0</v>
      </c>
      <c r="I10"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J10"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K10"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0</v>
      </c>
      <c r="L10"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M10"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N10"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0</v>
      </c>
      <c r="O10"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P10"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Q10"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0</v>
      </c>
      <c r="R10"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S10"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U10" s="63" t="s">
        <v>1327</v>
      </c>
      <c r="V10"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0</v>
      </c>
      <c r="W10"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X10"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Y10"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Z10"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0</v>
      </c>
      <c r="AA10"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B10"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C10"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D10"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0</v>
      </c>
      <c r="AE10"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0</v>
      </c>
      <c r="AF10"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G10"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H10"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I10"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J10"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K10"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L10"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M10"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N10"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O10"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P10"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Q10"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R10"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S10"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1" spans="1:45" ht="44" thickBot="1">
      <c r="A11" s="63" t="s">
        <v>1328</v>
      </c>
      <c r="B11"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C11"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D11"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E11"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F11"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G11"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H11"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I11"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J11"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K11"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L11"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M11"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N11"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O11"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P11"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Q11"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R11"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S11"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U11" s="63" t="s">
        <v>1328</v>
      </c>
      <c r="V11"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0</v>
      </c>
      <c r="W11"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X11"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Y11"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Z11"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0</v>
      </c>
      <c r="AA11"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B11"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C11"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D11"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0</v>
      </c>
      <c r="AE11"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F11"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G11"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H11"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I11"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J11"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K11"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L11"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M11"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N11"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O11"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P11"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Q11"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R11"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S11"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2" spans="1:45" ht="44" thickBot="1">
      <c r="A12" s="63" t="s">
        <v>1329</v>
      </c>
      <c r="B12"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0</v>
      </c>
      <c r="C12"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D12"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E12"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0</v>
      </c>
      <c r="F12"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G12"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H12"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0</v>
      </c>
      <c r="I12"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J12"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K12"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0</v>
      </c>
      <c r="L12"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M12"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N12"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0</v>
      </c>
      <c r="O12"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P12"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Q12"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0</v>
      </c>
      <c r="R12"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S12"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U12" s="63" t="s">
        <v>1329</v>
      </c>
      <c r="V12"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0</v>
      </c>
      <c r="W12"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X12"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Y12"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Z12"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0</v>
      </c>
      <c r="AA12"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B12"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C12"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D12"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E12"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0</v>
      </c>
      <c r="AF12"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G12"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H12"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0</v>
      </c>
      <c r="AI12"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J12"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K12"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L12"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0</v>
      </c>
      <c r="AM12"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N12"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O12"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P12"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Q12"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R12"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0</v>
      </c>
      <c r="AS12"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3" spans="1:45" ht="15" thickBot="1">
      <c r="A13" s="63" t="s">
        <v>1330</v>
      </c>
      <c r="B13"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0</v>
      </c>
      <c r="C13"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D13"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E13"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0</v>
      </c>
      <c r="F13"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G13"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H13"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0</v>
      </c>
      <c r="I13"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J13"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K13"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L13"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M13"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N13"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O13"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P13"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Q13"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R13"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S13"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U13" s="63" t="s">
        <v>1330</v>
      </c>
      <c r="V13"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0</v>
      </c>
      <c r="W13"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X13"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Y13"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Z13"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0</v>
      </c>
      <c r="AA13"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B13"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C13"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D13"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0</v>
      </c>
      <c r="AE13"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0</v>
      </c>
      <c r="AF13"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G13"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H13"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0</v>
      </c>
      <c r="AI13"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J13"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K13"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L13"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0</v>
      </c>
      <c r="AM13"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N13"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O13"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P13"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Q13"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R13"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0</v>
      </c>
      <c r="AS13"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4" spans="1:45" ht="29.5" thickBot="1">
      <c r="A14" s="63" t="s">
        <v>1331</v>
      </c>
      <c r="B14"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C14"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D14"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E14"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F14"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G14"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H14"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I14"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J14"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K14"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0</v>
      </c>
      <c r="L14"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M14"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N14"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0</v>
      </c>
      <c r="O14"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P14"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Q14"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0</v>
      </c>
      <c r="R14"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S14"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U14" s="63" t="s">
        <v>1331</v>
      </c>
      <c r="V14"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0</v>
      </c>
      <c r="W14"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X14"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Y14"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Z14"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0</v>
      </c>
      <c r="AA14"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B14"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C14"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D14"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0</v>
      </c>
      <c r="AE14"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0</v>
      </c>
      <c r="AF14"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G14"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H14"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I14"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J14"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K14"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L14"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M14"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N14"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O14"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P14"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Q14"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R14"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S14"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5" spans="1:45" ht="29.5" thickBot="1">
      <c r="A15" s="63" t="s">
        <v>1332</v>
      </c>
      <c r="B15"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C15"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D15"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E15"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F15"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G15"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H15"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I15"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J15"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K15"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0</v>
      </c>
      <c r="L15"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M15"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N15"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0</v>
      </c>
      <c r="O15"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P15"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Q15"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0</v>
      </c>
      <c r="R15"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S15"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U15" s="63" t="s">
        <v>1332</v>
      </c>
      <c r="V15"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W15"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X15"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Y15"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Z15"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A15"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B15"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C15"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D15"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E15"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F15"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G15"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H15"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0</v>
      </c>
      <c r="AI15"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J15"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K15"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L15"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0</v>
      </c>
      <c r="AM15"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N15"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O15"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P15"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Q15"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R15"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0</v>
      </c>
      <c r="AS15"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6" spans="1:45" ht="29.5" thickBot="1">
      <c r="A16" s="63" t="s">
        <v>1333</v>
      </c>
      <c r="B16"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C16"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D16"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E16"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F16"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G16"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H16"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I16"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J16"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K16"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L16"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M16"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N16"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O16"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P16"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Q16"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R16"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S16"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U16" s="63" t="s">
        <v>1333</v>
      </c>
      <c r="V16"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0</v>
      </c>
      <c r="W16"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X16"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Y16"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Z16"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0</v>
      </c>
      <c r="AA16"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B16"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C16"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D16"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E16"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F16"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G16"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0</v>
      </c>
      <c r="AH16"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I16"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J16"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K16"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L16"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M16"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N16"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O16"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P16"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Q16"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R16"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S16"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7" spans="1:45" ht="29.5" thickBot="1">
      <c r="A17" s="63" t="s">
        <v>1334</v>
      </c>
      <c r="B17"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C17"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D17"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E17"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F17"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G17"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H17"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I17" s="59">
        <f>SUMIFS('Status of Curriculum Completion'!$M$4:$M$38,'Status of Curriculum Completion'!$C$4:$C$38,"Geo NA Canada",'Status of Curriculum Completion'!$I$5:$I$39,"In Progress")+SUMIFS('Status of Curriculum Completion'!$Z$4:$Z$38,'Status of Curriculum Completion'!$P$4:$P$38,"Geo NA Canada",'Status of Curriculum Completion'!$V$5:$V$39,"In Progress")+SUMIFS('Status of Curriculum Completion'!$AM$4:$AM$38,'Status of Curriculum Completion'!$AC$4:$AC$38,"Geo NA Canada",'Status of Curriculum Completion'!$AI$4:$AI$38,"In Progress")</f>
        <v>0</v>
      </c>
      <c r="J17"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K17"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L17"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M17"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N17"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O17"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P17"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Q17"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R17"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S17"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U17" s="63" t="s">
        <v>1334</v>
      </c>
      <c r="V17"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W17"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X17"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Y17"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Z17"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A17"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B17"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C17"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D17"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E17"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F17"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G17"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H17"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I17"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J17"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K17"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L17"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M17"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N17"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O17"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P17"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Q17"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R17"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S17"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8" spans="1:45" ht="29.5" thickBot="1">
      <c r="A18" s="63" t="s">
        <v>1335</v>
      </c>
      <c r="B18"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0</v>
      </c>
      <c r="C18"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D18"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E18"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0</v>
      </c>
      <c r="F18"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G18"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H18"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0</v>
      </c>
      <c r="I18"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J18"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K18"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0</v>
      </c>
      <c r="L18"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M18"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N18"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0</v>
      </c>
      <c r="O18"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P18"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Q18"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0</v>
      </c>
      <c r="R18"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S18"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U18" s="63" t="s">
        <v>1335</v>
      </c>
      <c r="V18"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0</v>
      </c>
      <c r="W18"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X18"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Y18"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Z18"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0</v>
      </c>
      <c r="AA18"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B18"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C18"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D18"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0</v>
      </c>
      <c r="AE18"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0</v>
      </c>
      <c r="AF18"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G18"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H18"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I18"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J18"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K18"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L18"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M18"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N18"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O18"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P18"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Q18"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R18"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S18"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9" spans="1:45" ht="44" thickBot="1">
      <c r="A19" s="63" t="s">
        <v>1336</v>
      </c>
      <c r="B19"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0</v>
      </c>
      <c r="C19"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D1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19"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0</v>
      </c>
      <c r="F19"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G19"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H19"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0</v>
      </c>
      <c r="I19"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J19"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K19"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L19"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M19"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N19"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O19"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P19"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Q19"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R19"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S19"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U19" s="63" t="s">
        <v>1336</v>
      </c>
      <c r="V19"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0</v>
      </c>
      <c r="W19"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X19"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Y19"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Z19"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0</v>
      </c>
      <c r="AA19"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B19"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C19"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D19"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0</v>
      </c>
      <c r="AE19"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0</v>
      </c>
      <c r="AF19"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G19"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H19"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0</v>
      </c>
      <c r="AI19"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J19"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K19"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L19"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0</v>
      </c>
      <c r="AM19"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N19"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O19"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P19"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Q19"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R19"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0</v>
      </c>
      <c r="AS19"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sheetData>
  <mergeCells count="20">
    <mergeCell ref="U1:AS1"/>
    <mergeCell ref="AH3:AK3"/>
    <mergeCell ref="AL3:AO3"/>
    <mergeCell ref="AP3:AS3"/>
    <mergeCell ref="V2:AG2"/>
    <mergeCell ref="U2:U4"/>
    <mergeCell ref="AH2:AS2"/>
    <mergeCell ref="V3:Y3"/>
    <mergeCell ref="Z3:AC3"/>
    <mergeCell ref="AD3:AG3"/>
    <mergeCell ref="A1:S1"/>
    <mergeCell ref="H3:J3"/>
    <mergeCell ref="A2:A4"/>
    <mergeCell ref="B2:J2"/>
    <mergeCell ref="K2:S2"/>
    <mergeCell ref="B3:D3"/>
    <mergeCell ref="E3:G3"/>
    <mergeCell ref="K3:M3"/>
    <mergeCell ref="N3:P3"/>
    <mergeCell ref="Q3:S3"/>
  </mergeCells>
  <phoneticPr fontId="2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BEB67-9D5C-4621-9B86-A8D6DB93E9BF}">
  <sheetPr codeName="Sheet9"/>
  <dimension ref="A1:AU46"/>
  <sheetViews>
    <sheetView zoomScale="80" zoomScaleNormal="80" workbookViewId="0">
      <pane xSplit="2" ySplit="3" topLeftCell="C4" activePane="bottomRight" state="frozen"/>
      <selection pane="topRight" activeCell="C1" sqref="C1"/>
      <selection pane="bottomLeft" activeCell="A4" sqref="A4"/>
      <selection pane="bottomRight" activeCell="F28" sqref="F28:F30"/>
    </sheetView>
  </sheetViews>
  <sheetFormatPr defaultColWidth="8.453125" defaultRowHeight="14.5"/>
  <cols>
    <col min="1" max="1" width="22.453125" style="86" bestFit="1" customWidth="1"/>
    <col min="2" max="2" width="14.453125" style="86" bestFit="1" customWidth="1"/>
    <col min="3" max="5" width="8.453125" style="12"/>
    <col min="6" max="7" width="13.453125" style="12" customWidth="1"/>
    <col min="8" max="10" width="8.453125" style="81"/>
    <col min="11" max="12" width="13.453125" style="12" customWidth="1"/>
    <col min="13" max="15" width="8.453125" style="12"/>
    <col min="16" max="17" width="13.453125" style="12" customWidth="1"/>
    <col min="18" max="20" width="8.453125" style="81"/>
    <col min="21" max="22" width="13.453125" style="12" customWidth="1"/>
    <col min="23" max="25" width="8.453125" style="12"/>
    <col min="26" max="27" width="13.453125" style="12" customWidth="1"/>
    <col min="28" max="30" width="8.453125" style="81"/>
    <col min="31" max="32" width="13.453125" style="12" customWidth="1"/>
    <col min="33" max="35" width="8.453125" style="12"/>
    <col min="36" max="37" width="13.453125" style="12" customWidth="1"/>
    <col min="38" max="40" width="8.453125" style="81"/>
    <col min="41" max="42" width="13.453125" style="12" customWidth="1"/>
    <col min="43" max="43" width="20.453125" style="12" bestFit="1" customWidth="1"/>
    <col min="44" max="44" width="16" style="12" bestFit="1" customWidth="1"/>
    <col min="45" max="45" width="24.453125" style="12" customWidth="1"/>
    <col min="46" max="46" width="27.453125" style="12" customWidth="1"/>
    <col min="47" max="47" width="25.453125" style="12" customWidth="1"/>
    <col min="48" max="16384" width="8.453125" style="12"/>
  </cols>
  <sheetData>
    <row r="1" spans="1:47" ht="99.75" customHeight="1">
      <c r="A1" s="662" t="s">
        <v>1338</v>
      </c>
      <c r="B1" s="663"/>
      <c r="C1" s="663"/>
      <c r="D1" s="663"/>
      <c r="E1" s="663"/>
      <c r="F1" s="663"/>
      <c r="G1" s="663"/>
      <c r="H1" s="663"/>
      <c r="I1" s="663"/>
      <c r="J1" s="663"/>
      <c r="K1" s="663"/>
      <c r="L1" s="663"/>
      <c r="M1" s="663"/>
      <c r="N1" s="663"/>
      <c r="O1" s="663"/>
      <c r="P1" s="663"/>
      <c r="Q1" s="663"/>
      <c r="R1" s="663"/>
      <c r="S1" s="663"/>
      <c r="T1" s="663"/>
      <c r="U1" s="663"/>
      <c r="V1" s="663"/>
      <c r="W1" s="663"/>
      <c r="X1" s="663"/>
      <c r="Y1" s="663"/>
      <c r="Z1" s="663"/>
      <c r="AA1" s="663"/>
      <c r="AB1" s="663"/>
      <c r="AC1" s="663"/>
      <c r="AD1" s="663"/>
      <c r="AE1" s="663"/>
      <c r="AF1" s="663"/>
      <c r="AG1" s="663"/>
      <c r="AH1" s="663"/>
      <c r="AI1" s="663"/>
      <c r="AJ1" s="663"/>
      <c r="AK1" s="663"/>
      <c r="AL1" s="663"/>
      <c r="AM1" s="663"/>
      <c r="AN1" s="663"/>
      <c r="AO1" s="663"/>
      <c r="AP1" s="663"/>
      <c r="AQ1" s="663"/>
      <c r="AR1" s="663"/>
      <c r="AS1" s="663"/>
      <c r="AT1" s="663"/>
      <c r="AU1" s="664"/>
    </row>
    <row r="2" spans="1:47" s="86" customFormat="1" ht="44.25" customHeight="1">
      <c r="A2" s="531"/>
      <c r="B2" s="531"/>
      <c r="C2" s="661" t="s">
        <v>1339</v>
      </c>
      <c r="D2" s="661"/>
      <c r="E2" s="661"/>
      <c r="F2" s="661" t="s">
        <v>1340</v>
      </c>
      <c r="G2" s="661" t="s">
        <v>1341</v>
      </c>
      <c r="H2" s="660" t="s">
        <v>1342</v>
      </c>
      <c r="I2" s="660"/>
      <c r="J2" s="660"/>
      <c r="K2" s="661" t="s">
        <v>1343</v>
      </c>
      <c r="L2" s="661" t="s">
        <v>1344</v>
      </c>
      <c r="M2" s="661" t="s">
        <v>1345</v>
      </c>
      <c r="N2" s="661"/>
      <c r="O2" s="661"/>
      <c r="P2" s="661" t="s">
        <v>1346</v>
      </c>
      <c r="Q2" s="661" t="s">
        <v>1347</v>
      </c>
      <c r="R2" s="660" t="s">
        <v>1348</v>
      </c>
      <c r="S2" s="660"/>
      <c r="T2" s="660"/>
      <c r="U2" s="661" t="s">
        <v>1349</v>
      </c>
      <c r="V2" s="661" t="s">
        <v>1350</v>
      </c>
      <c r="W2" s="661" t="s">
        <v>1351</v>
      </c>
      <c r="X2" s="661"/>
      <c r="Y2" s="661"/>
      <c r="Z2" s="661" t="s">
        <v>1352</v>
      </c>
      <c r="AA2" s="661" t="s">
        <v>1353</v>
      </c>
      <c r="AB2" s="660" t="s">
        <v>1354</v>
      </c>
      <c r="AC2" s="660"/>
      <c r="AD2" s="660"/>
      <c r="AE2" s="661" t="s">
        <v>1355</v>
      </c>
      <c r="AF2" s="661" t="s">
        <v>1356</v>
      </c>
      <c r="AG2" s="661" t="s">
        <v>1357</v>
      </c>
      <c r="AH2" s="661"/>
      <c r="AI2" s="661"/>
      <c r="AJ2" s="661" t="s">
        <v>1358</v>
      </c>
      <c r="AK2" s="661" t="s">
        <v>1359</v>
      </c>
      <c r="AL2" s="660" t="s">
        <v>1360</v>
      </c>
      <c r="AM2" s="660"/>
      <c r="AN2" s="660"/>
      <c r="AO2" s="661" t="s">
        <v>1361</v>
      </c>
      <c r="AP2" s="661" t="s">
        <v>1362</v>
      </c>
      <c r="AQ2" s="661" t="s">
        <v>1363</v>
      </c>
      <c r="AR2" s="661" t="s">
        <v>1364</v>
      </c>
      <c r="AS2" s="661" t="s">
        <v>1365</v>
      </c>
      <c r="AT2" s="531" t="s">
        <v>43</v>
      </c>
      <c r="AU2" s="531" t="s">
        <v>1366</v>
      </c>
    </row>
    <row r="3" spans="1:47" s="86" customFormat="1">
      <c r="A3" s="531" t="s">
        <v>886</v>
      </c>
      <c r="B3" s="531" t="s">
        <v>1367</v>
      </c>
      <c r="C3" s="531" t="s">
        <v>1102</v>
      </c>
      <c r="D3" s="531" t="s">
        <v>1103</v>
      </c>
      <c r="E3" s="531" t="s">
        <v>1104</v>
      </c>
      <c r="F3" s="661"/>
      <c r="G3" s="661"/>
      <c r="H3" s="532" t="s">
        <v>1102</v>
      </c>
      <c r="I3" s="532" t="s">
        <v>1103</v>
      </c>
      <c r="J3" s="532" t="s">
        <v>1104</v>
      </c>
      <c r="K3" s="661"/>
      <c r="L3" s="661"/>
      <c r="M3" s="531" t="s">
        <v>1105</v>
      </c>
      <c r="N3" s="531" t="s">
        <v>547</v>
      </c>
      <c r="O3" s="531" t="s">
        <v>1106</v>
      </c>
      <c r="P3" s="661"/>
      <c r="Q3" s="661"/>
      <c r="R3" s="532" t="s">
        <v>1105</v>
      </c>
      <c r="S3" s="532" t="s">
        <v>547</v>
      </c>
      <c r="T3" s="532" t="s">
        <v>1106</v>
      </c>
      <c r="U3" s="661"/>
      <c r="V3" s="661"/>
      <c r="W3" s="531" t="s">
        <v>1107</v>
      </c>
      <c r="X3" s="531" t="s">
        <v>1108</v>
      </c>
      <c r="Y3" s="531" t="s">
        <v>1109</v>
      </c>
      <c r="Z3" s="661"/>
      <c r="AA3" s="661"/>
      <c r="AB3" s="532" t="s">
        <v>1107</v>
      </c>
      <c r="AC3" s="532" t="s">
        <v>1108</v>
      </c>
      <c r="AD3" s="532" t="s">
        <v>1109</v>
      </c>
      <c r="AE3" s="661"/>
      <c r="AF3" s="661"/>
      <c r="AG3" s="531" t="s">
        <v>1110</v>
      </c>
      <c r="AH3" s="531" t="s">
        <v>1111</v>
      </c>
      <c r="AI3" s="531" t="s">
        <v>1112</v>
      </c>
      <c r="AJ3" s="661"/>
      <c r="AK3" s="661"/>
      <c r="AL3" s="532" t="s">
        <v>1110</v>
      </c>
      <c r="AM3" s="532" t="s">
        <v>1111</v>
      </c>
      <c r="AN3" s="532" t="s">
        <v>1112</v>
      </c>
      <c r="AO3" s="661"/>
      <c r="AP3" s="661"/>
      <c r="AQ3" s="661"/>
      <c r="AR3" s="661"/>
      <c r="AS3" s="661"/>
      <c r="AT3" s="531"/>
      <c r="AU3" s="531"/>
    </row>
    <row r="4" spans="1:47" ht="87">
      <c r="A4" s="661" t="s">
        <v>1047</v>
      </c>
      <c r="B4" s="531" t="s">
        <v>1368</v>
      </c>
      <c r="C4" s="530">
        <v>7</v>
      </c>
      <c r="D4" s="530">
        <v>0</v>
      </c>
      <c r="E4" s="530">
        <v>0</v>
      </c>
      <c r="F4" s="658">
        <v>7</v>
      </c>
      <c r="G4" s="658">
        <v>5</v>
      </c>
      <c r="H4" s="81">
        <v>7</v>
      </c>
      <c r="K4" s="658"/>
      <c r="L4" s="658"/>
      <c r="M4" s="530">
        <v>0</v>
      </c>
      <c r="N4" s="530">
        <f>59+16</f>
        <v>75</v>
      </c>
      <c r="O4" s="530">
        <v>5</v>
      </c>
      <c r="P4" s="658">
        <f>SUM(M4:O4,M7:O7)</f>
        <v>80</v>
      </c>
      <c r="Q4" s="658">
        <f>SUM(M5:O6,M8:O9)</f>
        <v>0</v>
      </c>
      <c r="S4" s="81">
        <f>59+16</f>
        <v>75</v>
      </c>
      <c r="T4" s="81">
        <v>6</v>
      </c>
      <c r="U4" s="658"/>
      <c r="V4" s="658"/>
      <c r="W4" s="530">
        <v>0</v>
      </c>
      <c r="X4" s="530">
        <v>0</v>
      </c>
      <c r="Y4" s="530">
        <v>15</v>
      </c>
      <c r="Z4" s="658">
        <f>SUM(W4:Y4,W7:Y7)</f>
        <v>15</v>
      </c>
      <c r="AA4" s="658">
        <f>SUM(W5:Y6,W8:Y9)</f>
        <v>8</v>
      </c>
      <c r="AE4" s="658"/>
      <c r="AF4" s="658"/>
      <c r="AG4" s="530">
        <v>0</v>
      </c>
      <c r="AH4" s="530">
        <v>0</v>
      </c>
      <c r="AI4" s="530">
        <v>0</v>
      </c>
      <c r="AJ4" s="658">
        <f>SUM(AG4:AI4,AG7:AI7)</f>
        <v>0</v>
      </c>
      <c r="AK4" s="658">
        <f>SUM(AG5:AI6,AG8:AI9)</f>
        <v>0</v>
      </c>
      <c r="AO4" s="658"/>
      <c r="AP4" s="658"/>
      <c r="AQ4" s="530">
        <f t="shared" ref="AQ4:AQ9" si="0">SUM(C4:E4,M4:O4,W4:Y4,AG4:AI4)</f>
        <v>102</v>
      </c>
      <c r="AR4" s="658">
        <f>SUM(AQ4:AQ6)</f>
        <v>115</v>
      </c>
      <c r="AS4" s="530" t="s">
        <v>1369</v>
      </c>
      <c r="AT4" s="530" t="s">
        <v>1370</v>
      </c>
      <c r="AU4" s="658" t="s">
        <v>1371</v>
      </c>
    </row>
    <row r="5" spans="1:47" ht="15" customHeight="1">
      <c r="A5" s="661"/>
      <c r="B5" s="531" t="s">
        <v>1372</v>
      </c>
      <c r="C5" s="530">
        <v>5</v>
      </c>
      <c r="D5" s="530">
        <v>0</v>
      </c>
      <c r="E5" s="530">
        <v>0</v>
      </c>
      <c r="F5" s="658"/>
      <c r="G5" s="658"/>
      <c r="H5" s="81">
        <v>5</v>
      </c>
      <c r="K5" s="658"/>
      <c r="L5" s="658"/>
      <c r="M5" s="530">
        <v>0</v>
      </c>
      <c r="N5" s="530">
        <v>0</v>
      </c>
      <c r="O5" s="530">
        <v>0</v>
      </c>
      <c r="P5" s="658"/>
      <c r="Q5" s="658"/>
      <c r="U5" s="658"/>
      <c r="V5" s="658"/>
      <c r="W5" s="530">
        <v>8</v>
      </c>
      <c r="X5" s="530">
        <v>0</v>
      </c>
      <c r="Y5" s="530">
        <v>0</v>
      </c>
      <c r="Z5" s="658"/>
      <c r="AA5" s="658"/>
      <c r="AB5" s="81">
        <v>8</v>
      </c>
      <c r="AE5" s="658"/>
      <c r="AF5" s="658"/>
      <c r="AG5" s="530">
        <v>0</v>
      </c>
      <c r="AH5" s="530">
        <v>0</v>
      </c>
      <c r="AI5" s="530">
        <v>0</v>
      </c>
      <c r="AJ5" s="658"/>
      <c r="AK5" s="658"/>
      <c r="AO5" s="658"/>
      <c r="AP5" s="658"/>
      <c r="AQ5" s="530">
        <f t="shared" si="0"/>
        <v>13</v>
      </c>
      <c r="AR5" s="658"/>
      <c r="AS5" s="530" t="s">
        <v>271</v>
      </c>
      <c r="AT5" s="530"/>
      <c r="AU5" s="658"/>
    </row>
    <row r="6" spans="1:47" ht="15" customHeight="1">
      <c r="A6" s="661"/>
      <c r="B6" s="531" t="s">
        <v>1373</v>
      </c>
      <c r="C6" s="530">
        <v>0</v>
      </c>
      <c r="D6" s="530">
        <v>0</v>
      </c>
      <c r="E6" s="530">
        <v>0</v>
      </c>
      <c r="F6" s="658"/>
      <c r="G6" s="658"/>
      <c r="K6" s="658"/>
      <c r="L6" s="658"/>
      <c r="M6" s="530">
        <v>0</v>
      </c>
      <c r="N6" s="530">
        <v>0</v>
      </c>
      <c r="O6" s="530">
        <v>0</v>
      </c>
      <c r="P6" s="658"/>
      <c r="Q6" s="658"/>
      <c r="U6" s="658"/>
      <c r="V6" s="658"/>
      <c r="W6" s="530">
        <v>0</v>
      </c>
      <c r="X6" s="530">
        <v>0</v>
      </c>
      <c r="Y6" s="530">
        <v>0</v>
      </c>
      <c r="Z6" s="658"/>
      <c r="AA6" s="658"/>
      <c r="AE6" s="658"/>
      <c r="AF6" s="658"/>
      <c r="AG6" s="530">
        <v>0</v>
      </c>
      <c r="AH6" s="530">
        <v>0</v>
      </c>
      <c r="AI6" s="530">
        <v>0</v>
      </c>
      <c r="AJ6" s="658"/>
      <c r="AK6" s="658"/>
      <c r="AO6" s="658"/>
      <c r="AP6" s="658"/>
      <c r="AQ6" s="530">
        <f t="shared" si="0"/>
        <v>0</v>
      </c>
      <c r="AR6" s="658"/>
      <c r="AS6" s="530" t="s">
        <v>271</v>
      </c>
      <c r="AT6" s="530"/>
      <c r="AU6" s="658"/>
    </row>
    <row r="7" spans="1:47">
      <c r="A7" s="661" t="s">
        <v>650</v>
      </c>
      <c r="B7" s="531" t="s">
        <v>1368</v>
      </c>
      <c r="C7" s="530">
        <v>0</v>
      </c>
      <c r="D7" s="530">
        <v>0</v>
      </c>
      <c r="E7" s="530">
        <v>0</v>
      </c>
      <c r="F7" s="658"/>
      <c r="G7" s="658"/>
      <c r="K7" s="658"/>
      <c r="L7" s="658"/>
      <c r="M7" s="530">
        <v>0</v>
      </c>
      <c r="N7" s="530">
        <v>0</v>
      </c>
      <c r="O7" s="530">
        <v>0</v>
      </c>
      <c r="P7" s="658"/>
      <c r="Q7" s="658"/>
      <c r="U7" s="658"/>
      <c r="V7" s="658"/>
      <c r="W7" s="530">
        <v>0</v>
      </c>
      <c r="X7" s="530">
        <v>0</v>
      </c>
      <c r="Y7" s="530">
        <v>0</v>
      </c>
      <c r="Z7" s="658"/>
      <c r="AA7" s="658"/>
      <c r="AE7" s="658"/>
      <c r="AF7" s="658"/>
      <c r="AG7" s="530">
        <v>0</v>
      </c>
      <c r="AH7" s="530">
        <v>0</v>
      </c>
      <c r="AI7" s="530">
        <v>0</v>
      </c>
      <c r="AJ7" s="658"/>
      <c r="AK7" s="658"/>
      <c r="AO7" s="658"/>
      <c r="AP7" s="658"/>
      <c r="AQ7" s="530">
        <f t="shared" si="0"/>
        <v>0</v>
      </c>
      <c r="AR7" s="658">
        <f>SUM(AQ7:AQ9)</f>
        <v>0</v>
      </c>
      <c r="AS7" s="530" t="s">
        <v>1374</v>
      </c>
      <c r="AT7" s="530"/>
      <c r="AU7" s="658"/>
    </row>
    <row r="8" spans="1:47" ht="15" customHeight="1">
      <c r="A8" s="661"/>
      <c r="B8" s="531" t="s">
        <v>1372</v>
      </c>
      <c r="C8" s="530">
        <v>0</v>
      </c>
      <c r="D8" s="530">
        <v>0</v>
      </c>
      <c r="E8" s="530">
        <v>0</v>
      </c>
      <c r="F8" s="658"/>
      <c r="G8" s="658"/>
      <c r="K8" s="658"/>
      <c r="L8" s="658"/>
      <c r="M8" s="530">
        <v>0</v>
      </c>
      <c r="N8" s="530">
        <v>0</v>
      </c>
      <c r="O8" s="530">
        <v>0</v>
      </c>
      <c r="P8" s="658"/>
      <c r="Q8" s="658"/>
      <c r="U8" s="658"/>
      <c r="V8" s="658"/>
      <c r="W8" s="530">
        <v>0</v>
      </c>
      <c r="X8" s="530">
        <v>0</v>
      </c>
      <c r="Y8" s="530">
        <v>0</v>
      </c>
      <c r="Z8" s="658"/>
      <c r="AA8" s="658"/>
      <c r="AE8" s="658"/>
      <c r="AF8" s="658"/>
      <c r="AG8" s="530">
        <v>0</v>
      </c>
      <c r="AH8" s="530">
        <v>0</v>
      </c>
      <c r="AI8" s="530">
        <v>0</v>
      </c>
      <c r="AJ8" s="658"/>
      <c r="AK8" s="658"/>
      <c r="AO8" s="658"/>
      <c r="AP8" s="658"/>
      <c r="AQ8" s="530">
        <f t="shared" si="0"/>
        <v>0</v>
      </c>
      <c r="AR8" s="658"/>
      <c r="AS8" s="530" t="s">
        <v>271</v>
      </c>
      <c r="AT8" s="530"/>
      <c r="AU8" s="658"/>
    </row>
    <row r="9" spans="1:47" ht="15" customHeight="1">
      <c r="A9" s="661"/>
      <c r="B9" s="531" t="s">
        <v>1373</v>
      </c>
      <c r="C9" s="530">
        <v>0</v>
      </c>
      <c r="D9" s="530">
        <v>0</v>
      </c>
      <c r="E9" s="530">
        <v>0</v>
      </c>
      <c r="F9" s="658"/>
      <c r="G9" s="658"/>
      <c r="K9" s="658"/>
      <c r="L9" s="658"/>
      <c r="M9" s="530">
        <v>0</v>
      </c>
      <c r="N9" s="530">
        <v>0</v>
      </c>
      <c r="O9" s="530">
        <v>0</v>
      </c>
      <c r="P9" s="658"/>
      <c r="Q9" s="658"/>
      <c r="U9" s="658"/>
      <c r="V9" s="658"/>
      <c r="W9" s="530">
        <v>0</v>
      </c>
      <c r="X9" s="530">
        <v>0</v>
      </c>
      <c r="Y9" s="530">
        <v>0</v>
      </c>
      <c r="Z9" s="658"/>
      <c r="AA9" s="658"/>
      <c r="AE9" s="658"/>
      <c r="AF9" s="658"/>
      <c r="AG9" s="530">
        <v>0</v>
      </c>
      <c r="AH9" s="530">
        <v>0</v>
      </c>
      <c r="AI9" s="530">
        <v>0</v>
      </c>
      <c r="AJ9" s="658"/>
      <c r="AK9" s="658"/>
      <c r="AO9" s="658"/>
      <c r="AP9" s="658"/>
      <c r="AQ9" s="530">
        <f t="shared" si="0"/>
        <v>0</v>
      </c>
      <c r="AR9" s="658"/>
      <c r="AS9" s="530" t="s">
        <v>271</v>
      </c>
      <c r="AT9" s="530"/>
      <c r="AU9" s="658"/>
    </row>
    <row r="10" spans="1:47" ht="43.5" customHeight="1">
      <c r="A10" s="661" t="s">
        <v>527</v>
      </c>
      <c r="B10" s="531" t="s">
        <v>1368</v>
      </c>
      <c r="C10" s="530"/>
      <c r="D10" s="530"/>
      <c r="E10" s="530"/>
      <c r="F10" s="658">
        <v>0</v>
      </c>
      <c r="G10" s="658">
        <v>298</v>
      </c>
      <c r="K10" s="658"/>
      <c r="L10" s="658"/>
      <c r="M10" s="530"/>
      <c r="N10" s="530"/>
      <c r="O10" s="530"/>
      <c r="P10" s="658">
        <v>0</v>
      </c>
      <c r="Q10" s="658">
        <v>311</v>
      </c>
      <c r="U10" s="658"/>
      <c r="V10" s="658"/>
      <c r="W10" s="530"/>
      <c r="X10" s="530"/>
      <c r="Y10" s="530"/>
      <c r="Z10" s="658">
        <v>0</v>
      </c>
      <c r="AA10" s="658">
        <v>324</v>
      </c>
      <c r="AE10" s="658"/>
      <c r="AF10" s="658"/>
      <c r="AG10" s="530"/>
      <c r="AH10" s="530"/>
      <c r="AI10" s="530"/>
      <c r="AJ10" s="658">
        <v>0</v>
      </c>
      <c r="AK10" s="658">
        <v>300</v>
      </c>
      <c r="AO10" s="658"/>
      <c r="AP10" s="658"/>
      <c r="AQ10" s="530">
        <v>0</v>
      </c>
      <c r="AR10" s="658">
        <f>SUM(AQ10:AQ12)</f>
        <v>1233</v>
      </c>
      <c r="AS10" s="530"/>
      <c r="AT10" s="530"/>
      <c r="AU10" s="658" t="s">
        <v>1375</v>
      </c>
    </row>
    <row r="11" spans="1:47">
      <c r="A11" s="661"/>
      <c r="B11" s="531" t="s">
        <v>1372</v>
      </c>
      <c r="C11" s="88">
        <v>60</v>
      </c>
      <c r="D11" s="88">
        <v>119</v>
      </c>
      <c r="E11" s="88">
        <v>119</v>
      </c>
      <c r="F11" s="658"/>
      <c r="G11" s="658"/>
      <c r="H11" s="88">
        <v>73</v>
      </c>
      <c r="I11" s="111">
        <v>94</v>
      </c>
      <c r="J11" s="111">
        <v>137</v>
      </c>
      <c r="K11" s="658"/>
      <c r="L11" s="658"/>
      <c r="M11" s="88">
        <v>62</v>
      </c>
      <c r="N11" s="88">
        <v>125</v>
      </c>
      <c r="O11" s="88">
        <v>125</v>
      </c>
      <c r="P11" s="658"/>
      <c r="Q11" s="658"/>
      <c r="R11" s="88">
        <v>82</v>
      </c>
      <c r="S11" s="111">
        <v>99</v>
      </c>
      <c r="T11" s="111">
        <v>136</v>
      </c>
      <c r="U11" s="658"/>
      <c r="V11" s="658"/>
      <c r="W11" s="88">
        <v>69</v>
      </c>
      <c r="X11" s="88">
        <v>130</v>
      </c>
      <c r="Y11" s="88">
        <v>130</v>
      </c>
      <c r="Z11" s="658"/>
      <c r="AA11" s="658"/>
      <c r="AB11" s="88">
        <v>69</v>
      </c>
      <c r="AC11" s="111">
        <v>130</v>
      </c>
      <c r="AD11" s="111">
        <v>130</v>
      </c>
      <c r="AE11" s="658"/>
      <c r="AF11" s="658"/>
      <c r="AG11" s="88">
        <v>60</v>
      </c>
      <c r="AH11" s="88">
        <v>120</v>
      </c>
      <c r="AI11" s="88">
        <v>120</v>
      </c>
      <c r="AJ11" s="658"/>
      <c r="AK11" s="658"/>
      <c r="AL11" s="87"/>
      <c r="AM11" s="87"/>
      <c r="AN11" s="87"/>
      <c r="AO11" s="658"/>
      <c r="AP11" s="658"/>
      <c r="AQ11" s="530">
        <v>1233</v>
      </c>
      <c r="AR11" s="658"/>
      <c r="AS11" s="530"/>
      <c r="AT11" s="530"/>
      <c r="AU11" s="658"/>
    </row>
    <row r="12" spans="1:47">
      <c r="A12" s="661"/>
      <c r="B12" s="531" t="s">
        <v>1373</v>
      </c>
      <c r="C12" s="530"/>
      <c r="D12" s="530"/>
      <c r="E12" s="530"/>
      <c r="F12" s="658"/>
      <c r="G12" s="658"/>
      <c r="K12" s="658"/>
      <c r="L12" s="658"/>
      <c r="M12" s="530"/>
      <c r="N12" s="530"/>
      <c r="O12" s="530"/>
      <c r="P12" s="658"/>
      <c r="Q12" s="658"/>
      <c r="U12" s="658"/>
      <c r="V12" s="658"/>
      <c r="W12" s="530"/>
      <c r="X12" s="530"/>
      <c r="Y12" s="530"/>
      <c r="Z12" s="658"/>
      <c r="AA12" s="658"/>
      <c r="AE12" s="658"/>
      <c r="AF12" s="658"/>
      <c r="AG12" s="530"/>
      <c r="AH12" s="530"/>
      <c r="AI12" s="530"/>
      <c r="AJ12" s="658"/>
      <c r="AK12" s="658"/>
      <c r="AO12" s="658"/>
      <c r="AP12" s="658"/>
      <c r="AQ12" s="530">
        <v>0</v>
      </c>
      <c r="AR12" s="658"/>
      <c r="AS12" s="530"/>
      <c r="AT12" s="530"/>
      <c r="AU12" s="658"/>
    </row>
    <row r="13" spans="1:47">
      <c r="A13" s="661" t="s">
        <v>1376</v>
      </c>
      <c r="B13" s="531" t="s">
        <v>1368</v>
      </c>
      <c r="C13" s="530"/>
      <c r="D13" s="530"/>
      <c r="E13" s="530"/>
      <c r="F13" s="658">
        <v>0</v>
      </c>
      <c r="G13" s="658">
        <v>0</v>
      </c>
      <c r="K13" s="658"/>
      <c r="L13" s="658"/>
      <c r="M13" s="530"/>
      <c r="N13" s="530"/>
      <c r="O13" s="530"/>
      <c r="P13" s="658">
        <v>0</v>
      </c>
      <c r="Q13" s="658">
        <v>0</v>
      </c>
      <c r="U13" s="658"/>
      <c r="V13" s="658"/>
      <c r="W13" s="530"/>
      <c r="X13" s="530"/>
      <c r="Y13" s="530"/>
      <c r="Z13" s="658">
        <v>0</v>
      </c>
      <c r="AA13" s="658">
        <v>0</v>
      </c>
      <c r="AE13" s="658"/>
      <c r="AF13" s="658"/>
      <c r="AG13" s="530"/>
      <c r="AH13" s="530"/>
      <c r="AI13" s="530"/>
      <c r="AJ13" s="658">
        <v>0</v>
      </c>
      <c r="AK13" s="658">
        <v>0</v>
      </c>
      <c r="AO13" s="658"/>
      <c r="AP13" s="658"/>
      <c r="AQ13" s="530">
        <v>0</v>
      </c>
      <c r="AR13" s="658">
        <f>SUM(AQ13:AQ15)</f>
        <v>0</v>
      </c>
      <c r="AS13" s="530"/>
      <c r="AT13" s="530"/>
      <c r="AU13" s="530"/>
    </row>
    <row r="14" spans="1:47">
      <c r="A14" s="661"/>
      <c r="B14" s="531" t="s">
        <v>1372</v>
      </c>
      <c r="C14" s="530"/>
      <c r="D14" s="530"/>
      <c r="E14" s="530"/>
      <c r="F14" s="658"/>
      <c r="G14" s="658"/>
      <c r="K14" s="658"/>
      <c r="L14" s="658"/>
      <c r="M14" s="530"/>
      <c r="N14" s="530"/>
      <c r="O14" s="530"/>
      <c r="P14" s="658"/>
      <c r="Q14" s="658"/>
      <c r="U14" s="658"/>
      <c r="V14" s="658"/>
      <c r="W14" s="530"/>
      <c r="X14" s="530"/>
      <c r="Y14" s="530"/>
      <c r="Z14" s="658"/>
      <c r="AA14" s="658"/>
      <c r="AE14" s="658"/>
      <c r="AF14" s="658"/>
      <c r="AG14" s="530"/>
      <c r="AH14" s="530"/>
      <c r="AI14" s="530"/>
      <c r="AJ14" s="658"/>
      <c r="AK14" s="658"/>
      <c r="AO14" s="658"/>
      <c r="AP14" s="658"/>
      <c r="AQ14" s="530">
        <v>0</v>
      </c>
      <c r="AR14" s="658"/>
      <c r="AS14" s="530"/>
      <c r="AT14" s="530"/>
      <c r="AU14" s="530"/>
    </row>
    <row r="15" spans="1:47">
      <c r="A15" s="661"/>
      <c r="B15" s="531" t="s">
        <v>1373</v>
      </c>
      <c r="C15" s="530"/>
      <c r="D15" s="530"/>
      <c r="E15" s="530"/>
      <c r="F15" s="658"/>
      <c r="G15" s="658"/>
      <c r="K15" s="658"/>
      <c r="L15" s="658"/>
      <c r="M15" s="530"/>
      <c r="N15" s="530"/>
      <c r="O15" s="530"/>
      <c r="P15" s="658"/>
      <c r="Q15" s="658"/>
      <c r="U15" s="658"/>
      <c r="V15" s="658"/>
      <c r="W15" s="530"/>
      <c r="X15" s="530"/>
      <c r="Y15" s="530"/>
      <c r="Z15" s="658"/>
      <c r="AA15" s="658"/>
      <c r="AE15" s="658"/>
      <c r="AF15" s="658"/>
      <c r="AG15" s="530"/>
      <c r="AH15" s="530"/>
      <c r="AI15" s="530"/>
      <c r="AJ15" s="658"/>
      <c r="AK15" s="658"/>
      <c r="AO15" s="658"/>
      <c r="AP15" s="658"/>
      <c r="AQ15" s="530">
        <v>0</v>
      </c>
      <c r="AR15" s="658"/>
      <c r="AS15" s="530"/>
      <c r="AT15" s="530"/>
      <c r="AU15" s="530"/>
    </row>
    <row r="16" spans="1:47">
      <c r="A16" s="661" t="s">
        <v>766</v>
      </c>
      <c r="B16" s="531" t="s">
        <v>1368</v>
      </c>
      <c r="C16" s="530"/>
      <c r="D16" s="530"/>
      <c r="E16" s="530"/>
      <c r="F16" s="658">
        <v>83</v>
      </c>
      <c r="G16" s="658">
        <v>0</v>
      </c>
      <c r="K16" s="658"/>
      <c r="L16" s="658"/>
      <c r="M16" s="530"/>
      <c r="N16" s="530"/>
      <c r="O16" s="530"/>
      <c r="P16" s="658">
        <v>30</v>
      </c>
      <c r="Q16" s="658">
        <v>0</v>
      </c>
      <c r="U16" s="658"/>
      <c r="V16" s="658"/>
      <c r="W16" s="530"/>
      <c r="X16" s="530"/>
      <c r="Y16" s="530"/>
      <c r="Z16" s="658">
        <v>112</v>
      </c>
      <c r="AA16" s="658">
        <v>0</v>
      </c>
      <c r="AC16" s="81">
        <v>22</v>
      </c>
      <c r="AE16" s="658"/>
      <c r="AF16" s="658"/>
      <c r="AG16" s="530"/>
      <c r="AH16" s="530"/>
      <c r="AI16" s="530"/>
      <c r="AJ16" s="658">
        <v>0</v>
      </c>
      <c r="AK16" s="658">
        <v>0</v>
      </c>
      <c r="AO16" s="658"/>
      <c r="AP16" s="658"/>
      <c r="AQ16" s="530">
        <v>225</v>
      </c>
      <c r="AR16" s="658">
        <f>SUM(AQ16:AQ18)</f>
        <v>225</v>
      </c>
      <c r="AS16" s="530"/>
      <c r="AT16" s="530"/>
      <c r="AU16" s="530"/>
    </row>
    <row r="17" spans="1:47">
      <c r="A17" s="661"/>
      <c r="B17" s="531" t="s">
        <v>1372</v>
      </c>
      <c r="C17" s="530"/>
      <c r="D17" s="530"/>
      <c r="E17" s="530"/>
      <c r="F17" s="658"/>
      <c r="G17" s="658"/>
      <c r="K17" s="658"/>
      <c r="L17" s="658"/>
      <c r="M17" s="530"/>
      <c r="N17" s="530"/>
      <c r="O17" s="530"/>
      <c r="P17" s="658"/>
      <c r="Q17" s="658"/>
      <c r="U17" s="658"/>
      <c r="V17" s="658"/>
      <c r="W17" s="530"/>
      <c r="X17" s="530"/>
      <c r="Y17" s="530"/>
      <c r="Z17" s="658"/>
      <c r="AA17" s="658"/>
      <c r="AE17" s="658"/>
      <c r="AF17" s="658"/>
      <c r="AG17" s="530"/>
      <c r="AH17" s="530"/>
      <c r="AI17" s="530"/>
      <c r="AJ17" s="658"/>
      <c r="AK17" s="658"/>
      <c r="AO17" s="658"/>
      <c r="AP17" s="658"/>
      <c r="AQ17" s="530">
        <v>0</v>
      </c>
      <c r="AR17" s="658"/>
      <c r="AS17" s="530"/>
      <c r="AT17" s="530"/>
      <c r="AU17" s="530"/>
    </row>
    <row r="18" spans="1:47">
      <c r="A18" s="661"/>
      <c r="B18" s="531" t="s">
        <v>1373</v>
      </c>
      <c r="C18" s="530"/>
      <c r="D18" s="530"/>
      <c r="E18" s="530"/>
      <c r="F18" s="658"/>
      <c r="G18" s="658"/>
      <c r="K18" s="658"/>
      <c r="L18" s="658"/>
      <c r="M18" s="530"/>
      <c r="N18" s="530"/>
      <c r="O18" s="530"/>
      <c r="P18" s="658"/>
      <c r="Q18" s="658"/>
      <c r="U18" s="658"/>
      <c r="V18" s="658"/>
      <c r="W18" s="530"/>
      <c r="X18" s="530"/>
      <c r="Y18" s="530"/>
      <c r="Z18" s="658"/>
      <c r="AA18" s="658"/>
      <c r="AE18" s="658"/>
      <c r="AF18" s="658"/>
      <c r="AG18" s="530"/>
      <c r="AH18" s="530"/>
      <c r="AI18" s="530"/>
      <c r="AJ18" s="658"/>
      <c r="AK18" s="658"/>
      <c r="AO18" s="658"/>
      <c r="AP18" s="658"/>
      <c r="AQ18" s="530">
        <v>0</v>
      </c>
      <c r="AR18" s="658"/>
      <c r="AS18" s="530"/>
      <c r="AT18" s="530"/>
      <c r="AU18" s="530"/>
    </row>
    <row r="19" spans="1:47">
      <c r="A19" s="661" t="s">
        <v>958</v>
      </c>
      <c r="B19" s="531" t="s">
        <v>1368</v>
      </c>
      <c r="C19" s="530"/>
      <c r="D19" s="530"/>
      <c r="E19" s="530"/>
      <c r="F19" s="658">
        <v>85</v>
      </c>
      <c r="G19" s="658">
        <v>122</v>
      </c>
      <c r="K19" s="658"/>
      <c r="L19" s="658"/>
      <c r="M19" s="530"/>
      <c r="N19" s="530"/>
      <c r="O19" s="530"/>
      <c r="P19" s="658">
        <v>173</v>
      </c>
      <c r="Q19" s="658">
        <v>23</v>
      </c>
      <c r="U19" s="658"/>
      <c r="V19" s="658"/>
      <c r="W19" s="530"/>
      <c r="X19" s="530"/>
      <c r="Y19" s="530"/>
      <c r="Z19" s="658">
        <v>164</v>
      </c>
      <c r="AA19" s="658">
        <v>117</v>
      </c>
      <c r="AE19" s="658"/>
      <c r="AF19" s="658"/>
      <c r="AG19" s="530"/>
      <c r="AH19" s="530"/>
      <c r="AI19" s="530"/>
      <c r="AJ19" s="658">
        <v>160</v>
      </c>
      <c r="AK19" s="658">
        <v>35</v>
      </c>
      <c r="AO19" s="658"/>
      <c r="AP19" s="658"/>
      <c r="AQ19" s="530">
        <v>0</v>
      </c>
      <c r="AR19" s="658">
        <f>SUM(AQ19:AQ21)</f>
        <v>164</v>
      </c>
      <c r="AS19" s="530"/>
      <c r="AT19" s="530"/>
      <c r="AU19" s="530"/>
    </row>
    <row r="20" spans="1:47" ht="130.5" customHeight="1">
      <c r="A20" s="661"/>
      <c r="B20" s="531" t="s">
        <v>1372</v>
      </c>
      <c r="C20" s="530"/>
      <c r="D20" s="530"/>
      <c r="E20" s="530"/>
      <c r="F20" s="658"/>
      <c r="G20" s="658"/>
      <c r="K20" s="658"/>
      <c r="L20" s="658"/>
      <c r="M20" s="530"/>
      <c r="N20" s="530"/>
      <c r="O20" s="530"/>
      <c r="P20" s="658"/>
      <c r="Q20" s="658"/>
      <c r="U20" s="658"/>
      <c r="V20" s="658"/>
      <c r="W20" s="530"/>
      <c r="X20" s="530"/>
      <c r="Y20" s="530"/>
      <c r="Z20" s="658"/>
      <c r="AA20" s="658"/>
      <c r="AE20" s="658"/>
      <c r="AF20" s="658"/>
      <c r="AG20" s="530"/>
      <c r="AH20" s="530"/>
      <c r="AI20" s="530"/>
      <c r="AJ20" s="658"/>
      <c r="AK20" s="658"/>
      <c r="AO20" s="658"/>
      <c r="AP20" s="658"/>
      <c r="AQ20" s="530">
        <v>41</v>
      </c>
      <c r="AR20" s="658"/>
      <c r="AS20" s="530"/>
      <c r="AT20" s="658" t="s">
        <v>1377</v>
      </c>
      <c r="AU20" s="530" t="s">
        <v>1378</v>
      </c>
    </row>
    <row r="21" spans="1:47">
      <c r="A21" s="661"/>
      <c r="B21" s="531" t="s">
        <v>1373</v>
      </c>
      <c r="C21" s="530"/>
      <c r="D21" s="530"/>
      <c r="E21" s="530"/>
      <c r="F21" s="658"/>
      <c r="G21" s="658"/>
      <c r="K21" s="658"/>
      <c r="L21" s="658"/>
      <c r="M21" s="530"/>
      <c r="N21" s="530"/>
      <c r="O21" s="530"/>
      <c r="P21" s="658"/>
      <c r="Q21" s="658"/>
      <c r="U21" s="658"/>
      <c r="V21" s="658"/>
      <c r="W21" s="530"/>
      <c r="X21" s="530"/>
      <c r="Y21" s="530"/>
      <c r="Z21" s="658"/>
      <c r="AA21" s="658"/>
      <c r="AE21" s="658"/>
      <c r="AF21" s="658"/>
      <c r="AG21" s="530"/>
      <c r="AH21" s="530"/>
      <c r="AI21" s="530"/>
      <c r="AJ21" s="658"/>
      <c r="AK21" s="658"/>
      <c r="AO21" s="658"/>
      <c r="AP21" s="658"/>
      <c r="AQ21" s="530">
        <v>123</v>
      </c>
      <c r="AR21" s="658"/>
      <c r="AS21" s="530"/>
      <c r="AT21" s="658"/>
      <c r="AU21" s="530"/>
    </row>
    <row r="22" spans="1:47" ht="43.5" customHeight="1">
      <c r="A22" s="661" t="s">
        <v>899</v>
      </c>
      <c r="B22" s="531" t="s">
        <v>1368</v>
      </c>
      <c r="C22" s="530"/>
      <c r="D22" s="530"/>
      <c r="E22" s="530"/>
      <c r="F22" s="658"/>
      <c r="G22" s="658"/>
      <c r="K22" s="658"/>
      <c r="L22" s="658"/>
      <c r="M22" s="530"/>
      <c r="N22" s="530"/>
      <c r="O22" s="530"/>
      <c r="P22" s="658"/>
      <c r="Q22" s="658"/>
      <c r="U22" s="658"/>
      <c r="V22" s="658"/>
      <c r="W22" s="530"/>
      <c r="X22" s="530"/>
      <c r="Y22" s="530"/>
      <c r="Z22" s="658"/>
      <c r="AA22" s="658"/>
      <c r="AE22" s="658"/>
      <c r="AF22" s="658"/>
      <c r="AG22" s="530"/>
      <c r="AH22" s="530"/>
      <c r="AI22" s="530"/>
      <c r="AJ22" s="658"/>
      <c r="AK22" s="658"/>
      <c r="AO22" s="658"/>
      <c r="AP22" s="658"/>
      <c r="AQ22" s="530">
        <v>582</v>
      </c>
      <c r="AR22" s="658">
        <f>SUM(AQ22:AQ24)</f>
        <v>715</v>
      </c>
      <c r="AS22" s="530"/>
      <c r="AT22" s="658" t="s">
        <v>1379</v>
      </c>
      <c r="AU22" s="658" t="s">
        <v>1380</v>
      </c>
    </row>
    <row r="23" spans="1:47">
      <c r="A23" s="661"/>
      <c r="B23" s="531" t="s">
        <v>1372</v>
      </c>
      <c r="C23" s="530"/>
      <c r="D23" s="530"/>
      <c r="E23" s="530"/>
      <c r="F23" s="658"/>
      <c r="G23" s="658"/>
      <c r="K23" s="658"/>
      <c r="L23" s="658"/>
      <c r="M23" s="530"/>
      <c r="N23" s="530"/>
      <c r="O23" s="530"/>
      <c r="P23" s="658"/>
      <c r="Q23" s="658"/>
      <c r="U23" s="658"/>
      <c r="V23" s="658"/>
      <c r="W23" s="530"/>
      <c r="X23" s="530"/>
      <c r="Y23" s="530"/>
      <c r="Z23" s="658"/>
      <c r="AA23" s="658"/>
      <c r="AE23" s="658"/>
      <c r="AF23" s="658"/>
      <c r="AG23" s="530"/>
      <c r="AH23" s="530"/>
      <c r="AI23" s="530"/>
      <c r="AJ23" s="658"/>
      <c r="AK23" s="658"/>
      <c r="AO23" s="658"/>
      <c r="AP23" s="658"/>
      <c r="AQ23" s="530">
        <v>80</v>
      </c>
      <c r="AR23" s="658"/>
      <c r="AS23" s="530"/>
      <c r="AT23" s="658"/>
      <c r="AU23" s="658"/>
    </row>
    <row r="24" spans="1:47">
      <c r="A24" s="661"/>
      <c r="B24" s="531" t="s">
        <v>1373</v>
      </c>
      <c r="C24" s="530"/>
      <c r="D24" s="530"/>
      <c r="E24" s="530"/>
      <c r="F24" s="658"/>
      <c r="G24" s="658"/>
      <c r="K24" s="658"/>
      <c r="L24" s="658"/>
      <c r="M24" s="530"/>
      <c r="N24" s="530"/>
      <c r="O24" s="530"/>
      <c r="P24" s="658"/>
      <c r="Q24" s="658"/>
      <c r="U24" s="658"/>
      <c r="V24" s="658"/>
      <c r="W24" s="530"/>
      <c r="X24" s="530"/>
      <c r="Y24" s="530"/>
      <c r="Z24" s="658"/>
      <c r="AA24" s="658"/>
      <c r="AE24" s="658"/>
      <c r="AF24" s="658"/>
      <c r="AG24" s="530"/>
      <c r="AH24" s="530"/>
      <c r="AI24" s="530"/>
      <c r="AJ24" s="658"/>
      <c r="AK24" s="658"/>
      <c r="AO24" s="658"/>
      <c r="AP24" s="658"/>
      <c r="AQ24" s="530">
        <v>53</v>
      </c>
      <c r="AR24" s="658"/>
      <c r="AS24" s="530"/>
      <c r="AT24" s="658"/>
      <c r="AU24" s="658"/>
    </row>
    <row r="25" spans="1:47">
      <c r="A25" s="661" t="s">
        <v>264</v>
      </c>
      <c r="B25" s="531" t="s">
        <v>1368</v>
      </c>
      <c r="C25" s="530"/>
      <c r="D25" s="530"/>
      <c r="E25" s="530"/>
      <c r="F25" s="658">
        <v>0</v>
      </c>
      <c r="G25" s="658">
        <v>0</v>
      </c>
      <c r="K25" s="658"/>
      <c r="L25" s="658"/>
      <c r="M25" s="530"/>
      <c r="N25" s="530"/>
      <c r="O25" s="530"/>
      <c r="P25" s="658">
        <v>0</v>
      </c>
      <c r="Q25" s="658">
        <v>0</v>
      </c>
      <c r="U25" s="658"/>
      <c r="V25" s="658"/>
      <c r="W25" s="530"/>
      <c r="X25" s="530"/>
      <c r="Y25" s="530"/>
      <c r="Z25" s="658">
        <v>0</v>
      </c>
      <c r="AA25" s="658">
        <v>0</v>
      </c>
      <c r="AE25" s="658"/>
      <c r="AF25" s="658"/>
      <c r="AG25" s="530"/>
      <c r="AH25" s="530"/>
      <c r="AI25" s="530"/>
      <c r="AJ25" s="658">
        <v>0</v>
      </c>
      <c r="AK25" s="658">
        <v>0</v>
      </c>
      <c r="AO25" s="658"/>
      <c r="AP25" s="658"/>
      <c r="AQ25" s="530">
        <v>0</v>
      </c>
      <c r="AR25" s="658">
        <f t="shared" ref="AR25" si="1">SUM(AQ25:AQ27)</f>
        <v>0</v>
      </c>
      <c r="AS25" s="530"/>
      <c r="AT25" s="530"/>
      <c r="AU25" s="530"/>
    </row>
    <row r="26" spans="1:47">
      <c r="A26" s="661"/>
      <c r="B26" s="531" t="s">
        <v>1372</v>
      </c>
      <c r="C26" s="530"/>
      <c r="D26" s="530"/>
      <c r="E26" s="530"/>
      <c r="F26" s="658"/>
      <c r="G26" s="658"/>
      <c r="K26" s="658"/>
      <c r="L26" s="658"/>
      <c r="M26" s="530"/>
      <c r="N26" s="530"/>
      <c r="O26" s="530"/>
      <c r="P26" s="658"/>
      <c r="Q26" s="658"/>
      <c r="U26" s="658"/>
      <c r="V26" s="658"/>
      <c r="W26" s="530"/>
      <c r="X26" s="530"/>
      <c r="Y26" s="530"/>
      <c r="Z26" s="658"/>
      <c r="AA26" s="658"/>
      <c r="AE26" s="658"/>
      <c r="AF26" s="658"/>
      <c r="AG26" s="530"/>
      <c r="AH26" s="530"/>
      <c r="AI26" s="530"/>
      <c r="AJ26" s="658"/>
      <c r="AK26" s="658"/>
      <c r="AO26" s="658"/>
      <c r="AP26" s="658"/>
      <c r="AQ26" s="530">
        <v>0</v>
      </c>
      <c r="AR26" s="658"/>
      <c r="AS26" s="530"/>
      <c r="AT26" s="530"/>
      <c r="AU26" s="530"/>
    </row>
    <row r="27" spans="1:47">
      <c r="A27" s="661"/>
      <c r="B27" s="531" t="s">
        <v>1373</v>
      </c>
      <c r="C27" s="530"/>
      <c r="D27" s="530"/>
      <c r="E27" s="530"/>
      <c r="F27" s="658"/>
      <c r="G27" s="658"/>
      <c r="K27" s="658"/>
      <c r="L27" s="658"/>
      <c r="M27" s="530"/>
      <c r="N27" s="530"/>
      <c r="O27" s="530"/>
      <c r="P27" s="658"/>
      <c r="Q27" s="658"/>
      <c r="U27" s="658"/>
      <c r="V27" s="658"/>
      <c r="W27" s="530"/>
      <c r="X27" s="530"/>
      <c r="Y27" s="530"/>
      <c r="Z27" s="658"/>
      <c r="AA27" s="658"/>
      <c r="AE27" s="658"/>
      <c r="AF27" s="658"/>
      <c r="AG27" s="530"/>
      <c r="AH27" s="530"/>
      <c r="AI27" s="530"/>
      <c r="AJ27" s="658"/>
      <c r="AK27" s="658"/>
      <c r="AO27" s="658"/>
      <c r="AP27" s="658"/>
      <c r="AQ27" s="530">
        <v>0</v>
      </c>
      <c r="AR27" s="658"/>
      <c r="AS27" s="530"/>
      <c r="AT27" s="530"/>
      <c r="AU27" s="530"/>
    </row>
    <row r="28" spans="1:47" ht="188.5">
      <c r="A28" s="661" t="s">
        <v>837</v>
      </c>
      <c r="B28" s="531" t="s">
        <v>1368</v>
      </c>
      <c r="C28" s="530">
        <v>0</v>
      </c>
      <c r="D28" s="530">
        <v>0</v>
      </c>
      <c r="E28" s="530">
        <v>31</v>
      </c>
      <c r="F28" s="658">
        <v>31</v>
      </c>
      <c r="G28" s="658">
        <v>0</v>
      </c>
      <c r="K28" s="658"/>
      <c r="L28" s="658"/>
      <c r="M28" s="530"/>
      <c r="N28" s="530"/>
      <c r="O28" s="530"/>
      <c r="P28" s="658">
        <v>8</v>
      </c>
      <c r="Q28" s="658">
        <v>0</v>
      </c>
      <c r="U28" s="658"/>
      <c r="V28" s="658"/>
      <c r="W28" s="530"/>
      <c r="X28" s="530"/>
      <c r="Y28" s="530"/>
      <c r="Z28" s="658">
        <v>41</v>
      </c>
      <c r="AA28" s="658">
        <v>0</v>
      </c>
      <c r="AE28" s="658"/>
      <c r="AF28" s="658"/>
      <c r="AG28" s="530"/>
      <c r="AH28" s="530"/>
      <c r="AI28" s="530"/>
      <c r="AJ28" s="658">
        <v>5</v>
      </c>
      <c r="AK28" s="658">
        <v>0</v>
      </c>
      <c r="AO28" s="658"/>
      <c r="AP28" s="658"/>
      <c r="AQ28" s="530">
        <v>144</v>
      </c>
      <c r="AR28" s="658">
        <f t="shared" ref="AR28" si="2">SUM(AQ28:AQ30)</f>
        <v>144</v>
      </c>
      <c r="AS28" s="530"/>
      <c r="AT28" s="89" t="s">
        <v>1381</v>
      </c>
      <c r="AU28" s="530"/>
    </row>
    <row r="29" spans="1:47">
      <c r="A29" s="661"/>
      <c r="B29" s="531" t="s">
        <v>1372</v>
      </c>
      <c r="C29" s="530"/>
      <c r="D29" s="530"/>
      <c r="E29" s="530"/>
      <c r="F29" s="658"/>
      <c r="G29" s="658"/>
      <c r="K29" s="658"/>
      <c r="L29" s="658"/>
      <c r="M29" s="530"/>
      <c r="N29" s="530"/>
      <c r="O29" s="530"/>
      <c r="P29" s="658"/>
      <c r="Q29" s="658"/>
      <c r="U29" s="658"/>
      <c r="V29" s="658"/>
      <c r="W29" s="530"/>
      <c r="X29" s="530"/>
      <c r="Y29" s="530"/>
      <c r="Z29" s="658"/>
      <c r="AA29" s="658"/>
      <c r="AE29" s="658"/>
      <c r="AF29" s="658"/>
      <c r="AG29" s="530"/>
      <c r="AH29" s="530"/>
      <c r="AI29" s="530"/>
      <c r="AJ29" s="658"/>
      <c r="AK29" s="658"/>
      <c r="AO29" s="658"/>
      <c r="AP29" s="658"/>
      <c r="AQ29" s="530">
        <v>0</v>
      </c>
      <c r="AR29" s="658"/>
      <c r="AS29" s="530"/>
      <c r="AT29" s="530"/>
      <c r="AU29" s="530"/>
    </row>
    <row r="30" spans="1:47">
      <c r="A30" s="661"/>
      <c r="B30" s="531" t="s">
        <v>1373</v>
      </c>
      <c r="C30" s="530"/>
      <c r="D30" s="530"/>
      <c r="E30" s="530"/>
      <c r="F30" s="658"/>
      <c r="G30" s="658"/>
      <c r="K30" s="658"/>
      <c r="L30" s="658"/>
      <c r="M30" s="530"/>
      <c r="N30" s="530"/>
      <c r="O30" s="530"/>
      <c r="P30" s="658"/>
      <c r="Q30" s="658"/>
      <c r="U30" s="658"/>
      <c r="V30" s="658"/>
      <c r="W30" s="530"/>
      <c r="X30" s="530"/>
      <c r="Y30" s="530"/>
      <c r="Z30" s="658"/>
      <c r="AA30" s="658"/>
      <c r="AE30" s="658"/>
      <c r="AF30" s="658"/>
      <c r="AG30" s="530"/>
      <c r="AH30" s="530"/>
      <c r="AI30" s="530"/>
      <c r="AJ30" s="658"/>
      <c r="AK30" s="658"/>
      <c r="AO30" s="658"/>
      <c r="AP30" s="658"/>
      <c r="AQ30" s="530">
        <v>0</v>
      </c>
      <c r="AR30" s="658"/>
      <c r="AS30" s="530"/>
      <c r="AT30" s="530"/>
      <c r="AU30" s="530"/>
    </row>
    <row r="31" spans="1:47" ht="188.5">
      <c r="A31" s="661" t="s">
        <v>1023</v>
      </c>
      <c r="B31" s="531" t="s">
        <v>1368</v>
      </c>
      <c r="C31" s="533">
        <v>0</v>
      </c>
      <c r="D31" s="533">
        <v>13</v>
      </c>
      <c r="E31" s="533">
        <v>32</v>
      </c>
      <c r="F31" s="659">
        <v>98</v>
      </c>
      <c r="G31" s="659">
        <v>0</v>
      </c>
      <c r="H31" s="90">
        <v>0</v>
      </c>
      <c r="I31" s="90">
        <v>13</v>
      </c>
      <c r="J31" s="90">
        <v>25</v>
      </c>
      <c r="K31" s="659">
        <v>91</v>
      </c>
      <c r="L31" s="659">
        <v>0</v>
      </c>
      <c r="M31" s="533">
        <v>30</v>
      </c>
      <c r="N31" s="533">
        <v>20</v>
      </c>
      <c r="O31" s="533">
        <v>20</v>
      </c>
      <c r="P31" s="659">
        <v>140</v>
      </c>
      <c r="Q31" s="659">
        <v>0</v>
      </c>
      <c r="R31" s="90">
        <v>24</v>
      </c>
      <c r="S31" s="90">
        <v>29</v>
      </c>
      <c r="T31" s="90">
        <v>5</v>
      </c>
      <c r="U31" s="659">
        <v>83</v>
      </c>
      <c r="V31" s="659">
        <v>0</v>
      </c>
      <c r="W31" s="533">
        <v>11</v>
      </c>
      <c r="X31" s="533">
        <v>10</v>
      </c>
      <c r="Y31" s="533"/>
      <c r="Z31" s="659">
        <v>91</v>
      </c>
      <c r="AA31" s="659">
        <v>0</v>
      </c>
      <c r="AB31" s="90">
        <v>13</v>
      </c>
      <c r="AC31" s="90"/>
      <c r="AD31" s="90"/>
      <c r="AE31" s="659"/>
      <c r="AF31" s="659"/>
      <c r="AG31" s="533">
        <v>0</v>
      </c>
      <c r="AH31" s="533">
        <v>0</v>
      </c>
      <c r="AI31" s="533">
        <v>0</v>
      </c>
      <c r="AJ31" s="659">
        <v>45</v>
      </c>
      <c r="AK31" s="659">
        <v>0</v>
      </c>
      <c r="AL31" s="90"/>
      <c r="AM31" s="90"/>
      <c r="AN31" s="90"/>
      <c r="AO31" s="659"/>
      <c r="AP31" s="659"/>
      <c r="AQ31" s="533">
        <v>136</v>
      </c>
      <c r="AR31" s="658">
        <f t="shared" ref="AR31" si="3">SUM(AQ31:AQ33)</f>
        <v>136</v>
      </c>
      <c r="AS31" s="530" t="s">
        <v>1382</v>
      </c>
      <c r="AT31" s="89" t="s">
        <v>1383</v>
      </c>
      <c r="AU31" s="530"/>
    </row>
    <row r="32" spans="1:47">
      <c r="A32" s="661"/>
      <c r="B32" s="531" t="s">
        <v>1372</v>
      </c>
      <c r="C32" s="533"/>
      <c r="D32" s="533"/>
      <c r="E32" s="533"/>
      <c r="F32" s="659"/>
      <c r="G32" s="659"/>
      <c r="H32" s="90"/>
      <c r="I32" s="90"/>
      <c r="J32" s="90"/>
      <c r="K32" s="659"/>
      <c r="L32" s="659"/>
      <c r="M32" s="533"/>
      <c r="N32" s="533"/>
      <c r="O32" s="533"/>
      <c r="P32" s="659"/>
      <c r="Q32" s="659"/>
      <c r="R32" s="90"/>
      <c r="S32" s="90"/>
      <c r="T32" s="90"/>
      <c r="U32" s="659"/>
      <c r="V32" s="659"/>
      <c r="W32" s="533"/>
      <c r="X32" s="533"/>
      <c r="Y32" s="533"/>
      <c r="Z32" s="659"/>
      <c r="AA32" s="659"/>
      <c r="AB32" s="90"/>
      <c r="AC32" s="90"/>
      <c r="AD32" s="90"/>
      <c r="AE32" s="659"/>
      <c r="AF32" s="659"/>
      <c r="AG32" s="533"/>
      <c r="AH32" s="533"/>
      <c r="AI32" s="533"/>
      <c r="AJ32" s="659"/>
      <c r="AK32" s="659"/>
      <c r="AL32" s="90"/>
      <c r="AM32" s="90"/>
      <c r="AN32" s="90"/>
      <c r="AO32" s="659"/>
      <c r="AP32" s="659"/>
      <c r="AQ32" s="533">
        <v>0</v>
      </c>
      <c r="AR32" s="658"/>
      <c r="AS32" s="530"/>
      <c r="AT32" s="530"/>
      <c r="AU32" s="530"/>
    </row>
    <row r="33" spans="1:47">
      <c r="A33" s="661"/>
      <c r="B33" s="531" t="s">
        <v>1373</v>
      </c>
      <c r="C33" s="533"/>
      <c r="D33" s="533"/>
      <c r="E33" s="533"/>
      <c r="F33" s="659"/>
      <c r="G33" s="659"/>
      <c r="H33" s="90"/>
      <c r="I33" s="90"/>
      <c r="J33" s="90"/>
      <c r="K33" s="659"/>
      <c r="L33" s="659"/>
      <c r="M33" s="533"/>
      <c r="N33" s="533"/>
      <c r="O33" s="533"/>
      <c r="P33" s="659"/>
      <c r="Q33" s="659"/>
      <c r="R33" s="90"/>
      <c r="S33" s="90"/>
      <c r="T33" s="90"/>
      <c r="U33" s="659"/>
      <c r="V33" s="659"/>
      <c r="W33" s="533"/>
      <c r="X33" s="533"/>
      <c r="Y33" s="533"/>
      <c r="Z33" s="659"/>
      <c r="AA33" s="659"/>
      <c r="AB33" s="90"/>
      <c r="AC33" s="90"/>
      <c r="AD33" s="90"/>
      <c r="AE33" s="659"/>
      <c r="AF33" s="659"/>
      <c r="AG33" s="533"/>
      <c r="AH33" s="533"/>
      <c r="AI33" s="533"/>
      <c r="AJ33" s="659"/>
      <c r="AK33" s="659"/>
      <c r="AL33" s="90"/>
      <c r="AM33" s="90"/>
      <c r="AN33" s="90"/>
      <c r="AO33" s="659"/>
      <c r="AP33" s="659"/>
      <c r="AQ33" s="533">
        <v>0</v>
      </c>
      <c r="AR33" s="658"/>
      <c r="AS33" s="530"/>
      <c r="AT33" s="530"/>
      <c r="AU33" s="530"/>
    </row>
    <row r="34" spans="1:47" ht="290">
      <c r="A34" s="661" t="s">
        <v>1024</v>
      </c>
      <c r="B34" s="531" t="s">
        <v>1368</v>
      </c>
      <c r="C34" s="533">
        <v>13</v>
      </c>
      <c r="D34" s="533">
        <v>23</v>
      </c>
      <c r="E34" s="533">
        <v>17</v>
      </c>
      <c r="F34" s="659"/>
      <c r="G34" s="659"/>
      <c r="H34" s="90">
        <v>13</v>
      </c>
      <c r="I34" s="90">
        <v>23</v>
      </c>
      <c r="J34" s="90">
        <v>17</v>
      </c>
      <c r="K34" s="659"/>
      <c r="L34" s="659"/>
      <c r="M34" s="533">
        <v>15</v>
      </c>
      <c r="N34" s="533">
        <v>15</v>
      </c>
      <c r="O34" s="533">
        <v>40</v>
      </c>
      <c r="P34" s="659"/>
      <c r="Q34" s="659"/>
      <c r="R34" s="90">
        <v>7</v>
      </c>
      <c r="S34" s="90">
        <v>12</v>
      </c>
      <c r="T34" s="90">
        <v>6</v>
      </c>
      <c r="U34" s="659"/>
      <c r="V34" s="659"/>
      <c r="W34" s="533">
        <v>20</v>
      </c>
      <c r="X34" s="533">
        <v>20</v>
      </c>
      <c r="Y34" s="533">
        <v>30</v>
      </c>
      <c r="Z34" s="659"/>
      <c r="AA34" s="659"/>
      <c r="AB34" s="90">
        <v>12</v>
      </c>
      <c r="AC34" s="90"/>
      <c r="AD34" s="90"/>
      <c r="AE34" s="659"/>
      <c r="AF34" s="659"/>
      <c r="AG34" s="533">
        <v>15</v>
      </c>
      <c r="AH34" s="533">
        <v>15</v>
      </c>
      <c r="AI34" s="533">
        <v>15</v>
      </c>
      <c r="AJ34" s="659"/>
      <c r="AK34" s="659"/>
      <c r="AL34" s="90"/>
      <c r="AM34" s="90"/>
      <c r="AN34" s="90"/>
      <c r="AO34" s="659"/>
      <c r="AP34" s="659"/>
      <c r="AQ34" s="533">
        <v>238</v>
      </c>
      <c r="AR34" s="658">
        <f t="shared" ref="AR34" si="4">SUM(AQ34:AQ36)</f>
        <v>238</v>
      </c>
      <c r="AS34" s="530" t="s">
        <v>1384</v>
      </c>
      <c r="AT34" s="89" t="s">
        <v>1383</v>
      </c>
      <c r="AU34" s="530"/>
    </row>
    <row r="35" spans="1:47">
      <c r="A35" s="661"/>
      <c r="B35" s="531" t="s">
        <v>1372</v>
      </c>
      <c r="C35" s="533"/>
      <c r="D35" s="533"/>
      <c r="E35" s="533"/>
      <c r="F35" s="659"/>
      <c r="G35" s="659"/>
      <c r="H35" s="90"/>
      <c r="I35" s="90"/>
      <c r="J35" s="90"/>
      <c r="K35" s="659"/>
      <c r="L35" s="659"/>
      <c r="M35" s="533"/>
      <c r="N35" s="533"/>
      <c r="O35" s="533"/>
      <c r="P35" s="659"/>
      <c r="Q35" s="659"/>
      <c r="R35" s="90"/>
      <c r="S35" s="90"/>
      <c r="T35" s="90"/>
      <c r="U35" s="659"/>
      <c r="V35" s="659"/>
      <c r="W35" s="533"/>
      <c r="X35" s="533"/>
      <c r="Y35" s="533"/>
      <c r="Z35" s="659"/>
      <c r="AA35" s="659"/>
      <c r="AB35" s="90"/>
      <c r="AC35" s="90"/>
      <c r="AD35" s="90"/>
      <c r="AE35" s="659"/>
      <c r="AF35" s="659"/>
      <c r="AG35" s="533"/>
      <c r="AH35" s="533"/>
      <c r="AI35" s="533"/>
      <c r="AJ35" s="659"/>
      <c r="AK35" s="659"/>
      <c r="AL35" s="90"/>
      <c r="AM35" s="90"/>
      <c r="AN35" s="90"/>
      <c r="AO35" s="659"/>
      <c r="AP35" s="659"/>
      <c r="AQ35" s="533">
        <v>0</v>
      </c>
      <c r="AR35" s="658"/>
      <c r="AS35" s="530"/>
      <c r="AT35" s="530"/>
      <c r="AU35" s="530"/>
    </row>
    <row r="36" spans="1:47">
      <c r="A36" s="661"/>
      <c r="B36" s="531" t="s">
        <v>1373</v>
      </c>
      <c r="C36" s="533"/>
      <c r="D36" s="533"/>
      <c r="E36" s="533"/>
      <c r="F36" s="659"/>
      <c r="G36" s="659"/>
      <c r="H36" s="90"/>
      <c r="I36" s="90"/>
      <c r="J36" s="90"/>
      <c r="K36" s="659"/>
      <c r="L36" s="659"/>
      <c r="M36" s="533"/>
      <c r="N36" s="533"/>
      <c r="O36" s="533"/>
      <c r="P36" s="659"/>
      <c r="Q36" s="659"/>
      <c r="R36" s="90"/>
      <c r="S36" s="90"/>
      <c r="T36" s="90"/>
      <c r="U36" s="659"/>
      <c r="V36" s="659"/>
      <c r="W36" s="533"/>
      <c r="X36" s="533"/>
      <c r="Y36" s="533"/>
      <c r="Z36" s="659"/>
      <c r="AA36" s="659"/>
      <c r="AB36" s="90"/>
      <c r="AC36" s="90"/>
      <c r="AD36" s="90"/>
      <c r="AE36" s="659"/>
      <c r="AF36" s="659"/>
      <c r="AG36" s="533"/>
      <c r="AH36" s="533"/>
      <c r="AI36" s="533"/>
      <c r="AJ36" s="659"/>
      <c r="AK36" s="659"/>
      <c r="AL36" s="90"/>
      <c r="AM36" s="90"/>
      <c r="AN36" s="90"/>
      <c r="AO36" s="659"/>
      <c r="AP36" s="659"/>
      <c r="AQ36" s="533">
        <v>0</v>
      </c>
      <c r="AR36" s="658"/>
      <c r="AS36" s="530"/>
      <c r="AT36" s="530"/>
      <c r="AU36" s="530"/>
    </row>
    <row r="37" spans="1:47">
      <c r="A37" s="661" t="s">
        <v>45</v>
      </c>
      <c r="B37" s="531" t="s">
        <v>1368</v>
      </c>
      <c r="C37" s="530"/>
      <c r="D37" s="530"/>
      <c r="E37" s="530"/>
      <c r="F37" s="658">
        <v>435</v>
      </c>
      <c r="G37" s="658">
        <v>0</v>
      </c>
      <c r="K37" s="658"/>
      <c r="L37" s="658"/>
      <c r="M37" s="530"/>
      <c r="N37" s="530"/>
      <c r="O37" s="530"/>
      <c r="P37" s="658">
        <v>0</v>
      </c>
      <c r="Q37" s="658">
        <v>0</v>
      </c>
      <c r="U37" s="658"/>
      <c r="V37" s="658"/>
      <c r="W37" s="530"/>
      <c r="X37" s="530"/>
      <c r="Y37" s="530"/>
      <c r="Z37" s="658">
        <v>0</v>
      </c>
      <c r="AA37" s="658">
        <v>0</v>
      </c>
      <c r="AE37" s="658"/>
      <c r="AF37" s="658"/>
      <c r="AG37" s="530"/>
      <c r="AH37" s="530"/>
      <c r="AI37" s="530"/>
      <c r="AJ37" s="658">
        <v>0</v>
      </c>
      <c r="AK37" s="658">
        <v>0</v>
      </c>
      <c r="AO37" s="658"/>
      <c r="AP37" s="658"/>
      <c r="AQ37" s="530">
        <v>435</v>
      </c>
      <c r="AR37" s="658">
        <f t="shared" ref="AR37" si="5">SUM(AQ37:AQ39)</f>
        <v>435</v>
      </c>
      <c r="AS37" s="530"/>
      <c r="AT37" s="530" t="s">
        <v>1385</v>
      </c>
      <c r="AU37" s="530"/>
    </row>
    <row r="38" spans="1:47">
      <c r="A38" s="661"/>
      <c r="B38" s="531" t="s">
        <v>1372</v>
      </c>
      <c r="C38" s="530"/>
      <c r="D38" s="530"/>
      <c r="E38" s="530"/>
      <c r="F38" s="658"/>
      <c r="G38" s="658"/>
      <c r="H38" s="81">
        <v>235</v>
      </c>
      <c r="I38" s="81">
        <v>200</v>
      </c>
      <c r="K38" s="658"/>
      <c r="L38" s="658"/>
      <c r="M38" s="530"/>
      <c r="N38" s="530"/>
      <c r="O38" s="530"/>
      <c r="P38" s="658"/>
      <c r="Q38" s="658"/>
      <c r="U38" s="658"/>
      <c r="V38" s="658"/>
      <c r="W38" s="530"/>
      <c r="X38" s="530"/>
      <c r="Y38" s="530"/>
      <c r="Z38" s="658"/>
      <c r="AA38" s="658"/>
      <c r="AE38" s="658"/>
      <c r="AF38" s="658"/>
      <c r="AG38" s="530"/>
      <c r="AH38" s="530"/>
      <c r="AI38" s="530"/>
      <c r="AJ38" s="658"/>
      <c r="AK38" s="658"/>
      <c r="AO38" s="658"/>
      <c r="AP38" s="658"/>
      <c r="AQ38" s="530">
        <v>0</v>
      </c>
      <c r="AR38" s="658"/>
      <c r="AS38" s="530"/>
      <c r="AT38" s="530"/>
      <c r="AU38" s="530"/>
    </row>
    <row r="39" spans="1:47">
      <c r="A39" s="661"/>
      <c r="B39" s="531" t="s">
        <v>1373</v>
      </c>
      <c r="C39" s="530"/>
      <c r="D39" s="530"/>
      <c r="E39" s="530"/>
      <c r="F39" s="658"/>
      <c r="G39" s="658"/>
      <c r="K39" s="658"/>
      <c r="L39" s="658"/>
      <c r="M39" s="530"/>
      <c r="N39" s="530"/>
      <c r="O39" s="530"/>
      <c r="P39" s="658"/>
      <c r="Q39" s="658"/>
      <c r="U39" s="658"/>
      <c r="V39" s="658"/>
      <c r="W39" s="530"/>
      <c r="X39" s="530"/>
      <c r="Y39" s="530"/>
      <c r="Z39" s="658"/>
      <c r="AA39" s="658"/>
      <c r="AE39" s="658"/>
      <c r="AF39" s="658"/>
      <c r="AG39" s="530"/>
      <c r="AH39" s="530"/>
      <c r="AI39" s="530"/>
      <c r="AJ39" s="658"/>
      <c r="AK39" s="658"/>
      <c r="AO39" s="658"/>
      <c r="AP39" s="658"/>
      <c r="AQ39" s="530">
        <v>0</v>
      </c>
      <c r="AR39" s="658"/>
      <c r="AS39" s="530"/>
      <c r="AT39" s="530"/>
      <c r="AU39" s="530"/>
    </row>
    <row r="40" spans="1:47">
      <c r="A40" s="661" t="s">
        <v>864</v>
      </c>
      <c r="B40" s="531" t="s">
        <v>1368</v>
      </c>
      <c r="C40" s="530"/>
      <c r="D40" s="530"/>
      <c r="E40" s="530"/>
      <c r="F40" s="658">
        <v>10</v>
      </c>
      <c r="G40" s="658">
        <v>0</v>
      </c>
      <c r="H40" s="81">
        <v>0</v>
      </c>
      <c r="I40" s="81">
        <v>0</v>
      </c>
      <c r="J40" s="81">
        <v>3</v>
      </c>
      <c r="K40" s="658">
        <v>3</v>
      </c>
      <c r="L40" s="658">
        <v>0</v>
      </c>
      <c r="M40" s="530"/>
      <c r="N40" s="530"/>
      <c r="O40" s="530"/>
      <c r="P40" s="658">
        <v>20</v>
      </c>
      <c r="Q40" s="658">
        <v>0</v>
      </c>
      <c r="R40" s="81">
        <v>0</v>
      </c>
      <c r="S40" s="81">
        <v>2</v>
      </c>
      <c r="T40" s="81">
        <v>1</v>
      </c>
      <c r="U40" s="658">
        <v>3</v>
      </c>
      <c r="V40" s="658">
        <v>0</v>
      </c>
      <c r="W40" s="530">
        <v>0</v>
      </c>
      <c r="X40" s="530">
        <v>2</v>
      </c>
      <c r="Y40" s="530">
        <v>2</v>
      </c>
      <c r="Z40" s="658">
        <v>15</v>
      </c>
      <c r="AA40" s="658">
        <v>0</v>
      </c>
      <c r="AE40" s="658"/>
      <c r="AF40" s="658"/>
      <c r="AG40" s="530"/>
      <c r="AH40" s="530"/>
      <c r="AI40" s="530"/>
      <c r="AJ40" s="658">
        <v>9</v>
      </c>
      <c r="AK40" s="658">
        <v>0</v>
      </c>
      <c r="AO40" s="658"/>
      <c r="AP40" s="658"/>
      <c r="AQ40" s="530">
        <v>0</v>
      </c>
      <c r="AR40" s="658">
        <f t="shared" ref="AR40" si="6">SUM(AQ40:AQ42)</f>
        <v>54</v>
      </c>
      <c r="AS40" s="530"/>
      <c r="AT40" s="530"/>
      <c r="AU40" s="658" t="s">
        <v>1386</v>
      </c>
    </row>
    <row r="41" spans="1:47">
      <c r="A41" s="661"/>
      <c r="B41" s="531" t="s">
        <v>1372</v>
      </c>
      <c r="C41" s="530"/>
      <c r="D41" s="530"/>
      <c r="E41" s="530"/>
      <c r="F41" s="658"/>
      <c r="G41" s="658"/>
      <c r="K41" s="658"/>
      <c r="L41" s="658"/>
      <c r="M41" s="530"/>
      <c r="N41" s="530"/>
      <c r="O41" s="530"/>
      <c r="P41" s="658"/>
      <c r="Q41" s="658"/>
      <c r="U41" s="658"/>
      <c r="V41" s="658"/>
      <c r="W41" s="530"/>
      <c r="X41" s="530"/>
      <c r="Y41" s="530"/>
      <c r="Z41" s="658"/>
      <c r="AA41" s="658"/>
      <c r="AE41" s="658"/>
      <c r="AF41" s="658"/>
      <c r="AG41" s="530"/>
      <c r="AH41" s="530"/>
      <c r="AI41" s="530"/>
      <c r="AJ41" s="658"/>
      <c r="AK41" s="658"/>
      <c r="AO41" s="658"/>
      <c r="AP41" s="658"/>
      <c r="AQ41" s="530">
        <v>54</v>
      </c>
      <c r="AR41" s="658"/>
      <c r="AS41" s="530"/>
      <c r="AT41" s="530"/>
      <c r="AU41" s="658"/>
    </row>
    <row r="42" spans="1:47">
      <c r="A42" s="661"/>
      <c r="B42" s="531" t="s">
        <v>1373</v>
      </c>
      <c r="C42" s="530"/>
      <c r="D42" s="530"/>
      <c r="E42" s="530"/>
      <c r="F42" s="658"/>
      <c r="G42" s="658"/>
      <c r="K42" s="658"/>
      <c r="L42" s="658"/>
      <c r="M42" s="530"/>
      <c r="N42" s="530"/>
      <c r="O42" s="530"/>
      <c r="P42" s="658"/>
      <c r="Q42" s="658"/>
      <c r="U42" s="658"/>
      <c r="V42" s="658"/>
      <c r="W42" s="530"/>
      <c r="X42" s="530"/>
      <c r="Y42" s="530"/>
      <c r="Z42" s="658"/>
      <c r="AA42" s="658"/>
      <c r="AE42" s="658"/>
      <c r="AF42" s="658"/>
      <c r="AG42" s="530"/>
      <c r="AH42" s="530"/>
      <c r="AI42" s="530"/>
      <c r="AJ42" s="658"/>
      <c r="AK42" s="658"/>
      <c r="AO42" s="658"/>
      <c r="AP42" s="658"/>
      <c r="AQ42" s="530">
        <v>0</v>
      </c>
      <c r="AR42" s="658"/>
      <c r="AS42" s="530"/>
      <c r="AT42" s="530"/>
      <c r="AU42" s="658"/>
    </row>
    <row r="43" spans="1:47" ht="26.25" customHeight="1">
      <c r="A43" s="661" t="s">
        <v>1387</v>
      </c>
      <c r="B43" s="531" t="s">
        <v>1368</v>
      </c>
      <c r="C43" s="530"/>
      <c r="D43" s="530"/>
      <c r="E43" s="530"/>
      <c r="F43" s="658">
        <v>0</v>
      </c>
      <c r="G43" s="658">
        <v>0</v>
      </c>
      <c r="K43" s="658"/>
      <c r="L43" s="658"/>
      <c r="M43" s="530"/>
      <c r="N43" s="530"/>
      <c r="O43" s="530"/>
      <c r="P43" s="658">
        <v>0</v>
      </c>
      <c r="Q43" s="658">
        <v>0</v>
      </c>
      <c r="U43" s="658"/>
      <c r="V43" s="658"/>
      <c r="W43" s="530"/>
      <c r="X43" s="530"/>
      <c r="Y43" s="530"/>
      <c r="Z43" s="658">
        <v>0</v>
      </c>
      <c r="AA43" s="658">
        <v>0</v>
      </c>
      <c r="AE43" s="658"/>
      <c r="AF43" s="658"/>
      <c r="AG43" s="530"/>
      <c r="AH43" s="530"/>
      <c r="AI43" s="530"/>
      <c r="AJ43" s="658">
        <v>0</v>
      </c>
      <c r="AK43" s="658">
        <v>0</v>
      </c>
      <c r="AO43" s="658"/>
      <c r="AP43" s="658"/>
      <c r="AQ43" s="530">
        <v>0</v>
      </c>
      <c r="AR43" s="658">
        <f t="shared" ref="AR43" si="7">SUM(AQ43:AQ45)</f>
        <v>0</v>
      </c>
      <c r="AS43" s="530"/>
      <c r="AT43" s="89" t="s">
        <v>1388</v>
      </c>
      <c r="AU43" s="530"/>
    </row>
    <row r="44" spans="1:47">
      <c r="A44" s="661"/>
      <c r="B44" s="531" t="s">
        <v>1372</v>
      </c>
      <c r="C44" s="530"/>
      <c r="D44" s="530"/>
      <c r="E44" s="530"/>
      <c r="F44" s="658"/>
      <c r="G44" s="658"/>
      <c r="K44" s="658"/>
      <c r="L44" s="658"/>
      <c r="M44" s="530"/>
      <c r="N44" s="530"/>
      <c r="O44" s="530"/>
      <c r="P44" s="658"/>
      <c r="Q44" s="658"/>
      <c r="U44" s="658"/>
      <c r="V44" s="658"/>
      <c r="W44" s="530"/>
      <c r="X44" s="530"/>
      <c r="Y44" s="530"/>
      <c r="Z44" s="658"/>
      <c r="AA44" s="658"/>
      <c r="AE44" s="658"/>
      <c r="AF44" s="658"/>
      <c r="AG44" s="530"/>
      <c r="AH44" s="530"/>
      <c r="AI44" s="530"/>
      <c r="AJ44" s="658"/>
      <c r="AK44" s="658"/>
      <c r="AO44" s="658"/>
      <c r="AP44" s="658"/>
      <c r="AQ44" s="530">
        <v>0</v>
      </c>
      <c r="AR44" s="658"/>
      <c r="AS44" s="530"/>
      <c r="AT44" s="530"/>
      <c r="AU44" s="530"/>
    </row>
    <row r="45" spans="1:47">
      <c r="A45" s="661"/>
      <c r="B45" s="531" t="s">
        <v>1373</v>
      </c>
      <c r="C45" s="530"/>
      <c r="D45" s="530"/>
      <c r="E45" s="530"/>
      <c r="F45" s="658"/>
      <c r="G45" s="658"/>
      <c r="K45" s="658"/>
      <c r="L45" s="658"/>
      <c r="M45" s="530"/>
      <c r="N45" s="530"/>
      <c r="O45" s="530"/>
      <c r="P45" s="658"/>
      <c r="Q45" s="658"/>
      <c r="U45" s="658"/>
      <c r="V45" s="658"/>
      <c r="W45" s="530"/>
      <c r="X45" s="530"/>
      <c r="Y45" s="530"/>
      <c r="Z45" s="658"/>
      <c r="AA45" s="658"/>
      <c r="AE45" s="658"/>
      <c r="AF45" s="658"/>
      <c r="AG45" s="530"/>
      <c r="AH45" s="530"/>
      <c r="AI45" s="530"/>
      <c r="AJ45" s="658"/>
      <c r="AK45" s="658"/>
      <c r="AO45" s="658"/>
      <c r="AP45" s="658"/>
      <c r="AQ45" s="530">
        <v>0</v>
      </c>
      <c r="AR45" s="658"/>
      <c r="AS45" s="530"/>
      <c r="AT45" s="530"/>
      <c r="AU45" s="530"/>
    </row>
    <row r="46" spans="1:47" s="86" customFormat="1">
      <c r="A46" s="531" t="s">
        <v>169</v>
      </c>
      <c r="B46" s="531"/>
      <c r="C46" s="531">
        <f t="shared" ref="C46:AI46" si="8">SUM(C4:C45)</f>
        <v>85</v>
      </c>
      <c r="D46" s="531">
        <f t="shared" si="8"/>
        <v>155</v>
      </c>
      <c r="E46" s="531">
        <f t="shared" si="8"/>
        <v>199</v>
      </c>
      <c r="F46" s="91">
        <f t="shared" si="8"/>
        <v>749</v>
      </c>
      <c r="G46" s="531">
        <f t="shared" si="8"/>
        <v>425</v>
      </c>
      <c r="H46" s="532">
        <f t="shared" ref="H46:L46" si="9">SUM(H4:H45)</f>
        <v>333</v>
      </c>
      <c r="I46" s="532">
        <f t="shared" si="9"/>
        <v>330</v>
      </c>
      <c r="J46" s="532">
        <f t="shared" si="9"/>
        <v>182</v>
      </c>
      <c r="K46" s="91">
        <f t="shared" si="9"/>
        <v>94</v>
      </c>
      <c r="L46" s="531">
        <f t="shared" si="9"/>
        <v>0</v>
      </c>
      <c r="M46" s="531">
        <f t="shared" si="8"/>
        <v>107</v>
      </c>
      <c r="N46" s="531">
        <f t="shared" si="8"/>
        <v>235</v>
      </c>
      <c r="O46" s="531">
        <f t="shared" si="8"/>
        <v>190</v>
      </c>
      <c r="P46" s="91">
        <f t="shared" si="8"/>
        <v>451</v>
      </c>
      <c r="Q46" s="531">
        <f t="shared" si="8"/>
        <v>334</v>
      </c>
      <c r="R46" s="532">
        <f t="shared" ref="R46:V46" si="10">SUM(R4:R45)</f>
        <v>113</v>
      </c>
      <c r="S46" s="532">
        <f t="shared" si="10"/>
        <v>217</v>
      </c>
      <c r="T46" s="532">
        <f t="shared" si="10"/>
        <v>154</v>
      </c>
      <c r="U46" s="91">
        <f t="shared" si="10"/>
        <v>86</v>
      </c>
      <c r="V46" s="531">
        <f t="shared" si="10"/>
        <v>0</v>
      </c>
      <c r="W46" s="531">
        <f t="shared" si="8"/>
        <v>108</v>
      </c>
      <c r="X46" s="531">
        <f t="shared" si="8"/>
        <v>162</v>
      </c>
      <c r="Y46" s="531">
        <f t="shared" si="8"/>
        <v>177</v>
      </c>
      <c r="Z46" s="91">
        <f t="shared" si="8"/>
        <v>438</v>
      </c>
      <c r="AA46" s="91">
        <f t="shared" si="8"/>
        <v>449</v>
      </c>
      <c r="AB46" s="532">
        <f t="shared" ref="AB46:AF46" si="11">SUM(AB4:AB45)</f>
        <v>102</v>
      </c>
      <c r="AC46" s="532">
        <f t="shared" si="11"/>
        <v>152</v>
      </c>
      <c r="AD46" s="532">
        <f t="shared" si="11"/>
        <v>130</v>
      </c>
      <c r="AE46" s="91">
        <f t="shared" si="11"/>
        <v>0</v>
      </c>
      <c r="AF46" s="91">
        <f t="shared" si="11"/>
        <v>0</v>
      </c>
      <c r="AG46" s="531">
        <f t="shared" si="8"/>
        <v>75</v>
      </c>
      <c r="AH46" s="531">
        <f t="shared" si="8"/>
        <v>135</v>
      </c>
      <c r="AI46" s="531">
        <f t="shared" si="8"/>
        <v>135</v>
      </c>
      <c r="AJ46" s="91">
        <f t="shared" ref="AJ46:AN46" si="12">SUM(AJ4:AJ45)</f>
        <v>219</v>
      </c>
      <c r="AK46" s="531">
        <f t="shared" si="12"/>
        <v>335</v>
      </c>
      <c r="AL46" s="532">
        <f t="shared" si="12"/>
        <v>0</v>
      </c>
      <c r="AM46" s="532">
        <f t="shared" si="12"/>
        <v>0</v>
      </c>
      <c r="AN46" s="532">
        <f t="shared" si="12"/>
        <v>0</v>
      </c>
      <c r="AO46" s="91">
        <f t="shared" ref="AO46:AP46" si="13">SUM(AO4:AO45)</f>
        <v>0</v>
      </c>
      <c r="AP46" s="531">
        <f t="shared" si="13"/>
        <v>0</v>
      </c>
      <c r="AQ46" s="531">
        <f>SUM(AQ4:AQ45)</f>
        <v>3459</v>
      </c>
      <c r="AR46" s="531">
        <f>SUM(AQ46)</f>
        <v>3459</v>
      </c>
      <c r="AS46" s="531"/>
      <c r="AT46" s="531"/>
      <c r="AU46" s="531"/>
    </row>
  </sheetData>
  <mergeCells count="238">
    <mergeCell ref="AU4:AU9"/>
    <mergeCell ref="AU10:AU12"/>
    <mergeCell ref="A28:A30"/>
    <mergeCell ref="C2:E2"/>
    <mergeCell ref="M2:O2"/>
    <mergeCell ref="W2:Y2"/>
    <mergeCell ref="AG2:AI2"/>
    <mergeCell ref="Z4:Z9"/>
    <mergeCell ref="F16:F18"/>
    <mergeCell ref="G16:G18"/>
    <mergeCell ref="P16:P18"/>
    <mergeCell ref="Q16:Q18"/>
    <mergeCell ref="Z16:Z18"/>
    <mergeCell ref="AA16:AA18"/>
    <mergeCell ref="F2:F3"/>
    <mergeCell ref="L4:L9"/>
    <mergeCell ref="K10:K12"/>
    <mergeCell ref="L10:L12"/>
    <mergeCell ref="K13:K15"/>
    <mergeCell ref="L13:L15"/>
    <mergeCell ref="F10:F12"/>
    <mergeCell ref="G10:G12"/>
    <mergeCell ref="AA4:AA9"/>
    <mergeCell ref="AA10:AA12"/>
    <mergeCell ref="A1:AU1"/>
    <mergeCell ref="K16:K18"/>
    <mergeCell ref="L16:L18"/>
    <mergeCell ref="K19:K24"/>
    <mergeCell ref="L19:L24"/>
    <mergeCell ref="AU40:AU42"/>
    <mergeCell ref="AT20:AT21"/>
    <mergeCell ref="AT22:AT24"/>
    <mergeCell ref="AU22:AU24"/>
    <mergeCell ref="A4:A6"/>
    <mergeCell ref="A7:A9"/>
    <mergeCell ref="A10:A12"/>
    <mergeCell ref="A13:A15"/>
    <mergeCell ref="F28:F30"/>
    <mergeCell ref="G28:G30"/>
    <mergeCell ref="F25:F27"/>
    <mergeCell ref="G25:G27"/>
    <mergeCell ref="F13:F15"/>
    <mergeCell ref="G13:G15"/>
    <mergeCell ref="P13:P15"/>
    <mergeCell ref="P19:P24"/>
    <mergeCell ref="Q19:Q24"/>
    <mergeCell ref="F4:F9"/>
    <mergeCell ref="G4:G9"/>
    <mergeCell ref="A31:A33"/>
    <mergeCell ref="A22:A24"/>
    <mergeCell ref="A25:A27"/>
    <mergeCell ref="G2:G3"/>
    <mergeCell ref="P2:P3"/>
    <mergeCell ref="Q2:Q3"/>
    <mergeCell ref="Z2:Z3"/>
    <mergeCell ref="F19:F24"/>
    <mergeCell ref="G19:G24"/>
    <mergeCell ref="Z19:Z24"/>
    <mergeCell ref="Z13:Z15"/>
    <mergeCell ref="H2:J2"/>
    <mergeCell ref="K2:K3"/>
    <mergeCell ref="L2:L3"/>
    <mergeCell ref="K4:K9"/>
    <mergeCell ref="K25:K27"/>
    <mergeCell ref="L25:L27"/>
    <mergeCell ref="K28:K30"/>
    <mergeCell ref="L28:L30"/>
    <mergeCell ref="P10:P12"/>
    <mergeCell ref="Q10:Q12"/>
    <mergeCell ref="Z10:Z12"/>
    <mergeCell ref="R2:T2"/>
    <mergeCell ref="U2:U3"/>
    <mergeCell ref="V2:V3"/>
    <mergeCell ref="U4:U9"/>
    <mergeCell ref="V4:V9"/>
    <mergeCell ref="U10:U12"/>
    <mergeCell ref="V10:V12"/>
    <mergeCell ref="A43:A45"/>
    <mergeCell ref="AS2:AS3"/>
    <mergeCell ref="P4:P9"/>
    <mergeCell ref="Q4:Q9"/>
    <mergeCell ref="AR25:AR27"/>
    <mergeCell ref="AR28:AR30"/>
    <mergeCell ref="AR31:AR33"/>
    <mergeCell ref="AR34:AR36"/>
    <mergeCell ref="AR37:AR39"/>
    <mergeCell ref="AR7:AR9"/>
    <mergeCell ref="AR10:AR12"/>
    <mergeCell ref="AR13:AR15"/>
    <mergeCell ref="AR16:AR18"/>
    <mergeCell ref="AR19:AR21"/>
    <mergeCell ref="AR22:AR24"/>
    <mergeCell ref="AR4:AR6"/>
    <mergeCell ref="AJ28:AJ30"/>
    <mergeCell ref="AK28:AK30"/>
    <mergeCell ref="A16:A18"/>
    <mergeCell ref="A19:A21"/>
    <mergeCell ref="AA2:AA3"/>
    <mergeCell ref="P25:P27"/>
    <mergeCell ref="A34:A36"/>
    <mergeCell ref="AR40:AR42"/>
    <mergeCell ref="F37:F39"/>
    <mergeCell ref="G37:G39"/>
    <mergeCell ref="P37:P39"/>
    <mergeCell ref="Q37:Q39"/>
    <mergeCell ref="Z37:Z39"/>
    <mergeCell ref="AA37:AA39"/>
    <mergeCell ref="F31:F36"/>
    <mergeCell ref="G31:G36"/>
    <mergeCell ref="A37:A39"/>
    <mergeCell ref="K37:K39"/>
    <mergeCell ref="L37:L39"/>
    <mergeCell ref="K31:K36"/>
    <mergeCell ref="L31:L36"/>
    <mergeCell ref="A40:A42"/>
    <mergeCell ref="AA19:AA24"/>
    <mergeCell ref="AA13:AA15"/>
    <mergeCell ref="P31:P36"/>
    <mergeCell ref="Q31:Q36"/>
    <mergeCell ref="Z31:Z36"/>
    <mergeCell ref="AR43:AR45"/>
    <mergeCell ref="AQ2:AQ3"/>
    <mergeCell ref="AR2:AR3"/>
    <mergeCell ref="AJ13:AJ15"/>
    <mergeCell ref="AK13:AK15"/>
    <mergeCell ref="AJ19:AJ24"/>
    <mergeCell ref="AK19:AK24"/>
    <mergeCell ref="AJ25:AJ27"/>
    <mergeCell ref="AK25:AK27"/>
    <mergeCell ref="AJ2:AJ3"/>
    <mergeCell ref="AK2:AK3"/>
    <mergeCell ref="AK10:AK12"/>
    <mergeCell ref="AK4:AK9"/>
    <mergeCell ref="AJ16:AJ18"/>
    <mergeCell ref="AK16:AK18"/>
    <mergeCell ref="AJ40:AJ42"/>
    <mergeCell ref="AK40:AK42"/>
    <mergeCell ref="AJ10:AJ12"/>
    <mergeCell ref="AJ31:AJ36"/>
    <mergeCell ref="AJ4:AJ9"/>
    <mergeCell ref="AJ37:AJ39"/>
    <mergeCell ref="AK37:AK39"/>
    <mergeCell ref="AK31:AK36"/>
    <mergeCell ref="AO37:AO39"/>
    <mergeCell ref="Q25:Q27"/>
    <mergeCell ref="Z25:Z27"/>
    <mergeCell ref="AA25:AA27"/>
    <mergeCell ref="Q13:Q15"/>
    <mergeCell ref="P28:P30"/>
    <mergeCell ref="Q28:Q30"/>
    <mergeCell ref="Z28:Z30"/>
    <mergeCell ref="U16:U18"/>
    <mergeCell ref="V16:V18"/>
    <mergeCell ref="U19:U24"/>
    <mergeCell ref="V19:V24"/>
    <mergeCell ref="U25:U27"/>
    <mergeCell ref="V25:V27"/>
    <mergeCell ref="U13:U15"/>
    <mergeCell ref="V13:V15"/>
    <mergeCell ref="F43:F45"/>
    <mergeCell ref="G43:G45"/>
    <mergeCell ref="P43:P45"/>
    <mergeCell ref="Q43:Q45"/>
    <mergeCell ref="Z43:Z45"/>
    <mergeCell ref="AA43:AA45"/>
    <mergeCell ref="AJ43:AJ45"/>
    <mergeCell ref="AK43:AK45"/>
    <mergeCell ref="F40:F42"/>
    <mergeCell ref="G40:G42"/>
    <mergeCell ref="P40:P42"/>
    <mergeCell ref="Q40:Q42"/>
    <mergeCell ref="Z40:Z42"/>
    <mergeCell ref="AA40:AA42"/>
    <mergeCell ref="K40:K42"/>
    <mergeCell ref="L40:L42"/>
    <mergeCell ref="K43:K45"/>
    <mergeCell ref="L43:L45"/>
    <mergeCell ref="U43:U45"/>
    <mergeCell ref="V43:V45"/>
    <mergeCell ref="AF28:AF30"/>
    <mergeCell ref="U28:U30"/>
    <mergeCell ref="V28:V30"/>
    <mergeCell ref="U31:U36"/>
    <mergeCell ref="V31:V36"/>
    <mergeCell ref="U37:U39"/>
    <mergeCell ref="V37:V39"/>
    <mergeCell ref="U40:U42"/>
    <mergeCell ref="V40:V42"/>
    <mergeCell ref="AA28:AA30"/>
    <mergeCell ref="AA31:AA36"/>
    <mergeCell ref="AO43:AO45"/>
    <mergeCell ref="AB2:AD2"/>
    <mergeCell ref="AE2:AE3"/>
    <mergeCell ref="AF2:AF3"/>
    <mergeCell ref="AE4:AE9"/>
    <mergeCell ref="AF4:AF9"/>
    <mergeCell ref="AE10:AE12"/>
    <mergeCell ref="AF10:AF12"/>
    <mergeCell ref="AE13:AE15"/>
    <mergeCell ref="AF13:AF15"/>
    <mergeCell ref="AE37:AE39"/>
    <mergeCell ref="AF37:AF39"/>
    <mergeCell ref="AE40:AE42"/>
    <mergeCell ref="AF40:AF42"/>
    <mergeCell ref="AE43:AE45"/>
    <mergeCell ref="AF43:AF45"/>
    <mergeCell ref="AE16:AE18"/>
    <mergeCell ref="AF16:AF18"/>
    <mergeCell ref="AE19:AE24"/>
    <mergeCell ref="AF19:AF24"/>
    <mergeCell ref="AE25:AE27"/>
    <mergeCell ref="AF25:AF27"/>
    <mergeCell ref="AO40:AO42"/>
    <mergeCell ref="AE28:AE30"/>
    <mergeCell ref="AP40:AP42"/>
    <mergeCell ref="AE31:AE36"/>
    <mergeCell ref="AF31:AF36"/>
    <mergeCell ref="AP43:AP45"/>
    <mergeCell ref="AL2:AN2"/>
    <mergeCell ref="AO2:AO3"/>
    <mergeCell ref="AP2:AP3"/>
    <mergeCell ref="AO4:AO9"/>
    <mergeCell ref="AP4:AP9"/>
    <mergeCell ref="AO10:AO12"/>
    <mergeCell ref="AP10:AP12"/>
    <mergeCell ref="AO13:AO15"/>
    <mergeCell ref="AP13:AP15"/>
    <mergeCell ref="AO16:AO18"/>
    <mergeCell ref="AP16:AP18"/>
    <mergeCell ref="AO19:AO24"/>
    <mergeCell ref="AP19:AP24"/>
    <mergeCell ref="AO25:AO27"/>
    <mergeCell ref="AP25:AP27"/>
    <mergeCell ref="AO28:AO30"/>
    <mergeCell ref="AP28:AP30"/>
    <mergeCell ref="AO31:AO36"/>
    <mergeCell ref="AP31:AP36"/>
    <mergeCell ref="AP37:AP39"/>
  </mergeCells>
  <phoneticPr fontId="1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81B2-97BE-4E73-8E35-7834AAF7C4B1}">
  <dimension ref="A1:D22"/>
  <sheetViews>
    <sheetView topLeftCell="A3" workbookViewId="0">
      <selection activeCell="B8" sqref="B8"/>
    </sheetView>
  </sheetViews>
  <sheetFormatPr defaultColWidth="8.81640625" defaultRowHeight="14.5"/>
  <cols>
    <col min="1" max="1" width="14.453125" customWidth="1"/>
    <col min="2" max="2" width="28.81640625" customWidth="1"/>
    <col min="3" max="3" width="44.453125" customWidth="1"/>
    <col min="4" max="4" width="28.453125" bestFit="1" customWidth="1"/>
  </cols>
  <sheetData>
    <row r="1" spans="1:4">
      <c r="A1" s="550" t="s">
        <v>848</v>
      </c>
      <c r="B1" s="550"/>
    </row>
    <row r="2" spans="1:4">
      <c r="A2" s="2" t="s">
        <v>339</v>
      </c>
      <c r="B2" s="484" t="s">
        <v>849</v>
      </c>
    </row>
    <row r="3" spans="1:4" ht="101.5">
      <c r="A3" s="2" t="s">
        <v>200</v>
      </c>
      <c r="B3" s="502" t="s">
        <v>850</v>
      </c>
    </row>
    <row r="4" spans="1:4" ht="58">
      <c r="A4" s="2" t="s">
        <v>851</v>
      </c>
      <c r="B4" s="502" t="s">
        <v>852</v>
      </c>
    </row>
    <row r="5" spans="1:4">
      <c r="A5" s="2" t="s">
        <v>853</v>
      </c>
      <c r="B5" s="502" t="s">
        <v>854</v>
      </c>
    </row>
    <row r="6" spans="1:4" ht="58">
      <c r="A6" s="503" t="s">
        <v>842</v>
      </c>
      <c r="B6" s="484" t="s">
        <v>855</v>
      </c>
    </row>
    <row r="7" spans="1:4" ht="29">
      <c r="A7" s="2" t="s">
        <v>162</v>
      </c>
      <c r="B7" s="502" t="s">
        <v>856</v>
      </c>
    </row>
    <row r="8" spans="1:4">
      <c r="A8" s="2" t="s">
        <v>54</v>
      </c>
      <c r="B8" s="502" t="s">
        <v>857</v>
      </c>
    </row>
    <row r="9" spans="1:4">
      <c r="A9" s="401"/>
    </row>
    <row r="11" spans="1:4">
      <c r="A11" s="482" t="s">
        <v>858</v>
      </c>
      <c r="B11" s="482" t="s">
        <v>859</v>
      </c>
      <c r="C11" s="482" t="s">
        <v>860</v>
      </c>
      <c r="D11" s="482" t="s">
        <v>861</v>
      </c>
    </row>
    <row r="12" spans="1:4" ht="116">
      <c r="A12" s="483" t="s">
        <v>862</v>
      </c>
      <c r="B12" s="483" t="s">
        <v>200</v>
      </c>
      <c r="C12" s="484" t="s">
        <v>863</v>
      </c>
      <c r="D12" s="485"/>
    </row>
    <row r="13" spans="1:4">
      <c r="A13" s="483" t="s">
        <v>264</v>
      </c>
      <c r="B13" s="483" t="s">
        <v>339</v>
      </c>
      <c r="C13" s="484" t="s">
        <v>849</v>
      </c>
      <c r="D13" s="485"/>
    </row>
    <row r="14" spans="1:4">
      <c r="A14" s="483" t="s">
        <v>864</v>
      </c>
      <c r="B14" s="483" t="s">
        <v>339</v>
      </c>
      <c r="C14" s="484" t="s">
        <v>849</v>
      </c>
      <c r="D14" s="485"/>
    </row>
    <row r="15" spans="1:4">
      <c r="A15" s="483" t="s">
        <v>766</v>
      </c>
      <c r="B15" s="483" t="s">
        <v>54</v>
      </c>
      <c r="C15" s="484" t="s">
        <v>865</v>
      </c>
      <c r="D15" s="485"/>
    </row>
    <row r="16" spans="1:4" ht="43.5">
      <c r="A16" s="483" t="s">
        <v>45</v>
      </c>
      <c r="B16" s="486" t="s">
        <v>866</v>
      </c>
      <c r="C16" s="484" t="s">
        <v>867</v>
      </c>
      <c r="D16" s="485"/>
    </row>
    <row r="17" spans="1:4" ht="72.5">
      <c r="A17" s="483" t="s">
        <v>868</v>
      </c>
      <c r="B17" s="483" t="s">
        <v>339</v>
      </c>
      <c r="C17" s="484" t="s">
        <v>869</v>
      </c>
      <c r="D17" s="484" t="s">
        <v>870</v>
      </c>
    </row>
    <row r="18" spans="1:4" ht="58">
      <c r="A18" s="483" t="s">
        <v>650</v>
      </c>
      <c r="B18" s="483" t="s">
        <v>339</v>
      </c>
      <c r="C18" s="484" t="s">
        <v>869</v>
      </c>
      <c r="D18" s="484" t="s">
        <v>871</v>
      </c>
    </row>
    <row r="19" spans="1:4" ht="43.5">
      <c r="A19" s="483" t="s">
        <v>872</v>
      </c>
      <c r="B19" s="483" t="s">
        <v>873</v>
      </c>
      <c r="C19" s="484" t="s">
        <v>874</v>
      </c>
      <c r="D19" s="484" t="s">
        <v>875</v>
      </c>
    </row>
    <row r="20" spans="1:4" ht="72.5">
      <c r="A20" s="483" t="s">
        <v>876</v>
      </c>
      <c r="B20" s="483" t="s">
        <v>877</v>
      </c>
      <c r="C20" s="484" t="s">
        <v>878</v>
      </c>
      <c r="D20" s="484" t="s">
        <v>879</v>
      </c>
    </row>
    <row r="21" spans="1:4" ht="43.5">
      <c r="A21" s="483" t="s">
        <v>880</v>
      </c>
      <c r="B21" s="483" t="s">
        <v>54</v>
      </c>
      <c r="C21" s="484" t="s">
        <v>881</v>
      </c>
      <c r="D21" s="484" t="s">
        <v>882</v>
      </c>
    </row>
    <row r="22" spans="1:4" ht="43.5">
      <c r="A22" s="484" t="s">
        <v>883</v>
      </c>
      <c r="B22" s="483" t="s">
        <v>54</v>
      </c>
      <c r="C22" s="484" t="s">
        <v>884</v>
      </c>
      <c r="D22" s="484"/>
    </row>
  </sheetData>
  <mergeCells count="1">
    <mergeCell ref="A1:B1"/>
  </mergeCells>
  <phoneticPr fontId="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D7BB-CBFC-436B-9620-3F150FFA8B04}">
  <sheetPr codeName="Sheet4"/>
  <dimension ref="A1:I169"/>
  <sheetViews>
    <sheetView zoomScale="120" zoomScaleNormal="120" workbookViewId="0">
      <pane ySplit="1" topLeftCell="A112" activePane="bottomLeft" state="frozen"/>
      <selection pane="bottomLeft" activeCell="A170" sqref="A170"/>
    </sheetView>
  </sheetViews>
  <sheetFormatPr defaultColWidth="8.453125" defaultRowHeight="14.5"/>
  <cols>
    <col min="1" max="1" width="19.453125" style="105" customWidth="1"/>
    <col min="2" max="2" width="34.453125" style="95" customWidth="1"/>
    <col min="3" max="3" width="35.453125" style="14" bestFit="1" customWidth="1"/>
    <col min="4" max="4" width="33.453125" style="96" customWidth="1"/>
    <col min="5" max="5" width="26.453125" bestFit="1" customWidth="1"/>
    <col min="6" max="6" width="17.453125" style="94" bestFit="1" customWidth="1"/>
    <col min="7" max="7" width="44.453125" style="14" bestFit="1" customWidth="1"/>
    <col min="8" max="8" width="33.453125" style="94" customWidth="1"/>
    <col min="9" max="9" width="51.453125" style="94" bestFit="1" customWidth="1"/>
    <col min="10" max="16384" width="8.453125" style="14"/>
  </cols>
  <sheetData>
    <row r="1" spans="1:9" s="94" customFormat="1" ht="43.5">
      <c r="A1" s="105" t="s">
        <v>885</v>
      </c>
      <c r="B1" s="108" t="s">
        <v>886</v>
      </c>
      <c r="C1" s="92" t="s">
        <v>887</v>
      </c>
      <c r="D1" s="93" t="s">
        <v>888</v>
      </c>
      <c r="E1" s="92" t="s">
        <v>889</v>
      </c>
      <c r="F1" s="92" t="s">
        <v>890</v>
      </c>
      <c r="G1" s="92" t="s">
        <v>43</v>
      </c>
      <c r="H1" s="92" t="s">
        <v>891</v>
      </c>
      <c r="I1" s="92" t="s">
        <v>892</v>
      </c>
    </row>
    <row r="2" spans="1:9">
      <c r="A2" s="105" t="s">
        <v>893</v>
      </c>
      <c r="B2" s="95" t="s">
        <v>894</v>
      </c>
      <c r="C2" s="14" t="s">
        <v>895</v>
      </c>
      <c r="D2" s="96">
        <v>44328</v>
      </c>
      <c r="F2" s="519">
        <v>22</v>
      </c>
      <c r="H2" s="519"/>
      <c r="I2" s="97">
        <v>44328</v>
      </c>
    </row>
    <row r="3" spans="1:9">
      <c r="A3" s="103">
        <v>10098298</v>
      </c>
      <c r="B3" s="95" t="s">
        <v>894</v>
      </c>
      <c r="C3" s="14" t="s">
        <v>896</v>
      </c>
      <c r="D3" s="96">
        <v>44376</v>
      </c>
      <c r="E3" t="s">
        <v>897</v>
      </c>
      <c r="F3" s="519">
        <v>27</v>
      </c>
      <c r="H3" s="519"/>
      <c r="I3" s="97" t="s">
        <v>898</v>
      </c>
    </row>
    <row r="4" spans="1:9">
      <c r="A4" s="105" t="s">
        <v>893</v>
      </c>
      <c r="B4" s="95" t="s">
        <v>899</v>
      </c>
      <c r="C4" s="14" t="s">
        <v>895</v>
      </c>
      <c r="D4" s="96">
        <v>44314</v>
      </c>
      <c r="F4" s="519">
        <v>50</v>
      </c>
      <c r="G4" s="14" t="s">
        <v>900</v>
      </c>
      <c r="H4" s="519"/>
      <c r="I4" s="98">
        <v>44314</v>
      </c>
    </row>
    <row r="5" spans="1:9">
      <c r="A5" s="109">
        <v>10099534</v>
      </c>
      <c r="B5" s="95" t="s">
        <v>899</v>
      </c>
      <c r="C5" s="14" t="s">
        <v>896</v>
      </c>
      <c r="D5" s="96">
        <v>44306</v>
      </c>
      <c r="E5" t="s">
        <v>897</v>
      </c>
      <c r="F5" s="519">
        <v>32</v>
      </c>
      <c r="G5" s="14" t="s">
        <v>900</v>
      </c>
      <c r="H5" s="519">
        <v>32</v>
      </c>
      <c r="I5" s="97" t="s">
        <v>901</v>
      </c>
    </row>
    <row r="6" spans="1:9">
      <c r="A6" s="106">
        <v>10099024</v>
      </c>
      <c r="B6" s="95" t="s">
        <v>902</v>
      </c>
      <c r="C6" s="14" t="s">
        <v>895</v>
      </c>
      <c r="D6" s="96">
        <v>44295</v>
      </c>
      <c r="E6" t="s">
        <v>903</v>
      </c>
      <c r="F6" s="519">
        <v>25</v>
      </c>
      <c r="G6" s="14" t="s">
        <v>904</v>
      </c>
      <c r="H6" s="519">
        <v>25</v>
      </c>
      <c r="I6" s="101">
        <v>44295</v>
      </c>
    </row>
    <row r="7" spans="1:9">
      <c r="A7" s="106">
        <v>10099414</v>
      </c>
      <c r="B7" s="95" t="s">
        <v>905</v>
      </c>
      <c r="C7" s="14" t="s">
        <v>896</v>
      </c>
      <c r="D7" s="96">
        <v>44341</v>
      </c>
      <c r="E7" t="s">
        <v>897</v>
      </c>
      <c r="F7" s="519">
        <v>18</v>
      </c>
      <c r="G7" s="14" t="s">
        <v>904</v>
      </c>
      <c r="H7" s="519">
        <v>18</v>
      </c>
      <c r="I7" s="102">
        <v>44341</v>
      </c>
    </row>
    <row r="8" spans="1:9">
      <c r="A8" s="106">
        <v>10099416</v>
      </c>
      <c r="B8" s="95" t="s">
        <v>905</v>
      </c>
      <c r="C8" s="14" t="s">
        <v>896</v>
      </c>
      <c r="D8" s="96">
        <v>44375</v>
      </c>
      <c r="E8" t="s">
        <v>897</v>
      </c>
      <c r="F8" s="519">
        <v>19</v>
      </c>
      <c r="G8" s="14" t="s">
        <v>904</v>
      </c>
      <c r="H8" s="519">
        <v>19</v>
      </c>
      <c r="I8" s="102">
        <v>44375</v>
      </c>
    </row>
    <row r="9" spans="1:9">
      <c r="A9" s="106">
        <v>10099414</v>
      </c>
      <c r="B9" s="95" t="s">
        <v>906</v>
      </c>
      <c r="C9" s="14" t="s">
        <v>896</v>
      </c>
      <c r="D9" s="96">
        <v>44341</v>
      </c>
      <c r="E9" t="s">
        <v>897</v>
      </c>
      <c r="F9" s="519">
        <v>20</v>
      </c>
      <c r="G9" s="14" t="s">
        <v>904</v>
      </c>
      <c r="H9" s="519">
        <v>20</v>
      </c>
      <c r="I9" s="102">
        <v>44341</v>
      </c>
    </row>
    <row r="10" spans="1:9">
      <c r="A10" s="106">
        <v>10099416</v>
      </c>
      <c r="B10" s="95" t="s">
        <v>906</v>
      </c>
      <c r="C10" s="14" t="s">
        <v>896</v>
      </c>
      <c r="D10" s="96">
        <v>44375</v>
      </c>
      <c r="E10" t="s">
        <v>897</v>
      </c>
      <c r="F10" s="519">
        <v>20</v>
      </c>
      <c r="G10" s="14" t="s">
        <v>904</v>
      </c>
      <c r="H10" s="519">
        <v>20</v>
      </c>
      <c r="I10" s="102">
        <v>44375</v>
      </c>
    </row>
    <row r="11" spans="1:9">
      <c r="A11" s="106">
        <v>10099414</v>
      </c>
      <c r="B11" s="95" t="s">
        <v>907</v>
      </c>
      <c r="C11" s="14" t="s">
        <v>896</v>
      </c>
      <c r="D11" s="96">
        <v>44341</v>
      </c>
      <c r="E11" t="s">
        <v>897</v>
      </c>
      <c r="F11" s="519">
        <v>15</v>
      </c>
      <c r="G11" s="14" t="s">
        <v>904</v>
      </c>
      <c r="H11" s="519">
        <v>15</v>
      </c>
      <c r="I11" s="102">
        <v>44341</v>
      </c>
    </row>
    <row r="12" spans="1:9">
      <c r="A12" s="106">
        <v>10099416</v>
      </c>
      <c r="B12" s="95" t="s">
        <v>907</v>
      </c>
      <c r="C12" s="14" t="s">
        <v>896</v>
      </c>
      <c r="D12" s="96">
        <v>44375</v>
      </c>
      <c r="E12" t="s">
        <v>897</v>
      </c>
      <c r="F12" s="519">
        <v>32</v>
      </c>
      <c r="G12" s="14" t="s">
        <v>904</v>
      </c>
      <c r="H12" s="519">
        <v>32</v>
      </c>
      <c r="I12" s="102">
        <v>44375</v>
      </c>
    </row>
    <row r="13" spans="1:9">
      <c r="A13" s="105" t="s">
        <v>893</v>
      </c>
      <c r="B13" s="95" t="s">
        <v>880</v>
      </c>
      <c r="C13" s="14" t="s">
        <v>895</v>
      </c>
      <c r="D13" s="96">
        <v>44298</v>
      </c>
      <c r="F13" s="519">
        <v>30</v>
      </c>
      <c r="G13" s="14" t="s">
        <v>908</v>
      </c>
      <c r="H13" s="519"/>
      <c r="I13" s="98">
        <v>44298</v>
      </c>
    </row>
    <row r="14" spans="1:9">
      <c r="A14" s="105" t="s">
        <v>893</v>
      </c>
      <c r="B14" s="95" t="s">
        <v>880</v>
      </c>
      <c r="C14" s="14" t="s">
        <v>895</v>
      </c>
      <c r="D14" s="96">
        <v>44300</v>
      </c>
      <c r="F14" s="519">
        <v>18</v>
      </c>
      <c r="G14" s="14" t="s">
        <v>909</v>
      </c>
      <c r="H14" s="519"/>
      <c r="I14" s="98">
        <v>44300</v>
      </c>
    </row>
    <row r="15" spans="1:9">
      <c r="A15" s="105" t="s">
        <v>893</v>
      </c>
      <c r="B15" s="95" t="s">
        <v>880</v>
      </c>
      <c r="C15" s="14" t="s">
        <v>895</v>
      </c>
      <c r="D15" s="96">
        <v>44300</v>
      </c>
      <c r="F15" s="519">
        <v>12</v>
      </c>
      <c r="G15" s="14" t="s">
        <v>910</v>
      </c>
      <c r="H15" s="519"/>
      <c r="I15" s="98">
        <v>44300</v>
      </c>
    </row>
    <row r="16" spans="1:9">
      <c r="A16" s="109">
        <v>10099713</v>
      </c>
      <c r="B16" s="95" t="s">
        <v>880</v>
      </c>
      <c r="C16" s="14" t="s">
        <v>896</v>
      </c>
      <c r="D16" s="96">
        <v>44336</v>
      </c>
      <c r="E16" t="s">
        <v>897</v>
      </c>
      <c r="F16" s="519">
        <v>46</v>
      </c>
      <c r="G16" s="14" t="s">
        <v>909</v>
      </c>
      <c r="H16" s="551">
        <v>98</v>
      </c>
      <c r="I16" s="98" t="s">
        <v>911</v>
      </c>
    </row>
    <row r="17" spans="1:9">
      <c r="A17" s="109">
        <v>10099822</v>
      </c>
      <c r="B17" s="95" t="s">
        <v>880</v>
      </c>
      <c r="C17" s="14" t="s">
        <v>896</v>
      </c>
      <c r="D17" s="96">
        <v>44336</v>
      </c>
      <c r="E17" t="s">
        <v>897</v>
      </c>
      <c r="F17" s="519">
        <v>52</v>
      </c>
      <c r="G17" s="14" t="s">
        <v>912</v>
      </c>
      <c r="H17" s="551"/>
      <c r="I17" s="98" t="s">
        <v>911</v>
      </c>
    </row>
    <row r="18" spans="1:9">
      <c r="A18" s="103">
        <v>10099964</v>
      </c>
      <c r="B18" s="95" t="s">
        <v>880</v>
      </c>
      <c r="C18" s="14" t="s">
        <v>896</v>
      </c>
      <c r="D18" s="96">
        <v>44399</v>
      </c>
      <c r="E18" t="s">
        <v>897</v>
      </c>
      <c r="F18" s="519">
        <v>59</v>
      </c>
      <c r="G18" s="14" t="s">
        <v>913</v>
      </c>
      <c r="H18" s="519"/>
      <c r="I18" s="98" t="s">
        <v>914</v>
      </c>
    </row>
    <row r="19" spans="1:9">
      <c r="A19" s="103">
        <v>10099286</v>
      </c>
      <c r="B19" s="95" t="s">
        <v>872</v>
      </c>
      <c r="C19" s="14" t="s">
        <v>895</v>
      </c>
      <c r="D19" s="96">
        <v>44298</v>
      </c>
      <c r="F19" s="519">
        <v>23</v>
      </c>
      <c r="H19" s="519"/>
      <c r="I19" s="519" t="s">
        <v>915</v>
      </c>
    </row>
    <row r="20" spans="1:9">
      <c r="A20" s="103">
        <v>10098118</v>
      </c>
      <c r="B20" s="95" t="s">
        <v>872</v>
      </c>
      <c r="C20" s="14" t="s">
        <v>896</v>
      </c>
      <c r="D20" s="96">
        <v>44305</v>
      </c>
      <c r="E20" t="s">
        <v>897</v>
      </c>
      <c r="F20" s="519">
        <v>23</v>
      </c>
      <c r="G20" s="14" t="s">
        <v>916</v>
      </c>
      <c r="H20" s="519">
        <v>26</v>
      </c>
      <c r="I20" s="98" t="s">
        <v>917</v>
      </c>
    </row>
    <row r="21" spans="1:9">
      <c r="A21" s="105" t="s">
        <v>893</v>
      </c>
      <c r="B21" s="95" t="s">
        <v>918</v>
      </c>
      <c r="C21" s="14" t="s">
        <v>895</v>
      </c>
      <c r="D21" s="96">
        <v>44300</v>
      </c>
      <c r="F21" s="519">
        <v>260</v>
      </c>
      <c r="G21" s="14" t="s">
        <v>919</v>
      </c>
      <c r="H21" s="519"/>
      <c r="I21" s="98">
        <v>44300</v>
      </c>
    </row>
    <row r="22" spans="1:9">
      <c r="A22" s="105" t="s">
        <v>893</v>
      </c>
      <c r="B22" s="95" t="s">
        <v>918</v>
      </c>
      <c r="C22" s="14" t="s">
        <v>895</v>
      </c>
      <c r="D22" s="96">
        <v>44302</v>
      </c>
      <c r="F22" s="519">
        <v>260</v>
      </c>
      <c r="G22" s="14" t="s">
        <v>919</v>
      </c>
      <c r="H22" s="519"/>
      <c r="I22" s="98">
        <v>44302</v>
      </c>
    </row>
    <row r="23" spans="1:9">
      <c r="A23" s="105" t="s">
        <v>893</v>
      </c>
      <c r="B23" s="95" t="s">
        <v>918</v>
      </c>
      <c r="C23" s="14" t="s">
        <v>895</v>
      </c>
      <c r="D23" s="96">
        <v>44524</v>
      </c>
      <c r="F23" s="519">
        <v>20</v>
      </c>
      <c r="G23" s="14" t="s">
        <v>920</v>
      </c>
      <c r="H23" s="519"/>
      <c r="I23" s="98"/>
    </row>
    <row r="24" spans="1:9">
      <c r="A24" s="109">
        <v>10101105</v>
      </c>
      <c r="B24" s="95" t="s">
        <v>918</v>
      </c>
      <c r="C24" s="14" t="s">
        <v>896</v>
      </c>
      <c r="D24" s="96">
        <v>44361</v>
      </c>
      <c r="E24" t="s">
        <v>897</v>
      </c>
      <c r="F24" s="519">
        <v>48</v>
      </c>
      <c r="G24" s="14" t="s">
        <v>921</v>
      </c>
      <c r="H24" s="519"/>
      <c r="I24" s="98" t="s">
        <v>922</v>
      </c>
    </row>
    <row r="25" spans="1:9">
      <c r="A25" s="109">
        <v>10101106</v>
      </c>
      <c r="B25" s="95" t="s">
        <v>918</v>
      </c>
      <c r="C25" s="14" t="s">
        <v>896</v>
      </c>
      <c r="D25" s="96">
        <v>44378</v>
      </c>
      <c r="E25" t="s">
        <v>897</v>
      </c>
      <c r="F25" s="519">
        <v>96</v>
      </c>
      <c r="G25" s="14" t="s">
        <v>923</v>
      </c>
      <c r="H25" s="519"/>
      <c r="I25" s="98" t="s">
        <v>924</v>
      </c>
    </row>
    <row r="26" spans="1:9">
      <c r="A26" s="103">
        <v>10101107</v>
      </c>
      <c r="B26" s="95" t="s">
        <v>918</v>
      </c>
      <c r="C26" s="14" t="s">
        <v>896</v>
      </c>
      <c r="D26" s="96">
        <v>44389</v>
      </c>
      <c r="E26" t="s">
        <v>897</v>
      </c>
      <c r="F26" s="519">
        <v>96</v>
      </c>
      <c r="G26" s="14" t="s">
        <v>923</v>
      </c>
      <c r="H26" s="519"/>
      <c r="I26" s="98" t="s">
        <v>925</v>
      </c>
    </row>
    <row r="27" spans="1:9">
      <c r="A27" s="103">
        <v>10101108</v>
      </c>
      <c r="B27" s="95" t="s">
        <v>918</v>
      </c>
      <c r="C27" s="14" t="s">
        <v>896</v>
      </c>
      <c r="D27" s="96">
        <v>44405</v>
      </c>
      <c r="E27" t="s">
        <v>897</v>
      </c>
      <c r="F27" s="519">
        <v>96</v>
      </c>
      <c r="G27" s="14" t="s">
        <v>923</v>
      </c>
      <c r="H27" s="519"/>
      <c r="I27" s="98" t="s">
        <v>926</v>
      </c>
    </row>
    <row r="28" spans="1:9">
      <c r="A28" s="103">
        <v>10101109</v>
      </c>
      <c r="B28" s="95" t="s">
        <v>918</v>
      </c>
      <c r="C28" s="14" t="s">
        <v>896</v>
      </c>
      <c r="D28" s="96">
        <v>44432</v>
      </c>
      <c r="E28" t="s">
        <v>897</v>
      </c>
      <c r="F28" s="519">
        <v>96</v>
      </c>
      <c r="G28" s="14" t="s">
        <v>923</v>
      </c>
      <c r="H28" s="519"/>
      <c r="I28" s="98" t="s">
        <v>927</v>
      </c>
    </row>
    <row r="29" spans="1:9">
      <c r="A29" s="103">
        <v>10101110</v>
      </c>
      <c r="B29" s="95" t="s">
        <v>918</v>
      </c>
      <c r="C29" s="14" t="s">
        <v>896</v>
      </c>
      <c r="D29" s="96">
        <v>44441</v>
      </c>
      <c r="E29" t="s">
        <v>897</v>
      </c>
      <c r="F29" s="519">
        <v>96</v>
      </c>
      <c r="G29" s="14" t="s">
        <v>923</v>
      </c>
      <c r="H29" s="519"/>
      <c r="I29" s="98" t="s">
        <v>928</v>
      </c>
    </row>
    <row r="30" spans="1:9">
      <c r="A30" s="103">
        <v>10217399</v>
      </c>
      <c r="B30" s="95" t="s">
        <v>918</v>
      </c>
      <c r="C30" s="14" t="s">
        <v>896</v>
      </c>
      <c r="D30" s="96">
        <v>44530</v>
      </c>
      <c r="E30" t="s">
        <v>897</v>
      </c>
      <c r="F30" s="519">
        <v>20</v>
      </c>
      <c r="G30" s="14" t="s">
        <v>923</v>
      </c>
      <c r="H30" s="519"/>
      <c r="I30" s="98"/>
    </row>
    <row r="31" spans="1:9">
      <c r="A31" s="105" t="s">
        <v>893</v>
      </c>
      <c r="B31" s="95" t="s">
        <v>45</v>
      </c>
      <c r="C31" s="14" t="s">
        <v>895</v>
      </c>
      <c r="D31" s="96">
        <v>44298</v>
      </c>
      <c r="F31" s="519">
        <v>700</v>
      </c>
      <c r="G31" s="14" t="s">
        <v>929</v>
      </c>
      <c r="H31" s="519"/>
      <c r="I31" s="98" t="s">
        <v>930</v>
      </c>
    </row>
    <row r="32" spans="1:9">
      <c r="A32" s="103">
        <v>10100667</v>
      </c>
      <c r="B32" s="95" t="s">
        <v>45</v>
      </c>
      <c r="C32" s="14" t="s">
        <v>896</v>
      </c>
      <c r="D32" s="96">
        <v>44319</v>
      </c>
      <c r="E32" t="s">
        <v>897</v>
      </c>
      <c r="F32" s="519">
        <v>80</v>
      </c>
      <c r="G32" s="14" t="s">
        <v>929</v>
      </c>
      <c r="H32" s="519">
        <v>9</v>
      </c>
      <c r="I32" s="519" t="s">
        <v>931</v>
      </c>
    </row>
    <row r="33" spans="1:9">
      <c r="A33" s="105" t="s">
        <v>893</v>
      </c>
      <c r="B33" s="95" t="s">
        <v>932</v>
      </c>
      <c r="C33" s="14" t="s">
        <v>895</v>
      </c>
      <c r="D33" s="96">
        <v>44298</v>
      </c>
      <c r="F33" s="519">
        <v>27</v>
      </c>
      <c r="H33" s="519"/>
      <c r="I33" s="519" t="s">
        <v>933</v>
      </c>
    </row>
    <row r="34" spans="1:9">
      <c r="A34" s="105" t="s">
        <v>893</v>
      </c>
      <c r="B34" s="95" t="s">
        <v>934</v>
      </c>
      <c r="C34" s="14" t="s">
        <v>895</v>
      </c>
      <c r="D34" s="96">
        <v>44298</v>
      </c>
      <c r="F34" s="519">
        <v>25</v>
      </c>
      <c r="H34" s="519"/>
      <c r="I34" s="519" t="s">
        <v>933</v>
      </c>
    </row>
    <row r="35" spans="1:9">
      <c r="A35" s="103" t="s">
        <v>935</v>
      </c>
      <c r="B35" s="95" t="s">
        <v>934</v>
      </c>
      <c r="C35" s="14" t="s">
        <v>896</v>
      </c>
      <c r="D35" s="96">
        <v>44355</v>
      </c>
      <c r="E35" t="s">
        <v>897</v>
      </c>
      <c r="F35" s="519">
        <v>35</v>
      </c>
      <c r="H35" s="551">
        <v>1</v>
      </c>
      <c r="I35" s="519" t="s">
        <v>936</v>
      </c>
    </row>
    <row r="36" spans="1:9">
      <c r="A36" s="103">
        <v>10101450</v>
      </c>
      <c r="B36" s="95" t="s">
        <v>932</v>
      </c>
      <c r="C36" s="14" t="s">
        <v>896</v>
      </c>
      <c r="D36" s="96">
        <v>44353</v>
      </c>
      <c r="E36" t="s">
        <v>897</v>
      </c>
      <c r="F36" s="519">
        <v>28</v>
      </c>
      <c r="H36" s="551"/>
      <c r="I36" s="519" t="s">
        <v>937</v>
      </c>
    </row>
    <row r="37" spans="1:9">
      <c r="A37" s="105" t="s">
        <v>893</v>
      </c>
      <c r="B37" s="95" t="s">
        <v>932</v>
      </c>
      <c r="C37" s="14" t="s">
        <v>895</v>
      </c>
      <c r="D37" s="96">
        <v>44431</v>
      </c>
      <c r="F37" s="519">
        <v>117</v>
      </c>
      <c r="G37" s="14" t="s">
        <v>938</v>
      </c>
      <c r="H37" s="519"/>
      <c r="I37" s="519" t="s">
        <v>939</v>
      </c>
    </row>
    <row r="38" spans="1:9">
      <c r="A38" s="105" t="s">
        <v>893</v>
      </c>
      <c r="B38" s="95" t="s">
        <v>934</v>
      </c>
      <c r="C38" s="14" t="s">
        <v>895</v>
      </c>
      <c r="D38" s="96">
        <v>44431</v>
      </c>
      <c r="F38" s="519">
        <v>154</v>
      </c>
      <c r="G38" s="14" t="s">
        <v>938</v>
      </c>
      <c r="H38" s="519"/>
      <c r="I38" s="519" t="s">
        <v>939</v>
      </c>
    </row>
    <row r="39" spans="1:9">
      <c r="A39" s="106">
        <v>10227248</v>
      </c>
      <c r="B39" s="95" t="s">
        <v>934</v>
      </c>
      <c r="C39" s="14" t="s">
        <v>896</v>
      </c>
      <c r="D39" s="96">
        <v>44527</v>
      </c>
      <c r="E39" t="s">
        <v>940</v>
      </c>
      <c r="F39" s="519">
        <v>75</v>
      </c>
      <c r="G39" s="14" t="s">
        <v>923</v>
      </c>
      <c r="H39" s="519"/>
      <c r="I39" s="519" t="s">
        <v>941</v>
      </c>
    </row>
    <row r="40" spans="1:9" ht="29">
      <c r="A40" s="106">
        <v>10236151</v>
      </c>
      <c r="B40" s="95" t="s">
        <v>932</v>
      </c>
      <c r="C40" s="14" t="s">
        <v>896</v>
      </c>
      <c r="D40" s="96">
        <v>44534</v>
      </c>
      <c r="E40" t="s">
        <v>940</v>
      </c>
      <c r="F40" s="519">
        <v>79</v>
      </c>
      <c r="G40" s="14" t="s">
        <v>923</v>
      </c>
      <c r="H40" s="519"/>
      <c r="I40" s="519" t="s">
        <v>942</v>
      </c>
    </row>
    <row r="41" spans="1:9">
      <c r="A41" s="105" t="s">
        <v>893</v>
      </c>
      <c r="B41" s="95" t="s">
        <v>45</v>
      </c>
      <c r="C41" s="14" t="s">
        <v>895</v>
      </c>
      <c r="D41" s="99">
        <v>44431</v>
      </c>
      <c r="F41" s="519">
        <v>800</v>
      </c>
      <c r="G41" s="14" t="s">
        <v>938</v>
      </c>
      <c r="H41" s="519"/>
      <c r="I41" s="519" t="s">
        <v>943</v>
      </c>
    </row>
    <row r="42" spans="1:9">
      <c r="A42" s="103">
        <v>10101545</v>
      </c>
      <c r="B42" s="95" t="s">
        <v>45</v>
      </c>
      <c r="C42" s="14" t="s">
        <v>896</v>
      </c>
      <c r="D42" s="96">
        <v>44354</v>
      </c>
      <c r="E42" t="s">
        <v>897</v>
      </c>
      <c r="F42" s="519">
        <v>100</v>
      </c>
      <c r="G42" s="14" t="s">
        <v>929</v>
      </c>
      <c r="H42" s="519"/>
      <c r="I42" s="98" t="s">
        <v>944</v>
      </c>
    </row>
    <row r="43" spans="1:9">
      <c r="A43" s="105" t="s">
        <v>893</v>
      </c>
      <c r="B43" s="95" t="s">
        <v>945</v>
      </c>
      <c r="C43" s="14" t="s">
        <v>896</v>
      </c>
      <c r="D43" s="96">
        <v>44461</v>
      </c>
      <c r="E43" t="s">
        <v>897</v>
      </c>
      <c r="F43" s="519">
        <v>18</v>
      </c>
      <c r="G43" s="14" t="s">
        <v>946</v>
      </c>
      <c r="H43" s="519"/>
      <c r="I43" s="98" t="s">
        <v>563</v>
      </c>
    </row>
    <row r="44" spans="1:9">
      <c r="A44" s="105" t="s">
        <v>893</v>
      </c>
      <c r="B44" s="95" t="s">
        <v>894</v>
      </c>
      <c r="C44" s="14" t="s">
        <v>895</v>
      </c>
      <c r="D44" s="96">
        <v>44510</v>
      </c>
      <c r="F44" s="519">
        <v>150</v>
      </c>
      <c r="H44" s="519"/>
      <c r="I44" s="97">
        <v>44510</v>
      </c>
    </row>
    <row r="45" spans="1:9">
      <c r="A45" s="110">
        <v>10226726</v>
      </c>
      <c r="B45" s="95" t="s">
        <v>894</v>
      </c>
      <c r="C45" s="14" t="s">
        <v>896</v>
      </c>
      <c r="D45" s="96">
        <v>44538</v>
      </c>
      <c r="E45" t="s">
        <v>940</v>
      </c>
      <c r="F45" s="519">
        <v>50</v>
      </c>
      <c r="G45" s="14" t="s">
        <v>929</v>
      </c>
      <c r="H45" s="519"/>
      <c r="I45" s="97">
        <v>44538</v>
      </c>
    </row>
    <row r="46" spans="1:9">
      <c r="A46" s="110">
        <v>10226731</v>
      </c>
      <c r="B46" s="95" t="s">
        <v>894</v>
      </c>
      <c r="C46" s="14" t="s">
        <v>896</v>
      </c>
      <c r="D46" s="96">
        <v>44539</v>
      </c>
      <c r="E46" t="s">
        <v>940</v>
      </c>
      <c r="F46" s="519">
        <v>50</v>
      </c>
      <c r="G46" s="14" t="s">
        <v>929</v>
      </c>
      <c r="H46" s="519"/>
      <c r="I46" s="97">
        <v>44539</v>
      </c>
    </row>
    <row r="47" spans="1:9">
      <c r="A47" s="110">
        <v>10226746</v>
      </c>
      <c r="B47" s="95" t="s">
        <v>894</v>
      </c>
      <c r="C47" s="14" t="s">
        <v>896</v>
      </c>
      <c r="D47" s="96">
        <v>44543</v>
      </c>
      <c r="E47" t="s">
        <v>940</v>
      </c>
      <c r="F47" s="519">
        <v>50</v>
      </c>
      <c r="G47" s="14" t="s">
        <v>929</v>
      </c>
      <c r="H47" s="519"/>
      <c r="I47" s="97">
        <v>44543</v>
      </c>
    </row>
    <row r="48" spans="1:9">
      <c r="A48" s="105" t="s">
        <v>893</v>
      </c>
      <c r="B48" s="95" t="s">
        <v>899</v>
      </c>
      <c r="C48" s="14" t="s">
        <v>895</v>
      </c>
      <c r="D48" s="96">
        <v>44501</v>
      </c>
      <c r="F48" s="519">
        <v>50</v>
      </c>
      <c r="H48" s="519"/>
      <c r="I48" s="98" t="s">
        <v>947</v>
      </c>
    </row>
    <row r="49" spans="1:9">
      <c r="A49" s="110">
        <v>10227927</v>
      </c>
      <c r="B49" s="95" t="s">
        <v>899</v>
      </c>
      <c r="C49" s="14" t="s">
        <v>896</v>
      </c>
      <c r="D49" s="96">
        <v>44536</v>
      </c>
      <c r="E49" t="s">
        <v>940</v>
      </c>
      <c r="F49" s="519">
        <v>50</v>
      </c>
      <c r="G49" s="14" t="s">
        <v>948</v>
      </c>
      <c r="H49" s="519"/>
      <c r="I49" s="97">
        <v>44536</v>
      </c>
    </row>
    <row r="50" spans="1:9">
      <c r="A50" s="106">
        <v>10220331</v>
      </c>
      <c r="B50" s="95" t="s">
        <v>902</v>
      </c>
      <c r="C50" s="14" t="s">
        <v>895</v>
      </c>
      <c r="D50" s="96">
        <v>44510</v>
      </c>
      <c r="E50" t="s">
        <v>949</v>
      </c>
      <c r="F50" s="519">
        <v>100</v>
      </c>
      <c r="G50" s="14" t="s">
        <v>904</v>
      </c>
      <c r="H50" s="519">
        <v>100</v>
      </c>
      <c r="I50" s="101">
        <v>44510</v>
      </c>
    </row>
    <row r="51" spans="1:9">
      <c r="A51" s="106">
        <v>10226091</v>
      </c>
      <c r="B51" s="95" t="s">
        <v>905</v>
      </c>
      <c r="C51" s="14" t="s">
        <v>896</v>
      </c>
      <c r="D51" s="96">
        <v>44533</v>
      </c>
      <c r="E51" t="s">
        <v>940</v>
      </c>
      <c r="F51" s="519">
        <v>53</v>
      </c>
      <c r="G51" s="14" t="s">
        <v>904</v>
      </c>
      <c r="H51" s="519">
        <v>53</v>
      </c>
      <c r="I51" s="102">
        <v>44533</v>
      </c>
    </row>
    <row r="52" spans="1:9">
      <c r="A52" s="106">
        <v>10229366</v>
      </c>
      <c r="B52" s="95" t="s">
        <v>905</v>
      </c>
      <c r="C52" s="14" t="s">
        <v>896</v>
      </c>
      <c r="D52" s="96">
        <v>44539</v>
      </c>
      <c r="E52" t="s">
        <v>940</v>
      </c>
      <c r="F52" s="519">
        <v>10</v>
      </c>
      <c r="G52" s="14" t="s">
        <v>904</v>
      </c>
      <c r="H52" s="519">
        <v>10</v>
      </c>
      <c r="I52" s="102">
        <v>44539</v>
      </c>
    </row>
    <row r="53" spans="1:9">
      <c r="A53" s="106">
        <v>10226091</v>
      </c>
      <c r="B53" s="95" t="s">
        <v>906</v>
      </c>
      <c r="C53" s="14" t="s">
        <v>896</v>
      </c>
      <c r="D53" s="96">
        <v>44533</v>
      </c>
      <c r="E53" t="s">
        <v>940</v>
      </c>
      <c r="F53" s="519">
        <v>8</v>
      </c>
      <c r="G53" s="14" t="s">
        <v>904</v>
      </c>
      <c r="H53" s="519">
        <v>8</v>
      </c>
      <c r="I53" s="102">
        <v>44533</v>
      </c>
    </row>
    <row r="54" spans="1:9">
      <c r="A54" s="106">
        <v>10229366</v>
      </c>
      <c r="B54" s="95" t="s">
        <v>906</v>
      </c>
      <c r="C54" s="14" t="s">
        <v>896</v>
      </c>
      <c r="D54" s="96">
        <v>44539</v>
      </c>
      <c r="E54" t="s">
        <v>940</v>
      </c>
      <c r="F54" s="519">
        <v>3</v>
      </c>
      <c r="G54" s="14" t="s">
        <v>904</v>
      </c>
      <c r="H54" s="519">
        <v>3</v>
      </c>
      <c r="I54" s="102">
        <v>44539</v>
      </c>
    </row>
    <row r="55" spans="1:9">
      <c r="A55" s="106">
        <v>10226091</v>
      </c>
      <c r="B55" s="95" t="s">
        <v>907</v>
      </c>
      <c r="C55" s="14" t="s">
        <v>896</v>
      </c>
      <c r="D55" s="96">
        <v>44533</v>
      </c>
      <c r="E55" t="s">
        <v>940</v>
      </c>
      <c r="F55" s="519">
        <v>6</v>
      </c>
      <c r="G55" s="14" t="s">
        <v>904</v>
      </c>
      <c r="H55" s="519">
        <v>6</v>
      </c>
      <c r="I55" s="102">
        <v>44533</v>
      </c>
    </row>
    <row r="56" spans="1:9">
      <c r="A56" s="106">
        <v>10229366</v>
      </c>
      <c r="B56" s="95" t="s">
        <v>950</v>
      </c>
      <c r="C56" s="14" t="s">
        <v>896</v>
      </c>
      <c r="D56" s="96">
        <v>44538</v>
      </c>
      <c r="E56" t="s">
        <v>940</v>
      </c>
      <c r="F56" s="519">
        <v>40</v>
      </c>
      <c r="G56" s="14" t="s">
        <v>951</v>
      </c>
      <c r="H56" s="519"/>
      <c r="I56" s="98">
        <v>44538</v>
      </c>
    </row>
    <row r="57" spans="1:9">
      <c r="A57" s="106">
        <v>10226095</v>
      </c>
      <c r="B57" s="95" t="s">
        <v>905</v>
      </c>
      <c r="C57" s="14" t="s">
        <v>896</v>
      </c>
      <c r="D57" s="96">
        <v>44540</v>
      </c>
      <c r="E57" t="s">
        <v>940</v>
      </c>
      <c r="F57" s="519">
        <v>32</v>
      </c>
      <c r="G57" s="14" t="s">
        <v>904</v>
      </c>
      <c r="H57" s="519">
        <v>32</v>
      </c>
      <c r="I57" s="102">
        <v>44540</v>
      </c>
    </row>
    <row r="58" spans="1:9">
      <c r="A58" s="106">
        <v>10226095</v>
      </c>
      <c r="B58" s="95" t="s">
        <v>906</v>
      </c>
      <c r="C58" s="14" t="s">
        <v>896</v>
      </c>
      <c r="D58" s="96">
        <v>44540</v>
      </c>
      <c r="E58" t="s">
        <v>940</v>
      </c>
      <c r="F58" s="519">
        <v>24</v>
      </c>
      <c r="G58" s="14" t="s">
        <v>904</v>
      </c>
      <c r="H58" s="519">
        <v>24</v>
      </c>
      <c r="I58" s="102">
        <v>44540</v>
      </c>
    </row>
    <row r="59" spans="1:9">
      <c r="A59" s="106">
        <v>10226095</v>
      </c>
      <c r="B59" s="95" t="s">
        <v>907</v>
      </c>
      <c r="C59" s="14" t="s">
        <v>896</v>
      </c>
      <c r="D59" s="96">
        <v>44540</v>
      </c>
      <c r="E59" t="s">
        <v>940</v>
      </c>
      <c r="F59" s="519">
        <v>7</v>
      </c>
      <c r="G59" s="14" t="s">
        <v>904</v>
      </c>
      <c r="H59" s="519">
        <v>7</v>
      </c>
      <c r="I59" s="102">
        <v>44540</v>
      </c>
    </row>
    <row r="60" spans="1:9">
      <c r="A60" s="103">
        <v>10225267</v>
      </c>
      <c r="B60" s="95" t="s">
        <v>872</v>
      </c>
      <c r="C60" s="14" t="s">
        <v>895</v>
      </c>
      <c r="D60" s="96">
        <v>44508</v>
      </c>
      <c r="E60" t="s">
        <v>903</v>
      </c>
      <c r="F60" s="519">
        <v>40</v>
      </c>
      <c r="G60" s="14" t="s">
        <v>531</v>
      </c>
      <c r="H60" s="519"/>
      <c r="I60" s="519" t="s">
        <v>952</v>
      </c>
    </row>
    <row r="61" spans="1:9">
      <c r="A61" s="103">
        <v>10225112</v>
      </c>
      <c r="B61" s="95" t="s">
        <v>872</v>
      </c>
      <c r="C61" s="14" t="s">
        <v>896</v>
      </c>
      <c r="D61" s="96">
        <v>44517</v>
      </c>
      <c r="E61" t="s">
        <v>940</v>
      </c>
      <c r="F61" s="519">
        <v>40</v>
      </c>
      <c r="G61" s="14" t="s">
        <v>929</v>
      </c>
      <c r="H61" s="519">
        <v>26</v>
      </c>
      <c r="I61" s="519" t="s">
        <v>952</v>
      </c>
    </row>
    <row r="62" spans="1:9">
      <c r="A62" s="109">
        <v>10238518</v>
      </c>
      <c r="B62" s="95" t="s">
        <v>45</v>
      </c>
      <c r="C62" s="14" t="s">
        <v>896</v>
      </c>
      <c r="D62" s="96">
        <v>44581</v>
      </c>
      <c r="E62" t="s">
        <v>940</v>
      </c>
      <c r="F62" s="519">
        <v>200</v>
      </c>
      <c r="G62" s="14" t="s">
        <v>531</v>
      </c>
      <c r="H62" s="519"/>
      <c r="I62" s="98" t="s">
        <v>570</v>
      </c>
    </row>
    <row r="63" spans="1:9">
      <c r="A63" s="104">
        <v>10228269</v>
      </c>
      <c r="B63" s="95" t="s">
        <v>945</v>
      </c>
      <c r="C63" s="14" t="s">
        <v>896</v>
      </c>
      <c r="D63" s="96">
        <v>44539</v>
      </c>
      <c r="E63" t="s">
        <v>940</v>
      </c>
      <c r="F63" s="519">
        <v>21</v>
      </c>
      <c r="G63" s="14" t="s">
        <v>953</v>
      </c>
      <c r="H63" s="519"/>
      <c r="I63" s="519"/>
    </row>
    <row r="64" spans="1:9">
      <c r="A64" s="103" t="s">
        <v>893</v>
      </c>
      <c r="F64" s="519"/>
      <c r="H64" s="519"/>
      <c r="I64" s="519"/>
    </row>
    <row r="65" spans="1:9">
      <c r="A65" s="106">
        <v>10254880</v>
      </c>
      <c r="B65" s="95" t="s">
        <v>902</v>
      </c>
      <c r="C65" s="14" t="s">
        <v>895</v>
      </c>
      <c r="D65" s="96">
        <v>44678</v>
      </c>
      <c r="E65" t="s">
        <v>903</v>
      </c>
      <c r="F65" s="519">
        <v>33</v>
      </c>
      <c r="G65" s="14" t="s">
        <v>904</v>
      </c>
      <c r="H65" s="519">
        <v>33</v>
      </c>
      <c r="I65" s="101">
        <v>44678</v>
      </c>
    </row>
    <row r="66" spans="1:9" s="316" customFormat="1" ht="13">
      <c r="A66" s="315">
        <v>10236260</v>
      </c>
      <c r="B66" s="316" t="s">
        <v>906</v>
      </c>
      <c r="C66" s="316" t="s">
        <v>896</v>
      </c>
      <c r="D66" s="317">
        <v>44644</v>
      </c>
      <c r="E66" s="318" t="s">
        <v>940</v>
      </c>
      <c r="F66" s="319">
        <v>1</v>
      </c>
      <c r="G66" s="316" t="s">
        <v>904</v>
      </c>
      <c r="H66" s="319">
        <v>1</v>
      </c>
      <c r="I66" s="320">
        <v>44644</v>
      </c>
    </row>
    <row r="67" spans="1:9" s="316" customFormat="1" ht="13">
      <c r="A67" s="315">
        <v>10236260</v>
      </c>
      <c r="B67" s="316" t="s">
        <v>907</v>
      </c>
      <c r="C67" s="316" t="s">
        <v>896</v>
      </c>
      <c r="D67" s="317">
        <v>44644</v>
      </c>
      <c r="E67" s="318" t="s">
        <v>940</v>
      </c>
      <c r="F67" s="319">
        <v>16</v>
      </c>
      <c r="G67" s="316" t="s">
        <v>904</v>
      </c>
      <c r="H67" s="319">
        <v>16</v>
      </c>
      <c r="I67" s="320">
        <v>44644</v>
      </c>
    </row>
    <row r="68" spans="1:9" s="316" customFormat="1" ht="13">
      <c r="A68" s="315">
        <v>10236260</v>
      </c>
      <c r="B68" s="316" t="s">
        <v>905</v>
      </c>
      <c r="C68" s="316" t="s">
        <v>896</v>
      </c>
      <c r="D68" s="317">
        <v>44644</v>
      </c>
      <c r="E68" s="318" t="s">
        <v>940</v>
      </c>
      <c r="F68" s="319">
        <v>17</v>
      </c>
      <c r="G68" s="316" t="s">
        <v>904</v>
      </c>
      <c r="H68" s="319">
        <v>17</v>
      </c>
      <c r="I68" s="320">
        <v>44644</v>
      </c>
    </row>
    <row r="69" spans="1:9" s="316" customFormat="1" ht="13">
      <c r="A69" s="315">
        <v>10236119</v>
      </c>
      <c r="B69" s="316" t="s">
        <v>906</v>
      </c>
      <c r="C69" s="316" t="s">
        <v>896</v>
      </c>
      <c r="D69" s="317">
        <v>44645</v>
      </c>
      <c r="E69" s="318" t="s">
        <v>940</v>
      </c>
      <c r="F69" s="319">
        <v>5</v>
      </c>
      <c r="G69" s="316" t="s">
        <v>904</v>
      </c>
      <c r="H69" s="319">
        <v>5</v>
      </c>
      <c r="I69" s="321">
        <v>44645</v>
      </c>
    </row>
    <row r="70" spans="1:9" s="316" customFormat="1" ht="13">
      <c r="A70" s="315">
        <v>10236119</v>
      </c>
      <c r="B70" s="316" t="s">
        <v>907</v>
      </c>
      <c r="C70" s="316" t="s">
        <v>896</v>
      </c>
      <c r="D70" s="317">
        <v>44645</v>
      </c>
      <c r="E70" s="318" t="s">
        <v>940</v>
      </c>
      <c r="F70" s="319">
        <v>13</v>
      </c>
      <c r="G70" s="316" t="s">
        <v>904</v>
      </c>
      <c r="H70" s="319">
        <v>13</v>
      </c>
      <c r="I70" s="321">
        <v>44645</v>
      </c>
    </row>
    <row r="71" spans="1:9" s="316" customFormat="1" ht="13">
      <c r="A71" s="315">
        <v>10236119</v>
      </c>
      <c r="B71" s="316" t="s">
        <v>905</v>
      </c>
      <c r="C71" s="316" t="s">
        <v>896</v>
      </c>
      <c r="D71" s="317">
        <v>44645</v>
      </c>
      <c r="E71" s="318" t="s">
        <v>940</v>
      </c>
      <c r="F71" s="319">
        <v>20</v>
      </c>
      <c r="G71" s="316" t="s">
        <v>904</v>
      </c>
      <c r="H71" s="319">
        <v>20</v>
      </c>
      <c r="I71" s="321">
        <v>44645</v>
      </c>
    </row>
    <row r="72" spans="1:9" s="316" customFormat="1" ht="13">
      <c r="A72" s="315" t="s">
        <v>954</v>
      </c>
      <c r="B72" s="316" t="s">
        <v>902</v>
      </c>
      <c r="C72" s="316" t="s">
        <v>896</v>
      </c>
      <c r="D72" s="317">
        <v>44673</v>
      </c>
      <c r="E72" s="318" t="s">
        <v>940</v>
      </c>
      <c r="F72" s="319">
        <v>0</v>
      </c>
      <c r="H72" s="319"/>
      <c r="I72" s="319"/>
    </row>
    <row r="73" spans="1:9" s="316" customFormat="1" ht="13">
      <c r="A73" s="315">
        <v>10254897</v>
      </c>
      <c r="B73" s="316" t="s">
        <v>906</v>
      </c>
      <c r="C73" s="316" t="s">
        <v>896</v>
      </c>
      <c r="D73" s="317">
        <v>44706</v>
      </c>
      <c r="E73" s="318" t="s">
        <v>940</v>
      </c>
      <c r="F73" s="319">
        <v>16</v>
      </c>
      <c r="G73" s="316" t="s">
        <v>904</v>
      </c>
      <c r="H73" s="319">
        <v>16</v>
      </c>
      <c r="I73" s="321">
        <v>44706</v>
      </c>
    </row>
    <row r="74" spans="1:9" s="316" customFormat="1" ht="13">
      <c r="A74" s="315">
        <v>10254897</v>
      </c>
      <c r="B74" s="316" t="s">
        <v>907</v>
      </c>
      <c r="C74" s="316" t="s">
        <v>896</v>
      </c>
      <c r="D74" s="317">
        <v>44706</v>
      </c>
      <c r="E74" s="318" t="s">
        <v>940</v>
      </c>
      <c r="F74" s="319">
        <v>15</v>
      </c>
      <c r="G74" s="316" t="s">
        <v>904</v>
      </c>
      <c r="H74" s="319">
        <v>15</v>
      </c>
      <c r="I74" s="321">
        <v>44706</v>
      </c>
    </row>
    <row r="75" spans="1:9" s="316" customFormat="1" ht="13">
      <c r="A75" s="315">
        <v>10254897</v>
      </c>
      <c r="B75" s="316" t="s">
        <v>905</v>
      </c>
      <c r="C75" s="316" t="s">
        <v>896</v>
      </c>
      <c r="D75" s="317">
        <v>44706</v>
      </c>
      <c r="E75" s="318" t="s">
        <v>940</v>
      </c>
      <c r="F75" s="319">
        <v>10</v>
      </c>
      <c r="G75" s="316" t="s">
        <v>904</v>
      </c>
      <c r="H75" s="319">
        <v>10</v>
      </c>
      <c r="I75" s="321">
        <v>44706</v>
      </c>
    </row>
    <row r="76" spans="1:9" s="316" customFormat="1" ht="13">
      <c r="A76" s="315">
        <v>10254339</v>
      </c>
      <c r="B76" s="316" t="s">
        <v>906</v>
      </c>
      <c r="C76" s="316" t="s">
        <v>896</v>
      </c>
      <c r="D76" s="317">
        <v>44715</v>
      </c>
      <c r="E76" s="318" t="s">
        <v>940</v>
      </c>
      <c r="F76" s="319">
        <v>5</v>
      </c>
      <c r="G76" s="316" t="s">
        <v>904</v>
      </c>
      <c r="H76" s="319">
        <v>5</v>
      </c>
      <c r="I76" s="321">
        <v>44715</v>
      </c>
    </row>
    <row r="77" spans="1:9" s="316" customFormat="1" ht="13">
      <c r="A77" s="315">
        <v>10254339</v>
      </c>
      <c r="B77" s="316" t="s">
        <v>907</v>
      </c>
      <c r="C77" s="316" t="s">
        <v>896</v>
      </c>
      <c r="D77" s="317">
        <v>44715</v>
      </c>
      <c r="E77" s="318" t="s">
        <v>940</v>
      </c>
      <c r="F77" s="319">
        <v>6</v>
      </c>
      <c r="G77" s="316" t="s">
        <v>904</v>
      </c>
      <c r="H77" s="319">
        <v>6</v>
      </c>
      <c r="I77" s="321">
        <v>44715</v>
      </c>
    </row>
    <row r="78" spans="1:9" s="316" customFormat="1" ht="13">
      <c r="A78" s="315">
        <v>10254339</v>
      </c>
      <c r="B78" s="316" t="s">
        <v>905</v>
      </c>
      <c r="C78" s="316" t="s">
        <v>896</v>
      </c>
      <c r="D78" s="317">
        <v>44715</v>
      </c>
      <c r="E78" s="318" t="s">
        <v>940</v>
      </c>
      <c r="F78" s="319">
        <v>5</v>
      </c>
      <c r="G78" s="316" t="s">
        <v>904</v>
      </c>
      <c r="H78" s="319">
        <v>5</v>
      </c>
      <c r="I78" s="321">
        <v>44715</v>
      </c>
    </row>
    <row r="79" spans="1:9" s="316" customFormat="1" ht="13">
      <c r="A79" s="315" t="s">
        <v>954</v>
      </c>
      <c r="B79" s="316" t="s">
        <v>902</v>
      </c>
      <c r="C79" s="316" t="s">
        <v>896</v>
      </c>
      <c r="D79" s="317">
        <v>44722</v>
      </c>
      <c r="E79" s="318" t="s">
        <v>940</v>
      </c>
      <c r="F79" s="319">
        <v>0</v>
      </c>
      <c r="G79" s="316" t="s">
        <v>904</v>
      </c>
      <c r="H79" s="319"/>
      <c r="I79" s="319"/>
    </row>
    <row r="80" spans="1:9" s="316" customFormat="1" ht="13">
      <c r="A80" s="315">
        <v>10275875</v>
      </c>
      <c r="B80" s="316" t="s">
        <v>906</v>
      </c>
      <c r="C80" s="316" t="s">
        <v>896</v>
      </c>
      <c r="D80" s="317">
        <v>44757</v>
      </c>
      <c r="E80" s="318" t="s">
        <v>940</v>
      </c>
      <c r="F80" s="319">
        <v>15</v>
      </c>
      <c r="G80" s="316" t="s">
        <v>904</v>
      </c>
      <c r="H80" s="319">
        <v>15</v>
      </c>
      <c r="I80" s="321">
        <v>44757</v>
      </c>
    </row>
    <row r="81" spans="1:9" s="316" customFormat="1" ht="13">
      <c r="A81" s="315">
        <v>10275875</v>
      </c>
      <c r="B81" s="316" t="s">
        <v>907</v>
      </c>
      <c r="C81" s="316" t="s">
        <v>896</v>
      </c>
      <c r="D81" s="317">
        <v>44757</v>
      </c>
      <c r="E81" s="318" t="s">
        <v>940</v>
      </c>
      <c r="F81" s="319">
        <v>27</v>
      </c>
      <c r="G81" s="316" t="s">
        <v>904</v>
      </c>
      <c r="H81" s="319">
        <v>27</v>
      </c>
      <c r="I81" s="321">
        <v>44757</v>
      </c>
    </row>
    <row r="82" spans="1:9" s="316" customFormat="1" ht="13">
      <c r="A82" s="315">
        <v>10275875</v>
      </c>
      <c r="B82" s="316" t="s">
        <v>905</v>
      </c>
      <c r="C82" s="316" t="s">
        <v>896</v>
      </c>
      <c r="D82" s="317">
        <v>44757</v>
      </c>
      <c r="E82" s="318" t="s">
        <v>940</v>
      </c>
      <c r="F82" s="319">
        <v>29</v>
      </c>
      <c r="G82" s="316" t="s">
        <v>904</v>
      </c>
      <c r="H82" s="319">
        <v>29</v>
      </c>
      <c r="I82" s="321">
        <v>44757</v>
      </c>
    </row>
    <row r="83" spans="1:9" s="316" customFormat="1" ht="13">
      <c r="A83" s="315">
        <v>10282506</v>
      </c>
      <c r="B83" s="316" t="s">
        <v>906</v>
      </c>
      <c r="C83" s="316" t="s">
        <v>896</v>
      </c>
      <c r="D83" s="317">
        <v>44771</v>
      </c>
      <c r="E83" s="318" t="s">
        <v>940</v>
      </c>
      <c r="F83" s="319">
        <v>3</v>
      </c>
      <c r="G83" s="316" t="s">
        <v>904</v>
      </c>
      <c r="H83" s="319">
        <v>3</v>
      </c>
      <c r="I83" s="321">
        <v>44771</v>
      </c>
    </row>
    <row r="84" spans="1:9" s="316" customFormat="1" ht="13">
      <c r="A84" s="315">
        <v>10282506</v>
      </c>
      <c r="B84" s="316" t="s">
        <v>907</v>
      </c>
      <c r="C84" s="316" t="s">
        <v>896</v>
      </c>
      <c r="D84" s="317">
        <v>44771</v>
      </c>
      <c r="E84" s="318" t="s">
        <v>940</v>
      </c>
      <c r="F84" s="319">
        <v>20</v>
      </c>
      <c r="G84" s="316" t="s">
        <v>904</v>
      </c>
      <c r="H84" s="319">
        <v>20</v>
      </c>
      <c r="I84" s="321">
        <v>44771</v>
      </c>
    </row>
    <row r="85" spans="1:9" s="316" customFormat="1" ht="13">
      <c r="A85" s="315">
        <v>10282506</v>
      </c>
      <c r="B85" s="316" t="s">
        <v>905</v>
      </c>
      <c r="C85" s="316" t="s">
        <v>896</v>
      </c>
      <c r="D85" s="317">
        <v>44771</v>
      </c>
      <c r="E85" s="318" t="s">
        <v>940</v>
      </c>
      <c r="F85" s="319">
        <v>17</v>
      </c>
      <c r="G85" s="316" t="s">
        <v>904</v>
      </c>
      <c r="H85" s="319">
        <v>17</v>
      </c>
      <c r="I85" s="321">
        <v>44771</v>
      </c>
    </row>
    <row r="86" spans="1:9" s="316" customFormat="1" ht="13">
      <c r="A86" s="315" t="s">
        <v>954</v>
      </c>
      <c r="B86" s="316" t="s">
        <v>902</v>
      </c>
      <c r="C86" s="316" t="s">
        <v>896</v>
      </c>
      <c r="D86" s="317">
        <v>44799</v>
      </c>
      <c r="E86" s="318" t="s">
        <v>940</v>
      </c>
      <c r="F86" s="319">
        <v>0</v>
      </c>
      <c r="G86" s="316" t="s">
        <v>904</v>
      </c>
      <c r="H86" s="319" t="s">
        <v>955</v>
      </c>
      <c r="I86" s="320" t="s">
        <v>956</v>
      </c>
    </row>
    <row r="87" spans="1:9" s="316" customFormat="1" ht="13">
      <c r="A87" s="315">
        <v>10292540</v>
      </c>
      <c r="B87" s="316" t="s">
        <v>906</v>
      </c>
      <c r="C87" s="316" t="s">
        <v>896</v>
      </c>
      <c r="D87" s="317">
        <v>44820</v>
      </c>
      <c r="E87" s="318" t="s">
        <v>940</v>
      </c>
      <c r="F87" s="319">
        <v>0</v>
      </c>
      <c r="G87" s="316" t="s">
        <v>904</v>
      </c>
      <c r="H87" s="319">
        <v>0</v>
      </c>
      <c r="I87" s="321">
        <v>44820</v>
      </c>
    </row>
    <row r="88" spans="1:9" s="316" customFormat="1" ht="13">
      <c r="A88" s="315">
        <v>10292540</v>
      </c>
      <c r="B88" s="316" t="s">
        <v>907</v>
      </c>
      <c r="C88" s="316" t="s">
        <v>896</v>
      </c>
      <c r="D88" s="317">
        <v>44820</v>
      </c>
      <c r="E88" s="318" t="s">
        <v>940</v>
      </c>
      <c r="F88" s="319">
        <v>9</v>
      </c>
      <c r="G88" s="316" t="s">
        <v>904</v>
      </c>
      <c r="H88" s="319">
        <v>9</v>
      </c>
      <c r="I88" s="321">
        <v>44820</v>
      </c>
    </row>
    <row r="89" spans="1:9" s="316" customFormat="1" ht="13">
      <c r="A89" s="315">
        <v>10292540</v>
      </c>
      <c r="B89" s="316" t="s">
        <v>905</v>
      </c>
      <c r="C89" s="316" t="s">
        <v>896</v>
      </c>
      <c r="D89" s="317">
        <v>44820</v>
      </c>
      <c r="E89" s="318" t="s">
        <v>940</v>
      </c>
      <c r="F89" s="319">
        <v>35</v>
      </c>
      <c r="G89" s="316" t="s">
        <v>904</v>
      </c>
      <c r="H89" s="319">
        <v>35</v>
      </c>
      <c r="I89" s="321">
        <v>44820</v>
      </c>
    </row>
    <row r="90" spans="1:9" s="316" customFormat="1" ht="13">
      <c r="A90" s="315">
        <v>10292560</v>
      </c>
      <c r="B90" s="316" t="s">
        <v>906</v>
      </c>
      <c r="C90" s="316" t="s">
        <v>896</v>
      </c>
      <c r="D90" s="317">
        <v>44834</v>
      </c>
      <c r="E90" s="318" t="s">
        <v>940</v>
      </c>
      <c r="F90" s="319">
        <v>0</v>
      </c>
      <c r="G90" s="316" t="s">
        <v>904</v>
      </c>
      <c r="H90" s="319">
        <v>0</v>
      </c>
      <c r="I90" s="321">
        <v>44834</v>
      </c>
    </row>
    <row r="91" spans="1:9" s="316" customFormat="1" ht="13">
      <c r="A91" s="315">
        <v>10292560</v>
      </c>
      <c r="B91" s="316" t="s">
        <v>907</v>
      </c>
      <c r="C91" s="316" t="s">
        <v>896</v>
      </c>
      <c r="D91" s="317">
        <v>44834</v>
      </c>
      <c r="E91" s="318" t="s">
        <v>940</v>
      </c>
      <c r="F91" s="319">
        <v>4</v>
      </c>
      <c r="G91" s="316" t="s">
        <v>904</v>
      </c>
      <c r="H91" s="319">
        <v>4</v>
      </c>
      <c r="I91" s="321">
        <v>44834</v>
      </c>
    </row>
    <row r="92" spans="1:9" s="316" customFormat="1" ht="13">
      <c r="A92" s="315">
        <v>10292560</v>
      </c>
      <c r="B92" s="316" t="s">
        <v>905</v>
      </c>
      <c r="C92" s="316" t="s">
        <v>896</v>
      </c>
      <c r="D92" s="317">
        <v>44834</v>
      </c>
      <c r="E92" s="318" t="s">
        <v>940</v>
      </c>
      <c r="F92" s="319">
        <v>20</v>
      </c>
      <c r="G92" s="316" t="s">
        <v>904</v>
      </c>
      <c r="H92" s="319">
        <v>20</v>
      </c>
      <c r="I92" s="321">
        <v>44834</v>
      </c>
    </row>
    <row r="93" spans="1:9" s="316" customFormat="1" ht="13">
      <c r="A93" s="315">
        <v>10306810</v>
      </c>
      <c r="B93" s="316" t="s">
        <v>906</v>
      </c>
      <c r="C93" s="316" t="s">
        <v>896</v>
      </c>
      <c r="D93" s="317">
        <v>44896</v>
      </c>
      <c r="E93" s="318" t="s">
        <v>940</v>
      </c>
      <c r="F93" s="319">
        <v>10</v>
      </c>
      <c r="G93" s="316" t="s">
        <v>904</v>
      </c>
      <c r="H93" s="319"/>
      <c r="I93" s="321">
        <v>44896</v>
      </c>
    </row>
    <row r="94" spans="1:9" s="316" customFormat="1" ht="13">
      <c r="A94" s="315">
        <v>10306810</v>
      </c>
      <c r="B94" s="316" t="s">
        <v>907</v>
      </c>
      <c r="C94" s="316" t="s">
        <v>896</v>
      </c>
      <c r="D94" s="317">
        <v>44896</v>
      </c>
      <c r="E94" s="318" t="s">
        <v>940</v>
      </c>
      <c r="F94" s="319">
        <v>10</v>
      </c>
      <c r="G94" s="316" t="s">
        <v>904</v>
      </c>
      <c r="H94" s="319"/>
      <c r="I94" s="321">
        <v>44896</v>
      </c>
    </row>
    <row r="95" spans="1:9" s="316" customFormat="1" ht="13">
      <c r="A95" s="315">
        <v>10306810</v>
      </c>
      <c r="B95" s="316" t="s">
        <v>905</v>
      </c>
      <c r="C95" s="316" t="s">
        <v>896</v>
      </c>
      <c r="D95" s="317">
        <v>44896</v>
      </c>
      <c r="E95" s="318" t="s">
        <v>940</v>
      </c>
      <c r="F95" s="319">
        <v>10</v>
      </c>
      <c r="G95" s="316" t="s">
        <v>904</v>
      </c>
      <c r="H95" s="319"/>
      <c r="I95" s="321">
        <v>44896</v>
      </c>
    </row>
    <row r="96" spans="1:9" s="316" customFormat="1" ht="13">
      <c r="A96" s="315">
        <v>10306805</v>
      </c>
      <c r="B96" s="316" t="s">
        <v>906</v>
      </c>
      <c r="C96" s="316" t="s">
        <v>896</v>
      </c>
      <c r="D96" s="317">
        <v>44897</v>
      </c>
      <c r="E96" s="318" t="s">
        <v>940</v>
      </c>
      <c r="F96" s="319">
        <v>10</v>
      </c>
      <c r="G96" s="316" t="s">
        <v>904</v>
      </c>
      <c r="H96" s="319"/>
      <c r="I96" s="321">
        <v>44897</v>
      </c>
    </row>
    <row r="97" spans="1:9" s="316" customFormat="1" ht="13">
      <c r="A97" s="315">
        <v>10306805</v>
      </c>
      <c r="B97" s="316" t="s">
        <v>907</v>
      </c>
      <c r="C97" s="316" t="s">
        <v>896</v>
      </c>
      <c r="D97" s="317">
        <v>44897</v>
      </c>
      <c r="E97" s="318" t="s">
        <v>940</v>
      </c>
      <c r="F97" s="319">
        <v>10</v>
      </c>
      <c r="G97" s="316" t="s">
        <v>904</v>
      </c>
      <c r="H97" s="319"/>
      <c r="I97" s="321">
        <v>44897</v>
      </c>
    </row>
    <row r="98" spans="1:9" s="316" customFormat="1" ht="13">
      <c r="A98" s="315">
        <v>10306805</v>
      </c>
      <c r="B98" s="316" t="s">
        <v>905</v>
      </c>
      <c r="C98" s="316" t="s">
        <v>896</v>
      </c>
      <c r="D98" s="317">
        <v>44897</v>
      </c>
      <c r="E98" s="318" t="s">
        <v>940</v>
      </c>
      <c r="F98" s="319">
        <v>10</v>
      </c>
      <c r="G98" s="316" t="s">
        <v>904</v>
      </c>
      <c r="H98" s="319"/>
      <c r="I98" s="321">
        <v>44897</v>
      </c>
    </row>
    <row r="99" spans="1:9">
      <c r="A99" s="104">
        <v>10238518</v>
      </c>
      <c r="B99" s="95" t="s">
        <v>45</v>
      </c>
      <c r="C99" s="14" t="s">
        <v>896</v>
      </c>
      <c r="D99" s="96">
        <v>44582</v>
      </c>
      <c r="E99" t="s">
        <v>940</v>
      </c>
      <c r="F99" s="519">
        <v>140</v>
      </c>
      <c r="G99" s="14" t="s">
        <v>531</v>
      </c>
      <c r="H99" s="519"/>
      <c r="I99" s="100">
        <v>44583</v>
      </c>
    </row>
    <row r="100" spans="1:9">
      <c r="A100" s="104">
        <v>10241171</v>
      </c>
      <c r="B100" s="95" t="s">
        <v>45</v>
      </c>
      <c r="C100" s="14" t="s">
        <v>896</v>
      </c>
      <c r="D100" s="96">
        <v>44589</v>
      </c>
      <c r="E100" t="s">
        <v>940</v>
      </c>
      <c r="F100" s="519">
        <v>140</v>
      </c>
      <c r="G100" s="14" t="s">
        <v>531</v>
      </c>
      <c r="H100" s="519"/>
      <c r="I100" s="100">
        <v>44583</v>
      </c>
    </row>
    <row r="101" spans="1:9">
      <c r="A101" s="104">
        <v>10244161</v>
      </c>
      <c r="B101" s="95" t="s">
        <v>45</v>
      </c>
      <c r="C101" s="14" t="s">
        <v>896</v>
      </c>
      <c r="D101" s="96">
        <v>44602</v>
      </c>
      <c r="E101" t="s">
        <v>940</v>
      </c>
      <c r="F101" s="519">
        <v>140</v>
      </c>
      <c r="G101" s="14" t="s">
        <v>531</v>
      </c>
      <c r="H101" s="519"/>
      <c r="I101" s="100">
        <v>44614</v>
      </c>
    </row>
    <row r="102" spans="1:9">
      <c r="A102" s="104">
        <v>10249185</v>
      </c>
      <c r="B102" s="95" t="s">
        <v>45</v>
      </c>
      <c r="C102" s="14" t="s">
        <v>896</v>
      </c>
      <c r="D102" s="96">
        <v>44617</v>
      </c>
      <c r="E102" t="s">
        <v>940</v>
      </c>
      <c r="F102" s="519">
        <v>140</v>
      </c>
      <c r="G102" s="14" t="s">
        <v>531</v>
      </c>
      <c r="H102" s="519"/>
      <c r="I102" s="100">
        <v>44614</v>
      </c>
    </row>
    <row r="103" spans="1:9">
      <c r="A103" s="104">
        <v>10251746</v>
      </c>
      <c r="B103" s="95" t="s">
        <v>45</v>
      </c>
      <c r="C103" s="14" t="s">
        <v>896</v>
      </c>
      <c r="D103" s="96">
        <v>44631</v>
      </c>
      <c r="E103" t="s">
        <v>940</v>
      </c>
      <c r="F103" s="519">
        <v>140</v>
      </c>
      <c r="G103" s="14" t="s">
        <v>531</v>
      </c>
      <c r="H103" s="519"/>
      <c r="I103" s="100">
        <v>44642</v>
      </c>
    </row>
    <row r="104" spans="1:9">
      <c r="A104" s="104">
        <v>10254083</v>
      </c>
      <c r="B104" s="95" t="s">
        <v>45</v>
      </c>
      <c r="C104" s="14" t="s">
        <v>896</v>
      </c>
      <c r="D104" s="96">
        <v>44644</v>
      </c>
      <c r="E104" t="s">
        <v>940</v>
      </c>
      <c r="F104" s="519">
        <v>140</v>
      </c>
      <c r="G104" s="14" t="s">
        <v>531</v>
      </c>
      <c r="H104" s="519"/>
      <c r="I104" s="100">
        <v>44642</v>
      </c>
    </row>
    <row r="105" spans="1:9">
      <c r="A105" s="105" t="s">
        <v>893</v>
      </c>
      <c r="B105" s="95" t="s">
        <v>899</v>
      </c>
      <c r="C105" s="14" t="s">
        <v>895</v>
      </c>
      <c r="D105" s="96" t="s">
        <v>957</v>
      </c>
      <c r="F105" s="519">
        <v>80</v>
      </c>
      <c r="G105" s="14" t="s">
        <v>531</v>
      </c>
      <c r="H105" s="519"/>
      <c r="I105" s="519"/>
    </row>
    <row r="106" spans="1:9">
      <c r="A106" s="105" t="s">
        <v>893</v>
      </c>
      <c r="B106" s="95" t="s">
        <v>958</v>
      </c>
      <c r="C106" s="14" t="s">
        <v>895</v>
      </c>
      <c r="D106" s="96" t="s">
        <v>957</v>
      </c>
      <c r="F106" s="519">
        <v>120</v>
      </c>
      <c r="G106" s="14" t="s">
        <v>531</v>
      </c>
      <c r="H106" s="519"/>
      <c r="I106" s="519"/>
    </row>
    <row r="107" spans="1:9">
      <c r="A107" s="104">
        <v>10259140</v>
      </c>
      <c r="B107" s="95" t="s">
        <v>899</v>
      </c>
      <c r="C107" s="14" t="s">
        <v>896</v>
      </c>
      <c r="D107" s="96">
        <v>44708</v>
      </c>
      <c r="E107" t="s">
        <v>940</v>
      </c>
      <c r="F107" s="519">
        <v>45</v>
      </c>
      <c r="G107" s="14" t="s">
        <v>929</v>
      </c>
      <c r="H107" s="519"/>
      <c r="I107" s="519"/>
    </row>
    <row r="108" spans="1:9">
      <c r="A108" s="104">
        <v>10265125</v>
      </c>
      <c r="B108" s="95" t="s">
        <v>958</v>
      </c>
      <c r="C108" s="14" t="s">
        <v>896</v>
      </c>
      <c r="D108" s="96">
        <v>44706</v>
      </c>
      <c r="E108" t="s">
        <v>940</v>
      </c>
      <c r="F108" s="519">
        <v>45</v>
      </c>
      <c r="G108" s="14" t="s">
        <v>929</v>
      </c>
      <c r="H108" s="519"/>
      <c r="I108" s="519"/>
    </row>
    <row r="109" spans="1:9">
      <c r="A109" s="104">
        <v>10265131</v>
      </c>
      <c r="B109" s="95" t="s">
        <v>958</v>
      </c>
      <c r="C109" s="14" t="s">
        <v>896</v>
      </c>
      <c r="D109" s="96">
        <v>44711</v>
      </c>
      <c r="E109" t="s">
        <v>940</v>
      </c>
      <c r="F109" s="519">
        <v>45</v>
      </c>
      <c r="G109" s="14" t="s">
        <v>929</v>
      </c>
      <c r="H109" s="519"/>
      <c r="I109" s="519"/>
    </row>
    <row r="110" spans="1:9">
      <c r="A110" s="104">
        <v>10267529</v>
      </c>
      <c r="B110" s="95" t="s">
        <v>934</v>
      </c>
      <c r="C110" s="14" t="s">
        <v>896</v>
      </c>
      <c r="D110" s="96">
        <v>44702</v>
      </c>
      <c r="E110" t="s">
        <v>940</v>
      </c>
      <c r="F110" s="519">
        <v>35</v>
      </c>
      <c r="G110" s="14" t="s">
        <v>929</v>
      </c>
      <c r="H110" s="519"/>
      <c r="I110" s="519"/>
    </row>
    <row r="111" spans="1:9">
      <c r="A111" s="104">
        <v>10311036</v>
      </c>
      <c r="B111" s="95" t="s">
        <v>934</v>
      </c>
      <c r="C111" s="14" t="s">
        <v>896</v>
      </c>
      <c r="D111" s="96">
        <v>44883</v>
      </c>
      <c r="E111" t="s">
        <v>940</v>
      </c>
      <c r="F111" s="519">
        <v>100</v>
      </c>
      <c r="G111" s="14" t="s">
        <v>929</v>
      </c>
      <c r="H111" s="519"/>
      <c r="I111" s="519"/>
    </row>
    <row r="112" spans="1:9">
      <c r="A112" s="104">
        <v>10267534</v>
      </c>
      <c r="B112" s="95" t="s">
        <v>932</v>
      </c>
      <c r="C112" s="14" t="s">
        <v>896</v>
      </c>
      <c r="D112" s="96">
        <v>44709</v>
      </c>
      <c r="E112" t="s">
        <v>940</v>
      </c>
      <c r="F112" s="519">
        <v>42</v>
      </c>
      <c r="G112" s="14" t="s">
        <v>929</v>
      </c>
      <c r="H112" s="519"/>
      <c r="I112" s="519"/>
    </row>
    <row r="113" spans="1:8">
      <c r="A113" s="325">
        <v>10305894</v>
      </c>
      <c r="B113" s="95" t="s">
        <v>932</v>
      </c>
      <c r="C113" s="14" t="s">
        <v>896</v>
      </c>
      <c r="D113" s="96">
        <v>44890</v>
      </c>
      <c r="E113" t="s">
        <v>940</v>
      </c>
      <c r="F113" s="519">
        <v>71</v>
      </c>
      <c r="G113" s="14" t="s">
        <v>929</v>
      </c>
      <c r="H113" s="519">
        <v>71</v>
      </c>
    </row>
    <row r="114" spans="1:8">
      <c r="A114" s="103">
        <v>10101105</v>
      </c>
      <c r="B114" s="95" t="s">
        <v>959</v>
      </c>
      <c r="C114" s="14" t="s">
        <v>896</v>
      </c>
      <c r="D114" s="96">
        <v>44725</v>
      </c>
      <c r="E114" t="s">
        <v>940</v>
      </c>
      <c r="F114" s="519"/>
      <c r="H114" s="519"/>
    </row>
    <row r="115" spans="1:8">
      <c r="A115" s="105" t="s">
        <v>893</v>
      </c>
      <c r="B115" s="95" t="s">
        <v>959</v>
      </c>
      <c r="C115" s="14" t="s">
        <v>896</v>
      </c>
      <c r="D115" s="96">
        <v>44732</v>
      </c>
      <c r="E115" t="s">
        <v>940</v>
      </c>
      <c r="F115" s="519"/>
      <c r="H115" s="519"/>
    </row>
    <row r="116" spans="1:8">
      <c r="A116" s="105" t="s">
        <v>893</v>
      </c>
      <c r="B116" s="95" t="s">
        <v>959</v>
      </c>
      <c r="C116" s="14" t="s">
        <v>895</v>
      </c>
      <c r="D116" s="96" t="s">
        <v>539</v>
      </c>
      <c r="E116" t="s">
        <v>940</v>
      </c>
      <c r="F116" s="519"/>
      <c r="H116" s="519"/>
    </row>
    <row r="117" spans="1:8">
      <c r="A117" s="105" t="s">
        <v>893</v>
      </c>
      <c r="B117" s="95" t="s">
        <v>959</v>
      </c>
      <c r="C117" s="14" t="s">
        <v>895</v>
      </c>
      <c r="D117" s="96" t="s">
        <v>539</v>
      </c>
      <c r="E117" t="s">
        <v>940</v>
      </c>
      <c r="F117" s="519"/>
      <c r="H117" s="519"/>
    </row>
    <row r="118" spans="1:8">
      <c r="A118" s="104">
        <v>10266219</v>
      </c>
      <c r="B118" s="95" t="s">
        <v>899</v>
      </c>
      <c r="C118" s="14" t="s">
        <v>896</v>
      </c>
      <c r="D118" s="96">
        <v>44712</v>
      </c>
      <c r="E118" t="s">
        <v>940</v>
      </c>
      <c r="F118" s="519">
        <v>45</v>
      </c>
      <c r="G118" s="14" t="s">
        <v>929</v>
      </c>
      <c r="H118" s="519"/>
    </row>
    <row r="119" spans="1:8">
      <c r="A119" s="105" t="s">
        <v>893</v>
      </c>
      <c r="B119" s="95" t="s">
        <v>934</v>
      </c>
      <c r="C119" s="14" t="s">
        <v>895</v>
      </c>
      <c r="D119" s="96">
        <v>44681</v>
      </c>
      <c r="F119" s="519">
        <v>70</v>
      </c>
      <c r="G119" s="14" t="s">
        <v>929</v>
      </c>
      <c r="H119" s="519"/>
    </row>
    <row r="120" spans="1:8">
      <c r="A120" s="105" t="s">
        <v>893</v>
      </c>
      <c r="B120" s="95" t="s">
        <v>932</v>
      </c>
      <c r="C120" s="14" t="s">
        <v>895</v>
      </c>
      <c r="D120" s="96">
        <v>44681</v>
      </c>
      <c r="F120" s="519">
        <v>68</v>
      </c>
      <c r="G120" s="14" t="s">
        <v>929</v>
      </c>
      <c r="H120" s="519"/>
    </row>
    <row r="121" spans="1:8">
      <c r="A121" s="105">
        <v>10272824</v>
      </c>
      <c r="B121" s="95" t="s">
        <v>945</v>
      </c>
      <c r="C121" s="14" t="s">
        <v>896</v>
      </c>
      <c r="D121" s="96">
        <v>44726</v>
      </c>
      <c r="E121" t="s">
        <v>940</v>
      </c>
      <c r="F121" s="519">
        <v>30</v>
      </c>
      <c r="G121" s="14" t="s">
        <v>953</v>
      </c>
      <c r="H121" s="519"/>
    </row>
    <row r="122" spans="1:8" ht="15" thickBot="1">
      <c r="A122" s="105">
        <v>10259760</v>
      </c>
      <c r="B122" s="95" t="s">
        <v>45</v>
      </c>
      <c r="C122" s="14" t="s">
        <v>896</v>
      </c>
      <c r="D122" s="96">
        <v>44659</v>
      </c>
      <c r="E122" t="s">
        <v>940</v>
      </c>
      <c r="F122" s="519">
        <v>84</v>
      </c>
      <c r="G122" s="14" t="s">
        <v>929</v>
      </c>
      <c r="H122" s="519"/>
    </row>
    <row r="123" spans="1:8" ht="15" thickBot="1">
      <c r="A123" s="107">
        <v>10261955</v>
      </c>
      <c r="B123" s="95" t="s">
        <v>45</v>
      </c>
      <c r="C123" s="14" t="s">
        <v>896</v>
      </c>
      <c r="D123" s="96">
        <v>44673</v>
      </c>
      <c r="E123" t="s">
        <v>940</v>
      </c>
      <c r="F123" s="519">
        <v>82</v>
      </c>
      <c r="G123" s="14" t="s">
        <v>929</v>
      </c>
      <c r="H123" s="519"/>
    </row>
    <row r="124" spans="1:8" ht="15" thickBot="1">
      <c r="A124" s="107">
        <v>10264866</v>
      </c>
      <c r="B124" s="95" t="s">
        <v>45</v>
      </c>
      <c r="C124" s="14" t="s">
        <v>896</v>
      </c>
      <c r="D124" s="96">
        <v>44694</v>
      </c>
      <c r="E124" t="s">
        <v>940</v>
      </c>
      <c r="F124" s="519">
        <v>77</v>
      </c>
      <c r="G124" s="14" t="s">
        <v>929</v>
      </c>
      <c r="H124" s="519"/>
    </row>
    <row r="125" spans="1:8">
      <c r="A125" s="105">
        <v>10272105</v>
      </c>
      <c r="B125" s="95" t="s">
        <v>45</v>
      </c>
      <c r="C125" s="14" t="s">
        <v>896</v>
      </c>
      <c r="D125" s="96">
        <v>44708</v>
      </c>
      <c r="E125" t="s">
        <v>940</v>
      </c>
      <c r="F125" s="519">
        <v>124</v>
      </c>
      <c r="G125" s="14" t="s">
        <v>929</v>
      </c>
      <c r="H125" s="519"/>
    </row>
    <row r="126" spans="1:8">
      <c r="A126" s="105">
        <v>10274874</v>
      </c>
      <c r="B126" s="95" t="s">
        <v>45</v>
      </c>
      <c r="C126" s="14" t="s">
        <v>896</v>
      </c>
      <c r="D126" s="96">
        <v>44722</v>
      </c>
      <c r="E126" t="s">
        <v>940</v>
      </c>
      <c r="F126" s="519">
        <v>88</v>
      </c>
      <c r="G126" s="14" t="s">
        <v>929</v>
      </c>
      <c r="H126" s="519"/>
    </row>
    <row r="127" spans="1:8">
      <c r="A127" s="105">
        <v>10280340</v>
      </c>
      <c r="B127" s="95" t="s">
        <v>45</v>
      </c>
      <c r="C127" s="14" t="s">
        <v>896</v>
      </c>
      <c r="D127" s="96">
        <v>44736</v>
      </c>
      <c r="E127" t="s">
        <v>940</v>
      </c>
      <c r="F127" s="519">
        <v>177</v>
      </c>
      <c r="G127" s="14" t="s">
        <v>929</v>
      </c>
      <c r="H127" s="519"/>
    </row>
    <row r="128" spans="1:8">
      <c r="A128" s="105">
        <v>10272801</v>
      </c>
      <c r="B128" s="95" t="s">
        <v>918</v>
      </c>
      <c r="C128" s="14" t="s">
        <v>896</v>
      </c>
      <c r="D128" s="96">
        <v>44733</v>
      </c>
      <c r="E128" t="s">
        <v>940</v>
      </c>
      <c r="F128" s="519">
        <v>80</v>
      </c>
      <c r="G128" s="14" t="s">
        <v>929</v>
      </c>
      <c r="H128" s="519"/>
    </row>
    <row r="129" spans="1:7">
      <c r="A129" s="105">
        <v>10272805</v>
      </c>
      <c r="B129" s="95" t="s">
        <v>918</v>
      </c>
      <c r="C129" s="14" t="s">
        <v>896</v>
      </c>
      <c r="D129" s="96">
        <v>44749</v>
      </c>
      <c r="E129" t="s">
        <v>940</v>
      </c>
      <c r="F129" s="519">
        <v>90</v>
      </c>
      <c r="G129" s="14" t="s">
        <v>929</v>
      </c>
    </row>
    <row r="130" spans="1:7">
      <c r="A130" s="105">
        <v>10272806</v>
      </c>
      <c r="B130" s="95" t="s">
        <v>918</v>
      </c>
      <c r="C130" s="14" t="s">
        <v>896</v>
      </c>
      <c r="D130" s="96">
        <v>44762</v>
      </c>
      <c r="E130" t="s">
        <v>940</v>
      </c>
      <c r="F130" s="519">
        <v>90</v>
      </c>
      <c r="G130" s="14" t="s">
        <v>929</v>
      </c>
    </row>
    <row r="131" spans="1:7">
      <c r="A131" s="105">
        <v>10272807</v>
      </c>
      <c r="B131" s="95" t="s">
        <v>918</v>
      </c>
      <c r="C131" s="14" t="s">
        <v>896</v>
      </c>
      <c r="D131" s="96">
        <v>44778</v>
      </c>
      <c r="E131" t="s">
        <v>940</v>
      </c>
      <c r="F131" s="519">
        <v>80</v>
      </c>
      <c r="G131" s="14" t="s">
        <v>929</v>
      </c>
    </row>
    <row r="132" spans="1:7">
      <c r="A132" s="105">
        <v>10292311</v>
      </c>
      <c r="B132" s="95" t="s">
        <v>945</v>
      </c>
      <c r="C132" s="14" t="s">
        <v>896</v>
      </c>
      <c r="D132" s="96">
        <v>44795</v>
      </c>
      <c r="E132" t="s">
        <v>940</v>
      </c>
      <c r="F132" s="519">
        <v>22</v>
      </c>
      <c r="G132" s="14" t="s">
        <v>953</v>
      </c>
    </row>
    <row r="133" spans="1:7">
      <c r="A133" s="105">
        <v>10308959</v>
      </c>
      <c r="B133" s="95" t="s">
        <v>945</v>
      </c>
      <c r="C133" s="14" t="s">
        <v>896</v>
      </c>
      <c r="D133" s="96">
        <v>44858</v>
      </c>
      <c r="E133" t="s">
        <v>940</v>
      </c>
      <c r="F133" s="519">
        <v>44</v>
      </c>
      <c r="G133" s="14" t="s">
        <v>953</v>
      </c>
    </row>
    <row r="134" spans="1:7">
      <c r="A134" s="105" t="s">
        <v>960</v>
      </c>
      <c r="B134" s="95" t="s">
        <v>45</v>
      </c>
      <c r="C134" s="14" t="s">
        <v>896</v>
      </c>
      <c r="D134" s="96">
        <v>44848</v>
      </c>
      <c r="E134" t="s">
        <v>940</v>
      </c>
      <c r="F134" s="519">
        <v>300</v>
      </c>
      <c r="G134" s="14" t="s">
        <v>929</v>
      </c>
    </row>
    <row r="135" spans="1:7" ht="15" thickBot="1">
      <c r="A135" s="105">
        <v>10311057</v>
      </c>
      <c r="B135" s="95" t="s">
        <v>45</v>
      </c>
      <c r="C135" s="14" t="s">
        <v>896</v>
      </c>
      <c r="D135" s="96">
        <v>44848</v>
      </c>
      <c r="E135" t="s">
        <v>940</v>
      </c>
      <c r="F135" s="519">
        <v>300</v>
      </c>
      <c r="G135" s="14" t="s">
        <v>929</v>
      </c>
    </row>
    <row r="136" spans="1:7" ht="15" thickBot="1">
      <c r="A136" s="322">
        <v>10261955</v>
      </c>
      <c r="B136" s="95" t="s">
        <v>45</v>
      </c>
      <c r="C136" s="14" t="s">
        <v>896</v>
      </c>
      <c r="D136" s="96">
        <v>44673</v>
      </c>
      <c r="E136" t="s">
        <v>940</v>
      </c>
      <c r="F136" s="519">
        <v>82</v>
      </c>
      <c r="G136" s="14" t="s">
        <v>929</v>
      </c>
    </row>
    <row r="137" spans="1:7" ht="15" thickBot="1">
      <c r="A137" s="322">
        <v>10264866</v>
      </c>
      <c r="B137" s="95" t="s">
        <v>45</v>
      </c>
      <c r="C137" s="14" t="s">
        <v>896</v>
      </c>
      <c r="D137" s="96">
        <v>44694</v>
      </c>
      <c r="E137" t="s">
        <v>940</v>
      </c>
      <c r="F137" s="519">
        <v>77</v>
      </c>
      <c r="G137" s="14" t="s">
        <v>929</v>
      </c>
    </row>
    <row r="138" spans="1:7">
      <c r="A138" s="323">
        <v>10272105</v>
      </c>
      <c r="B138" s="95" t="s">
        <v>45</v>
      </c>
      <c r="C138" s="14" t="s">
        <v>896</v>
      </c>
      <c r="D138" s="96">
        <v>44708</v>
      </c>
      <c r="E138" t="s">
        <v>940</v>
      </c>
      <c r="F138" s="519">
        <v>124</v>
      </c>
      <c r="G138" s="14" t="s">
        <v>929</v>
      </c>
    </row>
    <row r="139" spans="1:7">
      <c r="A139" s="323">
        <v>10274874</v>
      </c>
      <c r="B139" s="95" t="s">
        <v>45</v>
      </c>
      <c r="C139" s="14" t="s">
        <v>896</v>
      </c>
      <c r="D139" s="96">
        <v>44722</v>
      </c>
      <c r="E139" t="s">
        <v>940</v>
      </c>
      <c r="F139" s="519">
        <v>88</v>
      </c>
      <c r="G139" s="14" t="s">
        <v>929</v>
      </c>
    </row>
    <row r="140" spans="1:7">
      <c r="A140" s="323">
        <v>10280340</v>
      </c>
      <c r="B140" s="95" t="s">
        <v>45</v>
      </c>
      <c r="C140" s="14" t="s">
        <v>896</v>
      </c>
      <c r="D140" s="96">
        <v>44736</v>
      </c>
      <c r="E140" t="s">
        <v>940</v>
      </c>
      <c r="F140" s="519">
        <v>177</v>
      </c>
      <c r="G140" s="14" t="s">
        <v>929</v>
      </c>
    </row>
    <row r="141" spans="1:7">
      <c r="A141" s="323" t="s">
        <v>961</v>
      </c>
      <c r="B141" s="95" t="s">
        <v>45</v>
      </c>
      <c r="C141" s="14" t="s">
        <v>896</v>
      </c>
      <c r="D141" s="96">
        <v>44848</v>
      </c>
      <c r="E141" t="s">
        <v>940</v>
      </c>
      <c r="F141" s="519">
        <v>300</v>
      </c>
      <c r="G141" s="14" t="s">
        <v>929</v>
      </c>
    </row>
    <row r="142" spans="1:7">
      <c r="A142" s="323">
        <v>10230860</v>
      </c>
      <c r="B142" s="95" t="s">
        <v>45</v>
      </c>
      <c r="C142" s="14" t="s">
        <v>896</v>
      </c>
      <c r="D142" s="96">
        <v>44582</v>
      </c>
      <c r="E142" t="s">
        <v>940</v>
      </c>
      <c r="F142" s="519">
        <v>54</v>
      </c>
      <c r="G142" s="14" t="s">
        <v>929</v>
      </c>
    </row>
    <row r="143" spans="1:7">
      <c r="A143" s="323">
        <v>10241171</v>
      </c>
      <c r="B143" s="95" t="s">
        <v>45</v>
      </c>
      <c r="C143" s="14" t="s">
        <v>896</v>
      </c>
      <c r="D143" s="96">
        <v>44589</v>
      </c>
      <c r="E143" t="s">
        <v>940</v>
      </c>
      <c r="F143" s="519">
        <v>77</v>
      </c>
      <c r="G143" s="14" t="s">
        <v>929</v>
      </c>
    </row>
    <row r="144" spans="1:7">
      <c r="A144" s="323">
        <v>10244161</v>
      </c>
      <c r="B144" s="95" t="s">
        <v>45</v>
      </c>
      <c r="C144" s="14" t="s">
        <v>896</v>
      </c>
      <c r="D144" s="96">
        <v>44602</v>
      </c>
      <c r="E144" t="s">
        <v>940</v>
      </c>
      <c r="F144" s="519">
        <v>91</v>
      </c>
      <c r="G144" s="14" t="s">
        <v>929</v>
      </c>
    </row>
    <row r="145" spans="1:7">
      <c r="A145" s="323">
        <v>10247101</v>
      </c>
      <c r="B145" s="95" t="s">
        <v>45</v>
      </c>
      <c r="C145" s="14" t="s">
        <v>896</v>
      </c>
      <c r="D145" s="96">
        <v>44610</v>
      </c>
      <c r="E145" t="s">
        <v>940</v>
      </c>
      <c r="F145" s="519">
        <v>92</v>
      </c>
      <c r="G145" s="14" t="s">
        <v>929</v>
      </c>
    </row>
    <row r="146" spans="1:7">
      <c r="A146" s="323">
        <v>10249185</v>
      </c>
      <c r="B146" s="95" t="s">
        <v>45</v>
      </c>
      <c r="C146" s="14" t="s">
        <v>896</v>
      </c>
      <c r="D146" s="96">
        <v>44617</v>
      </c>
      <c r="E146" t="s">
        <v>940</v>
      </c>
      <c r="F146" s="519">
        <v>96</v>
      </c>
      <c r="G146" s="14" t="s">
        <v>929</v>
      </c>
    </row>
    <row r="147" spans="1:7">
      <c r="A147" s="323">
        <v>10251720</v>
      </c>
      <c r="B147" s="95" t="s">
        <v>45</v>
      </c>
      <c r="C147" s="14" t="s">
        <v>896</v>
      </c>
      <c r="D147" s="96">
        <v>44630</v>
      </c>
      <c r="E147" t="s">
        <v>940</v>
      </c>
      <c r="F147" s="519">
        <v>184</v>
      </c>
      <c r="G147" s="14" t="s">
        <v>929</v>
      </c>
    </row>
    <row r="148" spans="1:7">
      <c r="A148" s="323">
        <v>10251746</v>
      </c>
      <c r="B148" s="95" t="s">
        <v>45</v>
      </c>
      <c r="C148" s="14" t="s">
        <v>896</v>
      </c>
      <c r="D148" s="96">
        <v>44631</v>
      </c>
      <c r="E148" t="s">
        <v>940</v>
      </c>
      <c r="F148" s="519">
        <v>203</v>
      </c>
      <c r="G148" s="14" t="s">
        <v>929</v>
      </c>
    </row>
    <row r="149" spans="1:7">
      <c r="A149" s="323">
        <v>10253712</v>
      </c>
      <c r="B149" s="95" t="s">
        <v>45</v>
      </c>
      <c r="C149" s="14" t="s">
        <v>896</v>
      </c>
      <c r="D149" s="96">
        <v>44635</v>
      </c>
      <c r="E149" t="s">
        <v>940</v>
      </c>
      <c r="F149" s="519">
        <v>174</v>
      </c>
      <c r="G149" s="14" t="s">
        <v>929</v>
      </c>
    </row>
    <row r="150" spans="1:7">
      <c r="A150" s="323">
        <v>10254052</v>
      </c>
      <c r="B150" s="95" t="s">
        <v>45</v>
      </c>
      <c r="C150" s="14" t="s">
        <v>896</v>
      </c>
      <c r="D150" s="96">
        <v>44637</v>
      </c>
      <c r="E150" t="s">
        <v>940</v>
      </c>
      <c r="F150" s="519">
        <v>154</v>
      </c>
      <c r="G150" s="14" t="s">
        <v>929</v>
      </c>
    </row>
    <row r="151" spans="1:7">
      <c r="A151" s="323">
        <v>10253737</v>
      </c>
      <c r="B151" s="95" t="s">
        <v>45</v>
      </c>
      <c r="C151" s="14" t="s">
        <v>896</v>
      </c>
      <c r="D151" s="96">
        <v>44642</v>
      </c>
      <c r="E151" t="s">
        <v>940</v>
      </c>
      <c r="F151" s="519">
        <v>197</v>
      </c>
      <c r="G151" s="14" t="s">
        <v>929</v>
      </c>
    </row>
    <row r="152" spans="1:7">
      <c r="A152" s="323">
        <v>10254083</v>
      </c>
      <c r="B152" s="95" t="s">
        <v>45</v>
      </c>
      <c r="C152" s="14" t="s">
        <v>896</v>
      </c>
      <c r="D152" s="96">
        <v>44644</v>
      </c>
      <c r="E152" t="s">
        <v>940</v>
      </c>
      <c r="F152" s="519">
        <v>173</v>
      </c>
      <c r="G152" s="14" t="s">
        <v>929</v>
      </c>
    </row>
    <row r="153" spans="1:7">
      <c r="A153" s="323">
        <v>10254054</v>
      </c>
      <c r="B153" s="95" t="s">
        <v>45</v>
      </c>
      <c r="C153" s="14" t="s">
        <v>896</v>
      </c>
      <c r="D153" s="96">
        <v>44645</v>
      </c>
      <c r="E153" t="s">
        <v>940</v>
      </c>
      <c r="F153" s="519">
        <v>123</v>
      </c>
      <c r="G153" s="14" t="s">
        <v>929</v>
      </c>
    </row>
    <row r="154" spans="1:7">
      <c r="A154" s="323">
        <v>10282141</v>
      </c>
      <c r="B154" s="95" t="s">
        <v>45</v>
      </c>
      <c r="C154" s="14" t="s">
        <v>896</v>
      </c>
      <c r="D154" s="96">
        <v>44750</v>
      </c>
      <c r="E154" t="s">
        <v>940</v>
      </c>
      <c r="F154" s="519">
        <v>233</v>
      </c>
      <c r="G154" s="14" t="s">
        <v>929</v>
      </c>
    </row>
    <row r="155" spans="1:7">
      <c r="A155" s="323">
        <v>10282150</v>
      </c>
      <c r="B155" s="95" t="s">
        <v>45</v>
      </c>
      <c r="C155" s="14" t="s">
        <v>896</v>
      </c>
      <c r="D155" s="96">
        <v>44757</v>
      </c>
      <c r="E155" t="s">
        <v>940</v>
      </c>
      <c r="F155" s="519">
        <v>212</v>
      </c>
      <c r="G155" s="14" t="s">
        <v>929</v>
      </c>
    </row>
    <row r="156" spans="1:7">
      <c r="A156" s="323">
        <v>10282308</v>
      </c>
      <c r="B156" s="95" t="s">
        <v>45</v>
      </c>
      <c r="C156" s="14" t="s">
        <v>896</v>
      </c>
      <c r="D156" s="96">
        <v>44764</v>
      </c>
      <c r="E156" t="s">
        <v>940</v>
      </c>
      <c r="F156" s="519">
        <v>333</v>
      </c>
      <c r="G156" s="14" t="s">
        <v>929</v>
      </c>
    </row>
    <row r="157" spans="1:7">
      <c r="A157" s="323">
        <v>10289218</v>
      </c>
      <c r="B157" s="95" t="s">
        <v>45</v>
      </c>
      <c r="C157" s="14" t="s">
        <v>896</v>
      </c>
      <c r="D157" s="96">
        <v>44778</v>
      </c>
      <c r="E157" t="s">
        <v>940</v>
      </c>
      <c r="F157" s="519">
        <v>142</v>
      </c>
      <c r="G157" s="14" t="s">
        <v>929</v>
      </c>
    </row>
    <row r="158" spans="1:7">
      <c r="A158" s="323">
        <v>10293252</v>
      </c>
      <c r="B158" s="95" t="s">
        <v>45</v>
      </c>
      <c r="C158" s="14" t="s">
        <v>896</v>
      </c>
      <c r="D158" s="96">
        <v>44791</v>
      </c>
      <c r="E158" t="s">
        <v>940</v>
      </c>
      <c r="F158" s="519">
        <v>123</v>
      </c>
      <c r="G158" s="14" t="s">
        <v>929</v>
      </c>
    </row>
    <row r="159" spans="1:7">
      <c r="A159" s="323">
        <v>10294756</v>
      </c>
      <c r="B159" s="95" t="s">
        <v>45</v>
      </c>
      <c r="C159" s="14" t="s">
        <v>896</v>
      </c>
      <c r="D159" s="96">
        <v>44799</v>
      </c>
      <c r="E159" t="s">
        <v>940</v>
      </c>
      <c r="F159" s="519">
        <v>155</v>
      </c>
      <c r="G159" s="14" t="s">
        <v>929</v>
      </c>
    </row>
    <row r="160" spans="1:7">
      <c r="A160" s="323">
        <v>10296758</v>
      </c>
      <c r="B160" s="95" t="s">
        <v>45</v>
      </c>
      <c r="C160" s="14" t="s">
        <v>896</v>
      </c>
      <c r="D160" s="96">
        <v>44813</v>
      </c>
      <c r="E160" t="s">
        <v>940</v>
      </c>
      <c r="F160" s="519">
        <v>76</v>
      </c>
      <c r="G160" s="14" t="s">
        <v>929</v>
      </c>
    </row>
    <row r="161" spans="1:7">
      <c r="A161" s="323">
        <v>10300195</v>
      </c>
      <c r="B161" s="95" t="s">
        <v>45</v>
      </c>
      <c r="C161" s="14" t="s">
        <v>896</v>
      </c>
      <c r="D161" s="96">
        <v>44827</v>
      </c>
      <c r="E161" t="s">
        <v>940</v>
      </c>
      <c r="F161" s="519">
        <v>133</v>
      </c>
      <c r="G161" s="14" t="s">
        <v>929</v>
      </c>
    </row>
    <row r="162" spans="1:7">
      <c r="A162" s="323">
        <v>10305481</v>
      </c>
      <c r="B162" s="95" t="s">
        <v>45</v>
      </c>
      <c r="C162" s="14" t="s">
        <v>896</v>
      </c>
      <c r="D162" s="96">
        <v>44862</v>
      </c>
      <c r="E162" t="s">
        <v>940</v>
      </c>
      <c r="F162" s="519">
        <v>307</v>
      </c>
      <c r="G162" s="14" t="s">
        <v>929</v>
      </c>
    </row>
    <row r="163" spans="1:7">
      <c r="A163" s="323">
        <v>10313615</v>
      </c>
      <c r="B163" s="95" t="s">
        <v>45</v>
      </c>
      <c r="C163" s="14" t="s">
        <v>896</v>
      </c>
      <c r="D163" s="96">
        <v>44876</v>
      </c>
      <c r="E163" t="s">
        <v>940</v>
      </c>
      <c r="F163" s="519">
        <v>300</v>
      </c>
      <c r="G163" s="14" t="s">
        <v>929</v>
      </c>
    </row>
    <row r="164" spans="1:7">
      <c r="B164" s="95" t="s">
        <v>934</v>
      </c>
      <c r="C164" s="14" t="s">
        <v>895</v>
      </c>
      <c r="D164" s="96">
        <v>44916</v>
      </c>
      <c r="F164" s="519">
        <v>138</v>
      </c>
      <c r="G164" s="14" t="s">
        <v>929</v>
      </c>
    </row>
    <row r="165" spans="1:7">
      <c r="B165" s="95" t="s">
        <v>932</v>
      </c>
      <c r="C165" s="14" t="s">
        <v>895</v>
      </c>
      <c r="D165" s="96">
        <v>44916</v>
      </c>
      <c r="F165" s="519">
        <v>160</v>
      </c>
      <c r="G165" s="14" t="s">
        <v>929</v>
      </c>
    </row>
    <row r="166" spans="1:7">
      <c r="B166" s="95" t="s">
        <v>932</v>
      </c>
      <c r="C166" s="14" t="s">
        <v>896</v>
      </c>
      <c r="D166" s="96">
        <v>45072</v>
      </c>
      <c r="E166" t="s">
        <v>940</v>
      </c>
      <c r="F166" s="519">
        <v>62</v>
      </c>
    </row>
    <row r="167" spans="1:7">
      <c r="A167" s="105">
        <v>10323405</v>
      </c>
      <c r="B167" s="95" t="s">
        <v>958</v>
      </c>
      <c r="C167" s="14" t="s">
        <v>896</v>
      </c>
      <c r="D167" s="96">
        <v>44943</v>
      </c>
      <c r="E167" t="s">
        <v>897</v>
      </c>
      <c r="F167" s="519">
        <v>23</v>
      </c>
      <c r="G167" s="14" t="s">
        <v>929</v>
      </c>
    </row>
    <row r="168" spans="1:7">
      <c r="A168" s="384">
        <v>10329268</v>
      </c>
      <c r="B168" s="95" t="s">
        <v>894</v>
      </c>
      <c r="C168" s="14" t="s">
        <v>896</v>
      </c>
      <c r="D168" s="96">
        <v>44978</v>
      </c>
      <c r="E168" t="s">
        <v>897</v>
      </c>
      <c r="F168" s="519">
        <v>48</v>
      </c>
      <c r="G168" s="14" t="s">
        <v>929</v>
      </c>
    </row>
    <row r="169" spans="1:7">
      <c r="B169" s="95" t="s">
        <v>894</v>
      </c>
      <c r="C169" s="14" t="s">
        <v>896</v>
      </c>
      <c r="D169" s="96">
        <v>45013</v>
      </c>
      <c r="E169" t="s">
        <v>897</v>
      </c>
      <c r="F169" s="519">
        <v>48</v>
      </c>
      <c r="G169" s="14" t="s">
        <v>929</v>
      </c>
    </row>
  </sheetData>
  <sortState xmlns:xlrd2="http://schemas.microsoft.com/office/spreadsheetml/2017/richdata2" ref="A66:I98">
    <sortCondition ref="D66:D98"/>
    <sortCondition ref="B66:B98"/>
  </sortState>
  <mergeCells count="2">
    <mergeCell ref="H16:H17"/>
    <mergeCell ref="H35:H36"/>
  </mergeCells>
  <phoneticPr fontId="1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G19"/>
  <sheetViews>
    <sheetView zoomScale="90" zoomScaleNormal="90" workbookViewId="0">
      <pane xSplit="2" ySplit="3" topLeftCell="H4" activePane="bottomRight" state="frozen"/>
      <selection pane="topRight" activeCell="C1" sqref="C1"/>
      <selection pane="bottomLeft" activeCell="A4" sqref="A4"/>
      <selection pane="bottomRight" activeCell="I20" sqref="I20"/>
    </sheetView>
  </sheetViews>
  <sheetFormatPr defaultColWidth="8.453125" defaultRowHeight="14.5"/>
  <cols>
    <col min="1" max="1" width="8.453125" customWidth="1"/>
    <col min="3" max="14" width="14.453125" customWidth="1"/>
    <col min="15" max="21" width="14.453125" hidden="1" customWidth="1"/>
    <col min="22" max="25" width="14.453125" customWidth="1"/>
    <col min="26" max="27" width="10.453125" customWidth="1"/>
  </cols>
  <sheetData>
    <row r="2" spans="2:33" ht="15" customHeight="1">
      <c r="B2" s="552"/>
      <c r="C2" s="553" t="s">
        <v>962</v>
      </c>
      <c r="D2" s="553"/>
      <c r="E2" s="553"/>
      <c r="F2" s="553"/>
      <c r="G2" s="553"/>
      <c r="H2" s="554"/>
      <c r="I2" s="555" t="s">
        <v>963</v>
      </c>
      <c r="J2" s="555"/>
      <c r="K2" s="555"/>
      <c r="L2" s="555"/>
      <c r="M2" s="555"/>
      <c r="N2" s="556"/>
      <c r="O2" s="557" t="s">
        <v>964</v>
      </c>
      <c r="P2" s="557"/>
      <c r="Q2" s="557"/>
      <c r="R2" s="557"/>
      <c r="S2" s="557"/>
      <c r="T2" s="557"/>
      <c r="U2" s="558"/>
      <c r="V2" s="559" t="s">
        <v>169</v>
      </c>
      <c r="W2" s="559"/>
      <c r="X2" s="559"/>
      <c r="Y2" s="559"/>
    </row>
    <row r="3" spans="2:33" s="14" customFormat="1" ht="46.5" customHeight="1">
      <c r="B3" s="552"/>
      <c r="C3" s="13" t="s">
        <v>965</v>
      </c>
      <c r="D3" s="13" t="s">
        <v>966</v>
      </c>
      <c r="E3" s="13" t="s">
        <v>967</v>
      </c>
      <c r="F3" s="13" t="s">
        <v>968</v>
      </c>
      <c r="G3" s="13" t="s">
        <v>969</v>
      </c>
      <c r="H3" s="13" t="s">
        <v>970</v>
      </c>
      <c r="I3" s="15" t="s">
        <v>965</v>
      </c>
      <c r="J3" s="15" t="s">
        <v>966</v>
      </c>
      <c r="K3" s="15" t="s">
        <v>967</v>
      </c>
      <c r="L3" s="15" t="s">
        <v>968</v>
      </c>
      <c r="M3" s="15" t="s">
        <v>969</v>
      </c>
      <c r="N3" s="15" t="s">
        <v>970</v>
      </c>
      <c r="O3" s="16" t="s">
        <v>971</v>
      </c>
      <c r="P3" s="16" t="s">
        <v>972</v>
      </c>
      <c r="Q3" s="16" t="s">
        <v>973</v>
      </c>
      <c r="R3" s="16" t="s">
        <v>974</v>
      </c>
      <c r="S3" s="16" t="s">
        <v>975</v>
      </c>
      <c r="T3" s="16" t="s">
        <v>976</v>
      </c>
      <c r="U3" s="16" t="s">
        <v>970</v>
      </c>
      <c r="V3" s="17" t="s">
        <v>973</v>
      </c>
      <c r="W3" s="17" t="s">
        <v>976</v>
      </c>
      <c r="X3" s="18" t="s">
        <v>977</v>
      </c>
      <c r="Y3" s="18" t="s">
        <v>978</v>
      </c>
      <c r="Z3" s="14" t="s">
        <v>979</v>
      </c>
      <c r="AA3" s="14" t="s">
        <v>980</v>
      </c>
      <c r="AB3" s="14" t="s">
        <v>981</v>
      </c>
      <c r="AC3" s="14" t="s">
        <v>982</v>
      </c>
      <c r="AD3" s="14" t="s">
        <v>983</v>
      </c>
      <c r="AE3" t="s">
        <v>984</v>
      </c>
      <c r="AF3" s="14" t="s">
        <v>985</v>
      </c>
      <c r="AG3" s="14" t="s">
        <v>986</v>
      </c>
    </row>
    <row r="4" spans="2:33">
      <c r="B4" s="1" t="s">
        <v>987</v>
      </c>
      <c r="C4" s="4" t="s">
        <v>46</v>
      </c>
      <c r="D4" s="4" t="s">
        <v>46</v>
      </c>
      <c r="E4" s="4" t="s">
        <v>46</v>
      </c>
      <c r="F4" s="4" t="s">
        <v>46</v>
      </c>
      <c r="G4" s="4" t="s">
        <v>46</v>
      </c>
      <c r="H4" s="4" t="s">
        <v>46</v>
      </c>
      <c r="I4" s="1">
        <f>'Geo &amp; CIC Deployment Plan'!V55</f>
        <v>28</v>
      </c>
      <c r="J4" s="1">
        <f>'Geo &amp; CIC Deployment Plan'!V56</f>
        <v>31</v>
      </c>
      <c r="K4" s="1">
        <f>'Geo &amp; CIC Deployment Plan'!V60</f>
        <v>28</v>
      </c>
      <c r="L4" s="1">
        <f>'Geo &amp; CIC Deployment Plan'!V61</f>
        <v>87</v>
      </c>
      <c r="M4" s="10" t="e">
        <f>'Geo &amp; CIC Deployment Plan'!V63</f>
        <v>#REF!</v>
      </c>
      <c r="N4" t="e">
        <f>COUNTIFS('Geo &amp; CIC Deployment Plan'!#REF!, "=CIC India")</f>
        <v>#REF!</v>
      </c>
      <c r="O4" s="4" t="s">
        <v>46</v>
      </c>
      <c r="P4" s="4" t="s">
        <v>46</v>
      </c>
      <c r="Q4" s="4" t="s">
        <v>46</v>
      </c>
      <c r="R4" s="4" t="s">
        <v>46</v>
      </c>
      <c r="S4" s="4" t="s">
        <v>46</v>
      </c>
      <c r="T4" s="4" t="s">
        <v>46</v>
      </c>
      <c r="U4" s="4" t="s">
        <v>46</v>
      </c>
      <c r="V4" s="4" t="s">
        <v>46</v>
      </c>
      <c r="W4" s="21" t="e">
        <f t="shared" ref="W4:W11" si="0">M4</f>
        <v>#REF!</v>
      </c>
      <c r="X4" s="9" t="e">
        <f>M4</f>
        <v>#REF!</v>
      </c>
      <c r="Y4" t="e">
        <f>N4</f>
        <v>#REF!</v>
      </c>
      <c r="Z4" t="str">
        <f>'Geo &amp; CIC Deployment Plan'!AG55</f>
        <v>New GBS Associates Induction</v>
      </c>
      <c r="AA4" t="str">
        <f>'Geo &amp; CIC Deployment Plan'!AG60</f>
        <v>New GBS Associates Induction</v>
      </c>
      <c r="AB4" t="str">
        <f>'Geo &amp; CIC Deployment Plan'!AH60</f>
        <v>Virtual</v>
      </c>
      <c r="AC4" t="str">
        <f>'Geo &amp; CIC Deployment Plan'!AH55</f>
        <v>Virtual</v>
      </c>
      <c r="AD4">
        <f>'Geo &amp; CIC Deployment Plan'!AA55</f>
        <v>0</v>
      </c>
      <c r="AE4">
        <f>'Geo &amp; CIC Deployment Plan'!AA56</f>
        <v>0</v>
      </c>
      <c r="AF4">
        <f>'Geo &amp; CIC Deployment Plan'!AA60</f>
        <v>0</v>
      </c>
      <c r="AG4">
        <f>'Geo &amp; CIC Deployment Plan'!AA61</f>
        <v>0</v>
      </c>
    </row>
    <row r="5" spans="2:33">
      <c r="B5" s="1" t="s">
        <v>862</v>
      </c>
      <c r="C5" s="1">
        <f>'Geo &amp; CIC Deployment Plan'!U96</f>
        <v>0</v>
      </c>
      <c r="D5" s="1">
        <f>'Geo &amp; CIC Deployment Plan'!U97</f>
        <v>0</v>
      </c>
      <c r="E5" s="1">
        <f>'Geo &amp; CIC Deployment Plan'!U98</f>
        <v>0</v>
      </c>
      <c r="F5" s="1">
        <f>'Geo &amp; CIC Deployment Plan'!U99</f>
        <v>0</v>
      </c>
      <c r="G5" s="10">
        <f>'Geo &amp; CIC Deployment Plan'!U100</f>
        <v>0</v>
      </c>
      <c r="H5">
        <f>COUNTIFS('Geo &amp; CIC Deployment Plan'!F64:F74, "=GEO China")</f>
        <v>0</v>
      </c>
      <c r="I5" s="1">
        <f>'Geo &amp; CIC Deployment Plan'!V96</f>
        <v>587</v>
      </c>
      <c r="J5" s="1">
        <f>'Geo &amp; CIC Deployment Plan'!V97</f>
        <v>0</v>
      </c>
      <c r="K5" s="1">
        <f>'Geo &amp; CIC Deployment Plan'!V98</f>
        <v>0</v>
      </c>
      <c r="L5" s="1">
        <f>'Geo &amp; CIC Deployment Plan'!V99</f>
        <v>0</v>
      </c>
      <c r="M5" s="10">
        <f>'Geo &amp; CIC Deployment Plan'!V100</f>
        <v>590</v>
      </c>
      <c r="N5">
        <f>COUNTIFS('Geo &amp; CIC Deployment Plan'!F64:F74, "=CIC China")</f>
        <v>11</v>
      </c>
      <c r="O5" s="4" t="s">
        <v>46</v>
      </c>
      <c r="P5" s="4" t="s">
        <v>46</v>
      </c>
      <c r="Q5" s="4" t="s">
        <v>46</v>
      </c>
      <c r="R5" s="4" t="s">
        <v>46</v>
      </c>
      <c r="S5" s="4" t="s">
        <v>46</v>
      </c>
      <c r="T5" s="4" t="s">
        <v>46</v>
      </c>
      <c r="U5" s="4" t="s">
        <v>46</v>
      </c>
      <c r="V5" s="21">
        <f>G5</f>
        <v>0</v>
      </c>
      <c r="W5" s="21">
        <f t="shared" si="0"/>
        <v>590</v>
      </c>
      <c r="X5" s="9">
        <f>G5+M5</f>
        <v>590</v>
      </c>
      <c r="Y5" s="6">
        <f>H5+N5</f>
        <v>11</v>
      </c>
      <c r="Z5">
        <f>'Geo &amp; CIC Deployment Plan'!AG96</f>
        <v>0</v>
      </c>
      <c r="AA5">
        <f>'Geo &amp; CIC Deployment Plan'!AG98</f>
        <v>0</v>
      </c>
      <c r="AB5">
        <f>'Geo &amp; CIC Deployment Plan'!AH98</f>
        <v>0</v>
      </c>
      <c r="AC5">
        <f>'Geo &amp; CIC Deployment Plan'!AH96</f>
        <v>2</v>
      </c>
      <c r="AD5">
        <f>'Geo &amp; CIC Deployment Plan'!AA96</f>
        <v>0</v>
      </c>
      <c r="AE5">
        <f>'Geo &amp; CIC Deployment Plan'!AA97</f>
        <v>0</v>
      </c>
      <c r="AF5">
        <f>'Geo &amp; CIC Deployment Plan'!AA98</f>
        <v>1</v>
      </c>
      <c r="AG5">
        <f>'Geo &amp; CIC Deployment Plan'!AA99</f>
        <v>0</v>
      </c>
    </row>
    <row r="6" spans="2:33">
      <c r="B6" s="1" t="s">
        <v>270</v>
      </c>
      <c r="C6" s="4" t="s">
        <v>46</v>
      </c>
      <c r="D6" s="4" t="s">
        <v>46</v>
      </c>
      <c r="E6" s="4" t="s">
        <v>46</v>
      </c>
      <c r="F6" s="4" t="s">
        <v>46</v>
      </c>
      <c r="G6" s="4" t="s">
        <v>46</v>
      </c>
      <c r="H6" s="4" t="s">
        <v>46</v>
      </c>
      <c r="I6" s="1">
        <f>'Geo &amp; CIC Deployment Plan'!V121</f>
        <v>996</v>
      </c>
      <c r="J6" s="1">
        <f>'Geo &amp; CIC Deployment Plan'!V122</f>
        <v>0</v>
      </c>
      <c r="K6" s="1">
        <f>'Geo &amp; CIC Deployment Plan'!V123</f>
        <v>23</v>
      </c>
      <c r="L6" s="1">
        <f>'Geo &amp; CIC Deployment Plan'!V124</f>
        <v>0</v>
      </c>
      <c r="M6" s="10">
        <f>'Geo &amp; CIC Deployment Plan'!V125</f>
        <v>1019</v>
      </c>
      <c r="N6" t="e">
        <f>COUNTIFS('Geo &amp; CIC Deployment Plan'!#REF!, "=CIC CEE")</f>
        <v>#REF!</v>
      </c>
      <c r="O6" s="4" t="s">
        <v>46</v>
      </c>
      <c r="P6" s="4" t="s">
        <v>46</v>
      </c>
      <c r="Q6" s="4" t="s">
        <v>46</v>
      </c>
      <c r="R6" s="4" t="s">
        <v>46</v>
      </c>
      <c r="S6" s="4" t="s">
        <v>46</v>
      </c>
      <c r="T6" s="4" t="s">
        <v>46</v>
      </c>
      <c r="U6" s="4" t="s">
        <v>46</v>
      </c>
      <c r="V6" s="4" t="s">
        <v>46</v>
      </c>
      <c r="W6" s="21">
        <f t="shared" si="0"/>
        <v>1019</v>
      </c>
      <c r="X6" s="9">
        <f>M6</f>
        <v>1019</v>
      </c>
      <c r="Y6" s="6" t="e">
        <f>N6</f>
        <v>#REF!</v>
      </c>
      <c r="Z6">
        <f>'Geo &amp; CIC Deployment Plan'!AG121</f>
        <v>0</v>
      </c>
      <c r="AA6">
        <f>'Geo &amp; CIC Deployment Plan'!AG123</f>
        <v>0</v>
      </c>
      <c r="AB6">
        <f>'Geo &amp; CIC Deployment Plan'!AH123</f>
        <v>18</v>
      </c>
      <c r="AC6">
        <f>'Geo &amp; CIC Deployment Plan'!AH121</f>
        <v>16</v>
      </c>
      <c r="AD6">
        <f>'Geo &amp; CIC Deployment Plan'!AA121</f>
        <v>19</v>
      </c>
      <c r="AE6">
        <f>'Geo &amp; CIC Deployment Plan'!AA122</f>
        <v>0</v>
      </c>
      <c r="AF6">
        <f>'Geo &amp; CIC Deployment Plan'!AA123</f>
        <v>1</v>
      </c>
      <c r="AG6">
        <f>'Geo &amp; CIC Deployment Plan'!AA124</f>
        <v>0</v>
      </c>
    </row>
    <row r="7" spans="2:33">
      <c r="B7" s="1" t="s">
        <v>988</v>
      </c>
      <c r="C7" s="1">
        <f>'Geo &amp; CIC Deployment Plan'!U193</f>
        <v>0</v>
      </c>
      <c r="D7" s="1">
        <f>'Geo &amp; CIC Deployment Plan'!U194</f>
        <v>0</v>
      </c>
      <c r="E7" s="1">
        <f>'Geo &amp; CIC Deployment Plan'!U195</f>
        <v>0</v>
      </c>
      <c r="F7" s="1">
        <f>'Geo &amp; CIC Deployment Plan'!U196</f>
        <v>0</v>
      </c>
      <c r="G7" s="10" t="e">
        <f>'Geo &amp; CIC Deployment Plan'!#REF!</f>
        <v>#REF!</v>
      </c>
      <c r="H7" s="19">
        <f>COUNTIFS('Geo &amp; CIC Deployment Plan'!F126:F145, "=Geo Western Europe")</f>
        <v>0</v>
      </c>
      <c r="I7" s="1">
        <f>'Geo &amp; CIC Deployment Plan'!V193</f>
        <v>0</v>
      </c>
      <c r="J7" s="1">
        <f>'Geo &amp; CIC Deployment Plan'!V194</f>
        <v>0</v>
      </c>
      <c r="K7" s="1">
        <f>'Geo &amp; CIC Deployment Plan'!V195</f>
        <v>384</v>
      </c>
      <c r="L7" s="1">
        <f>'Geo &amp; CIC Deployment Plan'!V196</f>
        <v>0</v>
      </c>
      <c r="M7" s="10" t="e">
        <f>'Geo &amp; CIC Deployment Plan'!#REF!</f>
        <v>#REF!</v>
      </c>
      <c r="N7" s="19">
        <f>COUNTIFS('Geo &amp; CIC Deployment Plan'!F126:F145, "=CIC Western Europe")</f>
        <v>20</v>
      </c>
      <c r="O7" s="4" t="s">
        <v>46</v>
      </c>
      <c r="P7" s="4" t="s">
        <v>46</v>
      </c>
      <c r="Q7" s="4" t="s">
        <v>46</v>
      </c>
      <c r="R7" s="4" t="s">
        <v>46</v>
      </c>
      <c r="S7" s="4" t="s">
        <v>46</v>
      </c>
      <c r="T7" s="4" t="s">
        <v>46</v>
      </c>
      <c r="U7" s="4" t="s">
        <v>46</v>
      </c>
      <c r="V7" s="21" t="e">
        <f>G7</f>
        <v>#REF!</v>
      </c>
      <c r="W7" s="21" t="e">
        <f t="shared" si="0"/>
        <v>#REF!</v>
      </c>
      <c r="X7" s="9" t="e">
        <f>G7+M7</f>
        <v>#REF!</v>
      </c>
      <c r="Y7" s="6">
        <f>H7+N7</f>
        <v>20</v>
      </c>
      <c r="Z7">
        <f>'Geo &amp; CIC Deployment Plan'!AG193</f>
        <v>0</v>
      </c>
      <c r="AA7">
        <f>'Geo &amp; CIC Deployment Plan'!AG195</f>
        <v>0</v>
      </c>
      <c r="AB7">
        <f>'Geo &amp; CIC Deployment Plan'!AH195</f>
        <v>0</v>
      </c>
      <c r="AC7">
        <f>'Geo &amp; CIC Deployment Plan'!AH193</f>
        <v>16</v>
      </c>
      <c r="AD7">
        <f>'Geo &amp; CIC Deployment Plan'!AA193</f>
        <v>11</v>
      </c>
      <c r="AE7">
        <f>'Geo &amp; CIC Deployment Plan'!AA194</f>
        <v>0</v>
      </c>
      <c r="AF7">
        <f>'Geo &amp; CIC Deployment Plan'!AA195</f>
        <v>3</v>
      </c>
      <c r="AG7">
        <f>'Geo &amp; CIC Deployment Plan'!AA196</f>
        <v>0</v>
      </c>
    </row>
    <row r="8" spans="2:33">
      <c r="B8" s="1" t="s">
        <v>989</v>
      </c>
      <c r="C8" s="4" t="s">
        <v>46</v>
      </c>
      <c r="D8" s="4" t="s">
        <v>46</v>
      </c>
      <c r="E8" s="4" t="s">
        <v>46</v>
      </c>
      <c r="F8" s="4" t="s">
        <v>46</v>
      </c>
      <c r="G8" s="4" t="s">
        <v>46</v>
      </c>
      <c r="H8" s="4" t="s">
        <v>46</v>
      </c>
      <c r="I8" s="1">
        <f>'Geo &amp; CIC Deployment Plan'!V198</f>
        <v>2</v>
      </c>
      <c r="J8" s="1" t="e">
        <f>'Geo &amp; CIC Deployment Plan'!V212</f>
        <v>#REF!</v>
      </c>
      <c r="K8" s="1" t="e">
        <f>'Geo &amp; CIC Deployment Plan'!V213</f>
        <v>#REF!</v>
      </c>
      <c r="L8" s="1" t="e">
        <f>'Geo &amp; CIC Deployment Plan'!V214</f>
        <v>#REF!</v>
      </c>
      <c r="M8" s="10" t="e">
        <f>'Geo &amp; CIC Deployment Plan'!V215</f>
        <v>#REF!</v>
      </c>
      <c r="N8" s="19" t="e">
        <f>COUNTIFS('Geo &amp; CIC Deployment Plan'!#REF!, "=CIC Philippines")</f>
        <v>#REF!</v>
      </c>
      <c r="O8" s="4" t="s">
        <v>46</v>
      </c>
      <c r="P8" s="4" t="s">
        <v>46</v>
      </c>
      <c r="Q8" s="4" t="s">
        <v>46</v>
      </c>
      <c r="R8" s="4" t="s">
        <v>46</v>
      </c>
      <c r="S8" s="4" t="s">
        <v>46</v>
      </c>
      <c r="T8" s="4" t="s">
        <v>46</v>
      </c>
      <c r="U8" s="4" t="s">
        <v>46</v>
      </c>
      <c r="V8" s="4" t="s">
        <v>46</v>
      </c>
      <c r="W8" s="21" t="e">
        <f t="shared" si="0"/>
        <v>#REF!</v>
      </c>
      <c r="X8" s="9" t="e">
        <f>M8</f>
        <v>#REF!</v>
      </c>
      <c r="Y8" s="6" t="e">
        <f>N8</f>
        <v>#REF!</v>
      </c>
      <c r="Z8" t="str">
        <f>'Geo &amp; CIC Deployment Plan'!AG198</f>
        <v>New GBS Associates Induction</v>
      </c>
      <c r="AA8" t="e">
        <f>'Geo &amp; CIC Deployment Plan'!AG213</f>
        <v>#REF!</v>
      </c>
      <c r="AB8" t="e">
        <f>'Geo &amp; CIC Deployment Plan'!AH213</f>
        <v>#REF!</v>
      </c>
      <c r="AC8" t="str">
        <f>'Geo &amp; CIC Deployment Plan'!AH198</f>
        <v>Virtual</v>
      </c>
      <c r="AD8" t="e">
        <f>'Geo &amp; CIC Deployment Plan'!AA198</f>
        <v>#REF!</v>
      </c>
      <c r="AE8" t="e">
        <f>'Geo &amp; CIC Deployment Plan'!AA212</f>
        <v>#REF!</v>
      </c>
      <c r="AF8" t="e">
        <f>'Geo &amp; CIC Deployment Plan'!AA213</f>
        <v>#REF!</v>
      </c>
      <c r="AG8" t="e">
        <f>'Geo &amp; CIC Deployment Plan'!AA214</f>
        <v>#REF!</v>
      </c>
    </row>
    <row r="9" spans="2:33">
      <c r="B9" s="1" t="s">
        <v>880</v>
      </c>
      <c r="C9" s="4" t="s">
        <v>46</v>
      </c>
      <c r="D9" s="4" t="s">
        <v>46</v>
      </c>
      <c r="E9" s="4" t="s">
        <v>46</v>
      </c>
      <c r="F9" s="4" t="s">
        <v>46</v>
      </c>
      <c r="G9" s="4" t="s">
        <v>46</v>
      </c>
      <c r="H9" s="4" t="s">
        <v>46</v>
      </c>
      <c r="I9" s="1">
        <f>'Geo &amp; CIC Deployment Plan'!V312</f>
        <v>48</v>
      </c>
      <c r="J9" s="1">
        <f>'Geo &amp; CIC Deployment Plan'!V313</f>
        <v>0</v>
      </c>
      <c r="K9" s="1">
        <f>'Geo &amp; CIC Deployment Plan'!V314</f>
        <v>0</v>
      </c>
      <c r="L9" s="1">
        <f>'Geo &amp; CIC Deployment Plan'!V315</f>
        <v>0</v>
      </c>
      <c r="M9" s="10">
        <f>'Geo &amp; CIC Deployment Plan'!V316</f>
        <v>839</v>
      </c>
      <c r="N9" s="24">
        <f>COUNTIFS('Geo &amp; CIC Deployment Plan'!F216:F242, "=CIC LA")</f>
        <v>27</v>
      </c>
      <c r="O9" s="4" t="s">
        <v>46</v>
      </c>
      <c r="P9" s="4" t="s">
        <v>46</v>
      </c>
      <c r="Q9" s="4" t="s">
        <v>46</v>
      </c>
      <c r="R9" s="4" t="s">
        <v>46</v>
      </c>
      <c r="S9" s="4" t="s">
        <v>46</v>
      </c>
      <c r="T9" s="4" t="s">
        <v>46</v>
      </c>
      <c r="U9" s="4" t="s">
        <v>46</v>
      </c>
      <c r="V9" s="4" t="s">
        <v>46</v>
      </c>
      <c r="W9" s="21">
        <f t="shared" si="0"/>
        <v>839</v>
      </c>
      <c r="X9" s="9">
        <f>M9</f>
        <v>839</v>
      </c>
      <c r="Y9" s="8">
        <f>N9</f>
        <v>27</v>
      </c>
      <c r="Z9">
        <f>'Geo &amp; CIC Deployment Plan'!AG312</f>
        <v>0</v>
      </c>
      <c r="AA9">
        <f>'Geo &amp; CIC Deployment Plan'!AG314</f>
        <v>0</v>
      </c>
      <c r="AB9">
        <f>'Geo &amp; CIC Deployment Plan'!AH314</f>
        <v>0</v>
      </c>
      <c r="AC9">
        <f>'Geo &amp; CIC Deployment Plan'!AH312</f>
        <v>27</v>
      </c>
      <c r="AD9">
        <f>'Geo &amp; CIC Deployment Plan'!AA312</f>
        <v>0</v>
      </c>
      <c r="AE9">
        <f>'Geo &amp; CIC Deployment Plan'!AA313</f>
        <v>2</v>
      </c>
      <c r="AF9">
        <f>'Geo &amp; CIC Deployment Plan'!AA314</f>
        <v>0</v>
      </c>
      <c r="AG9">
        <f>'Geo &amp; CIC Deployment Plan'!AA315</f>
        <v>0</v>
      </c>
    </row>
    <row r="10" spans="2:33">
      <c r="B10" s="1" t="s">
        <v>151</v>
      </c>
      <c r="C10" s="1" t="e">
        <f>'Geo &amp; CIC Deployment Plan'!#REF!</f>
        <v>#REF!</v>
      </c>
      <c r="D10" s="1">
        <f>'Geo &amp; CIC Deployment Plan'!U412</f>
        <v>738</v>
      </c>
      <c r="E10" s="1">
        <f>'Geo &amp; CIC Deployment Plan'!U413</f>
        <v>0</v>
      </c>
      <c r="F10" s="1">
        <f>'Geo &amp; CIC Deployment Plan'!U414</f>
        <v>0</v>
      </c>
      <c r="G10" s="10">
        <f>'Geo &amp; CIC Deployment Plan'!U415</f>
        <v>750</v>
      </c>
      <c r="H10" s="7">
        <f>COUNTIFS('Geo &amp; CIC Deployment Plan'!F317:F394, "=Geo NA - US") + COUNTIFS('Geo &amp; CIC Deployment Plan'!F317:F394, "=Geo NA - Canada")</f>
        <v>29</v>
      </c>
      <c r="I10" s="1" t="e">
        <f>'Geo &amp; CIC Deployment Plan'!#REF!</f>
        <v>#REF!</v>
      </c>
      <c r="J10" s="1">
        <f>'Geo &amp; CIC Deployment Plan'!V412</f>
        <v>947</v>
      </c>
      <c r="K10" s="1">
        <f>'Geo &amp; CIC Deployment Plan'!V413</f>
        <v>0</v>
      </c>
      <c r="L10" s="1">
        <f>'Geo &amp; CIC Deployment Plan'!V414</f>
        <v>0</v>
      </c>
      <c r="M10" s="10">
        <f>'Geo &amp; CIC Deployment Plan'!V415</f>
        <v>1035</v>
      </c>
      <c r="N10" s="7">
        <f>COUNTIFS('Geo &amp; CIC Deployment Plan'!F317:F394, "=CIC NA")</f>
        <v>49</v>
      </c>
      <c r="O10" s="4" t="s">
        <v>46</v>
      </c>
      <c r="P10" s="4" t="s">
        <v>46</v>
      </c>
      <c r="Q10" s="4" t="s">
        <v>46</v>
      </c>
      <c r="R10" s="4" t="s">
        <v>46</v>
      </c>
      <c r="S10" s="4" t="s">
        <v>46</v>
      </c>
      <c r="T10" s="4" t="s">
        <v>46</v>
      </c>
      <c r="U10" s="4" t="s">
        <v>46</v>
      </c>
      <c r="V10" s="21">
        <f>G10</f>
        <v>750</v>
      </c>
      <c r="W10" s="21">
        <f t="shared" si="0"/>
        <v>1035</v>
      </c>
      <c r="X10" s="9">
        <f>G10+M10</f>
        <v>1785</v>
      </c>
      <c r="Y10" s="8">
        <f>H10+N10</f>
        <v>78</v>
      </c>
      <c r="Z10" t="e">
        <f>'Geo &amp; CIC Deployment Plan'!#REF!</f>
        <v>#REF!</v>
      </c>
      <c r="AA10">
        <f>'Geo &amp; CIC Deployment Plan'!AG413</f>
        <v>0</v>
      </c>
      <c r="AB10">
        <f>'Geo &amp; CIC Deployment Plan'!AH413</f>
        <v>2</v>
      </c>
      <c r="AC10" t="e">
        <f>'Geo &amp; CIC Deployment Plan'!#REF!</f>
        <v>#REF!</v>
      </c>
      <c r="AD10" t="e">
        <f>'Geo &amp; CIC Deployment Plan'!#REF!</f>
        <v>#REF!</v>
      </c>
      <c r="AE10">
        <f>'Geo &amp; CIC Deployment Plan'!AA412</f>
        <v>0</v>
      </c>
      <c r="AF10">
        <f>'Geo &amp; CIC Deployment Plan'!AA413</f>
        <v>0</v>
      </c>
      <c r="AG10">
        <f>'Geo &amp; CIC Deployment Plan'!AA414</f>
        <v>0</v>
      </c>
    </row>
    <row r="11" spans="2:33">
      <c r="B11" s="1" t="s">
        <v>990</v>
      </c>
      <c r="C11" s="3">
        <f>'Geo &amp; CIC Deployment Plan'!U425</f>
        <v>0</v>
      </c>
      <c r="D11" s="3">
        <f>'Geo &amp; CIC Deployment Plan'!U426</f>
        <v>0</v>
      </c>
      <c r="E11" s="3">
        <f>'Geo &amp; CIC Deployment Plan'!U427</f>
        <v>0</v>
      </c>
      <c r="F11" s="3">
        <f>'Geo &amp; CIC Deployment Plan'!U428</f>
        <v>0</v>
      </c>
      <c r="G11" s="11">
        <f>'Geo &amp; CIC Deployment Plan'!U429</f>
        <v>0</v>
      </c>
      <c r="H11" s="19">
        <f>COUNTIFS('Geo &amp; CIC Deployment Plan'!F416:F423, "=Geo MEA")</f>
        <v>0</v>
      </c>
      <c r="I11" s="1">
        <f>'Geo &amp; CIC Deployment Plan'!V425</f>
        <v>173</v>
      </c>
      <c r="J11" s="1">
        <f>'Geo &amp; CIC Deployment Plan'!V426</f>
        <v>0</v>
      </c>
      <c r="K11" s="1">
        <f>'Geo &amp; CIC Deployment Plan'!V427</f>
        <v>0</v>
      </c>
      <c r="L11" s="1">
        <f>'Geo &amp; CIC Deployment Plan'!V428</f>
        <v>0</v>
      </c>
      <c r="M11" s="10">
        <f>'Geo &amp; CIC Deployment Plan'!V429</f>
        <v>257</v>
      </c>
      <c r="N11" s="7">
        <f>COUNTIFS('Geo &amp; CIC Deployment Plan'!F416:F423, "=CIC MEA")</f>
        <v>8</v>
      </c>
      <c r="O11" s="4" t="s">
        <v>46</v>
      </c>
      <c r="P11" s="4" t="s">
        <v>46</v>
      </c>
      <c r="Q11" s="4" t="s">
        <v>46</v>
      </c>
      <c r="R11" s="4" t="s">
        <v>46</v>
      </c>
      <c r="S11" s="4" t="s">
        <v>46</v>
      </c>
      <c r="T11" s="4" t="s">
        <v>46</v>
      </c>
      <c r="U11" s="4" t="s">
        <v>46</v>
      </c>
      <c r="V11" s="20">
        <f>G11</f>
        <v>0</v>
      </c>
      <c r="W11" s="21">
        <f t="shared" si="0"/>
        <v>257</v>
      </c>
      <c r="X11" s="25">
        <f>G11+M11</f>
        <v>257</v>
      </c>
      <c r="Y11" s="6">
        <f>H11+N11</f>
        <v>8</v>
      </c>
      <c r="Z11">
        <f>'Geo &amp; CIC Deployment Plan'!AG425</f>
        <v>0</v>
      </c>
      <c r="AA11">
        <f>'Geo &amp; CIC Deployment Plan'!AG427</f>
        <v>0</v>
      </c>
      <c r="AB11">
        <f>'Geo &amp; CIC Deployment Plan'!AH427</f>
        <v>0</v>
      </c>
      <c r="AC11">
        <f>'Geo &amp; CIC Deployment Plan'!AH425</f>
        <v>6</v>
      </c>
      <c r="AD11">
        <f>'Geo &amp; CIC Deployment Plan'!AA425</f>
        <v>6</v>
      </c>
      <c r="AE11">
        <f>'Geo &amp; CIC Deployment Plan'!AA426</f>
        <v>0</v>
      </c>
      <c r="AF11">
        <f>'Geo &amp; CIC Deployment Plan'!AA427</f>
        <v>0</v>
      </c>
      <c r="AG11">
        <f>'Geo &amp; CIC Deployment Plan'!AA428</f>
        <v>0</v>
      </c>
    </row>
    <row r="12" spans="2:33">
      <c r="B12" s="1" t="s">
        <v>876</v>
      </c>
      <c r="C12" s="1" t="e">
        <f>'Geo &amp; CIC Deployment Plan'!U435</f>
        <v>#REF!</v>
      </c>
      <c r="D12" s="1" t="e">
        <f>'Geo &amp; CIC Deployment Plan'!U436</f>
        <v>#REF!</v>
      </c>
      <c r="E12" s="1" t="e">
        <f>'Geo &amp; CIC Deployment Plan'!U437</f>
        <v>#REF!</v>
      </c>
      <c r="F12" s="1" t="e">
        <f>'Geo &amp; CIC Deployment Plan'!U438</f>
        <v>#REF!</v>
      </c>
      <c r="G12" s="10" t="e">
        <f>'Geo &amp; CIC Deployment Plan'!U439</f>
        <v>#REF!</v>
      </c>
      <c r="H12" s="7" t="e">
        <f>COUNTIFS('Geo &amp; CIC Deployment Plan'!#REF!, "=Geo Japan")</f>
        <v>#REF!</v>
      </c>
      <c r="I12" s="4" t="s">
        <v>46</v>
      </c>
      <c r="J12" s="4" t="s">
        <v>46</v>
      </c>
      <c r="K12" s="4" t="s">
        <v>46</v>
      </c>
      <c r="L12" s="4" t="s">
        <v>46</v>
      </c>
      <c r="M12" s="4" t="s">
        <v>46</v>
      </c>
      <c r="N12" s="4" t="s">
        <v>46</v>
      </c>
      <c r="O12" s="4" t="s">
        <v>46</v>
      </c>
      <c r="P12" s="4" t="s">
        <v>46</v>
      </c>
      <c r="Q12" s="4" t="s">
        <v>46</v>
      </c>
      <c r="R12" s="4" t="s">
        <v>46</v>
      </c>
      <c r="S12" s="4" t="s">
        <v>46</v>
      </c>
      <c r="T12" s="4" t="s">
        <v>46</v>
      </c>
      <c r="U12" s="4" t="s">
        <v>46</v>
      </c>
      <c r="V12" s="10" t="e">
        <f>G12</f>
        <v>#REF!</v>
      </c>
      <c r="W12" s="4" t="s">
        <v>46</v>
      </c>
      <c r="X12" s="10" t="e">
        <f>G12</f>
        <v>#REF!</v>
      </c>
      <c r="Y12" s="6" t="e">
        <f>H12</f>
        <v>#REF!</v>
      </c>
      <c r="Z12" t="e">
        <f>'Geo &amp; CIC Deployment Plan'!AG435</f>
        <v>#REF!</v>
      </c>
      <c r="AA12" t="e">
        <f>'Geo &amp; CIC Deployment Plan'!AG437</f>
        <v>#REF!</v>
      </c>
      <c r="AB12" t="e">
        <f>'Geo &amp; CIC Deployment Plan'!AH437</f>
        <v>#REF!</v>
      </c>
      <c r="AC12" t="e">
        <f>'Geo &amp; CIC Deployment Plan'!AH435</f>
        <v>#REF!</v>
      </c>
      <c r="AD12" t="e">
        <f>'Geo &amp; CIC Deployment Plan'!AA435</f>
        <v>#REF!</v>
      </c>
      <c r="AE12" t="e">
        <f>'Geo &amp; CIC Deployment Plan'!AA436</f>
        <v>#REF!</v>
      </c>
      <c r="AF12" t="e">
        <f>'Geo &amp; CIC Deployment Plan'!AA437</f>
        <v>#REF!</v>
      </c>
      <c r="AG12" t="e">
        <f>'Geo &amp; CIC Deployment Plan'!AA438</f>
        <v>#REF!</v>
      </c>
    </row>
    <row r="13" spans="2:33">
      <c r="B13" s="1" t="s">
        <v>872</v>
      </c>
      <c r="C13" s="1">
        <f>'Geo &amp; CIC Deployment Plan'!U441</f>
        <v>17</v>
      </c>
      <c r="D13" s="1" t="e">
        <f>'Geo &amp; CIC Deployment Plan'!#REF!</f>
        <v>#REF!</v>
      </c>
      <c r="E13" s="1">
        <f>'Geo &amp; CIC Deployment Plan'!U445</f>
        <v>26</v>
      </c>
      <c r="F13" s="1" t="e">
        <f>'Geo &amp; CIC Deployment Plan'!#REF!</f>
        <v>#REF!</v>
      </c>
      <c r="G13" s="11" t="e">
        <f>'Geo &amp; CIC Deployment Plan'!#REF!</f>
        <v>#REF!</v>
      </c>
      <c r="H13" s="7" t="e">
        <f>COUNTIFS('Geo &amp; CIC Deployment Plan'!#REF!, "=Geo AP")</f>
        <v>#REF!</v>
      </c>
      <c r="I13" s="4" t="s">
        <v>46</v>
      </c>
      <c r="J13" s="4" t="s">
        <v>46</v>
      </c>
      <c r="K13" s="4" t="s">
        <v>46</v>
      </c>
      <c r="L13" s="4" t="s">
        <v>46</v>
      </c>
      <c r="M13" s="4" t="s">
        <v>46</v>
      </c>
      <c r="N13" s="4" t="s">
        <v>46</v>
      </c>
      <c r="O13" s="4" t="s">
        <v>46</v>
      </c>
      <c r="P13" s="4" t="s">
        <v>46</v>
      </c>
      <c r="Q13" s="4" t="s">
        <v>46</v>
      </c>
      <c r="R13" s="4" t="s">
        <v>46</v>
      </c>
      <c r="S13" s="4" t="s">
        <v>46</v>
      </c>
      <c r="T13" s="4" t="s">
        <v>46</v>
      </c>
      <c r="U13" s="4" t="s">
        <v>46</v>
      </c>
      <c r="V13" s="11" t="e">
        <f>G13</f>
        <v>#REF!</v>
      </c>
      <c r="W13" s="4" t="s">
        <v>46</v>
      </c>
      <c r="X13" s="11" t="e">
        <f>G13</f>
        <v>#REF!</v>
      </c>
      <c r="Y13" s="6" t="e">
        <f>H13</f>
        <v>#REF!</v>
      </c>
      <c r="Z13" t="str">
        <f>'Geo &amp; CIC Deployment Plan'!AG441</f>
        <v>New GBS Associates Induction</v>
      </c>
      <c r="AA13" t="str">
        <f>'Geo &amp; CIC Deployment Plan'!AG445</f>
        <v>New GBS Associates Induction</v>
      </c>
      <c r="AB13" t="str">
        <f>'Geo &amp; CIC Deployment Plan'!AH445</f>
        <v>Virtual</v>
      </c>
      <c r="AC13" t="str">
        <f>'Geo &amp; CIC Deployment Plan'!AH441</f>
        <v>Virtual</v>
      </c>
      <c r="AD13" t="str">
        <f>'Geo &amp; CIC Deployment Plan'!AA441</f>
        <v>In Progress</v>
      </c>
      <c r="AE13" t="e">
        <f>'Geo &amp; CIC Deployment Plan'!#REF!</f>
        <v>#REF!</v>
      </c>
      <c r="AF13" t="str">
        <f>'Geo &amp; CIC Deployment Plan'!AA445</f>
        <v>In Progress</v>
      </c>
      <c r="AG13" t="e">
        <f>'Geo &amp; CIC Deployment Plan'!#REF!</f>
        <v>#REF!</v>
      </c>
    </row>
    <row r="14" spans="2:33">
      <c r="B14" s="2" t="s">
        <v>169</v>
      </c>
      <c r="C14" s="2" t="e">
        <f t="shared" ref="C14:N14" si="1">SUM(C4:C13)</f>
        <v>#REF!</v>
      </c>
      <c r="D14" s="2" t="e">
        <f t="shared" si="1"/>
        <v>#REF!</v>
      </c>
      <c r="E14" s="2" t="e">
        <f t="shared" si="1"/>
        <v>#REF!</v>
      </c>
      <c r="F14" s="2" t="e">
        <f t="shared" si="1"/>
        <v>#REF!</v>
      </c>
      <c r="G14" s="2" t="e">
        <f t="shared" si="1"/>
        <v>#REF!</v>
      </c>
      <c r="H14" s="5" t="e">
        <f t="shared" si="1"/>
        <v>#REF!</v>
      </c>
      <c r="I14" s="2" t="e">
        <f t="shared" si="1"/>
        <v>#REF!</v>
      </c>
      <c r="J14" s="2" t="e">
        <f t="shared" si="1"/>
        <v>#REF!</v>
      </c>
      <c r="K14" s="2" t="e">
        <f t="shared" si="1"/>
        <v>#REF!</v>
      </c>
      <c r="L14" s="2" t="e">
        <f t="shared" si="1"/>
        <v>#REF!</v>
      </c>
      <c r="M14" s="2" t="e">
        <f t="shared" si="1"/>
        <v>#REF!</v>
      </c>
      <c r="N14" s="5" t="e">
        <f t="shared" si="1"/>
        <v>#REF!</v>
      </c>
      <c r="O14" s="2">
        <f t="shared" ref="O14:T14" si="2">SUM(O4:O11)</f>
        <v>0</v>
      </c>
      <c r="P14" s="2">
        <f t="shared" si="2"/>
        <v>0</v>
      </c>
      <c r="Q14" s="2">
        <f t="shared" si="2"/>
        <v>0</v>
      </c>
      <c r="R14" s="2">
        <f t="shared" si="2"/>
        <v>0</v>
      </c>
      <c r="S14" s="2">
        <f t="shared" si="2"/>
        <v>0</v>
      </c>
      <c r="T14" s="2">
        <f t="shared" si="2"/>
        <v>0</v>
      </c>
      <c r="U14" s="5">
        <f t="shared" ref="U14:AG14" si="3">SUM(U4:U13)</f>
        <v>0</v>
      </c>
      <c r="V14" s="5" t="e">
        <f t="shared" si="3"/>
        <v>#REF!</v>
      </c>
      <c r="W14" s="5" t="e">
        <f>SUM(W4:W13)</f>
        <v>#REF!</v>
      </c>
      <c r="X14" s="5" t="e">
        <f t="shared" si="3"/>
        <v>#REF!</v>
      </c>
      <c r="Y14" s="5" t="e">
        <f t="shared" si="3"/>
        <v>#REF!</v>
      </c>
      <c r="Z14" s="5" t="e">
        <f t="shared" si="3"/>
        <v>#REF!</v>
      </c>
      <c r="AA14" s="5" t="e">
        <f t="shared" si="3"/>
        <v>#REF!</v>
      </c>
      <c r="AB14" s="5" t="e">
        <f t="shared" si="3"/>
        <v>#REF!</v>
      </c>
      <c r="AC14" s="5" t="e">
        <f t="shared" si="3"/>
        <v>#REF!</v>
      </c>
      <c r="AD14" s="5" t="e">
        <f t="shared" si="3"/>
        <v>#REF!</v>
      </c>
      <c r="AE14" s="5" t="e">
        <f t="shared" si="3"/>
        <v>#REF!</v>
      </c>
      <c r="AF14" s="5" t="e">
        <f t="shared" si="3"/>
        <v>#REF!</v>
      </c>
      <c r="AG14" s="5" t="e">
        <f t="shared" si="3"/>
        <v>#REF!</v>
      </c>
    </row>
    <row r="16" spans="2:33">
      <c r="G16" s="19"/>
      <c r="H16" t="e">
        <f>C14+I14</f>
        <v>#REF!</v>
      </c>
    </row>
    <row r="17" spans="5:23">
      <c r="L17" t="e">
        <f>F14+E14+L14+K14</f>
        <v>#REF!</v>
      </c>
      <c r="W17">
        <f>2585+1036</f>
        <v>3621</v>
      </c>
    </row>
    <row r="18" spans="5:23">
      <c r="W18">
        <f>1011+1574+292+744</f>
        <v>3621</v>
      </c>
    </row>
    <row r="19" spans="5:23">
      <c r="E19" t="e">
        <f>C14+D14+I14+J14</f>
        <v>#REF!</v>
      </c>
    </row>
  </sheetData>
  <mergeCells count="5">
    <mergeCell ref="B2:B3"/>
    <mergeCell ref="C2:H2"/>
    <mergeCell ref="I2:N2"/>
    <mergeCell ref="O2:U2"/>
    <mergeCell ref="V2:Y2"/>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B3F3-DF55-491D-A4F0-52126B57DE90}">
  <sheetPr codeName="Sheet8"/>
  <dimension ref="A1:I22"/>
  <sheetViews>
    <sheetView workbookViewId="0">
      <selection activeCell="I11" sqref="I11"/>
    </sheetView>
  </sheetViews>
  <sheetFormatPr defaultColWidth="8.453125" defaultRowHeight="14.5"/>
  <cols>
    <col min="2" max="2" width="10.453125" customWidth="1"/>
    <col min="3" max="3" width="32.453125" customWidth="1"/>
    <col min="4" max="4" width="14" customWidth="1"/>
    <col min="5" max="5" width="13.453125" customWidth="1"/>
    <col min="6" max="6" width="11" customWidth="1"/>
    <col min="7" max="7" width="13.453125" customWidth="1"/>
    <col min="8" max="8" width="12.453125" customWidth="1"/>
    <col min="9" max="9" width="11.453125" customWidth="1"/>
  </cols>
  <sheetData>
    <row r="1" spans="1:9">
      <c r="A1" s="560" t="s">
        <v>991</v>
      </c>
      <c r="B1" s="561"/>
      <c r="C1" s="561"/>
      <c r="D1" s="561"/>
      <c r="E1" s="561"/>
      <c r="F1" s="561"/>
      <c r="G1" s="561"/>
      <c r="H1" s="561"/>
      <c r="I1" s="561"/>
    </row>
    <row r="2" spans="1:9" ht="43.5">
      <c r="B2" s="219" t="s">
        <v>992</v>
      </c>
      <c r="C2" s="235" t="s">
        <v>993</v>
      </c>
      <c r="D2" s="235" t="s">
        <v>994</v>
      </c>
      <c r="E2" s="235" t="s">
        <v>995</v>
      </c>
      <c r="F2" s="235" t="s">
        <v>996</v>
      </c>
      <c r="G2" s="235" t="s">
        <v>997</v>
      </c>
      <c r="H2" s="235" t="s">
        <v>998</v>
      </c>
      <c r="I2" s="235" t="s">
        <v>999</v>
      </c>
    </row>
    <row r="3" spans="1:9">
      <c r="B3" s="14" t="s">
        <v>1000</v>
      </c>
      <c r="C3" s="14" t="s">
        <v>1001</v>
      </c>
      <c r="D3" s="14"/>
      <c r="E3" s="14">
        <v>2022</v>
      </c>
      <c r="F3" s="14" t="s">
        <v>47</v>
      </c>
      <c r="G3" s="14" t="s">
        <v>528</v>
      </c>
      <c r="H3" s="14" t="s">
        <v>1002</v>
      </c>
      <c r="I3" s="14" t="s">
        <v>1003</v>
      </c>
    </row>
    <row r="4" spans="1:9">
      <c r="B4" s="14" t="s">
        <v>899</v>
      </c>
      <c r="C4" s="14" t="s">
        <v>1004</v>
      </c>
      <c r="D4" s="14"/>
      <c r="E4" s="14">
        <v>2023</v>
      </c>
      <c r="F4" s="14" t="s">
        <v>78</v>
      </c>
      <c r="G4" s="14" t="s">
        <v>535</v>
      </c>
      <c r="H4" s="14"/>
      <c r="I4" s="14" t="s">
        <v>162</v>
      </c>
    </row>
    <row r="5" spans="1:9">
      <c r="B5" s="14" t="s">
        <v>1005</v>
      </c>
      <c r="C5" s="14" t="s">
        <v>1006</v>
      </c>
      <c r="D5" s="14"/>
      <c r="E5" s="14">
        <v>2024</v>
      </c>
      <c r="F5" s="14" t="s">
        <v>99</v>
      </c>
      <c r="G5" s="14" t="s">
        <v>1007</v>
      </c>
      <c r="H5" s="14"/>
      <c r="I5" s="14" t="s">
        <v>340</v>
      </c>
    </row>
    <row r="6" spans="1:9">
      <c r="B6" s="14" t="s">
        <v>45</v>
      </c>
      <c r="C6" s="14"/>
      <c r="D6" s="14"/>
      <c r="E6" s="14">
        <v>2025</v>
      </c>
      <c r="F6" s="14" t="s">
        <v>121</v>
      </c>
      <c r="G6" s="14" t="s">
        <v>543</v>
      </c>
      <c r="H6" s="14"/>
      <c r="I6" s="14"/>
    </row>
    <row r="7" spans="1:9">
      <c r="B7" s="14" t="s">
        <v>1008</v>
      </c>
      <c r="C7" s="14"/>
      <c r="D7" s="14"/>
      <c r="E7" s="14">
        <v>2026</v>
      </c>
      <c r="F7" s="14"/>
      <c r="G7" s="14" t="s">
        <v>547</v>
      </c>
      <c r="H7" s="14"/>
      <c r="I7" s="14"/>
    </row>
    <row r="8" spans="1:9">
      <c r="B8" s="14" t="s">
        <v>527</v>
      </c>
      <c r="C8" s="14"/>
      <c r="D8" s="14"/>
      <c r="E8" s="14"/>
      <c r="F8" s="14"/>
      <c r="G8" s="14" t="s">
        <v>551</v>
      </c>
      <c r="H8" s="14"/>
      <c r="I8" s="14"/>
    </row>
    <row r="9" spans="1:9">
      <c r="B9" s="14" t="s">
        <v>766</v>
      </c>
      <c r="C9" s="14"/>
      <c r="D9" s="14"/>
      <c r="E9" s="14"/>
      <c r="F9" s="14"/>
      <c r="G9" s="14" t="s">
        <v>556</v>
      </c>
      <c r="H9" s="14"/>
      <c r="I9" s="14"/>
    </row>
    <row r="10" spans="1:9">
      <c r="B10" s="14" t="s">
        <v>650</v>
      </c>
      <c r="C10" s="14"/>
      <c r="D10" s="14"/>
      <c r="E10" s="14"/>
      <c r="F10" s="14"/>
      <c r="G10" s="14" t="s">
        <v>558</v>
      </c>
      <c r="H10" s="14"/>
      <c r="I10" s="14"/>
    </row>
    <row r="11" spans="1:9">
      <c r="B11" s="14" t="s">
        <v>864</v>
      </c>
      <c r="C11" s="14"/>
      <c r="D11" s="14"/>
      <c r="E11" s="14"/>
      <c r="F11" s="14"/>
      <c r="G11" s="14" t="s">
        <v>563</v>
      </c>
      <c r="H11" s="14"/>
      <c r="I11" s="14"/>
    </row>
    <row r="12" spans="1:9">
      <c r="B12" s="14" t="s">
        <v>1009</v>
      </c>
      <c r="C12" s="14"/>
      <c r="D12" s="14"/>
      <c r="E12" s="14"/>
      <c r="F12" s="14"/>
      <c r="G12" s="14" t="s">
        <v>566</v>
      </c>
      <c r="H12" s="14"/>
      <c r="I12" s="14"/>
    </row>
    <row r="13" spans="1:9">
      <c r="B13" s="14" t="s">
        <v>894</v>
      </c>
      <c r="C13" s="14"/>
      <c r="D13" s="14"/>
      <c r="E13" s="14"/>
      <c r="F13" s="14"/>
      <c r="G13" s="14" t="s">
        <v>1010</v>
      </c>
      <c r="H13" s="14"/>
      <c r="I13" s="14"/>
    </row>
    <row r="14" spans="1:9">
      <c r="B14" s="14" t="s">
        <v>1011</v>
      </c>
      <c r="C14" s="14"/>
      <c r="D14" s="14"/>
      <c r="E14" s="14"/>
      <c r="F14" s="14"/>
      <c r="G14" s="14" t="s">
        <v>570</v>
      </c>
      <c r="H14" s="14"/>
      <c r="I14" s="14"/>
    </row>
    <row r="15" spans="1:9">
      <c r="B15" s="14" t="s">
        <v>1012</v>
      </c>
      <c r="C15" s="14"/>
      <c r="D15" s="14"/>
      <c r="E15" s="14"/>
      <c r="F15" s="14"/>
      <c r="G15" s="14"/>
      <c r="H15" s="14"/>
      <c r="I15" s="14"/>
    </row>
    <row r="16" spans="1:9">
      <c r="B16" s="14" t="s">
        <v>792</v>
      </c>
      <c r="C16" s="14"/>
      <c r="D16" s="14"/>
      <c r="E16" s="14"/>
      <c r="F16" s="14"/>
      <c r="G16" s="14"/>
      <c r="H16" s="14"/>
      <c r="I16" s="14"/>
    </row>
    <row r="17" spans="2:9">
      <c r="B17" s="14" t="s">
        <v>1013</v>
      </c>
      <c r="C17" s="14"/>
      <c r="D17" s="14"/>
      <c r="E17" s="14"/>
      <c r="F17" s="14"/>
      <c r="G17" s="14"/>
      <c r="H17" s="14"/>
      <c r="I17" s="14"/>
    </row>
    <row r="18" spans="2:9">
      <c r="B18" s="14" t="s">
        <v>787</v>
      </c>
      <c r="C18" s="14"/>
      <c r="D18" s="14"/>
      <c r="E18" s="14"/>
      <c r="F18" s="14"/>
      <c r="G18" s="14"/>
      <c r="H18" s="14"/>
      <c r="I18" s="14"/>
    </row>
    <row r="19" spans="2:9">
      <c r="B19" s="14" t="s">
        <v>1014</v>
      </c>
      <c r="C19" s="14"/>
      <c r="D19" s="14"/>
      <c r="E19" s="14"/>
      <c r="F19" s="14"/>
      <c r="G19" s="14"/>
      <c r="H19" s="14"/>
      <c r="I19" s="14"/>
    </row>
    <row r="20" spans="2:9">
      <c r="B20" s="14" t="s">
        <v>1015</v>
      </c>
      <c r="C20" s="14"/>
      <c r="D20" s="14"/>
      <c r="E20" s="14"/>
      <c r="F20" s="14"/>
      <c r="G20" s="14"/>
      <c r="H20" s="14"/>
      <c r="I20" s="14"/>
    </row>
    <row r="21" spans="2:9">
      <c r="B21" s="14"/>
      <c r="C21" s="14"/>
      <c r="D21" s="14"/>
      <c r="E21" s="14"/>
      <c r="F21" s="14"/>
      <c r="G21" s="14"/>
      <c r="H21" s="14"/>
      <c r="I21" s="14"/>
    </row>
    <row r="22" spans="2:9">
      <c r="B22" s="14"/>
      <c r="C22" s="14"/>
      <c r="D22" s="14"/>
      <c r="E22" s="14"/>
      <c r="F22" s="14"/>
      <c r="G22" s="14"/>
      <c r="H22" s="14"/>
      <c r="I22" s="14"/>
    </row>
  </sheetData>
  <mergeCells count="1">
    <mergeCell ref="A1:I1"/>
  </mergeCells>
  <phoneticPr fontId="2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7160-D36E-4CF1-8AFF-D615DABD0BCF}">
  <sheetPr codeName="Sheet7"/>
  <dimension ref="A1:M15"/>
  <sheetViews>
    <sheetView zoomScale="98" zoomScaleNormal="98" workbookViewId="0">
      <selection activeCell="B1" sqref="B1"/>
    </sheetView>
  </sheetViews>
  <sheetFormatPr defaultColWidth="8.453125" defaultRowHeight="15.5"/>
  <cols>
    <col min="1" max="1" width="11.453125" style="394" customWidth="1"/>
    <col min="2" max="2" width="45.81640625" style="394" customWidth="1"/>
    <col min="3" max="16384" width="8.453125" style="394"/>
  </cols>
  <sheetData>
    <row r="1" spans="1:13" ht="38.25" customHeight="1">
      <c r="A1" s="397" t="s">
        <v>1016</v>
      </c>
      <c r="B1" s="397" t="s">
        <v>1017</v>
      </c>
      <c r="C1" s="392"/>
      <c r="D1" s="392"/>
      <c r="E1" s="393"/>
      <c r="F1" s="393"/>
      <c r="G1" s="393"/>
      <c r="H1" s="393"/>
      <c r="I1" s="393"/>
      <c r="J1" s="393"/>
      <c r="K1" s="393"/>
      <c r="L1" s="393"/>
      <c r="M1" s="393"/>
    </row>
    <row r="2" spans="1:13" ht="38.25" customHeight="1">
      <c r="A2" s="398" t="s">
        <v>1018</v>
      </c>
      <c r="B2" s="399" t="s">
        <v>1019</v>
      </c>
      <c r="C2" s="395"/>
      <c r="D2" s="395"/>
      <c r="E2" s="396"/>
      <c r="F2" s="396"/>
      <c r="G2" s="396"/>
      <c r="H2" s="396"/>
      <c r="I2" s="396"/>
      <c r="J2" s="396"/>
      <c r="K2" s="396"/>
      <c r="L2" s="396"/>
      <c r="M2" s="396"/>
    </row>
    <row r="3" spans="1:13" ht="38.25" customHeight="1">
      <c r="A3" s="400" t="s">
        <v>905</v>
      </c>
      <c r="B3" s="399" t="s">
        <v>1019</v>
      </c>
      <c r="C3" s="395"/>
      <c r="D3" s="395"/>
      <c r="E3" s="396"/>
      <c r="F3" s="396"/>
      <c r="G3" s="396"/>
      <c r="H3" s="396"/>
      <c r="I3" s="396"/>
      <c r="J3" s="396"/>
      <c r="K3" s="396"/>
      <c r="L3" s="396"/>
      <c r="M3" s="396"/>
    </row>
    <row r="4" spans="1:13" ht="38.25" customHeight="1">
      <c r="A4" s="398" t="s">
        <v>527</v>
      </c>
      <c r="B4" s="418" t="s">
        <v>1004</v>
      </c>
      <c r="C4" s="402"/>
    </row>
    <row r="5" spans="1:13" ht="38.25" customHeight="1">
      <c r="A5" s="398" t="s">
        <v>766</v>
      </c>
      <c r="B5" s="418" t="s">
        <v>1020</v>
      </c>
    </row>
    <row r="6" spans="1:13" ht="38.25" customHeight="1">
      <c r="A6" s="399" t="s">
        <v>894</v>
      </c>
      <c r="B6" s="399" t="s">
        <v>1021</v>
      </c>
    </row>
    <row r="7" spans="1:13" ht="38.25" customHeight="1">
      <c r="A7" s="398" t="s">
        <v>1009</v>
      </c>
      <c r="B7" s="398" t="s">
        <v>1022</v>
      </c>
    </row>
    <row r="8" spans="1:13" ht="38.25" customHeight="1">
      <c r="A8" s="398" t="s">
        <v>1023</v>
      </c>
      <c r="B8" s="398" t="s">
        <v>1020</v>
      </c>
    </row>
    <row r="9" spans="1:13" ht="38.25" customHeight="1">
      <c r="A9" s="398" t="s">
        <v>45</v>
      </c>
      <c r="B9" s="418" t="s">
        <v>1020</v>
      </c>
    </row>
    <row r="10" spans="1:13" ht="38.25" customHeight="1">
      <c r="A10" s="398" t="s">
        <v>1024</v>
      </c>
      <c r="B10" s="398" t="s">
        <v>1020</v>
      </c>
    </row>
    <row r="11" spans="1:13" ht="38.25" customHeight="1">
      <c r="A11" s="398" t="s">
        <v>864</v>
      </c>
      <c r="B11" s="418" t="s">
        <v>1020</v>
      </c>
    </row>
    <row r="12" spans="1:13" ht="38.25" customHeight="1">
      <c r="A12" s="398" t="s">
        <v>650</v>
      </c>
      <c r="B12" s="398" t="s">
        <v>1020</v>
      </c>
    </row>
    <row r="13" spans="1:13" ht="38.25" customHeight="1">
      <c r="A13" s="398" t="s">
        <v>264</v>
      </c>
      <c r="B13" s="418" t="s">
        <v>1020</v>
      </c>
    </row>
    <row r="14" spans="1:13" ht="38.25" customHeight="1">
      <c r="A14" s="398" t="s">
        <v>787</v>
      </c>
      <c r="B14" s="398" t="s">
        <v>1004</v>
      </c>
    </row>
    <row r="15" spans="1:13" ht="38.25" customHeight="1">
      <c r="A15" s="398" t="s">
        <v>792</v>
      </c>
      <c r="B15" s="398" t="s">
        <v>1020</v>
      </c>
    </row>
  </sheetData>
  <autoFilter ref="A1:B1" xr:uid="{A28D7160-D36E-4CF1-8AFF-D615DABD0BCF}"/>
  <phoneticPr fontId="3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0DAC-DE83-4822-8B8C-A8ADA660B030}">
  <sheetPr codeName="Sheet3"/>
  <dimension ref="A1:S521"/>
  <sheetViews>
    <sheetView zoomScale="70" zoomScaleNormal="70" workbookViewId="0">
      <pane xSplit="1" ySplit="3" topLeftCell="B75" activePane="bottomRight" state="frozen"/>
      <selection pane="topRight" activeCell="B1" sqref="B1"/>
      <selection pane="bottomLeft" activeCell="A4" sqref="A4"/>
      <selection pane="bottomRight" activeCell="A3" sqref="A3:XFD3"/>
    </sheetView>
  </sheetViews>
  <sheetFormatPr defaultColWidth="8.453125" defaultRowHeight="14.5"/>
  <cols>
    <col min="1" max="1" width="17.453125" customWidth="1"/>
    <col min="2" max="2" width="20" bestFit="1" customWidth="1"/>
    <col min="3" max="3" width="13.453125" customWidth="1"/>
    <col min="4" max="6" width="8.453125" customWidth="1"/>
    <col min="7" max="7" width="9.453125" customWidth="1"/>
    <col min="8" max="8" width="16.453125" style="275" bestFit="1" customWidth="1"/>
    <col min="9" max="9" width="9" customWidth="1"/>
    <col min="10" max="10" width="41" bestFit="1" customWidth="1"/>
    <col min="11" max="11" width="13.453125" customWidth="1"/>
    <col min="12" max="14" width="8.453125" customWidth="1"/>
    <col min="15" max="16" width="9.453125" customWidth="1"/>
    <col min="17" max="17" width="19.453125" style="275" bestFit="1" customWidth="1"/>
    <col min="18" max="18" width="13.453125" customWidth="1"/>
    <col min="19" max="19" width="13.453125" style="274" customWidth="1"/>
  </cols>
  <sheetData>
    <row r="1" spans="1:19" ht="53.25" customHeight="1" thickBot="1">
      <c r="A1" s="385"/>
      <c r="B1" s="236"/>
      <c r="C1" s="576" t="s">
        <v>1025</v>
      </c>
      <c r="D1" s="576"/>
      <c r="E1" s="576"/>
      <c r="F1" s="576"/>
      <c r="G1" s="576"/>
      <c r="H1" s="576"/>
      <c r="I1" s="576"/>
      <c r="J1" s="576"/>
      <c r="K1" s="576"/>
      <c r="L1" s="576"/>
      <c r="M1" s="576"/>
      <c r="N1" s="576"/>
      <c r="O1" s="576"/>
      <c r="P1" s="576"/>
      <c r="Q1" s="576"/>
      <c r="R1" s="576"/>
      <c r="S1" s="576"/>
    </row>
    <row r="2" spans="1:19" ht="53.25" customHeight="1" thickBot="1">
      <c r="A2" s="236"/>
      <c r="B2" s="236"/>
      <c r="C2" s="581" t="s">
        <v>1026</v>
      </c>
      <c r="D2" s="581"/>
      <c r="E2" s="581"/>
      <c r="F2" s="581"/>
      <c r="G2" s="581"/>
      <c r="H2" s="581"/>
      <c r="I2" s="581"/>
      <c r="J2" s="581"/>
      <c r="K2" s="582" t="s">
        <v>1027</v>
      </c>
      <c r="L2" s="582"/>
      <c r="M2" s="582"/>
      <c r="N2" s="582"/>
      <c r="O2" s="582"/>
      <c r="P2" s="582"/>
      <c r="Q2" s="582"/>
      <c r="R2" s="582"/>
      <c r="S2" s="391"/>
    </row>
    <row r="3" spans="1:19" ht="33.75" customHeight="1" thickBot="1">
      <c r="A3" s="237" t="s">
        <v>992</v>
      </c>
      <c r="B3" s="237" t="s">
        <v>7</v>
      </c>
      <c r="C3" s="386" t="s">
        <v>1028</v>
      </c>
      <c r="D3" s="387" t="s">
        <v>1029</v>
      </c>
      <c r="E3" s="388" t="s">
        <v>1030</v>
      </c>
      <c r="F3" s="388" t="s">
        <v>1031</v>
      </c>
      <c r="G3" s="388" t="s">
        <v>1032</v>
      </c>
      <c r="H3" s="389" t="s">
        <v>1033</v>
      </c>
      <c r="I3" s="388" t="s">
        <v>1034</v>
      </c>
      <c r="J3" s="390" t="s">
        <v>1035</v>
      </c>
      <c r="K3" s="238" t="s">
        <v>1036</v>
      </c>
      <c r="L3" s="239" t="s">
        <v>994</v>
      </c>
      <c r="M3" s="240" t="s">
        <v>1037</v>
      </c>
      <c r="N3" s="240" t="s">
        <v>1038</v>
      </c>
      <c r="O3" s="240" t="s">
        <v>1039</v>
      </c>
      <c r="P3" s="240" t="s">
        <v>1040</v>
      </c>
      <c r="Q3" s="241" t="s">
        <v>1041</v>
      </c>
      <c r="R3" s="242" t="s">
        <v>1042</v>
      </c>
      <c r="S3" s="271" t="s">
        <v>1043</v>
      </c>
    </row>
    <row r="4" spans="1:19" ht="24.5">
      <c r="A4" s="243" t="s">
        <v>1014</v>
      </c>
      <c r="B4" s="353"/>
      <c r="C4" s="244" t="s">
        <v>1001</v>
      </c>
      <c r="D4" s="245">
        <v>7</v>
      </c>
      <c r="E4" s="246">
        <v>2022</v>
      </c>
      <c r="F4" s="246" t="s">
        <v>47</v>
      </c>
      <c r="G4" s="246" t="s">
        <v>528</v>
      </c>
      <c r="H4" s="247">
        <v>44565</v>
      </c>
      <c r="I4" s="246" t="s">
        <v>1003</v>
      </c>
      <c r="J4" s="248" t="s">
        <v>1044</v>
      </c>
      <c r="K4" s="244" t="s">
        <v>1004</v>
      </c>
      <c r="L4" s="245">
        <v>7</v>
      </c>
      <c r="M4" s="246">
        <v>2022</v>
      </c>
      <c r="N4" s="246" t="s">
        <v>47</v>
      </c>
      <c r="O4" s="246" t="s">
        <v>528</v>
      </c>
      <c r="P4" s="246"/>
      <c r="Q4" s="247">
        <v>44565</v>
      </c>
      <c r="R4" s="246" t="s">
        <v>1003</v>
      </c>
      <c r="S4" s="272"/>
    </row>
    <row r="5" spans="1:19" ht="24.5">
      <c r="A5" s="249" t="s">
        <v>1014</v>
      </c>
      <c r="B5" s="354"/>
      <c r="C5" s="250" t="s">
        <v>1004</v>
      </c>
      <c r="D5" s="251">
        <v>5</v>
      </c>
      <c r="E5" s="252">
        <v>2022</v>
      </c>
      <c r="F5" s="252" t="s">
        <v>47</v>
      </c>
      <c r="G5" s="252" t="s">
        <v>528</v>
      </c>
      <c r="H5" s="253">
        <v>44565</v>
      </c>
      <c r="I5" s="252" t="s">
        <v>1003</v>
      </c>
      <c r="J5" s="254" t="s">
        <v>1045</v>
      </c>
      <c r="K5" s="250" t="s">
        <v>1004</v>
      </c>
      <c r="L5" s="251">
        <v>5</v>
      </c>
      <c r="M5" s="252">
        <v>2022</v>
      </c>
      <c r="N5" s="252" t="s">
        <v>47</v>
      </c>
      <c r="O5" s="252" t="s">
        <v>528</v>
      </c>
      <c r="P5" s="252"/>
      <c r="Q5" s="253">
        <v>44565</v>
      </c>
      <c r="R5" s="253" t="s">
        <v>1003</v>
      </c>
      <c r="S5" s="273"/>
    </row>
    <row r="6" spans="1:19" ht="24.5">
      <c r="A6" s="255" t="s">
        <v>527</v>
      </c>
      <c r="B6" s="355"/>
      <c r="C6" s="256" t="s">
        <v>1004</v>
      </c>
      <c r="D6" s="257">
        <v>87</v>
      </c>
      <c r="E6" s="258">
        <v>2022</v>
      </c>
      <c r="F6" s="258" t="s">
        <v>47</v>
      </c>
      <c r="G6" s="258" t="s">
        <v>528</v>
      </c>
      <c r="H6" s="259"/>
      <c r="I6" s="258"/>
      <c r="J6" s="248"/>
      <c r="K6" s="256" t="s">
        <v>1004</v>
      </c>
      <c r="L6" s="257">
        <v>72</v>
      </c>
      <c r="M6" s="258">
        <v>2022</v>
      </c>
      <c r="N6" s="258" t="s">
        <v>47</v>
      </c>
      <c r="O6" s="258" t="s">
        <v>528</v>
      </c>
      <c r="P6" s="258"/>
      <c r="Q6" s="259"/>
      <c r="R6" s="259"/>
      <c r="S6" s="272">
        <v>33</v>
      </c>
    </row>
    <row r="7" spans="1:19" ht="24.5">
      <c r="A7" s="249" t="s">
        <v>527</v>
      </c>
      <c r="B7" s="354"/>
      <c r="C7" s="250" t="s">
        <v>1004</v>
      </c>
      <c r="D7" s="251">
        <v>112</v>
      </c>
      <c r="E7" s="252">
        <v>2022</v>
      </c>
      <c r="F7" s="252" t="s">
        <v>47</v>
      </c>
      <c r="G7" s="252" t="s">
        <v>535</v>
      </c>
      <c r="H7" s="253"/>
      <c r="I7" s="252"/>
      <c r="J7" s="254"/>
      <c r="K7" s="250" t="s">
        <v>1004</v>
      </c>
      <c r="L7" s="251">
        <v>94</v>
      </c>
      <c r="M7" s="252">
        <v>2022</v>
      </c>
      <c r="N7" s="252" t="s">
        <v>47</v>
      </c>
      <c r="O7" s="252" t="s">
        <v>535</v>
      </c>
      <c r="P7" s="252"/>
      <c r="Q7" s="253"/>
      <c r="R7" s="253"/>
      <c r="S7" s="273">
        <v>59</v>
      </c>
    </row>
    <row r="8" spans="1:19" ht="24.5">
      <c r="A8" s="255" t="s">
        <v>527</v>
      </c>
      <c r="B8" s="355"/>
      <c r="C8" s="256" t="s">
        <v>1004</v>
      </c>
      <c r="D8" s="257">
        <v>162</v>
      </c>
      <c r="E8" s="258">
        <v>2022</v>
      </c>
      <c r="F8" s="258" t="s">
        <v>47</v>
      </c>
      <c r="G8" s="258" t="s">
        <v>1007</v>
      </c>
      <c r="H8" s="259"/>
      <c r="I8" s="258"/>
      <c r="J8" s="248"/>
      <c r="K8" s="256" t="s">
        <v>1004</v>
      </c>
      <c r="L8" s="257">
        <v>138</v>
      </c>
      <c r="M8" s="258">
        <v>2022</v>
      </c>
      <c r="N8" s="258" t="s">
        <v>47</v>
      </c>
      <c r="O8" s="258" t="s">
        <v>1007</v>
      </c>
      <c r="P8" s="258"/>
      <c r="Q8" s="259"/>
      <c r="R8" s="259"/>
      <c r="S8" s="272">
        <v>41</v>
      </c>
    </row>
    <row r="9" spans="1:19" ht="24.5">
      <c r="A9" s="249" t="s">
        <v>766</v>
      </c>
      <c r="B9" s="354"/>
      <c r="C9" s="250" t="s">
        <v>1001</v>
      </c>
      <c r="D9" s="251">
        <v>83</v>
      </c>
      <c r="E9" s="252">
        <v>2022</v>
      </c>
      <c r="F9" s="252" t="s">
        <v>47</v>
      </c>
      <c r="G9" s="252"/>
      <c r="H9" s="253"/>
      <c r="I9" s="252"/>
      <c r="J9" s="254"/>
      <c r="K9" s="250"/>
      <c r="L9" s="251"/>
      <c r="M9" s="251"/>
      <c r="N9" s="252"/>
      <c r="O9" s="252"/>
      <c r="P9" s="252"/>
      <c r="Q9" s="253"/>
      <c r="R9" s="252"/>
      <c r="S9" s="273"/>
    </row>
    <row r="10" spans="1:19" ht="24.5">
      <c r="A10" s="255" t="s">
        <v>894</v>
      </c>
      <c r="B10" s="355"/>
      <c r="C10" s="256" t="s">
        <v>1001</v>
      </c>
      <c r="D10" s="257">
        <v>85</v>
      </c>
      <c r="E10" s="258">
        <v>2022</v>
      </c>
      <c r="F10" s="258" t="s">
        <v>47</v>
      </c>
      <c r="G10" s="258"/>
      <c r="H10" s="259"/>
      <c r="I10" s="258"/>
      <c r="J10" s="248"/>
      <c r="K10" s="256"/>
      <c r="L10" s="257">
        <v>0</v>
      </c>
      <c r="M10" s="257"/>
      <c r="N10" s="258"/>
      <c r="O10" s="258"/>
      <c r="P10" s="258"/>
      <c r="Q10" s="259"/>
      <c r="R10" s="258"/>
      <c r="S10" s="272"/>
    </row>
    <row r="11" spans="1:19">
      <c r="A11" s="249" t="s">
        <v>894</v>
      </c>
      <c r="B11" s="354"/>
      <c r="C11" s="250"/>
      <c r="D11" s="251">
        <v>122</v>
      </c>
      <c r="E11" s="252">
        <v>2022</v>
      </c>
      <c r="F11" s="252" t="s">
        <v>47</v>
      </c>
      <c r="G11" s="252"/>
      <c r="H11" s="253"/>
      <c r="I11" s="252"/>
      <c r="J11" s="254"/>
      <c r="K11" s="250"/>
      <c r="L11" s="251">
        <v>0</v>
      </c>
      <c r="M11" s="251"/>
      <c r="N11" s="252"/>
      <c r="O11" s="252"/>
      <c r="P11" s="252"/>
      <c r="Q11" s="253"/>
      <c r="R11" s="252"/>
      <c r="S11" s="273"/>
    </row>
    <row r="12" spans="1:19" ht="24.5">
      <c r="A12" s="255" t="s">
        <v>1009</v>
      </c>
      <c r="B12" s="355"/>
      <c r="C12" s="256" t="s">
        <v>1001</v>
      </c>
      <c r="D12" s="257">
        <v>31</v>
      </c>
      <c r="E12" s="258">
        <v>2022</v>
      </c>
      <c r="F12" s="258" t="s">
        <v>47</v>
      </c>
      <c r="G12" s="258" t="s">
        <v>1007</v>
      </c>
      <c r="H12" s="259"/>
      <c r="I12" s="258" t="s">
        <v>340</v>
      </c>
      <c r="J12" s="248" t="s">
        <v>1046</v>
      </c>
      <c r="K12" s="256" t="s">
        <v>1001</v>
      </c>
      <c r="L12" s="257">
        <v>12</v>
      </c>
      <c r="M12" s="257">
        <v>2022</v>
      </c>
      <c r="N12" s="258"/>
      <c r="O12" s="258"/>
      <c r="P12" s="258"/>
      <c r="Q12" s="259"/>
      <c r="R12" s="258" t="s">
        <v>340</v>
      </c>
      <c r="S12" s="272"/>
    </row>
    <row r="13" spans="1:19" ht="24.5">
      <c r="A13" s="249" t="s">
        <v>1011</v>
      </c>
      <c r="B13" s="354"/>
      <c r="C13" s="250" t="s">
        <v>1001</v>
      </c>
      <c r="D13" s="251">
        <v>13</v>
      </c>
      <c r="E13" s="252">
        <v>2022</v>
      </c>
      <c r="F13" s="252" t="s">
        <v>47</v>
      </c>
      <c r="G13" s="252" t="s">
        <v>535</v>
      </c>
      <c r="H13" s="253"/>
      <c r="I13" s="252"/>
      <c r="J13" s="254"/>
      <c r="K13" s="250" t="s">
        <v>1001</v>
      </c>
      <c r="L13" s="251">
        <v>13</v>
      </c>
      <c r="M13" s="252">
        <v>2022</v>
      </c>
      <c r="N13" s="252" t="s">
        <v>47</v>
      </c>
      <c r="O13" s="252" t="s">
        <v>535</v>
      </c>
      <c r="P13" s="252"/>
      <c r="Q13" s="253"/>
      <c r="R13" s="252"/>
      <c r="S13" s="273"/>
    </row>
    <row r="14" spans="1:19" ht="24.5">
      <c r="A14" s="255" t="s">
        <v>1011</v>
      </c>
      <c r="B14" s="355"/>
      <c r="C14" s="256" t="s">
        <v>1001</v>
      </c>
      <c r="D14" s="257">
        <v>32</v>
      </c>
      <c r="E14" s="258">
        <v>2022</v>
      </c>
      <c r="F14" s="258" t="s">
        <v>47</v>
      </c>
      <c r="G14" s="258" t="s">
        <v>1007</v>
      </c>
      <c r="H14" s="259"/>
      <c r="I14" s="258"/>
      <c r="J14" s="248"/>
      <c r="K14" s="256" t="s">
        <v>1001</v>
      </c>
      <c r="L14" s="257">
        <v>25</v>
      </c>
      <c r="M14" s="258">
        <v>2022</v>
      </c>
      <c r="N14" s="258" t="s">
        <v>47</v>
      </c>
      <c r="O14" s="258" t="s">
        <v>1007</v>
      </c>
      <c r="P14" s="258"/>
      <c r="Q14" s="259"/>
      <c r="R14" s="258"/>
      <c r="S14" s="272"/>
    </row>
    <row r="15" spans="1:19" ht="24.5">
      <c r="A15" s="249" t="s">
        <v>1011</v>
      </c>
      <c r="B15" s="354"/>
      <c r="C15" s="250" t="s">
        <v>1001</v>
      </c>
      <c r="D15" s="251">
        <v>20</v>
      </c>
      <c r="E15" s="252">
        <v>2022</v>
      </c>
      <c r="F15" s="252" t="s">
        <v>78</v>
      </c>
      <c r="G15" s="252" t="s">
        <v>543</v>
      </c>
      <c r="H15" s="253"/>
      <c r="I15" s="252"/>
      <c r="J15" s="254"/>
      <c r="K15" s="250" t="s">
        <v>1001</v>
      </c>
      <c r="L15" s="251">
        <v>24</v>
      </c>
      <c r="M15" s="252">
        <v>2022</v>
      </c>
      <c r="N15" s="252" t="s">
        <v>78</v>
      </c>
      <c r="O15" s="252" t="s">
        <v>543</v>
      </c>
      <c r="P15" s="252"/>
      <c r="Q15" s="253"/>
      <c r="R15" s="252"/>
      <c r="S15" s="273"/>
    </row>
    <row r="16" spans="1:19" ht="24.5">
      <c r="A16" s="255" t="s">
        <v>1011</v>
      </c>
      <c r="B16" s="355"/>
      <c r="C16" s="256" t="s">
        <v>1001</v>
      </c>
      <c r="D16" s="257">
        <v>20</v>
      </c>
      <c r="E16" s="258">
        <v>2022</v>
      </c>
      <c r="F16" s="258" t="s">
        <v>78</v>
      </c>
      <c r="G16" s="258" t="s">
        <v>547</v>
      </c>
      <c r="H16" s="259"/>
      <c r="I16" s="258"/>
      <c r="J16" s="248"/>
      <c r="K16" s="256" t="s">
        <v>1001</v>
      </c>
      <c r="L16" s="257">
        <v>29</v>
      </c>
      <c r="M16" s="258">
        <v>2022</v>
      </c>
      <c r="N16" s="258" t="s">
        <v>78</v>
      </c>
      <c r="O16" s="258" t="s">
        <v>547</v>
      </c>
      <c r="P16" s="258"/>
      <c r="Q16" s="259"/>
      <c r="R16" s="258"/>
      <c r="S16" s="272"/>
    </row>
    <row r="17" spans="1:19" ht="24.5">
      <c r="A17" s="249" t="s">
        <v>1011</v>
      </c>
      <c r="B17" s="354"/>
      <c r="C17" s="250" t="s">
        <v>1001</v>
      </c>
      <c r="D17" s="251">
        <v>20</v>
      </c>
      <c r="E17" s="252">
        <v>2022</v>
      </c>
      <c r="F17" s="252" t="s">
        <v>78</v>
      </c>
      <c r="G17" s="252" t="s">
        <v>551</v>
      </c>
      <c r="H17" s="253"/>
      <c r="I17" s="252"/>
      <c r="J17" s="254"/>
      <c r="K17" s="250" t="s">
        <v>1001</v>
      </c>
      <c r="L17" s="251">
        <v>5</v>
      </c>
      <c r="M17" s="252">
        <v>2022</v>
      </c>
      <c r="N17" s="252" t="s">
        <v>78</v>
      </c>
      <c r="O17" s="252" t="s">
        <v>551</v>
      </c>
      <c r="P17" s="252"/>
      <c r="Q17" s="253"/>
      <c r="R17" s="252"/>
      <c r="S17" s="273"/>
    </row>
    <row r="18" spans="1:19" ht="24.5">
      <c r="A18" s="562" t="s">
        <v>45</v>
      </c>
      <c r="B18" s="356"/>
      <c r="C18" s="564" t="s">
        <v>1001</v>
      </c>
      <c r="D18" s="566">
        <v>435</v>
      </c>
      <c r="E18" s="568">
        <v>2022</v>
      </c>
      <c r="F18" s="570" t="s">
        <v>47</v>
      </c>
      <c r="G18" s="570"/>
      <c r="H18" s="579"/>
      <c r="I18" s="570"/>
      <c r="J18" s="577"/>
      <c r="K18" s="256" t="s">
        <v>1001</v>
      </c>
      <c r="L18" s="257">
        <v>235</v>
      </c>
      <c r="M18" s="257">
        <v>2022</v>
      </c>
      <c r="N18" s="258" t="s">
        <v>47</v>
      </c>
      <c r="O18" s="258" t="s">
        <v>528</v>
      </c>
      <c r="P18" s="258"/>
      <c r="Q18" s="259"/>
      <c r="R18" s="258"/>
      <c r="S18" s="272"/>
    </row>
    <row r="19" spans="1:19" ht="24.5">
      <c r="A19" s="563"/>
      <c r="B19" s="357"/>
      <c r="C19" s="565"/>
      <c r="D19" s="567"/>
      <c r="E19" s="569"/>
      <c r="F19" s="571"/>
      <c r="G19" s="571"/>
      <c r="H19" s="580"/>
      <c r="I19" s="571"/>
      <c r="J19" s="578"/>
      <c r="K19" s="250" t="s">
        <v>1001</v>
      </c>
      <c r="L19" s="251">
        <v>200</v>
      </c>
      <c r="M19" s="251">
        <v>2022</v>
      </c>
      <c r="N19" s="252" t="s">
        <v>47</v>
      </c>
      <c r="O19" s="252" t="s">
        <v>535</v>
      </c>
      <c r="P19" s="252"/>
      <c r="Q19" s="253"/>
      <c r="R19" s="252"/>
      <c r="S19" s="273"/>
    </row>
    <row r="20" spans="1:19" ht="24.5">
      <c r="A20" s="255" t="s">
        <v>1005</v>
      </c>
      <c r="B20" s="355"/>
      <c r="C20" s="256" t="s">
        <v>1001</v>
      </c>
      <c r="D20" s="257">
        <v>13</v>
      </c>
      <c r="E20" s="258">
        <v>2022</v>
      </c>
      <c r="F20" s="258" t="s">
        <v>47</v>
      </c>
      <c r="G20" s="258" t="s">
        <v>528</v>
      </c>
      <c r="H20" s="259"/>
      <c r="I20" s="258"/>
      <c r="J20" s="248"/>
      <c r="K20" s="256" t="s">
        <v>1001</v>
      </c>
      <c r="L20" s="257">
        <v>13</v>
      </c>
      <c r="M20" s="257">
        <v>2022</v>
      </c>
      <c r="N20" s="258" t="s">
        <v>47</v>
      </c>
      <c r="O20" s="258" t="s">
        <v>528</v>
      </c>
      <c r="P20" s="258"/>
      <c r="Q20" s="259"/>
      <c r="R20" s="258"/>
      <c r="S20" s="272"/>
    </row>
    <row r="21" spans="1:19" ht="24.5">
      <c r="A21" s="249" t="s">
        <v>1005</v>
      </c>
      <c r="B21" s="354"/>
      <c r="C21" s="250" t="s">
        <v>1001</v>
      </c>
      <c r="D21" s="251">
        <v>23</v>
      </c>
      <c r="E21" s="252">
        <v>2022</v>
      </c>
      <c r="F21" s="252" t="s">
        <v>47</v>
      </c>
      <c r="G21" s="252" t="s">
        <v>535</v>
      </c>
      <c r="H21" s="253"/>
      <c r="I21" s="252"/>
      <c r="J21" s="254"/>
      <c r="K21" s="250" t="s">
        <v>1001</v>
      </c>
      <c r="L21" s="251">
        <v>23</v>
      </c>
      <c r="M21" s="251">
        <v>2022</v>
      </c>
      <c r="N21" s="252" t="s">
        <v>47</v>
      </c>
      <c r="O21" s="252" t="s">
        <v>535</v>
      </c>
      <c r="P21" s="252"/>
      <c r="Q21" s="253"/>
      <c r="R21" s="252"/>
      <c r="S21" s="273"/>
    </row>
    <row r="22" spans="1:19" ht="24.5">
      <c r="A22" s="255" t="s">
        <v>1005</v>
      </c>
      <c r="B22" s="355"/>
      <c r="C22" s="256" t="s">
        <v>1001</v>
      </c>
      <c r="D22" s="257">
        <v>17</v>
      </c>
      <c r="E22" s="258">
        <v>2022</v>
      </c>
      <c r="F22" s="258" t="s">
        <v>47</v>
      </c>
      <c r="G22" s="258" t="s">
        <v>1007</v>
      </c>
      <c r="H22" s="259"/>
      <c r="I22" s="258"/>
      <c r="J22" s="248"/>
      <c r="K22" s="256" t="s">
        <v>1001</v>
      </c>
      <c r="L22" s="257">
        <v>17</v>
      </c>
      <c r="M22" s="257">
        <v>2022</v>
      </c>
      <c r="N22" s="258" t="s">
        <v>47</v>
      </c>
      <c r="O22" s="258" t="s">
        <v>1007</v>
      </c>
      <c r="P22" s="258"/>
      <c r="Q22" s="259"/>
      <c r="R22" s="258"/>
      <c r="S22" s="272"/>
    </row>
    <row r="23" spans="1:19" ht="24.5">
      <c r="A23" s="249" t="s">
        <v>864</v>
      </c>
      <c r="B23" s="354"/>
      <c r="C23" s="250" t="s">
        <v>1001</v>
      </c>
      <c r="D23" s="251">
        <v>10</v>
      </c>
      <c r="E23" s="252">
        <v>2022</v>
      </c>
      <c r="F23" s="252" t="s">
        <v>47</v>
      </c>
      <c r="G23" s="252"/>
      <c r="H23" s="253"/>
      <c r="I23" s="252"/>
      <c r="J23" s="254"/>
      <c r="K23" s="250" t="s">
        <v>1001</v>
      </c>
      <c r="L23" s="251">
        <v>3</v>
      </c>
      <c r="M23" s="252">
        <v>2022</v>
      </c>
      <c r="N23" s="252" t="s">
        <v>47</v>
      </c>
      <c r="O23" s="252" t="s">
        <v>1007</v>
      </c>
      <c r="P23" s="252"/>
      <c r="Q23" s="253"/>
      <c r="R23" s="252"/>
      <c r="S23" s="273"/>
    </row>
    <row r="24" spans="1:19" ht="24.5">
      <c r="A24" s="255" t="s">
        <v>1014</v>
      </c>
      <c r="B24" s="355"/>
      <c r="C24" s="256" t="s">
        <v>1001</v>
      </c>
      <c r="D24" s="257">
        <v>16</v>
      </c>
      <c r="E24" s="258">
        <v>2022</v>
      </c>
      <c r="F24" s="258" t="s">
        <v>78</v>
      </c>
      <c r="G24" s="258" t="s">
        <v>547</v>
      </c>
      <c r="H24" s="259">
        <v>44683</v>
      </c>
      <c r="I24" s="246" t="s">
        <v>1003</v>
      </c>
      <c r="J24" s="248" t="s">
        <v>1044</v>
      </c>
      <c r="K24" s="256" t="s">
        <v>1001</v>
      </c>
      <c r="L24" s="257">
        <v>16</v>
      </c>
      <c r="M24" s="258">
        <v>2022</v>
      </c>
      <c r="N24" s="258" t="s">
        <v>78</v>
      </c>
      <c r="O24" s="258" t="s">
        <v>547</v>
      </c>
      <c r="P24" s="258"/>
      <c r="Q24" s="259">
        <v>44683</v>
      </c>
      <c r="R24" s="246" t="s">
        <v>1003</v>
      </c>
      <c r="S24" s="272"/>
    </row>
    <row r="25" spans="1:19" ht="24.5">
      <c r="A25" s="255" t="s">
        <v>1014</v>
      </c>
      <c r="B25" s="355"/>
      <c r="C25" s="256" t="s">
        <v>1001</v>
      </c>
      <c r="D25" s="257">
        <v>45</v>
      </c>
      <c r="E25" s="258">
        <v>2022</v>
      </c>
      <c r="F25" s="258" t="s">
        <v>78</v>
      </c>
      <c r="G25" s="258" t="s">
        <v>547</v>
      </c>
      <c r="H25" s="259">
        <v>44704</v>
      </c>
      <c r="I25" s="246" t="s">
        <v>1003</v>
      </c>
      <c r="J25" s="248" t="s">
        <v>1045</v>
      </c>
      <c r="K25" s="256" t="s">
        <v>1001</v>
      </c>
      <c r="L25" s="257">
        <v>45</v>
      </c>
      <c r="M25" s="258">
        <v>2022</v>
      </c>
      <c r="N25" s="258" t="s">
        <v>78</v>
      </c>
      <c r="O25" s="258" t="s">
        <v>547</v>
      </c>
      <c r="P25" s="258"/>
      <c r="Q25" s="259">
        <v>44704</v>
      </c>
      <c r="R25" s="246" t="s">
        <v>1003</v>
      </c>
      <c r="S25" s="272"/>
    </row>
    <row r="26" spans="1:19" ht="24.5">
      <c r="A26" s="260" t="s">
        <v>650</v>
      </c>
      <c r="B26" s="358"/>
      <c r="C26" s="261" t="s">
        <v>1001</v>
      </c>
      <c r="D26" s="251">
        <v>14</v>
      </c>
      <c r="E26" s="252">
        <v>2022</v>
      </c>
      <c r="F26" s="252" t="s">
        <v>78</v>
      </c>
      <c r="G26" s="252" t="s">
        <v>547</v>
      </c>
      <c r="H26" s="253">
        <v>44704</v>
      </c>
      <c r="I26" s="252" t="s">
        <v>1003</v>
      </c>
      <c r="J26" s="254" t="s">
        <v>1045</v>
      </c>
      <c r="K26" s="261" t="s">
        <v>1001</v>
      </c>
      <c r="L26" s="251">
        <v>14</v>
      </c>
      <c r="M26" s="252">
        <v>2022</v>
      </c>
      <c r="N26" s="252" t="s">
        <v>78</v>
      </c>
      <c r="O26" s="252" t="s">
        <v>547</v>
      </c>
      <c r="P26" s="252"/>
      <c r="Q26" s="253">
        <v>44704</v>
      </c>
      <c r="R26" s="252" t="s">
        <v>1003</v>
      </c>
      <c r="S26" s="273"/>
    </row>
    <row r="27" spans="1:19" ht="24.5">
      <c r="A27" s="255" t="s">
        <v>527</v>
      </c>
      <c r="B27" s="355"/>
      <c r="C27" s="256" t="s">
        <v>1004</v>
      </c>
      <c r="D27" s="257">
        <v>94</v>
      </c>
      <c r="E27" s="258">
        <v>2022</v>
      </c>
      <c r="F27" s="258" t="s">
        <v>78</v>
      </c>
      <c r="G27" s="258" t="s">
        <v>543</v>
      </c>
      <c r="H27" s="259"/>
      <c r="I27" s="258"/>
      <c r="J27" s="248"/>
      <c r="K27" s="256" t="s">
        <v>1004</v>
      </c>
      <c r="L27" s="257">
        <v>82</v>
      </c>
      <c r="M27" s="257">
        <v>2022</v>
      </c>
      <c r="N27" s="258" t="s">
        <v>78</v>
      </c>
      <c r="O27" s="258" t="s">
        <v>543</v>
      </c>
      <c r="P27" s="258"/>
      <c r="Q27" s="259"/>
      <c r="R27" s="258"/>
      <c r="S27" s="272">
        <v>22</v>
      </c>
    </row>
    <row r="28" spans="1:19" ht="24.5">
      <c r="A28" s="249" t="s">
        <v>527</v>
      </c>
      <c r="B28" s="354"/>
      <c r="C28" s="250" t="s">
        <v>1004</v>
      </c>
      <c r="D28" s="251">
        <v>111</v>
      </c>
      <c r="E28" s="252">
        <v>2022</v>
      </c>
      <c r="F28" s="252" t="s">
        <v>78</v>
      </c>
      <c r="G28" s="252" t="s">
        <v>547</v>
      </c>
      <c r="H28" s="253"/>
      <c r="I28" s="252"/>
      <c r="J28" s="254"/>
      <c r="K28" s="250" t="s">
        <v>1004</v>
      </c>
      <c r="L28" s="251">
        <v>99</v>
      </c>
      <c r="M28" s="251">
        <v>2022</v>
      </c>
      <c r="N28" s="252" t="s">
        <v>78</v>
      </c>
      <c r="O28" s="252" t="s">
        <v>547</v>
      </c>
      <c r="P28" s="252"/>
      <c r="Q28" s="253"/>
      <c r="R28" s="252"/>
      <c r="S28" s="273">
        <v>9</v>
      </c>
    </row>
    <row r="29" spans="1:19" ht="24.5">
      <c r="A29" s="255" t="s">
        <v>527</v>
      </c>
      <c r="B29" s="355"/>
      <c r="C29" s="256" t="s">
        <v>1004</v>
      </c>
      <c r="D29" s="257">
        <v>154</v>
      </c>
      <c r="E29" s="258">
        <v>2022</v>
      </c>
      <c r="F29" s="258" t="s">
        <v>78</v>
      </c>
      <c r="G29" s="258" t="s">
        <v>551</v>
      </c>
      <c r="H29" s="259"/>
      <c r="I29" s="258"/>
      <c r="J29" s="248"/>
      <c r="K29" s="256" t="s">
        <v>1004</v>
      </c>
      <c r="L29" s="257">
        <v>136</v>
      </c>
      <c r="M29" s="257">
        <v>2022</v>
      </c>
      <c r="N29" s="258" t="s">
        <v>78</v>
      </c>
      <c r="O29" s="258" t="s">
        <v>551</v>
      </c>
      <c r="P29" s="258"/>
      <c r="Q29" s="259"/>
      <c r="R29" s="258"/>
      <c r="S29" s="272">
        <v>14</v>
      </c>
    </row>
    <row r="30" spans="1:19">
      <c r="A30" s="249" t="s">
        <v>766</v>
      </c>
      <c r="B30" s="354"/>
      <c r="C30" s="250"/>
      <c r="D30" s="251">
        <v>30</v>
      </c>
      <c r="E30" s="252">
        <v>2022</v>
      </c>
      <c r="F30" s="252" t="s">
        <v>78</v>
      </c>
      <c r="G30" s="252"/>
      <c r="H30" s="253"/>
      <c r="I30" s="252"/>
      <c r="J30" s="254"/>
      <c r="K30" s="250"/>
      <c r="L30" s="251"/>
      <c r="M30" s="251"/>
      <c r="N30" s="252"/>
      <c r="O30" s="252"/>
      <c r="P30" s="252"/>
      <c r="Q30" s="253"/>
      <c r="R30" s="252"/>
      <c r="S30" s="273"/>
    </row>
    <row r="31" spans="1:19" ht="24.5">
      <c r="A31" s="255" t="s">
        <v>958</v>
      </c>
      <c r="B31" s="355"/>
      <c r="C31" s="256" t="s">
        <v>1001</v>
      </c>
      <c r="D31" s="257">
        <v>173</v>
      </c>
      <c r="E31" s="258">
        <v>2022</v>
      </c>
      <c r="F31" s="258" t="s">
        <v>78</v>
      </c>
      <c r="G31" s="258"/>
      <c r="H31" s="259"/>
      <c r="I31" s="258"/>
      <c r="J31" s="248"/>
      <c r="K31" s="256"/>
      <c r="L31" s="257">
        <v>0</v>
      </c>
      <c r="M31" s="257"/>
      <c r="N31" s="258"/>
      <c r="O31" s="258"/>
      <c r="P31" s="258"/>
      <c r="Q31" s="259"/>
      <c r="R31" s="258"/>
      <c r="S31" s="272"/>
    </row>
    <row r="32" spans="1:19" ht="24.5">
      <c r="A32" s="249" t="s">
        <v>958</v>
      </c>
      <c r="B32" s="354"/>
      <c r="C32" s="250" t="s">
        <v>1001</v>
      </c>
      <c r="D32" s="251">
        <v>23</v>
      </c>
      <c r="E32" s="252">
        <v>2022</v>
      </c>
      <c r="F32" s="252" t="s">
        <v>78</v>
      </c>
      <c r="G32" s="252"/>
      <c r="H32" s="253"/>
      <c r="I32" s="252"/>
      <c r="J32" s="254"/>
      <c r="K32" s="250"/>
      <c r="L32" s="251">
        <v>0</v>
      </c>
      <c r="M32" s="251"/>
      <c r="N32" s="252"/>
      <c r="O32" s="252"/>
      <c r="P32" s="252"/>
      <c r="Q32" s="253"/>
      <c r="R32" s="252"/>
      <c r="S32" s="273"/>
    </row>
    <row r="33" spans="1:19" ht="24.5">
      <c r="A33" s="255" t="s">
        <v>1009</v>
      </c>
      <c r="B33" s="355"/>
      <c r="C33" s="256" t="s">
        <v>1001</v>
      </c>
      <c r="D33" s="257">
        <v>8</v>
      </c>
      <c r="E33" s="258">
        <v>2022</v>
      </c>
      <c r="F33" s="258" t="s">
        <v>78</v>
      </c>
      <c r="G33" s="258"/>
      <c r="H33" s="259"/>
      <c r="I33" s="258" t="s">
        <v>340</v>
      </c>
      <c r="J33" s="248" t="s">
        <v>1046</v>
      </c>
      <c r="K33" s="256" t="s">
        <v>1001</v>
      </c>
      <c r="L33" s="257">
        <v>12</v>
      </c>
      <c r="M33" s="257">
        <v>2022</v>
      </c>
      <c r="N33" s="258"/>
      <c r="O33" s="258"/>
      <c r="P33" s="258"/>
      <c r="Q33" s="259"/>
      <c r="R33" s="258" t="s">
        <v>340</v>
      </c>
      <c r="S33" s="272"/>
    </row>
    <row r="34" spans="1:19" ht="24.5">
      <c r="A34" s="249" t="s">
        <v>1005</v>
      </c>
      <c r="B34" s="354"/>
      <c r="C34" s="250" t="s">
        <v>1001</v>
      </c>
      <c r="D34" s="251">
        <v>15</v>
      </c>
      <c r="E34" s="252">
        <v>2022</v>
      </c>
      <c r="F34" s="252" t="s">
        <v>78</v>
      </c>
      <c r="G34" s="252" t="s">
        <v>543</v>
      </c>
      <c r="H34" s="253"/>
      <c r="I34" s="252"/>
      <c r="J34" s="254"/>
      <c r="K34" s="250" t="s">
        <v>1001</v>
      </c>
      <c r="L34" s="251">
        <v>7</v>
      </c>
      <c r="M34" s="251">
        <v>2022</v>
      </c>
      <c r="N34" s="252" t="s">
        <v>78</v>
      </c>
      <c r="O34" s="252" t="s">
        <v>543</v>
      </c>
      <c r="P34" s="252"/>
      <c r="Q34" s="253"/>
      <c r="R34" s="252"/>
      <c r="S34" s="273"/>
    </row>
    <row r="35" spans="1:19" ht="24.5">
      <c r="A35" s="255" t="s">
        <v>1005</v>
      </c>
      <c r="B35" s="355"/>
      <c r="C35" s="256" t="s">
        <v>1001</v>
      </c>
      <c r="D35" s="257">
        <v>15</v>
      </c>
      <c r="E35" s="258">
        <v>2022</v>
      </c>
      <c r="F35" s="258" t="s">
        <v>78</v>
      </c>
      <c r="G35" s="258" t="s">
        <v>547</v>
      </c>
      <c r="H35" s="259"/>
      <c r="I35" s="258"/>
      <c r="J35" s="248"/>
      <c r="K35" s="256" t="s">
        <v>1001</v>
      </c>
      <c r="L35" s="257">
        <v>12</v>
      </c>
      <c r="M35" s="257">
        <v>2022</v>
      </c>
      <c r="N35" s="258" t="s">
        <v>78</v>
      </c>
      <c r="O35" s="258" t="s">
        <v>547</v>
      </c>
      <c r="P35" s="258"/>
      <c r="Q35" s="259"/>
      <c r="R35" s="258"/>
      <c r="S35" s="272"/>
    </row>
    <row r="36" spans="1:19" ht="24.5">
      <c r="A36" s="249" t="s">
        <v>1005</v>
      </c>
      <c r="B36" s="354"/>
      <c r="C36" s="250" t="s">
        <v>1001</v>
      </c>
      <c r="D36" s="251">
        <v>40</v>
      </c>
      <c r="E36" s="252">
        <v>2022</v>
      </c>
      <c r="F36" s="252" t="s">
        <v>78</v>
      </c>
      <c r="G36" s="252" t="s">
        <v>551</v>
      </c>
      <c r="H36" s="253"/>
      <c r="I36" s="252"/>
      <c r="J36" s="254"/>
      <c r="K36" s="250" t="s">
        <v>1001</v>
      </c>
      <c r="L36" s="251">
        <v>6</v>
      </c>
      <c r="M36" s="251">
        <v>2022</v>
      </c>
      <c r="N36" s="252" t="s">
        <v>78</v>
      </c>
      <c r="O36" s="252" t="s">
        <v>551</v>
      </c>
      <c r="P36" s="252"/>
      <c r="Q36" s="253"/>
      <c r="R36" s="252"/>
      <c r="S36" s="273"/>
    </row>
    <row r="37" spans="1:19" ht="24.5">
      <c r="A37" s="583" t="s">
        <v>864</v>
      </c>
      <c r="B37" s="359"/>
      <c r="C37" s="564" t="s">
        <v>1001</v>
      </c>
      <c r="D37" s="585">
        <v>20</v>
      </c>
      <c r="E37" s="587">
        <v>2022</v>
      </c>
      <c r="F37" s="572" t="s">
        <v>78</v>
      </c>
      <c r="G37" s="572"/>
      <c r="H37" s="574"/>
      <c r="I37" s="572"/>
      <c r="J37" s="577"/>
      <c r="K37" s="256" t="s">
        <v>1001</v>
      </c>
      <c r="L37" s="257">
        <v>2</v>
      </c>
      <c r="M37" s="257">
        <v>2022</v>
      </c>
      <c r="N37" s="258" t="s">
        <v>78</v>
      </c>
      <c r="O37" s="258" t="s">
        <v>547</v>
      </c>
      <c r="P37" s="258"/>
      <c r="Q37" s="259"/>
      <c r="R37" s="258"/>
      <c r="S37" s="272">
        <v>1</v>
      </c>
    </row>
    <row r="38" spans="1:19" ht="24.5">
      <c r="A38" s="584"/>
      <c r="B38" s="360"/>
      <c r="C38" s="565"/>
      <c r="D38" s="586"/>
      <c r="E38" s="588"/>
      <c r="F38" s="573"/>
      <c r="G38" s="573"/>
      <c r="H38" s="575"/>
      <c r="I38" s="573"/>
      <c r="J38" s="578"/>
      <c r="K38" s="250" t="s">
        <v>1001</v>
      </c>
      <c r="L38" s="251">
        <v>1</v>
      </c>
      <c r="M38" s="251">
        <v>2022</v>
      </c>
      <c r="N38" s="252" t="s">
        <v>78</v>
      </c>
      <c r="O38" s="252" t="s">
        <v>551</v>
      </c>
      <c r="P38" s="252"/>
      <c r="Q38" s="253"/>
      <c r="R38" s="252"/>
      <c r="S38" s="273"/>
    </row>
    <row r="39" spans="1:19" ht="24.5">
      <c r="A39" s="255" t="s">
        <v>1047</v>
      </c>
      <c r="B39" s="355"/>
      <c r="C39" s="256" t="s">
        <v>1001</v>
      </c>
      <c r="D39" s="257">
        <v>6</v>
      </c>
      <c r="E39" s="258">
        <v>2022</v>
      </c>
      <c r="F39" s="258" t="s">
        <v>78</v>
      </c>
      <c r="G39" s="258" t="s">
        <v>551</v>
      </c>
      <c r="H39" s="259">
        <v>44732</v>
      </c>
      <c r="I39" s="246" t="s">
        <v>1003</v>
      </c>
      <c r="J39" s="248" t="s">
        <v>1045</v>
      </c>
      <c r="K39" s="256" t="s">
        <v>1001</v>
      </c>
      <c r="L39" s="257">
        <v>6</v>
      </c>
      <c r="M39" s="258">
        <v>2022</v>
      </c>
      <c r="N39" s="258" t="s">
        <v>78</v>
      </c>
      <c r="O39" s="258" t="s">
        <v>551</v>
      </c>
      <c r="P39" s="258"/>
      <c r="Q39" s="259">
        <v>44732</v>
      </c>
      <c r="R39" s="246" t="s">
        <v>1003</v>
      </c>
      <c r="S39" s="248"/>
    </row>
    <row r="40" spans="1:19" ht="24.5">
      <c r="A40" s="255" t="s">
        <v>1047</v>
      </c>
      <c r="B40" s="355"/>
      <c r="C40" s="256" t="s">
        <v>1004</v>
      </c>
      <c r="D40" s="257">
        <v>8</v>
      </c>
      <c r="E40" s="258">
        <v>2022</v>
      </c>
      <c r="F40" s="258" t="s">
        <v>99</v>
      </c>
      <c r="G40" s="258" t="s">
        <v>556</v>
      </c>
      <c r="H40" s="259">
        <v>44747</v>
      </c>
      <c r="I40" s="246" t="s">
        <v>1003</v>
      </c>
      <c r="J40" s="248" t="s">
        <v>1045</v>
      </c>
      <c r="K40" s="256" t="s">
        <v>1004</v>
      </c>
      <c r="L40" s="257">
        <v>8</v>
      </c>
      <c r="M40" s="258">
        <v>2022</v>
      </c>
      <c r="N40" s="258" t="s">
        <v>99</v>
      </c>
      <c r="O40" s="258" t="s">
        <v>556</v>
      </c>
      <c r="P40" s="258"/>
      <c r="Q40" s="259">
        <v>44747</v>
      </c>
      <c r="R40" s="246" t="s">
        <v>1003</v>
      </c>
      <c r="S40" s="272"/>
    </row>
    <row r="41" spans="1:19" ht="24.5">
      <c r="A41" s="249" t="s">
        <v>1014</v>
      </c>
      <c r="B41" s="354"/>
      <c r="C41" s="250" t="s">
        <v>1004</v>
      </c>
      <c r="D41" s="251">
        <v>14</v>
      </c>
      <c r="E41" s="252">
        <v>2022</v>
      </c>
      <c r="F41" s="252" t="s">
        <v>99</v>
      </c>
      <c r="G41" s="252" t="s">
        <v>563</v>
      </c>
      <c r="H41" s="253">
        <v>44810</v>
      </c>
      <c r="I41" s="252" t="s">
        <v>1003</v>
      </c>
      <c r="J41" s="254" t="s">
        <v>1044</v>
      </c>
      <c r="K41" s="250" t="s">
        <v>1004</v>
      </c>
      <c r="L41" s="251">
        <v>14</v>
      </c>
      <c r="M41" s="252">
        <v>2022</v>
      </c>
      <c r="N41" s="252" t="s">
        <v>99</v>
      </c>
      <c r="O41" s="252" t="s">
        <v>563</v>
      </c>
      <c r="P41" s="252"/>
      <c r="Q41" s="253">
        <v>44810</v>
      </c>
      <c r="R41" s="252" t="s">
        <v>1003</v>
      </c>
      <c r="S41" s="273"/>
    </row>
    <row r="42" spans="1:19" ht="24.5">
      <c r="A42" s="255" t="s">
        <v>527</v>
      </c>
      <c r="B42" s="355"/>
      <c r="C42" s="256" t="s">
        <v>1004</v>
      </c>
      <c r="D42" s="257">
        <v>165</v>
      </c>
      <c r="E42" s="258">
        <v>2022</v>
      </c>
      <c r="F42" s="258" t="s">
        <v>99</v>
      </c>
      <c r="G42" s="258" t="s">
        <v>556</v>
      </c>
      <c r="H42" s="259"/>
      <c r="I42" s="258"/>
      <c r="J42" s="248"/>
      <c r="K42" s="256" t="s">
        <v>1004</v>
      </c>
      <c r="L42" s="257">
        <v>123</v>
      </c>
      <c r="M42" s="257">
        <v>2022</v>
      </c>
      <c r="N42" s="258" t="s">
        <v>99</v>
      </c>
      <c r="O42" s="258" t="s">
        <v>556</v>
      </c>
      <c r="P42" s="258"/>
      <c r="Q42" s="259"/>
      <c r="R42" s="258"/>
      <c r="S42" s="272">
        <v>8</v>
      </c>
    </row>
    <row r="43" spans="1:19" ht="24.5">
      <c r="A43" s="249" t="s">
        <v>527</v>
      </c>
      <c r="B43" s="354"/>
      <c r="C43" s="250" t="s">
        <v>1004</v>
      </c>
      <c r="D43" s="251">
        <v>174</v>
      </c>
      <c r="E43" s="252">
        <v>2022</v>
      </c>
      <c r="F43" s="252" t="s">
        <v>99</v>
      </c>
      <c r="G43" s="252" t="s">
        <v>558</v>
      </c>
      <c r="H43" s="253"/>
      <c r="I43" s="252"/>
      <c r="J43" s="254"/>
      <c r="K43" s="250" t="s">
        <v>1004</v>
      </c>
      <c r="L43" s="251">
        <v>129</v>
      </c>
      <c r="M43" s="251">
        <v>2022</v>
      </c>
      <c r="N43" s="252" t="s">
        <v>99</v>
      </c>
      <c r="O43" s="252" t="s">
        <v>558</v>
      </c>
      <c r="P43" s="252"/>
      <c r="Q43" s="253"/>
      <c r="R43" s="252"/>
      <c r="S43" s="273">
        <v>10</v>
      </c>
    </row>
    <row r="44" spans="1:19" ht="24.5">
      <c r="A44" s="255" t="s">
        <v>527</v>
      </c>
      <c r="B44" s="355"/>
      <c r="C44" s="256" t="s">
        <v>1004</v>
      </c>
      <c r="D44" s="257">
        <v>115</v>
      </c>
      <c r="E44" s="258">
        <v>2022</v>
      </c>
      <c r="F44" s="258" t="s">
        <v>99</v>
      </c>
      <c r="G44" s="258" t="s">
        <v>563</v>
      </c>
      <c r="H44" s="259"/>
      <c r="I44" s="258"/>
      <c r="J44" s="248"/>
      <c r="K44" s="256" t="s">
        <v>1004</v>
      </c>
      <c r="L44" s="257">
        <v>83</v>
      </c>
      <c r="M44" s="257">
        <v>2022</v>
      </c>
      <c r="N44" s="258" t="s">
        <v>99</v>
      </c>
      <c r="O44" s="258" t="s">
        <v>563</v>
      </c>
      <c r="P44" s="258"/>
      <c r="Q44" s="259"/>
      <c r="R44" s="258"/>
      <c r="S44" s="272" t="s">
        <v>1048</v>
      </c>
    </row>
    <row r="45" spans="1:19" ht="24.5">
      <c r="A45" s="249" t="s">
        <v>766</v>
      </c>
      <c r="B45" s="354"/>
      <c r="C45" s="250" t="s">
        <v>1001</v>
      </c>
      <c r="D45" s="251">
        <v>112</v>
      </c>
      <c r="E45" s="252">
        <v>2022</v>
      </c>
      <c r="F45" s="252" t="s">
        <v>99</v>
      </c>
      <c r="G45" s="252"/>
      <c r="H45" s="253"/>
      <c r="I45" s="252"/>
      <c r="J45" s="254"/>
      <c r="K45" s="250" t="s">
        <v>1001</v>
      </c>
      <c r="L45" s="251">
        <v>30</v>
      </c>
      <c r="M45" s="251">
        <v>2022</v>
      </c>
      <c r="N45" s="252" t="s">
        <v>99</v>
      </c>
      <c r="O45" s="252" t="s">
        <v>558</v>
      </c>
      <c r="P45" s="252"/>
      <c r="Q45" s="253"/>
      <c r="R45" s="252"/>
      <c r="S45" s="273"/>
    </row>
    <row r="46" spans="1:19" ht="24.5">
      <c r="A46" s="255" t="s">
        <v>894</v>
      </c>
      <c r="B46" s="355"/>
      <c r="C46" s="256" t="s">
        <v>1001</v>
      </c>
      <c r="D46" s="257">
        <v>164</v>
      </c>
      <c r="E46" s="258">
        <v>2022</v>
      </c>
      <c r="F46" s="258" t="s">
        <v>99</v>
      </c>
      <c r="G46" s="258"/>
      <c r="H46" s="259"/>
      <c r="I46" s="258"/>
      <c r="J46" s="248"/>
      <c r="K46" s="256"/>
      <c r="L46" s="257">
        <v>0</v>
      </c>
      <c r="M46" s="257"/>
      <c r="N46" s="258"/>
      <c r="O46" s="258"/>
      <c r="P46" s="258"/>
      <c r="Q46" s="259"/>
      <c r="R46" s="258"/>
      <c r="S46" s="272"/>
    </row>
    <row r="47" spans="1:19" ht="24.5">
      <c r="A47" s="255" t="s">
        <v>899</v>
      </c>
      <c r="B47" s="355"/>
      <c r="C47" s="256" t="s">
        <v>1001</v>
      </c>
      <c r="D47" s="257">
        <v>9</v>
      </c>
      <c r="E47" s="258">
        <v>2022</v>
      </c>
      <c r="F47" s="258" t="s">
        <v>47</v>
      </c>
      <c r="G47" s="258" t="s">
        <v>528</v>
      </c>
      <c r="H47" s="259" t="s">
        <v>543</v>
      </c>
      <c r="I47" s="258" t="s">
        <v>1003</v>
      </c>
      <c r="J47" s="248" t="s">
        <v>1049</v>
      </c>
      <c r="K47" s="256" t="s">
        <v>1001</v>
      </c>
      <c r="L47" s="257">
        <v>9</v>
      </c>
      <c r="M47" s="257">
        <v>2022</v>
      </c>
      <c r="N47" s="258" t="s">
        <v>47</v>
      </c>
      <c r="O47" s="258" t="s">
        <v>528</v>
      </c>
      <c r="P47" s="258"/>
      <c r="Q47" s="259">
        <v>44677</v>
      </c>
      <c r="R47" s="258" t="s">
        <v>1003</v>
      </c>
      <c r="S47" s="272"/>
    </row>
    <row r="48" spans="1:19" ht="24.5">
      <c r="A48" s="255" t="s">
        <v>899</v>
      </c>
      <c r="B48" s="355"/>
      <c r="C48" s="256" t="s">
        <v>1001</v>
      </c>
      <c r="D48" s="257">
        <v>34</v>
      </c>
      <c r="E48" s="258">
        <v>2022</v>
      </c>
      <c r="F48" s="258" t="s">
        <v>47</v>
      </c>
      <c r="G48" s="258" t="s">
        <v>535</v>
      </c>
      <c r="H48" s="259" t="s">
        <v>543</v>
      </c>
      <c r="I48" s="258" t="s">
        <v>1003</v>
      </c>
      <c r="J48" s="248" t="s">
        <v>1049</v>
      </c>
      <c r="K48" s="256" t="s">
        <v>1001</v>
      </c>
      <c r="L48" s="257">
        <v>34</v>
      </c>
      <c r="M48" s="257">
        <v>2022</v>
      </c>
      <c r="N48" s="258" t="s">
        <v>47</v>
      </c>
      <c r="O48" s="258" t="s">
        <v>535</v>
      </c>
      <c r="P48" s="258"/>
      <c r="Q48" s="259">
        <v>44677</v>
      </c>
      <c r="R48" s="258" t="s">
        <v>1003</v>
      </c>
      <c r="S48" s="272"/>
    </row>
    <row r="49" spans="1:19" ht="25" thickBot="1">
      <c r="A49" s="255" t="s">
        <v>899</v>
      </c>
      <c r="B49" s="355"/>
      <c r="C49" s="256" t="s">
        <v>1001</v>
      </c>
      <c r="D49" s="257">
        <v>20</v>
      </c>
      <c r="E49" s="258">
        <v>2022</v>
      </c>
      <c r="F49" s="258" t="s">
        <v>47</v>
      </c>
      <c r="G49" s="258" t="s">
        <v>1007</v>
      </c>
      <c r="H49" s="259" t="s">
        <v>543</v>
      </c>
      <c r="I49" s="258" t="s">
        <v>1003</v>
      </c>
      <c r="J49" s="248" t="s">
        <v>1049</v>
      </c>
      <c r="K49" s="256" t="s">
        <v>1001</v>
      </c>
      <c r="L49" s="257">
        <v>20</v>
      </c>
      <c r="M49" s="257">
        <v>2022</v>
      </c>
      <c r="N49" s="258" t="s">
        <v>47</v>
      </c>
      <c r="O49" s="383" t="s">
        <v>1007</v>
      </c>
      <c r="P49" s="381"/>
      <c r="Q49" s="259">
        <v>44677</v>
      </c>
      <c r="R49" s="258" t="s">
        <v>1003</v>
      </c>
      <c r="S49" s="272"/>
    </row>
    <row r="50" spans="1:19" ht="25" thickBot="1">
      <c r="A50" s="255" t="s">
        <v>899</v>
      </c>
      <c r="B50" s="355"/>
      <c r="C50" s="256" t="s">
        <v>1001</v>
      </c>
      <c r="D50" s="257">
        <v>17</v>
      </c>
      <c r="E50" s="258">
        <v>2022</v>
      </c>
      <c r="F50" s="258" t="s">
        <v>78</v>
      </c>
      <c r="G50" s="258" t="s">
        <v>543</v>
      </c>
      <c r="H50" s="257" t="s">
        <v>543</v>
      </c>
      <c r="I50" s="258" t="s">
        <v>1003</v>
      </c>
      <c r="J50" s="257" t="s">
        <v>1050</v>
      </c>
      <c r="K50" s="256" t="s">
        <v>1001</v>
      </c>
      <c r="L50" s="257">
        <v>17</v>
      </c>
      <c r="M50" s="257">
        <v>2022</v>
      </c>
      <c r="N50" s="258" t="s">
        <v>78</v>
      </c>
      <c r="O50" s="383" t="s">
        <v>543</v>
      </c>
      <c r="P50" s="381"/>
      <c r="Q50" s="259">
        <v>44677</v>
      </c>
      <c r="R50" s="257" t="s">
        <v>1003</v>
      </c>
      <c r="S50" s="257"/>
    </row>
    <row r="51" spans="1:19" ht="25" thickBot="1">
      <c r="A51" s="255" t="s">
        <v>899</v>
      </c>
      <c r="B51" s="355"/>
      <c r="C51" s="256" t="s">
        <v>1001</v>
      </c>
      <c r="D51" s="257">
        <v>75</v>
      </c>
      <c r="E51" s="258">
        <v>2022</v>
      </c>
      <c r="F51" s="258" t="s">
        <v>78</v>
      </c>
      <c r="G51" s="258" t="s">
        <v>547</v>
      </c>
      <c r="H51" s="257" t="s">
        <v>547</v>
      </c>
      <c r="I51" s="258" t="s">
        <v>1003</v>
      </c>
      <c r="J51" s="257" t="s">
        <v>1050</v>
      </c>
      <c r="K51" s="256" t="s">
        <v>1001</v>
      </c>
      <c r="L51" s="257">
        <v>75</v>
      </c>
      <c r="M51" s="257">
        <v>2022</v>
      </c>
      <c r="N51" s="258" t="s">
        <v>78</v>
      </c>
      <c r="O51" s="383" t="s">
        <v>547</v>
      </c>
      <c r="P51" s="381"/>
      <c r="Q51" s="259">
        <v>44684</v>
      </c>
      <c r="R51" s="257" t="s">
        <v>1003</v>
      </c>
      <c r="S51" s="257"/>
    </row>
    <row r="52" spans="1:19" ht="25" thickBot="1">
      <c r="A52" s="255" t="s">
        <v>899</v>
      </c>
      <c r="B52" s="355"/>
      <c r="C52" s="256" t="s">
        <v>1001</v>
      </c>
      <c r="D52" s="257">
        <v>33</v>
      </c>
      <c r="E52" s="258">
        <v>2022</v>
      </c>
      <c r="F52" s="258" t="s">
        <v>78</v>
      </c>
      <c r="G52" s="258" t="s">
        <v>551</v>
      </c>
      <c r="H52" s="257" t="s">
        <v>551</v>
      </c>
      <c r="I52" s="258" t="s">
        <v>1003</v>
      </c>
      <c r="J52" s="257" t="s">
        <v>1050</v>
      </c>
      <c r="K52" s="256" t="s">
        <v>1001</v>
      </c>
      <c r="L52" s="257">
        <v>33</v>
      </c>
      <c r="M52" s="257">
        <v>2022</v>
      </c>
      <c r="N52" s="258" t="s">
        <v>78</v>
      </c>
      <c r="O52" s="383" t="s">
        <v>551</v>
      </c>
      <c r="P52" s="381"/>
      <c r="Q52" s="259">
        <v>44726</v>
      </c>
      <c r="R52" s="257" t="s">
        <v>1003</v>
      </c>
      <c r="S52" s="257"/>
    </row>
    <row r="53" spans="1:19" ht="25" thickBot="1">
      <c r="A53" s="255" t="s">
        <v>899</v>
      </c>
      <c r="B53" s="355"/>
      <c r="C53" s="256" t="s">
        <v>1001</v>
      </c>
      <c r="D53" s="257">
        <v>25</v>
      </c>
      <c r="E53" s="258">
        <v>2022</v>
      </c>
      <c r="F53" s="258" t="s">
        <v>99</v>
      </c>
      <c r="G53" s="258" t="s">
        <v>556</v>
      </c>
      <c r="H53" s="257" t="s">
        <v>556</v>
      </c>
      <c r="I53" s="258" t="s">
        <v>1003</v>
      </c>
      <c r="J53" s="257" t="s">
        <v>1050</v>
      </c>
      <c r="K53" s="256" t="s">
        <v>1001</v>
      </c>
      <c r="L53" s="257">
        <v>25</v>
      </c>
      <c r="M53" s="257">
        <v>2022</v>
      </c>
      <c r="N53" s="258" t="s">
        <v>99</v>
      </c>
      <c r="O53" s="383" t="s">
        <v>556</v>
      </c>
      <c r="P53" s="381"/>
      <c r="Q53" s="259">
        <v>44760</v>
      </c>
      <c r="R53" s="257" t="s">
        <v>1003</v>
      </c>
      <c r="S53" s="257"/>
    </row>
    <row r="54" spans="1:19" ht="25" thickBot="1">
      <c r="A54" s="255" t="s">
        <v>899</v>
      </c>
      <c r="B54" s="355"/>
      <c r="C54" s="256" t="s">
        <v>1001</v>
      </c>
      <c r="D54" s="257">
        <v>32</v>
      </c>
      <c r="E54" s="258">
        <v>2022</v>
      </c>
      <c r="F54" s="258" t="s">
        <v>99</v>
      </c>
      <c r="G54" s="258" t="s">
        <v>558</v>
      </c>
      <c r="H54" s="257" t="s">
        <v>558</v>
      </c>
      <c r="I54" s="258" t="s">
        <v>1003</v>
      </c>
      <c r="J54" s="257" t="s">
        <v>1050</v>
      </c>
      <c r="K54" s="256" t="s">
        <v>1001</v>
      </c>
      <c r="L54" s="257">
        <v>32</v>
      </c>
      <c r="M54" s="257">
        <v>2022</v>
      </c>
      <c r="N54" s="258" t="s">
        <v>99</v>
      </c>
      <c r="O54" s="383" t="s">
        <v>558</v>
      </c>
      <c r="P54" s="381"/>
      <c r="Q54" s="259">
        <v>44789</v>
      </c>
      <c r="R54" s="257" t="s">
        <v>1003</v>
      </c>
      <c r="S54" s="257"/>
    </row>
    <row r="55" spans="1:19" ht="25" thickBot="1">
      <c r="A55" s="255" t="s">
        <v>899</v>
      </c>
      <c r="B55" s="355"/>
      <c r="C55" s="256" t="s">
        <v>1001</v>
      </c>
      <c r="D55" s="257">
        <v>73</v>
      </c>
      <c r="E55" s="258">
        <v>2022</v>
      </c>
      <c r="F55" s="258" t="s">
        <v>99</v>
      </c>
      <c r="G55" s="258" t="s">
        <v>563</v>
      </c>
      <c r="H55" s="257" t="s">
        <v>563</v>
      </c>
      <c r="I55" s="258" t="s">
        <v>1003</v>
      </c>
      <c r="J55" s="257" t="s">
        <v>1050</v>
      </c>
      <c r="K55" s="256" t="s">
        <v>1001</v>
      </c>
      <c r="L55" s="257">
        <v>73</v>
      </c>
      <c r="M55" s="257">
        <v>2022</v>
      </c>
      <c r="N55" s="258" t="s">
        <v>99</v>
      </c>
      <c r="O55" s="383" t="s">
        <v>563</v>
      </c>
      <c r="P55" s="381"/>
      <c r="Q55" s="259">
        <v>44823</v>
      </c>
      <c r="R55" s="257" t="s">
        <v>1003</v>
      </c>
      <c r="S55" s="257"/>
    </row>
    <row r="56" spans="1:19" ht="25" thickBot="1">
      <c r="A56" s="255" t="s">
        <v>899</v>
      </c>
      <c r="B56" s="355"/>
      <c r="C56" s="256" t="s">
        <v>1001</v>
      </c>
      <c r="D56" s="257">
        <v>15</v>
      </c>
      <c r="E56" s="258">
        <v>2022</v>
      </c>
      <c r="F56" s="258" t="s">
        <v>121</v>
      </c>
      <c r="G56" s="258" t="s">
        <v>566</v>
      </c>
      <c r="H56" s="257" t="s">
        <v>566</v>
      </c>
      <c r="I56" s="258" t="s">
        <v>1003</v>
      </c>
      <c r="J56" s="257" t="s">
        <v>1050</v>
      </c>
      <c r="K56" s="256" t="s">
        <v>1001</v>
      </c>
      <c r="L56" s="257">
        <v>13</v>
      </c>
      <c r="M56" s="257">
        <v>2022</v>
      </c>
      <c r="N56" s="258" t="s">
        <v>121</v>
      </c>
      <c r="O56" s="383" t="s">
        <v>566</v>
      </c>
      <c r="P56" s="381"/>
      <c r="Q56" s="259">
        <v>44844</v>
      </c>
      <c r="R56" s="257" t="s">
        <v>1003</v>
      </c>
      <c r="S56" s="257"/>
    </row>
    <row r="57" spans="1:19" ht="24.5">
      <c r="A57" s="255" t="s">
        <v>899</v>
      </c>
      <c r="B57" s="355"/>
      <c r="C57" s="256" t="s">
        <v>1001</v>
      </c>
      <c r="D57" s="257">
        <v>10</v>
      </c>
      <c r="E57" s="258">
        <v>2022</v>
      </c>
      <c r="F57" s="258" t="s">
        <v>121</v>
      </c>
      <c r="G57" s="258" t="s">
        <v>1010</v>
      </c>
      <c r="H57" s="257" t="s">
        <v>568</v>
      </c>
      <c r="I57" s="258" t="s">
        <v>1003</v>
      </c>
      <c r="J57" s="257" t="s">
        <v>1050</v>
      </c>
      <c r="K57" s="256" t="s">
        <v>1001</v>
      </c>
      <c r="L57" s="257">
        <v>15</v>
      </c>
      <c r="M57" s="257">
        <v>2022</v>
      </c>
      <c r="N57" s="257" t="s">
        <v>121</v>
      </c>
      <c r="O57" s="257" t="s">
        <v>1010</v>
      </c>
      <c r="P57" s="257"/>
      <c r="Q57" s="338" t="s">
        <v>1051</v>
      </c>
      <c r="R57" s="257" t="s">
        <v>340</v>
      </c>
      <c r="S57" s="257"/>
    </row>
    <row r="58" spans="1:19" ht="24.5">
      <c r="A58" s="255" t="s">
        <v>899</v>
      </c>
      <c r="B58" s="355"/>
      <c r="C58" s="256" t="s">
        <v>1001</v>
      </c>
      <c r="D58" s="257">
        <v>5</v>
      </c>
      <c r="E58" s="258">
        <v>2022</v>
      </c>
      <c r="F58" s="258" t="s">
        <v>121</v>
      </c>
      <c r="G58" s="258" t="s">
        <v>570</v>
      </c>
      <c r="H58" s="257" t="s">
        <v>570</v>
      </c>
      <c r="I58" s="258" t="s">
        <v>1003</v>
      </c>
      <c r="J58" s="257" t="s">
        <v>1050</v>
      </c>
      <c r="K58" s="256" t="s">
        <v>1001</v>
      </c>
      <c r="L58" s="257">
        <v>25</v>
      </c>
      <c r="M58" s="257">
        <v>2022</v>
      </c>
      <c r="N58" s="257" t="s">
        <v>121</v>
      </c>
      <c r="O58" s="257" t="s">
        <v>570</v>
      </c>
      <c r="P58" s="257"/>
      <c r="Q58" s="338" t="s">
        <v>1051</v>
      </c>
      <c r="R58" s="257" t="s">
        <v>340</v>
      </c>
      <c r="S58" s="257"/>
    </row>
    <row r="59" spans="1:19" ht="24.5">
      <c r="A59" s="255" t="s">
        <v>264</v>
      </c>
      <c r="B59" s="355"/>
      <c r="C59" s="256" t="s">
        <v>1001</v>
      </c>
      <c r="D59" s="257">
        <v>15</v>
      </c>
      <c r="E59" s="258">
        <v>2023</v>
      </c>
      <c r="F59" s="258" t="s">
        <v>47</v>
      </c>
      <c r="G59" s="258" t="s">
        <v>528</v>
      </c>
      <c r="H59" s="257" t="s">
        <v>528</v>
      </c>
      <c r="I59" s="258" t="s">
        <v>1003</v>
      </c>
      <c r="J59" s="257" t="s">
        <v>1050</v>
      </c>
      <c r="K59" s="256" t="s">
        <v>1001</v>
      </c>
      <c r="L59" s="257">
        <v>5</v>
      </c>
      <c r="M59" s="257">
        <v>2023</v>
      </c>
      <c r="N59" s="257" t="s">
        <v>47</v>
      </c>
      <c r="O59" s="257" t="s">
        <v>528</v>
      </c>
      <c r="P59" s="257"/>
      <c r="Q59" s="338" t="s">
        <v>1052</v>
      </c>
      <c r="R59" s="257" t="s">
        <v>340</v>
      </c>
      <c r="S59" s="257"/>
    </row>
    <row r="60" spans="1:19" ht="24.5">
      <c r="A60" s="255" t="s">
        <v>264</v>
      </c>
      <c r="B60" s="355"/>
      <c r="C60" s="256" t="s">
        <v>1001</v>
      </c>
      <c r="D60" s="257">
        <v>15</v>
      </c>
      <c r="E60" s="258">
        <v>2023</v>
      </c>
      <c r="F60" s="258" t="s">
        <v>47</v>
      </c>
      <c r="G60" s="258" t="s">
        <v>535</v>
      </c>
      <c r="H60" s="257" t="s">
        <v>535</v>
      </c>
      <c r="I60" s="258" t="s">
        <v>1003</v>
      </c>
      <c r="J60" s="257" t="s">
        <v>1050</v>
      </c>
      <c r="K60" s="256" t="s">
        <v>1001</v>
      </c>
      <c r="L60" s="257">
        <v>15</v>
      </c>
      <c r="M60" s="257">
        <v>2023</v>
      </c>
      <c r="N60" s="257" t="s">
        <v>47</v>
      </c>
      <c r="O60" s="257" t="s">
        <v>535</v>
      </c>
      <c r="P60" s="257"/>
      <c r="Q60" s="338" t="s">
        <v>1052</v>
      </c>
      <c r="R60" s="257" t="s">
        <v>340</v>
      </c>
      <c r="S60" s="257"/>
    </row>
    <row r="61" spans="1:19" ht="24.5">
      <c r="A61" s="255" t="s">
        <v>264</v>
      </c>
      <c r="B61" s="355"/>
      <c r="C61" s="256" t="s">
        <v>1001</v>
      </c>
      <c r="D61" s="257">
        <v>15</v>
      </c>
      <c r="E61" s="258">
        <v>2023</v>
      </c>
      <c r="F61" s="258" t="s">
        <v>47</v>
      </c>
      <c r="G61" s="258" t="s">
        <v>1007</v>
      </c>
      <c r="H61" s="257" t="s">
        <v>539</v>
      </c>
      <c r="I61" s="258" t="s">
        <v>1003</v>
      </c>
      <c r="J61" s="257" t="s">
        <v>1050</v>
      </c>
      <c r="K61" s="256" t="s">
        <v>1001</v>
      </c>
      <c r="L61" s="257">
        <v>18</v>
      </c>
      <c r="M61" s="257">
        <v>2023</v>
      </c>
      <c r="N61" s="257" t="s">
        <v>47</v>
      </c>
      <c r="O61" s="257" t="s">
        <v>1007</v>
      </c>
      <c r="P61" s="257"/>
      <c r="Q61" s="338" t="s">
        <v>1053</v>
      </c>
      <c r="R61" s="257"/>
      <c r="S61" s="257"/>
    </row>
    <row r="62" spans="1:19" ht="24.5">
      <c r="A62" s="255" t="s">
        <v>264</v>
      </c>
      <c r="B62" s="355"/>
      <c r="C62" s="256" t="s">
        <v>1001</v>
      </c>
      <c r="D62" s="257">
        <v>85</v>
      </c>
      <c r="E62" s="258">
        <v>2023</v>
      </c>
      <c r="F62" s="258" t="s">
        <v>78</v>
      </c>
      <c r="G62" s="258" t="s">
        <v>1054</v>
      </c>
      <c r="H62" s="257" t="s">
        <v>78</v>
      </c>
      <c r="I62" s="258"/>
      <c r="J62" s="382" t="s">
        <v>1050</v>
      </c>
      <c r="K62" s="256" t="s">
        <v>1001</v>
      </c>
      <c r="L62" s="257"/>
      <c r="M62" s="257"/>
      <c r="N62" s="257"/>
      <c r="O62" s="257"/>
      <c r="P62" s="257"/>
      <c r="Q62" s="338"/>
      <c r="R62" s="257"/>
      <c r="S62" s="382"/>
    </row>
    <row r="63" spans="1:19" ht="24.5">
      <c r="A63" s="255" t="s">
        <v>1009</v>
      </c>
      <c r="B63" s="355"/>
      <c r="C63" s="256" t="s">
        <v>1001</v>
      </c>
      <c r="D63" s="257">
        <v>41</v>
      </c>
      <c r="E63" s="258">
        <v>2022</v>
      </c>
      <c r="F63" s="258" t="s">
        <v>99</v>
      </c>
      <c r="G63" s="258"/>
      <c r="H63" s="259"/>
      <c r="I63" s="258" t="s">
        <v>340</v>
      </c>
      <c r="J63" s="248" t="s">
        <v>1046</v>
      </c>
      <c r="K63" s="256" t="s">
        <v>1001</v>
      </c>
      <c r="L63" s="257">
        <v>30</v>
      </c>
      <c r="M63" s="257">
        <v>2022</v>
      </c>
      <c r="N63" s="258"/>
      <c r="O63" s="258"/>
      <c r="P63" s="258"/>
      <c r="Q63" s="259"/>
      <c r="R63" s="258" t="s">
        <v>340</v>
      </c>
      <c r="S63" s="272">
        <v>17</v>
      </c>
    </row>
    <row r="64" spans="1:19" ht="24.5">
      <c r="A64" s="249" t="s">
        <v>1011</v>
      </c>
      <c r="B64" s="354"/>
      <c r="C64" s="250" t="s">
        <v>1001</v>
      </c>
      <c r="D64" s="251">
        <v>11</v>
      </c>
      <c r="E64" s="252">
        <v>2022</v>
      </c>
      <c r="F64" s="252" t="s">
        <v>99</v>
      </c>
      <c r="G64" s="252" t="s">
        <v>556</v>
      </c>
      <c r="H64" s="253"/>
      <c r="I64" s="252"/>
      <c r="J64" s="254"/>
      <c r="K64" s="250" t="s">
        <v>1001</v>
      </c>
      <c r="L64" s="251">
        <v>11</v>
      </c>
      <c r="M64" s="252">
        <v>2022</v>
      </c>
      <c r="N64" s="252" t="s">
        <v>99</v>
      </c>
      <c r="O64" s="252" t="s">
        <v>556</v>
      </c>
      <c r="P64" s="252"/>
      <c r="Q64" s="253"/>
      <c r="R64" s="252"/>
      <c r="S64" s="273"/>
    </row>
    <row r="65" spans="1:19" ht="24.5">
      <c r="A65" s="255" t="s">
        <v>1005</v>
      </c>
      <c r="B65" s="355"/>
      <c r="C65" s="256" t="s">
        <v>1001</v>
      </c>
      <c r="D65" s="257">
        <v>20</v>
      </c>
      <c r="E65" s="258">
        <v>2022</v>
      </c>
      <c r="F65" s="258" t="s">
        <v>99</v>
      </c>
      <c r="G65" s="258" t="s">
        <v>556</v>
      </c>
      <c r="H65" s="259"/>
      <c r="I65" s="258"/>
      <c r="J65" s="248"/>
      <c r="K65" s="256" t="s">
        <v>1001</v>
      </c>
      <c r="L65" s="257">
        <v>12</v>
      </c>
      <c r="M65" s="257">
        <v>2022</v>
      </c>
      <c r="N65" s="258" t="s">
        <v>99</v>
      </c>
      <c r="O65" s="258" t="s">
        <v>556</v>
      </c>
      <c r="P65" s="258"/>
      <c r="Q65" s="259"/>
      <c r="R65" s="258"/>
      <c r="S65" s="272"/>
    </row>
    <row r="66" spans="1:19" ht="24.5">
      <c r="A66" s="249" t="s">
        <v>1005</v>
      </c>
      <c r="B66" s="354"/>
      <c r="C66" s="250" t="s">
        <v>1001</v>
      </c>
      <c r="D66" s="251">
        <v>20</v>
      </c>
      <c r="E66" s="252">
        <v>2022</v>
      </c>
      <c r="F66" s="252" t="s">
        <v>99</v>
      </c>
      <c r="G66" s="252" t="s">
        <v>558</v>
      </c>
      <c r="H66" s="253"/>
      <c r="I66" s="252"/>
      <c r="J66" s="254"/>
      <c r="K66" s="250" t="s">
        <v>1001</v>
      </c>
      <c r="L66" s="251">
        <v>0</v>
      </c>
      <c r="M66" s="251">
        <v>2022</v>
      </c>
      <c r="N66" s="252" t="s">
        <v>99</v>
      </c>
      <c r="O66" s="252" t="s">
        <v>558</v>
      </c>
      <c r="P66" s="252"/>
      <c r="Q66" s="253"/>
      <c r="R66" s="252"/>
      <c r="S66" s="273"/>
    </row>
    <row r="67" spans="1:19" ht="24.5">
      <c r="A67" s="255" t="s">
        <v>1005</v>
      </c>
      <c r="B67" s="355"/>
      <c r="C67" s="256" t="s">
        <v>1001</v>
      </c>
      <c r="D67" s="257">
        <v>20</v>
      </c>
      <c r="E67" s="258">
        <v>2022</v>
      </c>
      <c r="F67" s="258" t="s">
        <v>99</v>
      </c>
      <c r="G67" s="258" t="s">
        <v>563</v>
      </c>
      <c r="H67" s="259"/>
      <c r="I67" s="258"/>
      <c r="J67" s="248"/>
      <c r="K67" s="256" t="s">
        <v>1001</v>
      </c>
      <c r="L67" s="257">
        <v>0</v>
      </c>
      <c r="M67" s="257">
        <v>2022</v>
      </c>
      <c r="N67" s="258" t="s">
        <v>99</v>
      </c>
      <c r="O67" s="258" t="s">
        <v>563</v>
      </c>
      <c r="P67" s="258"/>
      <c r="Q67" s="259"/>
      <c r="R67" s="258"/>
      <c r="S67" s="272"/>
    </row>
    <row r="68" spans="1:19" ht="24.5">
      <c r="A68" s="249" t="s">
        <v>864</v>
      </c>
      <c r="B68" s="354"/>
      <c r="C68" s="250" t="s">
        <v>1001</v>
      </c>
      <c r="D68" s="251">
        <v>2</v>
      </c>
      <c r="E68" s="252">
        <v>2022</v>
      </c>
      <c r="F68" s="252" t="s">
        <v>99</v>
      </c>
      <c r="G68" s="252" t="s">
        <v>558</v>
      </c>
      <c r="H68" s="253"/>
      <c r="I68" s="252"/>
      <c r="J68" s="254"/>
      <c r="K68" s="250" t="s">
        <v>1001</v>
      </c>
      <c r="L68" s="251">
        <v>1</v>
      </c>
      <c r="M68" s="252">
        <v>2022</v>
      </c>
      <c r="N68" s="252" t="s">
        <v>78</v>
      </c>
      <c r="O68" s="252" t="s">
        <v>551</v>
      </c>
      <c r="P68" s="252"/>
      <c r="Q68" s="253"/>
      <c r="R68" s="252"/>
      <c r="S68" s="273">
        <v>1</v>
      </c>
    </row>
    <row r="69" spans="1:19" ht="24.5">
      <c r="A69" s="255" t="s">
        <v>864</v>
      </c>
      <c r="B69" s="355"/>
      <c r="C69" s="256" t="s">
        <v>1001</v>
      </c>
      <c r="D69" s="257">
        <v>2</v>
      </c>
      <c r="E69" s="258">
        <v>2022</v>
      </c>
      <c r="F69" s="258" t="s">
        <v>99</v>
      </c>
      <c r="G69" s="258" t="s">
        <v>563</v>
      </c>
      <c r="H69" s="259"/>
      <c r="I69" s="258"/>
      <c r="J69" s="248"/>
      <c r="K69" s="256" t="s">
        <v>1001</v>
      </c>
      <c r="L69" s="257">
        <v>4</v>
      </c>
      <c r="M69" s="257">
        <v>2022</v>
      </c>
      <c r="N69" s="258" t="s">
        <v>99</v>
      </c>
      <c r="O69" s="258" t="s">
        <v>558</v>
      </c>
      <c r="P69" s="258"/>
      <c r="Q69" s="259"/>
      <c r="R69" s="258"/>
      <c r="S69" s="272">
        <v>1</v>
      </c>
    </row>
    <row r="70" spans="1:19" ht="24.5">
      <c r="A70" s="249" t="s">
        <v>527</v>
      </c>
      <c r="B70" s="354"/>
      <c r="C70" s="256" t="s">
        <v>1004</v>
      </c>
      <c r="D70" s="251">
        <v>59</v>
      </c>
      <c r="E70" s="252">
        <v>2022</v>
      </c>
      <c r="F70" s="252" t="s">
        <v>99</v>
      </c>
      <c r="G70" s="252" t="s">
        <v>566</v>
      </c>
      <c r="H70" s="253"/>
      <c r="I70" s="252"/>
      <c r="J70" s="254"/>
      <c r="K70" s="250" t="s">
        <v>1004</v>
      </c>
      <c r="L70" s="251">
        <v>25</v>
      </c>
      <c r="M70" s="251">
        <v>2022</v>
      </c>
      <c r="N70" s="252" t="s">
        <v>121</v>
      </c>
      <c r="O70" s="252" t="s">
        <v>566</v>
      </c>
      <c r="P70" s="252"/>
      <c r="Q70" s="253"/>
      <c r="R70" s="252"/>
      <c r="S70" s="273" t="s">
        <v>1048</v>
      </c>
    </row>
    <row r="71" spans="1:19" ht="24.5">
      <c r="A71" s="255" t="s">
        <v>527</v>
      </c>
      <c r="B71" s="355"/>
      <c r="C71" s="256" t="s">
        <v>1004</v>
      </c>
      <c r="D71" s="257">
        <v>136</v>
      </c>
      <c r="E71" s="258">
        <v>2022</v>
      </c>
      <c r="F71" s="258" t="s">
        <v>99</v>
      </c>
      <c r="G71" s="258" t="s">
        <v>1010</v>
      </c>
      <c r="H71" s="259"/>
      <c r="I71" s="258"/>
      <c r="J71" s="248"/>
      <c r="K71" s="256" t="s">
        <v>1004</v>
      </c>
      <c r="L71" s="257">
        <v>56</v>
      </c>
      <c r="M71" s="257">
        <v>2022</v>
      </c>
      <c r="N71" s="258" t="s">
        <v>121</v>
      </c>
      <c r="O71" s="258" t="s">
        <v>1010</v>
      </c>
      <c r="P71" s="258"/>
      <c r="Q71" s="259"/>
      <c r="R71" s="258"/>
      <c r="S71" s="272" t="s">
        <v>1048</v>
      </c>
    </row>
    <row r="72" spans="1:19" ht="24.5">
      <c r="A72" s="249" t="s">
        <v>527</v>
      </c>
      <c r="B72" s="354"/>
      <c r="C72" s="256" t="s">
        <v>1004</v>
      </c>
      <c r="D72" s="251">
        <v>108</v>
      </c>
      <c r="E72" s="252">
        <v>2022</v>
      </c>
      <c r="F72" s="252" t="s">
        <v>99</v>
      </c>
      <c r="G72" s="252" t="s">
        <v>570</v>
      </c>
      <c r="H72" s="253"/>
      <c r="I72" s="252"/>
      <c r="J72" s="254"/>
      <c r="K72" s="250" t="s">
        <v>1004</v>
      </c>
      <c r="L72" s="251">
        <v>45</v>
      </c>
      <c r="M72" s="251">
        <v>2022</v>
      </c>
      <c r="N72" s="252" t="s">
        <v>121</v>
      </c>
      <c r="O72" s="252" t="s">
        <v>570</v>
      </c>
      <c r="P72" s="252"/>
      <c r="Q72" s="253"/>
      <c r="R72" s="252"/>
      <c r="S72" s="273" t="s">
        <v>1048</v>
      </c>
    </row>
    <row r="73" spans="1:19" ht="24.5">
      <c r="A73" s="255" t="s">
        <v>958</v>
      </c>
      <c r="B73" s="355"/>
      <c r="C73" s="256" t="s">
        <v>1004</v>
      </c>
      <c r="D73" s="257">
        <v>16</v>
      </c>
      <c r="E73" s="258">
        <v>2022</v>
      </c>
      <c r="F73" s="258" t="s">
        <v>121</v>
      </c>
      <c r="G73" s="258" t="s">
        <v>1010</v>
      </c>
      <c r="H73" s="259">
        <v>44893</v>
      </c>
      <c r="I73" s="258" t="s">
        <v>1003</v>
      </c>
      <c r="J73" s="248" t="s">
        <v>1055</v>
      </c>
      <c r="K73" s="256" t="s">
        <v>1004</v>
      </c>
      <c r="L73" s="257">
        <v>12</v>
      </c>
      <c r="M73" s="257">
        <v>2022</v>
      </c>
      <c r="N73" s="258" t="s">
        <v>121</v>
      </c>
      <c r="O73" s="258" t="s">
        <v>1010</v>
      </c>
      <c r="P73" s="258"/>
      <c r="Q73" s="259">
        <v>44893</v>
      </c>
      <c r="R73" s="258" t="s">
        <v>1003</v>
      </c>
      <c r="S73" s="272"/>
    </row>
    <row r="74" spans="1:19" ht="24.5">
      <c r="A74" s="255" t="s">
        <v>1009</v>
      </c>
      <c r="B74" s="355"/>
      <c r="C74" s="256" t="s">
        <v>1001</v>
      </c>
      <c r="D74" s="257">
        <v>5</v>
      </c>
      <c r="E74" s="258">
        <v>2022</v>
      </c>
      <c r="F74" s="258" t="s">
        <v>121</v>
      </c>
      <c r="G74" s="258"/>
      <c r="H74" s="259"/>
      <c r="I74" s="258" t="s">
        <v>340</v>
      </c>
      <c r="J74" s="248" t="s">
        <v>1046</v>
      </c>
      <c r="K74" s="256" t="s">
        <v>1001</v>
      </c>
      <c r="L74" s="257">
        <v>8</v>
      </c>
      <c r="M74" s="257">
        <v>2022</v>
      </c>
      <c r="N74" s="258"/>
      <c r="O74" s="258"/>
      <c r="P74" s="258"/>
      <c r="Q74" s="259"/>
      <c r="R74" s="258" t="s">
        <v>340</v>
      </c>
      <c r="S74" s="272"/>
    </row>
    <row r="75" spans="1:19" ht="24.5">
      <c r="A75" s="249" t="s">
        <v>1005</v>
      </c>
      <c r="B75" s="354"/>
      <c r="C75" s="250" t="s">
        <v>1001</v>
      </c>
      <c r="D75" s="251">
        <v>15</v>
      </c>
      <c r="E75" s="252">
        <v>2022</v>
      </c>
      <c r="F75" s="252" t="s">
        <v>121</v>
      </c>
      <c r="G75" s="252" t="s">
        <v>566</v>
      </c>
      <c r="H75" s="253"/>
      <c r="I75" s="252"/>
      <c r="J75" s="254"/>
      <c r="K75" s="250"/>
      <c r="L75" s="251"/>
      <c r="M75" s="251"/>
      <c r="N75" s="252"/>
      <c r="O75" s="252"/>
      <c r="P75" s="252"/>
      <c r="Q75" s="253"/>
      <c r="R75" s="252"/>
      <c r="S75" s="273"/>
    </row>
    <row r="76" spans="1:19" ht="24.5">
      <c r="A76" s="255" t="s">
        <v>1005</v>
      </c>
      <c r="B76" s="355"/>
      <c r="C76" s="256" t="s">
        <v>1001</v>
      </c>
      <c r="D76" s="257">
        <v>15</v>
      </c>
      <c r="E76" s="258">
        <v>2022</v>
      </c>
      <c r="F76" s="258" t="s">
        <v>121</v>
      </c>
      <c r="G76" s="258" t="s">
        <v>1010</v>
      </c>
      <c r="H76" s="259"/>
      <c r="I76" s="258"/>
      <c r="J76" s="248"/>
      <c r="K76" s="256"/>
      <c r="L76" s="257"/>
      <c r="M76" s="257"/>
      <c r="N76" s="258"/>
      <c r="O76" s="258"/>
      <c r="P76" s="258"/>
      <c r="Q76" s="259"/>
      <c r="R76" s="258"/>
      <c r="S76" s="272"/>
    </row>
    <row r="77" spans="1:19" ht="24.5">
      <c r="A77" s="249" t="s">
        <v>1005</v>
      </c>
      <c r="B77" s="354"/>
      <c r="C77" s="250" t="s">
        <v>1001</v>
      </c>
      <c r="D77" s="251">
        <v>15</v>
      </c>
      <c r="E77" s="252">
        <v>2022</v>
      </c>
      <c r="F77" s="252" t="s">
        <v>121</v>
      </c>
      <c r="G77" s="252" t="s">
        <v>570</v>
      </c>
      <c r="H77" s="253"/>
      <c r="I77" s="252"/>
      <c r="J77" s="254"/>
      <c r="K77" s="250"/>
      <c r="L77" s="251"/>
      <c r="M77" s="251"/>
      <c r="N77" s="252"/>
      <c r="O77" s="252"/>
      <c r="P77" s="252"/>
      <c r="Q77" s="253"/>
      <c r="R77" s="252"/>
      <c r="S77" s="273"/>
    </row>
    <row r="78" spans="1:19" ht="24.5">
      <c r="A78" s="255" t="s">
        <v>864</v>
      </c>
      <c r="B78" s="355"/>
      <c r="C78" s="256" t="s">
        <v>1001</v>
      </c>
      <c r="D78" s="257">
        <v>9</v>
      </c>
      <c r="E78" s="258">
        <v>2022</v>
      </c>
      <c r="F78" s="258" t="s">
        <v>121</v>
      </c>
      <c r="G78" s="258"/>
      <c r="H78" s="259"/>
      <c r="I78" s="258"/>
      <c r="J78" s="248"/>
      <c r="K78" s="256" t="s">
        <v>1001</v>
      </c>
      <c r="L78" s="257">
        <v>7</v>
      </c>
      <c r="M78" s="257">
        <v>2022</v>
      </c>
      <c r="N78" s="258" t="s">
        <v>121</v>
      </c>
      <c r="O78" s="258" t="s">
        <v>566</v>
      </c>
      <c r="P78" s="258"/>
      <c r="Q78" s="259"/>
      <c r="R78" s="258"/>
      <c r="S78" s="272"/>
    </row>
    <row r="79" spans="1:19" ht="24.5">
      <c r="A79" s="249" t="s">
        <v>1014</v>
      </c>
      <c r="B79" s="354"/>
      <c r="C79" s="250" t="s">
        <v>1004</v>
      </c>
      <c r="D79" s="251">
        <v>6</v>
      </c>
      <c r="E79" s="252">
        <v>2023</v>
      </c>
      <c r="F79" s="252" t="s">
        <v>47</v>
      </c>
      <c r="G79" s="252" t="s">
        <v>528</v>
      </c>
      <c r="H79" s="253">
        <v>44929</v>
      </c>
      <c r="I79" s="252" t="s">
        <v>1003</v>
      </c>
      <c r="J79" s="254" t="s">
        <v>1045</v>
      </c>
      <c r="K79" s="250" t="s">
        <v>1004</v>
      </c>
      <c r="L79" s="251">
        <v>4</v>
      </c>
      <c r="M79" s="251">
        <v>2023</v>
      </c>
      <c r="N79" s="252" t="s">
        <v>47</v>
      </c>
      <c r="O79" s="252" t="s">
        <v>528</v>
      </c>
      <c r="P79" s="252"/>
      <c r="Q79" s="253">
        <v>44929</v>
      </c>
      <c r="R79" s="252" t="s">
        <v>1003</v>
      </c>
      <c r="S79" s="273"/>
    </row>
    <row r="80" spans="1:19" ht="24.5">
      <c r="A80" s="255" t="s">
        <v>1014</v>
      </c>
      <c r="B80" s="355"/>
      <c r="C80" s="256" t="s">
        <v>1004</v>
      </c>
      <c r="D80" s="257">
        <v>21</v>
      </c>
      <c r="E80" s="258">
        <v>2023</v>
      </c>
      <c r="F80" s="258" t="s">
        <v>47</v>
      </c>
      <c r="G80" s="258" t="s">
        <v>528</v>
      </c>
      <c r="H80" s="259">
        <v>44929</v>
      </c>
      <c r="I80" s="258" t="s">
        <v>1003</v>
      </c>
      <c r="J80" s="248" t="s">
        <v>1044</v>
      </c>
      <c r="K80" s="256" t="s">
        <v>1004</v>
      </c>
      <c r="L80" s="257">
        <v>16</v>
      </c>
      <c r="M80" s="257">
        <v>2023</v>
      </c>
      <c r="N80" s="258" t="s">
        <v>47</v>
      </c>
      <c r="O80" s="258" t="s">
        <v>528</v>
      </c>
      <c r="P80" s="258"/>
      <c r="Q80" s="259">
        <v>44929</v>
      </c>
      <c r="R80" s="258" t="s">
        <v>1003</v>
      </c>
      <c r="S80" s="272"/>
    </row>
    <row r="81" spans="1:19" ht="24.5">
      <c r="A81" s="249" t="s">
        <v>1014</v>
      </c>
      <c r="B81" s="354"/>
      <c r="C81" s="250" t="s">
        <v>1004</v>
      </c>
      <c r="D81" s="251">
        <v>44</v>
      </c>
      <c r="E81" s="252">
        <v>2023</v>
      </c>
      <c r="F81" s="252" t="s">
        <v>78</v>
      </c>
      <c r="G81" s="252" t="s">
        <v>547</v>
      </c>
      <c r="H81" s="253">
        <v>45047</v>
      </c>
      <c r="I81" s="252" t="s">
        <v>1003</v>
      </c>
      <c r="J81" s="254" t="s">
        <v>1044</v>
      </c>
      <c r="K81" s="250"/>
      <c r="L81" s="251"/>
      <c r="M81" s="251"/>
      <c r="N81" s="252"/>
      <c r="O81" s="252"/>
      <c r="P81" s="252"/>
      <c r="Q81" s="253"/>
      <c r="R81" s="252"/>
      <c r="S81" s="273"/>
    </row>
    <row r="82" spans="1:19" ht="24.5">
      <c r="A82" s="255" t="s">
        <v>1014</v>
      </c>
      <c r="B82" s="355"/>
      <c r="C82" s="256" t="s">
        <v>1004</v>
      </c>
      <c r="D82" s="257">
        <v>30</v>
      </c>
      <c r="E82" s="258">
        <v>2023</v>
      </c>
      <c r="F82" s="258" t="s">
        <v>99</v>
      </c>
      <c r="G82" s="258" t="s">
        <v>563</v>
      </c>
      <c r="H82" s="259">
        <v>45174</v>
      </c>
      <c r="I82" s="258" t="s">
        <v>1003</v>
      </c>
      <c r="J82" s="248" t="s">
        <v>1044</v>
      </c>
      <c r="K82" s="256"/>
      <c r="L82" s="257"/>
      <c r="M82" s="257"/>
      <c r="N82" s="258"/>
      <c r="O82" s="258"/>
      <c r="P82" s="258"/>
      <c r="Q82" s="259"/>
      <c r="R82" s="258"/>
      <c r="S82" s="272"/>
    </row>
    <row r="83" spans="1:19" ht="24.5">
      <c r="A83" s="249" t="s">
        <v>1014</v>
      </c>
      <c r="B83" s="354"/>
      <c r="C83" s="250" t="s">
        <v>1001</v>
      </c>
      <c r="D83" s="251">
        <v>42</v>
      </c>
      <c r="E83" s="252">
        <v>2023</v>
      </c>
      <c r="F83" s="252" t="s">
        <v>78</v>
      </c>
      <c r="G83" s="252" t="s">
        <v>547</v>
      </c>
      <c r="H83" s="253">
        <v>45068</v>
      </c>
      <c r="I83" s="252" t="s">
        <v>1003</v>
      </c>
      <c r="J83" s="254" t="s">
        <v>1045</v>
      </c>
      <c r="K83" s="250"/>
      <c r="L83" s="251"/>
      <c r="M83" s="251"/>
      <c r="N83" s="252"/>
      <c r="O83" s="252"/>
      <c r="P83" s="252"/>
      <c r="Q83" s="253"/>
      <c r="R83" s="252"/>
      <c r="S83" s="273"/>
    </row>
    <row r="84" spans="1:19" ht="24.5">
      <c r="A84" s="255" t="s">
        <v>1014</v>
      </c>
      <c r="B84" s="355"/>
      <c r="C84" s="256" t="s">
        <v>1001</v>
      </c>
      <c r="D84" s="257">
        <v>6</v>
      </c>
      <c r="E84" s="258">
        <v>2023</v>
      </c>
      <c r="F84" s="258" t="s">
        <v>78</v>
      </c>
      <c r="G84" s="258" t="s">
        <v>551</v>
      </c>
      <c r="H84" s="259">
        <v>45096</v>
      </c>
      <c r="I84" s="258" t="s">
        <v>1003</v>
      </c>
      <c r="J84" s="248" t="s">
        <v>1045</v>
      </c>
      <c r="K84" s="256"/>
      <c r="L84" s="257"/>
      <c r="M84" s="257"/>
      <c r="N84" s="258"/>
      <c r="O84" s="258"/>
      <c r="P84" s="258"/>
      <c r="Q84" s="259"/>
      <c r="R84" s="258"/>
      <c r="S84" s="272"/>
    </row>
    <row r="85" spans="1:19" ht="24.5">
      <c r="A85" s="249" t="s">
        <v>1014</v>
      </c>
      <c r="B85" s="354"/>
      <c r="C85" s="250" t="s">
        <v>1004</v>
      </c>
      <c r="D85" s="251">
        <v>6</v>
      </c>
      <c r="E85" s="252">
        <v>2023</v>
      </c>
      <c r="F85" s="252" t="s">
        <v>99</v>
      </c>
      <c r="G85" s="252" t="s">
        <v>556</v>
      </c>
      <c r="H85" s="253">
        <v>45112</v>
      </c>
      <c r="I85" s="252" t="s">
        <v>1003</v>
      </c>
      <c r="J85" s="254" t="s">
        <v>1045</v>
      </c>
      <c r="K85" s="250"/>
      <c r="L85" s="251"/>
      <c r="M85" s="251"/>
      <c r="N85" s="252"/>
      <c r="O85" s="252"/>
      <c r="P85" s="252"/>
      <c r="Q85" s="253"/>
      <c r="R85" s="252"/>
      <c r="S85" s="273"/>
    </row>
    <row r="86" spans="1:19" ht="24.5">
      <c r="A86" s="255" t="s">
        <v>650</v>
      </c>
      <c r="B86" s="355"/>
      <c r="C86" s="256" t="s">
        <v>1001</v>
      </c>
      <c r="D86" s="257">
        <v>13</v>
      </c>
      <c r="E86" s="258">
        <v>2023</v>
      </c>
      <c r="F86" s="258" t="s">
        <v>78</v>
      </c>
      <c r="G86" s="258" t="s">
        <v>547</v>
      </c>
      <c r="H86" s="259">
        <v>45068</v>
      </c>
      <c r="I86" s="258" t="s">
        <v>1003</v>
      </c>
      <c r="J86" s="248" t="s">
        <v>1045</v>
      </c>
      <c r="K86" s="256"/>
      <c r="L86" s="257"/>
      <c r="M86" s="257"/>
      <c r="N86" s="258"/>
      <c r="O86" s="258"/>
      <c r="P86" s="258"/>
      <c r="Q86" s="259"/>
      <c r="R86" s="258"/>
      <c r="S86" s="272"/>
    </row>
    <row r="87" spans="1:19" ht="24.5">
      <c r="A87" s="249" t="s">
        <v>864</v>
      </c>
      <c r="B87" s="354"/>
      <c r="C87" s="250" t="s">
        <v>1001</v>
      </c>
      <c r="D87" s="251">
        <v>15</v>
      </c>
      <c r="E87" s="252">
        <v>2023</v>
      </c>
      <c r="F87" s="252" t="s">
        <v>47</v>
      </c>
      <c r="G87" s="252" t="s">
        <v>535</v>
      </c>
      <c r="H87" s="253"/>
      <c r="I87" s="252"/>
      <c r="J87" s="254"/>
      <c r="K87" s="250"/>
      <c r="L87" s="251"/>
      <c r="M87" s="251"/>
      <c r="N87" s="252"/>
      <c r="O87" s="252"/>
      <c r="P87" s="252"/>
      <c r="Q87" s="253"/>
      <c r="R87" s="252"/>
      <c r="S87" s="273"/>
    </row>
    <row r="88" spans="1:19" ht="24.5">
      <c r="A88" s="255" t="s">
        <v>864</v>
      </c>
      <c r="B88" s="355"/>
      <c r="C88" s="256" t="s">
        <v>1001</v>
      </c>
      <c r="D88" s="257">
        <v>15</v>
      </c>
      <c r="E88" s="258">
        <v>2023</v>
      </c>
      <c r="F88" s="258" t="s">
        <v>47</v>
      </c>
      <c r="G88" s="258" t="s">
        <v>1007</v>
      </c>
      <c r="H88" s="259"/>
      <c r="I88" s="258"/>
      <c r="J88" s="248"/>
      <c r="K88" s="256"/>
      <c r="L88" s="257"/>
      <c r="M88" s="257"/>
      <c r="N88" s="258"/>
      <c r="O88" s="258"/>
      <c r="P88" s="258"/>
      <c r="Q88" s="259"/>
      <c r="R88" s="258"/>
      <c r="S88" s="272"/>
    </row>
    <row r="89" spans="1:19" ht="24.5">
      <c r="A89" s="249" t="s">
        <v>864</v>
      </c>
      <c r="B89" s="354"/>
      <c r="C89" s="250" t="s">
        <v>1001</v>
      </c>
      <c r="D89" s="251">
        <v>15</v>
      </c>
      <c r="E89" s="252">
        <v>2023</v>
      </c>
      <c r="F89" s="252" t="s">
        <v>78</v>
      </c>
      <c r="G89" s="252" t="s">
        <v>543</v>
      </c>
      <c r="H89" s="253"/>
      <c r="I89" s="252"/>
      <c r="J89" s="254"/>
      <c r="K89" s="250"/>
      <c r="L89" s="251"/>
      <c r="M89" s="251"/>
      <c r="N89" s="252"/>
      <c r="O89" s="252"/>
      <c r="P89" s="252"/>
      <c r="Q89" s="253"/>
      <c r="R89" s="252"/>
      <c r="S89" s="273"/>
    </row>
    <row r="90" spans="1:19" ht="24.5">
      <c r="A90" s="255" t="s">
        <v>864</v>
      </c>
      <c r="B90" s="355"/>
      <c r="C90" s="256" t="s">
        <v>1001</v>
      </c>
      <c r="D90" s="257">
        <v>15</v>
      </c>
      <c r="E90" s="258">
        <v>2023</v>
      </c>
      <c r="F90" s="258" t="s">
        <v>78</v>
      </c>
      <c r="G90" s="258" t="s">
        <v>547</v>
      </c>
      <c r="H90" s="259"/>
      <c r="I90" s="258"/>
      <c r="J90" s="248"/>
      <c r="K90" s="256"/>
      <c r="L90" s="257"/>
      <c r="M90" s="257"/>
      <c r="N90" s="258"/>
      <c r="O90" s="258"/>
      <c r="P90" s="258"/>
      <c r="Q90" s="259"/>
      <c r="R90" s="258"/>
      <c r="S90" s="272"/>
    </row>
    <row r="91" spans="1:19" ht="24.5">
      <c r="A91" s="249" t="s">
        <v>864</v>
      </c>
      <c r="B91" s="354"/>
      <c r="C91" s="250" t="s">
        <v>1001</v>
      </c>
      <c r="D91" s="251">
        <v>15</v>
      </c>
      <c r="E91" s="252">
        <v>2023</v>
      </c>
      <c r="F91" s="252" t="s">
        <v>78</v>
      </c>
      <c r="G91" s="252" t="s">
        <v>551</v>
      </c>
      <c r="H91" s="253"/>
      <c r="I91" s="252"/>
      <c r="J91" s="254"/>
      <c r="K91" s="250"/>
      <c r="L91" s="251"/>
      <c r="M91" s="251"/>
      <c r="N91" s="252"/>
      <c r="O91" s="252"/>
      <c r="P91" s="252"/>
      <c r="Q91" s="253"/>
      <c r="R91" s="252"/>
      <c r="S91" s="273"/>
    </row>
    <row r="92" spans="1:19" ht="24.5">
      <c r="A92" s="255" t="s">
        <v>1009</v>
      </c>
      <c r="B92" s="355"/>
      <c r="C92" s="256" t="s">
        <v>1001</v>
      </c>
      <c r="D92" s="257">
        <v>63</v>
      </c>
      <c r="E92" s="258">
        <v>2023</v>
      </c>
      <c r="F92" s="258" t="s">
        <v>47</v>
      </c>
      <c r="G92" s="258"/>
      <c r="H92" s="259"/>
      <c r="I92" s="258" t="s">
        <v>340</v>
      </c>
      <c r="J92" s="248" t="s">
        <v>1056</v>
      </c>
      <c r="K92" s="256"/>
      <c r="L92" s="257"/>
      <c r="M92" s="257"/>
      <c r="N92" s="258"/>
      <c r="O92" s="258"/>
      <c r="P92" s="258"/>
      <c r="Q92" s="259"/>
      <c r="R92" s="258"/>
      <c r="S92" s="272"/>
    </row>
    <row r="93" spans="1:19" ht="24.5">
      <c r="A93" s="249" t="s">
        <v>1009</v>
      </c>
      <c r="B93" s="354"/>
      <c r="C93" s="250" t="s">
        <v>1001</v>
      </c>
      <c r="D93" s="251">
        <v>53</v>
      </c>
      <c r="E93" s="252">
        <v>2023</v>
      </c>
      <c r="F93" s="252" t="s">
        <v>99</v>
      </c>
      <c r="G93" s="252"/>
      <c r="H93" s="253"/>
      <c r="I93" s="252" t="s">
        <v>340</v>
      </c>
      <c r="J93" s="254" t="s">
        <v>1056</v>
      </c>
      <c r="K93" s="250"/>
      <c r="L93" s="251"/>
      <c r="M93" s="251"/>
      <c r="N93" s="252"/>
      <c r="O93" s="252"/>
      <c r="P93" s="252"/>
      <c r="Q93" s="253"/>
      <c r="R93" s="252"/>
      <c r="S93" s="273"/>
    </row>
    <row r="94" spans="1:19" ht="24.5">
      <c r="A94" s="255" t="s">
        <v>45</v>
      </c>
      <c r="B94" s="355"/>
      <c r="C94" s="256" t="s">
        <v>1001</v>
      </c>
      <c r="D94" s="257">
        <v>100</v>
      </c>
      <c r="E94" s="258">
        <v>2023</v>
      </c>
      <c r="F94" s="258" t="s">
        <v>47</v>
      </c>
      <c r="G94" s="258" t="s">
        <v>535</v>
      </c>
      <c r="H94" s="259" t="s">
        <v>1057</v>
      </c>
      <c r="I94" s="258" t="s">
        <v>340</v>
      </c>
      <c r="J94" s="521" t="s">
        <v>1058</v>
      </c>
      <c r="K94" s="256" t="s">
        <v>1001</v>
      </c>
      <c r="L94" s="257">
        <v>31</v>
      </c>
      <c r="M94" s="257">
        <v>2023</v>
      </c>
      <c r="N94" s="258" t="s">
        <v>47</v>
      </c>
      <c r="O94" s="258" t="s">
        <v>528</v>
      </c>
      <c r="P94" s="258"/>
      <c r="Q94" s="341">
        <v>44942</v>
      </c>
      <c r="R94" s="258" t="s">
        <v>1003</v>
      </c>
      <c r="S94" s="272">
        <v>31</v>
      </c>
    </row>
    <row r="95" spans="1:19" ht="24.5">
      <c r="A95" s="249" t="s">
        <v>766</v>
      </c>
      <c r="B95" s="354"/>
      <c r="C95" s="256" t="s">
        <v>1001</v>
      </c>
      <c r="D95" s="251">
        <v>29</v>
      </c>
      <c r="E95" s="252">
        <v>2023</v>
      </c>
      <c r="F95" s="252" t="s">
        <v>47</v>
      </c>
      <c r="G95" s="252"/>
      <c r="H95" s="253"/>
      <c r="I95" s="252"/>
      <c r="J95" s="254"/>
      <c r="K95" s="250"/>
      <c r="L95" s="251"/>
      <c r="M95" s="251"/>
      <c r="N95" s="252"/>
      <c r="O95" s="252"/>
      <c r="P95" s="252"/>
      <c r="Q95" s="253"/>
      <c r="R95" s="252"/>
      <c r="S95" s="273"/>
    </row>
    <row r="96" spans="1:19" ht="24.5">
      <c r="A96" s="255" t="s">
        <v>787</v>
      </c>
      <c r="B96" s="355"/>
      <c r="C96" s="256" t="s">
        <v>1004</v>
      </c>
      <c r="D96" s="257">
        <v>9</v>
      </c>
      <c r="E96" s="258">
        <v>2023</v>
      </c>
      <c r="F96" s="258" t="s">
        <v>78</v>
      </c>
      <c r="G96" s="258"/>
      <c r="H96" s="259"/>
      <c r="I96" s="258" t="s">
        <v>1003</v>
      </c>
      <c r="J96" s="248" t="s">
        <v>1059</v>
      </c>
      <c r="K96" s="256"/>
      <c r="L96" s="257"/>
      <c r="M96" s="257"/>
      <c r="N96" s="258"/>
      <c r="O96" s="258"/>
      <c r="P96" s="258"/>
      <c r="Q96" s="259"/>
      <c r="R96" s="258"/>
      <c r="S96" s="272"/>
    </row>
    <row r="97" spans="1:19" ht="24.5">
      <c r="A97" s="249" t="s">
        <v>787</v>
      </c>
      <c r="B97" s="354"/>
      <c r="C97" s="250" t="s">
        <v>1004</v>
      </c>
      <c r="D97" s="251">
        <v>9</v>
      </c>
      <c r="E97" s="252">
        <v>2023</v>
      </c>
      <c r="F97" s="252" t="s">
        <v>121</v>
      </c>
      <c r="G97" s="252"/>
      <c r="H97" s="253"/>
      <c r="I97" s="252" t="s">
        <v>1003</v>
      </c>
      <c r="J97" s="254" t="s">
        <v>1059</v>
      </c>
      <c r="K97" s="250"/>
      <c r="L97" s="251"/>
      <c r="M97" s="251"/>
      <c r="N97" s="252"/>
      <c r="O97" s="252"/>
      <c r="P97" s="252"/>
      <c r="Q97" s="253"/>
      <c r="R97" s="252"/>
      <c r="S97" s="273"/>
    </row>
    <row r="98" spans="1:19" ht="24.5">
      <c r="A98" s="255" t="s">
        <v>792</v>
      </c>
      <c r="B98" s="355"/>
      <c r="C98" s="256" t="s">
        <v>1001</v>
      </c>
      <c r="D98" s="257">
        <v>275</v>
      </c>
      <c r="E98" s="258">
        <v>2023</v>
      </c>
      <c r="F98" s="258" t="s">
        <v>99</v>
      </c>
      <c r="G98" s="258" t="s">
        <v>558</v>
      </c>
      <c r="H98" s="259"/>
      <c r="I98" s="258"/>
      <c r="J98" s="248"/>
      <c r="K98" s="256"/>
      <c r="L98" s="257"/>
      <c r="M98" s="257"/>
      <c r="N98" s="258"/>
      <c r="O98" s="258"/>
      <c r="P98" s="258"/>
      <c r="Q98" s="259"/>
      <c r="R98" s="258"/>
      <c r="S98" s="272"/>
    </row>
    <row r="99" spans="1:19">
      <c r="A99" s="249"/>
      <c r="B99" s="354"/>
      <c r="C99" s="250"/>
      <c r="D99" s="251"/>
      <c r="E99" s="252"/>
      <c r="F99" s="252"/>
      <c r="G99" s="252"/>
      <c r="H99" s="253"/>
      <c r="I99" s="252"/>
      <c r="J99" s="254"/>
      <c r="K99" s="250"/>
      <c r="L99" s="251"/>
      <c r="M99" s="251"/>
      <c r="N99" s="252"/>
      <c r="O99" s="252"/>
      <c r="P99" s="252"/>
      <c r="Q99" s="253"/>
      <c r="R99" s="252"/>
      <c r="S99" s="273"/>
    </row>
    <row r="100" spans="1:19">
      <c r="A100" s="255"/>
      <c r="B100" s="355"/>
      <c r="C100" s="256"/>
      <c r="D100" s="257"/>
      <c r="E100" s="258"/>
      <c r="F100" s="258"/>
      <c r="G100" s="258"/>
      <c r="H100" s="259"/>
      <c r="I100" s="258"/>
      <c r="J100" s="248"/>
      <c r="K100" s="256"/>
      <c r="L100" s="257"/>
      <c r="M100" s="257"/>
      <c r="N100" s="258"/>
      <c r="O100" s="258"/>
      <c r="P100" s="258"/>
      <c r="Q100" s="259"/>
      <c r="R100" s="258"/>
      <c r="S100" s="272"/>
    </row>
    <row r="101" spans="1:19">
      <c r="A101" s="249"/>
      <c r="B101" s="354"/>
      <c r="C101" s="250"/>
      <c r="D101" s="251"/>
      <c r="E101" s="252"/>
      <c r="F101" s="252"/>
      <c r="G101" s="252"/>
      <c r="H101" s="253"/>
      <c r="I101" s="252"/>
      <c r="J101" s="254"/>
      <c r="K101" s="250"/>
      <c r="L101" s="251"/>
      <c r="M101" s="251"/>
      <c r="N101" s="252"/>
      <c r="O101" s="252"/>
      <c r="P101" s="252"/>
      <c r="Q101" s="253"/>
      <c r="R101" s="252"/>
      <c r="S101" s="273"/>
    </row>
    <row r="102" spans="1:19">
      <c r="A102" s="255"/>
      <c r="B102" s="355"/>
      <c r="C102" s="256"/>
      <c r="D102" s="257"/>
      <c r="E102" s="258"/>
      <c r="F102" s="258"/>
      <c r="G102" s="258"/>
      <c r="H102" s="259"/>
      <c r="I102" s="258"/>
      <c r="J102" s="248"/>
      <c r="K102" s="256"/>
      <c r="L102" s="257"/>
      <c r="M102" s="257"/>
      <c r="N102" s="258"/>
      <c r="O102" s="258"/>
      <c r="P102" s="258"/>
      <c r="Q102" s="259"/>
      <c r="R102" s="258"/>
      <c r="S102" s="272"/>
    </row>
    <row r="103" spans="1:19">
      <c r="A103" s="249"/>
      <c r="B103" s="354"/>
      <c r="C103" s="250"/>
      <c r="D103" s="251"/>
      <c r="E103" s="252"/>
      <c r="F103" s="252"/>
      <c r="G103" s="252"/>
      <c r="H103" s="253"/>
      <c r="I103" s="252"/>
      <c r="J103" s="254"/>
      <c r="K103" s="250"/>
      <c r="L103" s="251"/>
      <c r="M103" s="251"/>
      <c r="N103" s="252"/>
      <c r="O103" s="252"/>
      <c r="P103" s="252"/>
      <c r="Q103" s="253"/>
      <c r="R103" s="252"/>
      <c r="S103" s="273"/>
    </row>
    <row r="104" spans="1:19">
      <c r="A104" s="255"/>
      <c r="B104" s="355"/>
      <c r="C104" s="256"/>
      <c r="D104" s="257"/>
      <c r="E104" s="258"/>
      <c r="F104" s="258"/>
      <c r="G104" s="258"/>
      <c r="H104" s="259"/>
      <c r="I104" s="258"/>
      <c r="J104" s="248"/>
      <c r="K104" s="256"/>
      <c r="L104" s="257"/>
      <c r="M104" s="257"/>
      <c r="N104" s="258"/>
      <c r="O104" s="258"/>
      <c r="P104" s="258"/>
      <c r="Q104" s="259"/>
      <c r="R104" s="258"/>
      <c r="S104" s="272"/>
    </row>
    <row r="105" spans="1:19">
      <c r="A105" s="249"/>
      <c r="B105" s="354"/>
      <c r="C105" s="250"/>
      <c r="D105" s="251"/>
      <c r="E105" s="252"/>
      <c r="F105" s="252"/>
      <c r="G105" s="252"/>
      <c r="H105" s="253"/>
      <c r="I105" s="252"/>
      <c r="J105" s="254"/>
      <c r="K105" s="250"/>
      <c r="L105" s="251"/>
      <c r="M105" s="251"/>
      <c r="N105" s="252"/>
      <c r="O105" s="252"/>
      <c r="P105" s="252"/>
      <c r="Q105" s="253"/>
      <c r="R105" s="252"/>
      <c r="S105" s="273"/>
    </row>
    <row r="106" spans="1:19">
      <c r="A106" s="255"/>
      <c r="B106" s="355"/>
      <c r="C106" s="256"/>
      <c r="D106" s="257"/>
      <c r="E106" s="258"/>
      <c r="F106" s="258"/>
      <c r="G106" s="258"/>
      <c r="H106" s="259"/>
      <c r="I106" s="258"/>
      <c r="J106" s="248"/>
      <c r="K106" s="256"/>
      <c r="L106" s="257"/>
      <c r="M106" s="257"/>
      <c r="N106" s="258"/>
      <c r="O106" s="258"/>
      <c r="P106" s="258"/>
      <c r="Q106" s="259"/>
      <c r="R106" s="258"/>
      <c r="S106" s="272"/>
    </row>
    <row r="107" spans="1:19">
      <c r="A107" s="249"/>
      <c r="B107" s="354"/>
      <c r="C107" s="250"/>
      <c r="D107" s="251"/>
      <c r="E107" s="252"/>
      <c r="F107" s="252"/>
      <c r="G107" s="252"/>
      <c r="H107" s="253"/>
      <c r="I107" s="252"/>
      <c r="J107" s="254"/>
      <c r="K107" s="250"/>
      <c r="L107" s="251"/>
      <c r="M107" s="251"/>
      <c r="N107" s="252"/>
      <c r="O107" s="252"/>
      <c r="P107" s="252"/>
      <c r="Q107" s="253"/>
      <c r="R107" s="252"/>
      <c r="S107" s="273"/>
    </row>
    <row r="108" spans="1:19">
      <c r="A108" s="255"/>
      <c r="B108" s="355"/>
      <c r="C108" s="256"/>
      <c r="D108" s="257"/>
      <c r="E108" s="258"/>
      <c r="F108" s="258"/>
      <c r="G108" s="258"/>
      <c r="H108" s="259"/>
      <c r="I108" s="258"/>
      <c r="J108" s="248"/>
      <c r="K108" s="256"/>
      <c r="L108" s="257"/>
      <c r="M108" s="257"/>
      <c r="N108" s="258"/>
      <c r="O108" s="258"/>
      <c r="P108" s="258"/>
      <c r="Q108" s="259"/>
      <c r="R108" s="258"/>
      <c r="S108" s="272"/>
    </row>
    <row r="109" spans="1:19">
      <c r="A109" s="249"/>
      <c r="B109" s="354"/>
      <c r="C109" s="250"/>
      <c r="D109" s="251"/>
      <c r="E109" s="252"/>
      <c r="F109" s="252"/>
      <c r="G109" s="252"/>
      <c r="H109" s="253"/>
      <c r="I109" s="252"/>
      <c r="J109" s="254"/>
      <c r="K109" s="250"/>
      <c r="L109" s="251"/>
      <c r="M109" s="251"/>
      <c r="N109" s="252"/>
      <c r="O109" s="252"/>
      <c r="P109" s="252"/>
      <c r="Q109" s="253"/>
      <c r="R109" s="252"/>
      <c r="S109" s="273"/>
    </row>
    <row r="110" spans="1:19">
      <c r="A110" s="255"/>
      <c r="B110" s="355"/>
      <c r="C110" s="256"/>
      <c r="D110" s="257"/>
      <c r="E110" s="258"/>
      <c r="F110" s="258"/>
      <c r="G110" s="258"/>
      <c r="H110" s="259"/>
      <c r="I110" s="258"/>
      <c r="J110" s="248"/>
      <c r="K110" s="256"/>
      <c r="L110" s="257"/>
      <c r="M110" s="257"/>
      <c r="N110" s="258"/>
      <c r="O110" s="258"/>
      <c r="P110" s="258"/>
      <c r="Q110" s="259"/>
      <c r="R110" s="258"/>
      <c r="S110" s="272"/>
    </row>
    <row r="111" spans="1:19">
      <c r="A111" s="249"/>
      <c r="B111" s="354"/>
      <c r="C111" s="250"/>
      <c r="D111" s="251"/>
      <c r="E111" s="252"/>
      <c r="F111" s="252"/>
      <c r="G111" s="252"/>
      <c r="H111" s="253"/>
      <c r="I111" s="252"/>
      <c r="J111" s="254"/>
      <c r="K111" s="250"/>
      <c r="L111" s="251"/>
      <c r="M111" s="251"/>
      <c r="N111" s="252"/>
      <c r="O111" s="252"/>
      <c r="P111" s="252"/>
      <c r="Q111" s="253"/>
      <c r="R111" s="252"/>
      <c r="S111" s="273"/>
    </row>
    <row r="112" spans="1:19">
      <c r="A112" s="255"/>
      <c r="B112" s="355"/>
      <c r="C112" s="256"/>
      <c r="D112" s="257"/>
      <c r="E112" s="258"/>
      <c r="F112" s="258"/>
      <c r="G112" s="258"/>
      <c r="H112" s="259"/>
      <c r="I112" s="258"/>
      <c r="J112" s="248"/>
      <c r="K112" s="256"/>
      <c r="L112" s="257"/>
      <c r="M112" s="257"/>
      <c r="N112" s="258"/>
      <c r="O112" s="258"/>
      <c r="P112" s="258"/>
      <c r="Q112" s="259"/>
      <c r="R112" s="258"/>
      <c r="S112" s="272"/>
    </row>
    <row r="113" spans="1:19">
      <c r="A113" s="249"/>
      <c r="B113" s="354"/>
      <c r="C113" s="250"/>
      <c r="D113" s="251"/>
      <c r="E113" s="252"/>
      <c r="F113" s="252"/>
      <c r="G113" s="252"/>
      <c r="H113" s="253"/>
      <c r="I113" s="252"/>
      <c r="J113" s="254"/>
      <c r="K113" s="250"/>
      <c r="L113" s="251"/>
      <c r="M113" s="251"/>
      <c r="N113" s="252"/>
      <c r="O113" s="252"/>
      <c r="P113" s="252"/>
      <c r="Q113" s="253"/>
      <c r="R113" s="252"/>
      <c r="S113" s="273"/>
    </row>
    <row r="114" spans="1:19">
      <c r="A114" s="255"/>
      <c r="B114" s="355"/>
      <c r="C114" s="256"/>
      <c r="D114" s="257"/>
      <c r="E114" s="258"/>
      <c r="F114" s="258"/>
      <c r="G114" s="258"/>
      <c r="H114" s="259"/>
      <c r="I114" s="258"/>
      <c r="J114" s="248"/>
      <c r="K114" s="256"/>
      <c r="L114" s="257"/>
      <c r="M114" s="257"/>
      <c r="N114" s="258"/>
      <c r="O114" s="258"/>
      <c r="P114" s="258"/>
      <c r="Q114" s="259"/>
      <c r="R114" s="258"/>
      <c r="S114" s="272"/>
    </row>
    <row r="115" spans="1:19">
      <c r="A115" s="249"/>
      <c r="B115" s="354"/>
      <c r="C115" s="250"/>
      <c r="D115" s="251"/>
      <c r="E115" s="252"/>
      <c r="F115" s="252"/>
      <c r="G115" s="252"/>
      <c r="H115" s="253"/>
      <c r="I115" s="252"/>
      <c r="J115" s="254"/>
      <c r="K115" s="250"/>
      <c r="L115" s="251"/>
      <c r="M115" s="251"/>
      <c r="N115" s="252"/>
      <c r="O115" s="252"/>
      <c r="P115" s="252"/>
      <c r="Q115" s="253"/>
      <c r="R115" s="252"/>
      <c r="S115" s="273"/>
    </row>
    <row r="116" spans="1:19">
      <c r="A116" s="255"/>
      <c r="B116" s="355"/>
      <c r="C116" s="256"/>
      <c r="D116" s="257"/>
      <c r="E116" s="258"/>
      <c r="F116" s="258"/>
      <c r="G116" s="258"/>
      <c r="H116" s="259"/>
      <c r="I116" s="258"/>
      <c r="J116" s="248"/>
      <c r="K116" s="256"/>
      <c r="L116" s="257"/>
      <c r="M116" s="257"/>
      <c r="N116" s="258"/>
      <c r="O116" s="258"/>
      <c r="P116" s="258"/>
      <c r="Q116" s="259"/>
      <c r="R116" s="258"/>
      <c r="S116" s="272"/>
    </row>
    <row r="117" spans="1:19">
      <c r="A117" s="249"/>
      <c r="B117" s="354"/>
      <c r="C117" s="250"/>
      <c r="D117" s="251"/>
      <c r="E117" s="252"/>
      <c r="F117" s="252"/>
      <c r="G117" s="252"/>
      <c r="H117" s="253"/>
      <c r="I117" s="252"/>
      <c r="J117" s="254"/>
      <c r="K117" s="250"/>
      <c r="L117" s="251"/>
      <c r="M117" s="251"/>
      <c r="N117" s="252"/>
      <c r="O117" s="252"/>
      <c r="P117" s="252"/>
      <c r="Q117" s="253"/>
      <c r="R117" s="252"/>
      <c r="S117" s="273"/>
    </row>
    <row r="118" spans="1:19">
      <c r="A118" s="255"/>
      <c r="B118" s="355"/>
      <c r="C118" s="256"/>
      <c r="D118" s="257"/>
      <c r="E118" s="258"/>
      <c r="F118" s="258"/>
      <c r="G118" s="258"/>
      <c r="H118" s="259"/>
      <c r="I118" s="258"/>
      <c r="J118" s="248"/>
      <c r="K118" s="256"/>
      <c r="L118" s="257"/>
      <c r="M118" s="257"/>
      <c r="N118" s="258"/>
      <c r="O118" s="258"/>
      <c r="P118" s="258"/>
      <c r="Q118" s="259"/>
      <c r="R118" s="258"/>
      <c r="S118" s="272"/>
    </row>
    <row r="119" spans="1:19">
      <c r="A119" s="249"/>
      <c r="B119" s="354"/>
      <c r="C119" s="250"/>
      <c r="D119" s="251"/>
      <c r="E119" s="252"/>
      <c r="F119" s="252"/>
      <c r="G119" s="252"/>
      <c r="H119" s="253"/>
      <c r="I119" s="252"/>
      <c r="J119" s="254"/>
      <c r="K119" s="250"/>
      <c r="L119" s="251"/>
      <c r="M119" s="251"/>
      <c r="N119" s="252"/>
      <c r="O119" s="252"/>
      <c r="P119" s="252"/>
      <c r="Q119" s="253"/>
      <c r="R119" s="252"/>
      <c r="S119" s="273"/>
    </row>
    <row r="120" spans="1:19">
      <c r="A120" s="255"/>
      <c r="B120" s="355"/>
      <c r="C120" s="256"/>
      <c r="D120" s="257"/>
      <c r="E120" s="258"/>
      <c r="F120" s="258"/>
      <c r="G120" s="258"/>
      <c r="H120" s="259"/>
      <c r="I120" s="258"/>
      <c r="J120" s="248"/>
      <c r="K120" s="256"/>
      <c r="L120" s="257"/>
      <c r="M120" s="257"/>
      <c r="N120" s="258"/>
      <c r="O120" s="258"/>
      <c r="P120" s="258"/>
      <c r="Q120" s="259"/>
      <c r="R120" s="258"/>
      <c r="S120" s="272"/>
    </row>
    <row r="121" spans="1:19">
      <c r="A121" s="249"/>
      <c r="B121" s="354"/>
      <c r="C121" s="250"/>
      <c r="D121" s="251"/>
      <c r="E121" s="252"/>
      <c r="F121" s="252"/>
      <c r="G121" s="252"/>
      <c r="H121" s="253"/>
      <c r="I121" s="252"/>
      <c r="J121" s="254"/>
      <c r="K121" s="250"/>
      <c r="L121" s="251"/>
      <c r="M121" s="251"/>
      <c r="N121" s="252"/>
      <c r="O121" s="252"/>
      <c r="P121" s="252"/>
      <c r="Q121" s="253"/>
      <c r="R121" s="252"/>
      <c r="S121" s="273"/>
    </row>
    <row r="122" spans="1:19">
      <c r="A122" s="255"/>
      <c r="B122" s="355"/>
      <c r="C122" s="256"/>
      <c r="D122" s="257"/>
      <c r="E122" s="258"/>
      <c r="F122" s="258"/>
      <c r="G122" s="258"/>
      <c r="H122" s="259"/>
      <c r="I122" s="258"/>
      <c r="J122" s="248"/>
      <c r="K122" s="256"/>
      <c r="L122" s="257"/>
      <c r="M122" s="257"/>
      <c r="N122" s="258"/>
      <c r="O122" s="258"/>
      <c r="P122" s="258"/>
      <c r="Q122" s="259"/>
      <c r="R122" s="258"/>
      <c r="S122" s="272"/>
    </row>
    <row r="123" spans="1:19">
      <c r="A123" s="249"/>
      <c r="B123" s="354"/>
      <c r="C123" s="250"/>
      <c r="D123" s="251"/>
      <c r="E123" s="252"/>
      <c r="F123" s="252"/>
      <c r="G123" s="252"/>
      <c r="H123" s="253"/>
      <c r="I123" s="252"/>
      <c r="J123" s="254"/>
      <c r="K123" s="250"/>
      <c r="L123" s="251"/>
      <c r="M123" s="251"/>
      <c r="N123" s="252"/>
      <c r="O123" s="252"/>
      <c r="P123" s="252"/>
      <c r="Q123" s="253"/>
      <c r="R123" s="252"/>
      <c r="S123" s="273"/>
    </row>
    <row r="124" spans="1:19">
      <c r="A124" s="255"/>
      <c r="B124" s="355"/>
      <c r="C124" s="256"/>
      <c r="D124" s="257"/>
      <c r="E124" s="258"/>
      <c r="F124" s="258"/>
      <c r="G124" s="258"/>
      <c r="H124" s="259"/>
      <c r="I124" s="258"/>
      <c r="J124" s="248"/>
      <c r="K124" s="256"/>
      <c r="L124" s="257"/>
      <c r="M124" s="257"/>
      <c r="N124" s="258"/>
      <c r="O124" s="258"/>
      <c r="P124" s="258"/>
      <c r="Q124" s="259"/>
      <c r="R124" s="258"/>
      <c r="S124" s="272"/>
    </row>
    <row r="125" spans="1:19">
      <c r="A125" s="249"/>
      <c r="B125" s="354"/>
      <c r="C125" s="250"/>
      <c r="D125" s="251"/>
      <c r="E125" s="252"/>
      <c r="F125" s="252"/>
      <c r="G125" s="252"/>
      <c r="H125" s="253"/>
      <c r="I125" s="252"/>
      <c r="J125" s="254"/>
      <c r="K125" s="250"/>
      <c r="L125" s="251"/>
      <c r="M125" s="251"/>
      <c r="N125" s="252"/>
      <c r="O125" s="252"/>
      <c r="P125" s="252"/>
      <c r="Q125" s="253"/>
      <c r="R125" s="252"/>
      <c r="S125" s="273"/>
    </row>
    <row r="126" spans="1:19">
      <c r="A126" s="255"/>
      <c r="B126" s="355"/>
      <c r="C126" s="256"/>
      <c r="D126" s="257"/>
      <c r="E126" s="258"/>
      <c r="F126" s="258"/>
      <c r="G126" s="258"/>
      <c r="H126" s="259"/>
      <c r="I126" s="258"/>
      <c r="J126" s="248"/>
      <c r="K126" s="256"/>
      <c r="L126" s="257"/>
      <c r="M126" s="257"/>
      <c r="N126" s="258"/>
      <c r="O126" s="258"/>
      <c r="P126" s="258"/>
      <c r="Q126" s="259"/>
      <c r="R126" s="258"/>
      <c r="S126" s="272"/>
    </row>
    <row r="127" spans="1:19">
      <c r="A127" s="249"/>
      <c r="B127" s="354"/>
      <c r="C127" s="250"/>
      <c r="D127" s="251"/>
      <c r="E127" s="252"/>
      <c r="F127" s="252"/>
      <c r="G127" s="252"/>
      <c r="H127" s="253"/>
      <c r="I127" s="252"/>
      <c r="J127" s="254"/>
      <c r="K127" s="250"/>
      <c r="L127" s="251"/>
      <c r="M127" s="251"/>
      <c r="N127" s="252"/>
      <c r="O127" s="252"/>
      <c r="P127" s="252"/>
      <c r="Q127" s="253"/>
      <c r="R127" s="252"/>
      <c r="S127" s="273"/>
    </row>
    <row r="128" spans="1:19">
      <c r="A128" s="255"/>
      <c r="B128" s="355"/>
      <c r="C128" s="256"/>
      <c r="D128" s="257"/>
      <c r="E128" s="258"/>
      <c r="F128" s="258"/>
      <c r="G128" s="258"/>
      <c r="H128" s="259"/>
      <c r="I128" s="258"/>
      <c r="J128" s="248"/>
      <c r="K128" s="256"/>
      <c r="L128" s="257"/>
      <c r="M128" s="257"/>
      <c r="N128" s="258"/>
      <c r="O128" s="258"/>
      <c r="P128" s="258"/>
      <c r="Q128" s="259"/>
      <c r="R128" s="258"/>
      <c r="S128" s="272"/>
    </row>
    <row r="129" spans="1:19">
      <c r="A129" s="249"/>
      <c r="B129" s="354"/>
      <c r="C129" s="250"/>
      <c r="D129" s="251"/>
      <c r="E129" s="252"/>
      <c r="F129" s="252"/>
      <c r="G129" s="252"/>
      <c r="H129" s="253"/>
      <c r="I129" s="252"/>
      <c r="J129" s="254"/>
      <c r="K129" s="250"/>
      <c r="L129" s="251"/>
      <c r="M129" s="251"/>
      <c r="N129" s="252"/>
      <c r="O129" s="252"/>
      <c r="P129" s="252"/>
      <c r="Q129" s="253"/>
      <c r="R129" s="252"/>
      <c r="S129" s="273"/>
    </row>
    <row r="130" spans="1:19">
      <c r="A130" s="255"/>
      <c r="B130" s="355"/>
      <c r="C130" s="256"/>
      <c r="D130" s="257"/>
      <c r="E130" s="258"/>
      <c r="F130" s="258"/>
      <c r="G130" s="258"/>
      <c r="H130" s="259"/>
      <c r="I130" s="258"/>
      <c r="J130" s="248"/>
      <c r="K130" s="256"/>
      <c r="L130" s="257"/>
      <c r="M130" s="257"/>
      <c r="N130" s="258"/>
      <c r="O130" s="258"/>
      <c r="P130" s="258"/>
      <c r="Q130" s="259"/>
      <c r="R130" s="258"/>
      <c r="S130" s="272"/>
    </row>
    <row r="131" spans="1:19">
      <c r="A131" s="249"/>
      <c r="B131" s="354"/>
      <c r="C131" s="250"/>
      <c r="D131" s="251"/>
      <c r="E131" s="252"/>
      <c r="F131" s="252"/>
      <c r="G131" s="252"/>
      <c r="H131" s="253"/>
      <c r="I131" s="252"/>
      <c r="J131" s="254"/>
      <c r="K131" s="250"/>
      <c r="L131" s="251"/>
      <c r="M131" s="251"/>
      <c r="N131" s="252"/>
      <c r="O131" s="252"/>
      <c r="P131" s="252"/>
      <c r="Q131" s="253"/>
      <c r="R131" s="252"/>
      <c r="S131" s="273"/>
    </row>
    <row r="132" spans="1:19">
      <c r="A132" s="255"/>
      <c r="B132" s="355"/>
      <c r="C132" s="256"/>
      <c r="D132" s="257"/>
      <c r="E132" s="258"/>
      <c r="F132" s="258"/>
      <c r="G132" s="258"/>
      <c r="H132" s="259"/>
      <c r="I132" s="258"/>
      <c r="J132" s="248"/>
      <c r="K132" s="256"/>
      <c r="L132" s="257"/>
      <c r="M132" s="257"/>
      <c r="N132" s="258"/>
      <c r="O132" s="258"/>
      <c r="P132" s="258"/>
      <c r="Q132" s="259"/>
      <c r="R132" s="258"/>
      <c r="S132" s="272"/>
    </row>
    <row r="133" spans="1:19">
      <c r="A133" s="249"/>
      <c r="B133" s="354"/>
      <c r="C133" s="250"/>
      <c r="D133" s="251"/>
      <c r="E133" s="252"/>
      <c r="F133" s="252"/>
      <c r="G133" s="252"/>
      <c r="H133" s="253"/>
      <c r="I133" s="252"/>
      <c r="J133" s="254"/>
      <c r="K133" s="250"/>
      <c r="L133" s="251"/>
      <c r="M133" s="251"/>
      <c r="N133" s="252"/>
      <c r="O133" s="252"/>
      <c r="P133" s="252"/>
      <c r="Q133" s="253"/>
      <c r="R133" s="252"/>
      <c r="S133" s="273"/>
    </row>
    <row r="134" spans="1:19">
      <c r="A134" s="255"/>
      <c r="B134" s="355"/>
      <c r="C134" s="256"/>
      <c r="D134" s="257"/>
      <c r="E134" s="258"/>
      <c r="F134" s="258"/>
      <c r="G134" s="258"/>
      <c r="H134" s="259"/>
      <c r="I134" s="258"/>
      <c r="J134" s="248"/>
      <c r="K134" s="256"/>
      <c r="L134" s="257"/>
      <c r="M134" s="257"/>
      <c r="N134" s="258"/>
      <c r="O134" s="258"/>
      <c r="P134" s="258"/>
      <c r="Q134" s="259"/>
      <c r="R134" s="258"/>
      <c r="S134" s="272"/>
    </row>
    <row r="135" spans="1:19">
      <c r="A135" s="249"/>
      <c r="B135" s="354"/>
      <c r="C135" s="250"/>
      <c r="D135" s="251"/>
      <c r="E135" s="252"/>
      <c r="F135" s="252"/>
      <c r="G135" s="252"/>
      <c r="H135" s="253"/>
      <c r="I135" s="252"/>
      <c r="J135" s="254"/>
      <c r="K135" s="250"/>
      <c r="L135" s="251"/>
      <c r="M135" s="251"/>
      <c r="N135" s="252"/>
      <c r="O135" s="252"/>
      <c r="P135" s="252"/>
      <c r="Q135" s="253"/>
      <c r="R135" s="252"/>
      <c r="S135" s="273"/>
    </row>
    <row r="136" spans="1:19">
      <c r="A136" s="255"/>
      <c r="B136" s="355"/>
      <c r="C136" s="256"/>
      <c r="D136" s="257"/>
      <c r="E136" s="258"/>
      <c r="F136" s="258"/>
      <c r="G136" s="258"/>
      <c r="H136" s="259"/>
      <c r="I136" s="258"/>
      <c r="J136" s="248"/>
      <c r="K136" s="256"/>
      <c r="L136" s="257"/>
      <c r="M136" s="257"/>
      <c r="N136" s="258"/>
      <c r="O136" s="258"/>
      <c r="P136" s="258"/>
      <c r="Q136" s="259"/>
      <c r="R136" s="258"/>
      <c r="S136" s="272"/>
    </row>
    <row r="137" spans="1:19">
      <c r="A137" s="249"/>
      <c r="B137" s="354"/>
      <c r="C137" s="250"/>
      <c r="D137" s="251"/>
      <c r="E137" s="252"/>
      <c r="F137" s="252"/>
      <c r="G137" s="252"/>
      <c r="H137" s="253"/>
      <c r="I137" s="252"/>
      <c r="J137" s="254"/>
      <c r="K137" s="250"/>
      <c r="L137" s="251"/>
      <c r="M137" s="251"/>
      <c r="N137" s="252"/>
      <c r="O137" s="252"/>
      <c r="P137" s="252"/>
      <c r="Q137" s="253"/>
      <c r="R137" s="252"/>
      <c r="S137" s="273"/>
    </row>
    <row r="138" spans="1:19">
      <c r="A138" s="255"/>
      <c r="B138" s="355"/>
      <c r="C138" s="256"/>
      <c r="D138" s="257"/>
      <c r="E138" s="258"/>
      <c r="F138" s="258"/>
      <c r="G138" s="258"/>
      <c r="H138" s="259"/>
      <c r="I138" s="258"/>
      <c r="J138" s="248"/>
      <c r="K138" s="256"/>
      <c r="L138" s="257"/>
      <c r="M138" s="257"/>
      <c r="N138" s="258"/>
      <c r="O138" s="258"/>
      <c r="P138" s="258"/>
      <c r="Q138" s="259"/>
      <c r="R138" s="258"/>
      <c r="S138" s="272"/>
    </row>
    <row r="139" spans="1:19">
      <c r="A139" s="249"/>
      <c r="B139" s="354"/>
      <c r="C139" s="250"/>
      <c r="D139" s="251"/>
      <c r="E139" s="252"/>
      <c r="F139" s="252"/>
      <c r="G139" s="252"/>
      <c r="H139" s="253"/>
      <c r="I139" s="252"/>
      <c r="J139" s="254"/>
      <c r="K139" s="250"/>
      <c r="L139" s="251"/>
      <c r="M139" s="251"/>
      <c r="N139" s="252"/>
      <c r="O139" s="252"/>
      <c r="P139" s="252"/>
      <c r="Q139" s="253"/>
      <c r="R139" s="252"/>
      <c r="S139" s="273"/>
    </row>
    <row r="140" spans="1:19">
      <c r="A140" s="255"/>
      <c r="B140" s="355"/>
      <c r="C140" s="256"/>
      <c r="D140" s="257"/>
      <c r="E140" s="258"/>
      <c r="F140" s="258"/>
      <c r="G140" s="258"/>
      <c r="H140" s="259"/>
      <c r="I140" s="258"/>
      <c r="J140" s="248"/>
      <c r="K140" s="256"/>
      <c r="L140" s="257"/>
      <c r="M140" s="257"/>
      <c r="N140" s="258"/>
      <c r="O140" s="258"/>
      <c r="P140" s="258"/>
      <c r="Q140" s="259"/>
      <c r="R140" s="258"/>
      <c r="S140" s="272"/>
    </row>
    <row r="141" spans="1:19">
      <c r="A141" s="249"/>
      <c r="B141" s="354"/>
      <c r="C141" s="250"/>
      <c r="D141" s="251"/>
      <c r="E141" s="252"/>
      <c r="F141" s="252"/>
      <c r="G141" s="252"/>
      <c r="H141" s="253"/>
      <c r="I141" s="252"/>
      <c r="J141" s="254"/>
      <c r="K141" s="250"/>
      <c r="L141" s="251"/>
      <c r="M141" s="251"/>
      <c r="N141" s="252"/>
      <c r="O141" s="252"/>
      <c r="P141" s="252"/>
      <c r="Q141" s="253"/>
      <c r="R141" s="252"/>
      <c r="S141" s="273"/>
    </row>
    <row r="142" spans="1:19">
      <c r="A142" s="255"/>
      <c r="B142" s="355"/>
      <c r="C142" s="256"/>
      <c r="D142" s="257"/>
      <c r="E142" s="258"/>
      <c r="F142" s="258"/>
      <c r="G142" s="258"/>
      <c r="H142" s="259"/>
      <c r="I142" s="258"/>
      <c r="J142" s="248"/>
      <c r="K142" s="256"/>
      <c r="L142" s="257"/>
      <c r="M142" s="257"/>
      <c r="N142" s="258"/>
      <c r="O142" s="258"/>
      <c r="P142" s="258"/>
      <c r="Q142" s="259"/>
      <c r="R142" s="258"/>
      <c r="S142" s="272"/>
    </row>
    <row r="143" spans="1:19">
      <c r="A143" s="249"/>
      <c r="B143" s="354"/>
      <c r="C143" s="250"/>
      <c r="D143" s="251"/>
      <c r="E143" s="252"/>
      <c r="F143" s="252"/>
      <c r="G143" s="252"/>
      <c r="H143" s="253"/>
      <c r="I143" s="252"/>
      <c r="J143" s="254"/>
      <c r="K143" s="250"/>
      <c r="L143" s="251"/>
      <c r="M143" s="251"/>
      <c r="N143" s="252"/>
      <c r="O143" s="252"/>
      <c r="P143" s="252"/>
      <c r="Q143" s="253"/>
      <c r="R143" s="252"/>
      <c r="S143" s="273"/>
    </row>
    <row r="144" spans="1:19">
      <c r="A144" s="255"/>
      <c r="B144" s="355"/>
      <c r="C144" s="256"/>
      <c r="D144" s="257"/>
      <c r="E144" s="258"/>
      <c r="F144" s="258"/>
      <c r="G144" s="258"/>
      <c r="H144" s="259"/>
      <c r="I144" s="258"/>
      <c r="J144" s="248"/>
      <c r="K144" s="256"/>
      <c r="L144" s="257"/>
      <c r="M144" s="257"/>
      <c r="N144" s="258"/>
      <c r="O144" s="258"/>
      <c r="P144" s="258"/>
      <c r="Q144" s="259"/>
      <c r="R144" s="258"/>
      <c r="S144" s="272"/>
    </row>
    <row r="145" spans="1:19">
      <c r="A145" s="249"/>
      <c r="B145" s="354"/>
      <c r="C145" s="250"/>
      <c r="D145" s="251"/>
      <c r="E145" s="252"/>
      <c r="F145" s="252"/>
      <c r="G145" s="252"/>
      <c r="H145" s="253"/>
      <c r="I145" s="252"/>
      <c r="J145" s="254"/>
      <c r="K145" s="250"/>
      <c r="L145" s="251"/>
      <c r="M145" s="251"/>
      <c r="N145" s="252"/>
      <c r="O145" s="252"/>
      <c r="P145" s="252"/>
      <c r="Q145" s="253"/>
      <c r="R145" s="252"/>
      <c r="S145" s="273"/>
    </row>
    <row r="146" spans="1:19">
      <c r="A146" s="255"/>
      <c r="B146" s="355"/>
      <c r="C146" s="256"/>
      <c r="D146" s="257"/>
      <c r="E146" s="258"/>
      <c r="F146" s="258"/>
      <c r="G146" s="258"/>
      <c r="H146" s="259"/>
      <c r="I146" s="258"/>
      <c r="J146" s="248"/>
      <c r="K146" s="256"/>
      <c r="L146" s="257"/>
      <c r="M146" s="257"/>
      <c r="N146" s="258"/>
      <c r="O146" s="258"/>
      <c r="P146" s="258"/>
      <c r="Q146" s="259"/>
      <c r="R146" s="258"/>
      <c r="S146" s="272"/>
    </row>
    <row r="147" spans="1:19">
      <c r="A147" s="249"/>
      <c r="B147" s="354"/>
      <c r="C147" s="250"/>
      <c r="D147" s="251"/>
      <c r="E147" s="252"/>
      <c r="F147" s="252"/>
      <c r="G147" s="252"/>
      <c r="H147" s="253"/>
      <c r="I147" s="252"/>
      <c r="J147" s="254"/>
      <c r="K147" s="250"/>
      <c r="L147" s="251"/>
      <c r="M147" s="251"/>
      <c r="N147" s="252"/>
      <c r="O147" s="252"/>
      <c r="P147" s="252"/>
      <c r="Q147" s="253"/>
      <c r="R147" s="252"/>
      <c r="S147" s="273"/>
    </row>
    <row r="148" spans="1:19">
      <c r="A148" s="255"/>
      <c r="B148" s="355"/>
      <c r="C148" s="256"/>
      <c r="D148" s="257"/>
      <c r="E148" s="258"/>
      <c r="F148" s="258"/>
      <c r="G148" s="258"/>
      <c r="H148" s="259"/>
      <c r="I148" s="258"/>
      <c r="J148" s="248"/>
      <c r="K148" s="256"/>
      <c r="L148" s="257"/>
      <c r="M148" s="257"/>
      <c r="N148" s="258"/>
      <c r="O148" s="258"/>
      <c r="P148" s="258"/>
      <c r="Q148" s="259"/>
      <c r="R148" s="258"/>
      <c r="S148" s="272"/>
    </row>
    <row r="149" spans="1:19">
      <c r="A149" s="249"/>
      <c r="B149" s="354"/>
      <c r="C149" s="250"/>
      <c r="D149" s="251"/>
      <c r="E149" s="252"/>
      <c r="F149" s="252"/>
      <c r="G149" s="252"/>
      <c r="H149" s="253"/>
      <c r="I149" s="252"/>
      <c r="J149" s="254"/>
      <c r="K149" s="250"/>
      <c r="L149" s="251"/>
      <c r="M149" s="251"/>
      <c r="N149" s="252"/>
      <c r="O149" s="252"/>
      <c r="P149" s="252"/>
      <c r="Q149" s="253"/>
      <c r="R149" s="252"/>
      <c r="S149" s="273"/>
    </row>
    <row r="150" spans="1:19">
      <c r="A150" s="255"/>
      <c r="B150" s="355"/>
      <c r="C150" s="256"/>
      <c r="D150" s="257"/>
      <c r="E150" s="258"/>
      <c r="F150" s="258"/>
      <c r="G150" s="258"/>
      <c r="H150" s="259"/>
      <c r="I150" s="258"/>
      <c r="J150" s="248"/>
      <c r="K150" s="256"/>
      <c r="L150" s="257"/>
      <c r="M150" s="257"/>
      <c r="N150" s="258"/>
      <c r="O150" s="258"/>
      <c r="P150" s="258"/>
      <c r="Q150" s="259"/>
      <c r="R150" s="258"/>
      <c r="S150" s="272"/>
    </row>
    <row r="151" spans="1:19">
      <c r="A151" s="249"/>
      <c r="B151" s="354"/>
      <c r="C151" s="250"/>
      <c r="D151" s="251"/>
      <c r="E151" s="252"/>
      <c r="F151" s="252"/>
      <c r="G151" s="252"/>
      <c r="H151" s="253"/>
      <c r="I151" s="252"/>
      <c r="J151" s="254"/>
      <c r="K151" s="250"/>
      <c r="L151" s="251"/>
      <c r="M151" s="251"/>
      <c r="N151" s="252"/>
      <c r="O151" s="252"/>
      <c r="P151" s="252"/>
      <c r="Q151" s="253"/>
      <c r="R151" s="252"/>
      <c r="S151" s="273"/>
    </row>
    <row r="152" spans="1:19">
      <c r="A152" s="255"/>
      <c r="B152" s="355"/>
      <c r="C152" s="256"/>
      <c r="D152" s="257"/>
      <c r="E152" s="258"/>
      <c r="F152" s="258"/>
      <c r="G152" s="258"/>
      <c r="H152" s="259"/>
      <c r="I152" s="258"/>
      <c r="J152" s="248"/>
      <c r="K152" s="256"/>
      <c r="L152" s="257"/>
      <c r="M152" s="257"/>
      <c r="N152" s="258"/>
      <c r="O152" s="258"/>
      <c r="P152" s="258"/>
      <c r="Q152" s="259"/>
      <c r="R152" s="258"/>
      <c r="S152" s="272"/>
    </row>
    <row r="153" spans="1:19">
      <c r="A153" s="249"/>
      <c r="B153" s="354"/>
      <c r="C153" s="250"/>
      <c r="D153" s="251"/>
      <c r="E153" s="252"/>
      <c r="F153" s="252"/>
      <c r="G153" s="252"/>
      <c r="H153" s="253"/>
      <c r="I153" s="252"/>
      <c r="J153" s="254"/>
      <c r="K153" s="250"/>
      <c r="L153" s="251"/>
      <c r="M153" s="251"/>
      <c r="N153" s="252"/>
      <c r="O153" s="252"/>
      <c r="P153" s="252"/>
      <c r="Q153" s="253"/>
      <c r="R153" s="252"/>
      <c r="S153" s="273"/>
    </row>
    <row r="154" spans="1:19">
      <c r="A154" s="255"/>
      <c r="B154" s="355"/>
      <c r="C154" s="256"/>
      <c r="D154" s="257"/>
      <c r="E154" s="258"/>
      <c r="F154" s="258"/>
      <c r="G154" s="258"/>
      <c r="H154" s="259"/>
      <c r="I154" s="258"/>
      <c r="J154" s="248"/>
      <c r="K154" s="256"/>
      <c r="L154" s="257"/>
      <c r="M154" s="257"/>
      <c r="N154" s="258"/>
      <c r="O154" s="258"/>
      <c r="P154" s="258"/>
      <c r="Q154" s="259"/>
      <c r="R154" s="258"/>
      <c r="S154" s="272"/>
    </row>
    <row r="155" spans="1:19">
      <c r="A155" s="249"/>
      <c r="B155" s="354"/>
      <c r="C155" s="250"/>
      <c r="D155" s="251"/>
      <c r="E155" s="252"/>
      <c r="F155" s="252"/>
      <c r="G155" s="252"/>
      <c r="H155" s="253"/>
      <c r="I155" s="252"/>
      <c r="J155" s="254"/>
      <c r="K155" s="250"/>
      <c r="L155" s="251"/>
      <c r="M155" s="251"/>
      <c r="N155" s="252"/>
      <c r="O155" s="252"/>
      <c r="P155" s="252"/>
      <c r="Q155" s="253"/>
      <c r="R155" s="252"/>
      <c r="S155" s="273"/>
    </row>
    <row r="156" spans="1:19">
      <c r="A156" s="255"/>
      <c r="B156" s="355"/>
      <c r="C156" s="256"/>
      <c r="D156" s="257"/>
      <c r="E156" s="258"/>
      <c r="F156" s="258"/>
      <c r="G156" s="258"/>
      <c r="H156" s="259"/>
      <c r="I156" s="258"/>
      <c r="J156" s="248"/>
      <c r="K156" s="256"/>
      <c r="L156" s="257"/>
      <c r="M156" s="257"/>
      <c r="N156" s="258"/>
      <c r="O156" s="258"/>
      <c r="P156" s="258"/>
      <c r="Q156" s="259"/>
      <c r="R156" s="258"/>
      <c r="S156" s="272"/>
    </row>
    <row r="157" spans="1:19">
      <c r="A157" s="249"/>
      <c r="B157" s="354"/>
      <c r="C157" s="250"/>
      <c r="D157" s="251"/>
      <c r="E157" s="252"/>
      <c r="F157" s="252"/>
      <c r="G157" s="252"/>
      <c r="H157" s="253"/>
      <c r="I157" s="252"/>
      <c r="J157" s="254"/>
      <c r="K157" s="250"/>
      <c r="L157" s="251"/>
      <c r="M157" s="251"/>
      <c r="N157" s="252"/>
      <c r="O157" s="252"/>
      <c r="P157" s="252"/>
      <c r="Q157" s="253"/>
      <c r="R157" s="252"/>
      <c r="S157" s="273"/>
    </row>
    <row r="158" spans="1:19">
      <c r="A158" s="255"/>
      <c r="B158" s="355"/>
      <c r="C158" s="256"/>
      <c r="D158" s="257"/>
      <c r="E158" s="258"/>
      <c r="F158" s="258"/>
      <c r="G158" s="258"/>
      <c r="H158" s="259"/>
      <c r="I158" s="258"/>
      <c r="J158" s="248"/>
      <c r="K158" s="256"/>
      <c r="L158" s="257"/>
      <c r="M158" s="257"/>
      <c r="N158" s="258"/>
      <c r="O158" s="258"/>
      <c r="P158" s="258"/>
      <c r="Q158" s="259"/>
      <c r="R158" s="258"/>
      <c r="S158" s="272"/>
    </row>
    <row r="159" spans="1:19">
      <c r="A159" s="249"/>
      <c r="B159" s="354"/>
      <c r="C159" s="250"/>
      <c r="D159" s="251"/>
      <c r="E159" s="252"/>
      <c r="F159" s="252"/>
      <c r="G159" s="252"/>
      <c r="H159" s="253"/>
      <c r="I159" s="252"/>
      <c r="J159" s="254"/>
      <c r="K159" s="250"/>
      <c r="L159" s="251"/>
      <c r="M159" s="251"/>
      <c r="N159" s="252"/>
      <c r="O159" s="252"/>
      <c r="P159" s="252"/>
      <c r="Q159" s="253"/>
      <c r="R159" s="252"/>
      <c r="S159" s="273"/>
    </row>
    <row r="160" spans="1:19">
      <c r="A160" s="255"/>
      <c r="B160" s="355"/>
      <c r="C160" s="256"/>
      <c r="D160" s="257"/>
      <c r="E160" s="258"/>
      <c r="F160" s="258"/>
      <c r="G160" s="258"/>
      <c r="H160" s="259"/>
      <c r="I160" s="258"/>
      <c r="J160" s="248"/>
      <c r="K160" s="256"/>
      <c r="L160" s="257"/>
      <c r="M160" s="257"/>
      <c r="N160" s="258"/>
      <c r="O160" s="258"/>
      <c r="P160" s="258"/>
      <c r="Q160" s="259"/>
      <c r="R160" s="258"/>
      <c r="S160" s="272"/>
    </row>
    <row r="161" spans="1:19">
      <c r="A161" s="249"/>
      <c r="B161" s="354"/>
      <c r="C161" s="250"/>
      <c r="D161" s="251"/>
      <c r="E161" s="252"/>
      <c r="F161" s="252"/>
      <c r="G161" s="252"/>
      <c r="H161" s="253"/>
      <c r="I161" s="252"/>
      <c r="J161" s="254"/>
      <c r="K161" s="250"/>
      <c r="L161" s="251"/>
      <c r="M161" s="251"/>
      <c r="N161" s="252"/>
      <c r="O161" s="252"/>
      <c r="P161" s="252"/>
      <c r="Q161" s="253"/>
      <c r="R161" s="252"/>
      <c r="S161" s="273"/>
    </row>
    <row r="162" spans="1:19">
      <c r="A162" s="255"/>
      <c r="B162" s="355"/>
      <c r="C162" s="256"/>
      <c r="D162" s="257"/>
      <c r="E162" s="258"/>
      <c r="F162" s="258"/>
      <c r="G162" s="258"/>
      <c r="H162" s="259"/>
      <c r="I162" s="258"/>
      <c r="J162" s="248"/>
      <c r="K162" s="256"/>
      <c r="L162" s="257"/>
      <c r="M162" s="257"/>
      <c r="N162" s="258"/>
      <c r="O162" s="258"/>
      <c r="P162" s="258"/>
      <c r="Q162" s="259"/>
      <c r="R162" s="258"/>
      <c r="S162" s="272"/>
    </row>
    <row r="163" spans="1:19">
      <c r="A163" s="249"/>
      <c r="B163" s="354"/>
      <c r="C163" s="250"/>
      <c r="D163" s="251"/>
      <c r="E163" s="252"/>
      <c r="F163" s="252"/>
      <c r="G163" s="252"/>
      <c r="H163" s="253"/>
      <c r="I163" s="252"/>
      <c r="J163" s="254"/>
      <c r="K163" s="250"/>
      <c r="L163" s="251"/>
      <c r="M163" s="251"/>
      <c r="N163" s="252"/>
      <c r="O163" s="252"/>
      <c r="P163" s="252"/>
      <c r="Q163" s="253"/>
      <c r="R163" s="252"/>
      <c r="S163" s="273"/>
    </row>
    <row r="164" spans="1:19">
      <c r="A164" s="255"/>
      <c r="B164" s="355"/>
      <c r="C164" s="256"/>
      <c r="D164" s="257"/>
      <c r="E164" s="258"/>
      <c r="F164" s="258"/>
      <c r="G164" s="258"/>
      <c r="H164" s="259"/>
      <c r="I164" s="258"/>
      <c r="J164" s="248"/>
      <c r="K164" s="256"/>
      <c r="L164" s="257"/>
      <c r="M164" s="257"/>
      <c r="N164" s="258"/>
      <c r="O164" s="258"/>
      <c r="P164" s="258"/>
      <c r="Q164" s="259"/>
      <c r="R164" s="258"/>
      <c r="S164" s="272"/>
    </row>
    <row r="165" spans="1:19">
      <c r="A165" s="249"/>
      <c r="B165" s="354"/>
      <c r="C165" s="250"/>
      <c r="D165" s="251"/>
      <c r="E165" s="252"/>
      <c r="F165" s="252"/>
      <c r="G165" s="252"/>
      <c r="H165" s="253"/>
      <c r="I165" s="252"/>
      <c r="J165" s="254"/>
      <c r="K165" s="250"/>
      <c r="L165" s="251"/>
      <c r="M165" s="251"/>
      <c r="N165" s="252"/>
      <c r="O165" s="252"/>
      <c r="P165" s="252"/>
      <c r="Q165" s="253"/>
      <c r="R165" s="252"/>
      <c r="S165" s="273"/>
    </row>
    <row r="166" spans="1:19">
      <c r="A166" s="255"/>
      <c r="B166" s="355"/>
      <c r="C166" s="256"/>
      <c r="D166" s="257"/>
      <c r="E166" s="258"/>
      <c r="F166" s="258"/>
      <c r="G166" s="258"/>
      <c r="H166" s="259"/>
      <c r="I166" s="258"/>
      <c r="J166" s="248"/>
      <c r="K166" s="256"/>
      <c r="L166" s="257"/>
      <c r="M166" s="257"/>
      <c r="N166" s="258"/>
      <c r="O166" s="258"/>
      <c r="P166" s="258"/>
      <c r="Q166" s="259"/>
      <c r="R166" s="258"/>
      <c r="S166" s="272"/>
    </row>
    <row r="167" spans="1:19">
      <c r="A167" s="249"/>
      <c r="B167" s="354"/>
      <c r="C167" s="250"/>
      <c r="D167" s="251"/>
      <c r="E167" s="252"/>
      <c r="F167" s="252"/>
      <c r="G167" s="252"/>
      <c r="H167" s="253"/>
      <c r="I167" s="252"/>
      <c r="J167" s="254"/>
      <c r="K167" s="250"/>
      <c r="L167" s="251"/>
      <c r="M167" s="251"/>
      <c r="N167" s="252"/>
      <c r="O167" s="252"/>
      <c r="P167" s="252"/>
      <c r="Q167" s="253"/>
      <c r="R167" s="252"/>
      <c r="S167" s="273"/>
    </row>
    <row r="168" spans="1:19">
      <c r="A168" s="255"/>
      <c r="B168" s="355"/>
      <c r="C168" s="256"/>
      <c r="D168" s="257"/>
      <c r="E168" s="258"/>
      <c r="F168" s="258"/>
      <c r="G168" s="258"/>
      <c r="H168" s="259"/>
      <c r="I168" s="258"/>
      <c r="J168" s="248"/>
      <c r="K168" s="256"/>
      <c r="L168" s="257"/>
      <c r="M168" s="257"/>
      <c r="N168" s="258"/>
      <c r="O168" s="258"/>
      <c r="P168" s="258"/>
      <c r="Q168" s="259"/>
      <c r="R168" s="258"/>
      <c r="S168" s="272"/>
    </row>
    <row r="169" spans="1:19">
      <c r="A169" s="249"/>
      <c r="B169" s="354"/>
      <c r="C169" s="250"/>
      <c r="D169" s="251"/>
      <c r="E169" s="252"/>
      <c r="F169" s="252"/>
      <c r="G169" s="252"/>
      <c r="H169" s="253"/>
      <c r="I169" s="252"/>
      <c r="J169" s="254"/>
      <c r="K169" s="250"/>
      <c r="L169" s="251"/>
      <c r="M169" s="251"/>
      <c r="N169" s="252"/>
      <c r="O169" s="252"/>
      <c r="P169" s="252"/>
      <c r="Q169" s="253"/>
      <c r="R169" s="252"/>
      <c r="S169" s="273"/>
    </row>
    <row r="170" spans="1:19">
      <c r="A170" s="255"/>
      <c r="B170" s="355"/>
      <c r="C170" s="256"/>
      <c r="D170" s="257"/>
      <c r="E170" s="258"/>
      <c r="F170" s="258"/>
      <c r="G170" s="258"/>
      <c r="H170" s="259"/>
      <c r="I170" s="258"/>
      <c r="J170" s="248"/>
      <c r="K170" s="256"/>
      <c r="L170" s="257"/>
      <c r="M170" s="257"/>
      <c r="N170" s="258"/>
      <c r="O170" s="258"/>
      <c r="P170" s="258"/>
      <c r="Q170" s="259"/>
      <c r="R170" s="258"/>
      <c r="S170" s="272"/>
    </row>
    <row r="171" spans="1:19">
      <c r="A171" s="249"/>
      <c r="B171" s="354"/>
      <c r="C171" s="250"/>
      <c r="D171" s="251"/>
      <c r="E171" s="252"/>
      <c r="F171" s="252"/>
      <c r="G171" s="252"/>
      <c r="H171" s="253"/>
      <c r="I171" s="252"/>
      <c r="J171" s="254"/>
      <c r="K171" s="250"/>
      <c r="L171" s="251"/>
      <c r="M171" s="251"/>
      <c r="N171" s="252"/>
      <c r="O171" s="252"/>
      <c r="P171" s="252"/>
      <c r="Q171" s="253"/>
      <c r="R171" s="252"/>
      <c r="S171" s="273"/>
    </row>
    <row r="172" spans="1:19">
      <c r="A172" s="255"/>
      <c r="B172" s="355"/>
      <c r="C172" s="256"/>
      <c r="D172" s="257"/>
      <c r="E172" s="258"/>
      <c r="F172" s="258"/>
      <c r="G172" s="258"/>
      <c r="H172" s="259"/>
      <c r="I172" s="258"/>
      <c r="J172" s="248"/>
      <c r="K172" s="256"/>
      <c r="L172" s="257"/>
      <c r="M172" s="257"/>
      <c r="N172" s="258"/>
      <c r="O172" s="258"/>
      <c r="P172" s="258"/>
      <c r="Q172" s="259"/>
      <c r="R172" s="258"/>
      <c r="S172" s="272"/>
    </row>
    <row r="173" spans="1:19">
      <c r="A173" s="249"/>
      <c r="B173" s="354"/>
      <c r="C173" s="250"/>
      <c r="D173" s="251"/>
      <c r="E173" s="252"/>
      <c r="F173" s="252"/>
      <c r="G173" s="252"/>
      <c r="H173" s="253"/>
      <c r="I173" s="252"/>
      <c r="J173" s="254"/>
      <c r="K173" s="250"/>
      <c r="L173" s="251"/>
      <c r="M173" s="251"/>
      <c r="N173" s="252"/>
      <c r="O173" s="252"/>
      <c r="P173" s="252"/>
      <c r="Q173" s="253"/>
      <c r="R173" s="252"/>
      <c r="S173" s="273"/>
    </row>
    <row r="174" spans="1:19">
      <c r="A174" s="255"/>
      <c r="B174" s="355"/>
      <c r="C174" s="256"/>
      <c r="D174" s="257"/>
      <c r="E174" s="258"/>
      <c r="F174" s="258"/>
      <c r="G174" s="258"/>
      <c r="H174" s="259"/>
      <c r="I174" s="258"/>
      <c r="J174" s="248"/>
      <c r="K174" s="256"/>
      <c r="L174" s="257"/>
      <c r="M174" s="257"/>
      <c r="N174" s="258"/>
      <c r="O174" s="258"/>
      <c r="P174" s="258"/>
      <c r="Q174" s="259"/>
      <c r="R174" s="258"/>
      <c r="S174" s="272"/>
    </row>
    <row r="175" spans="1:19">
      <c r="A175" s="249"/>
      <c r="B175" s="354"/>
      <c r="C175" s="250"/>
      <c r="D175" s="251"/>
      <c r="E175" s="252"/>
      <c r="F175" s="252"/>
      <c r="G175" s="252"/>
      <c r="H175" s="253"/>
      <c r="I175" s="252"/>
      <c r="J175" s="254"/>
      <c r="K175" s="250"/>
      <c r="L175" s="251"/>
      <c r="M175" s="251"/>
      <c r="N175" s="252"/>
      <c r="O175" s="252"/>
      <c r="P175" s="252"/>
      <c r="Q175" s="253"/>
      <c r="R175" s="252"/>
      <c r="S175" s="273"/>
    </row>
    <row r="176" spans="1:19">
      <c r="A176" s="255"/>
      <c r="B176" s="355"/>
      <c r="C176" s="256"/>
      <c r="D176" s="257"/>
      <c r="E176" s="258"/>
      <c r="F176" s="258"/>
      <c r="G176" s="258"/>
      <c r="H176" s="259"/>
      <c r="I176" s="258"/>
      <c r="J176" s="248"/>
      <c r="K176" s="256"/>
      <c r="L176" s="257"/>
      <c r="M176" s="257"/>
      <c r="N176" s="258"/>
      <c r="O176" s="258"/>
      <c r="P176" s="258"/>
      <c r="Q176" s="259"/>
      <c r="R176" s="258"/>
      <c r="S176" s="272"/>
    </row>
    <row r="177" spans="1:19">
      <c r="A177" s="249"/>
      <c r="B177" s="354"/>
      <c r="C177" s="250"/>
      <c r="D177" s="251"/>
      <c r="E177" s="252"/>
      <c r="F177" s="252"/>
      <c r="G177" s="252"/>
      <c r="H177" s="253"/>
      <c r="I177" s="252"/>
      <c r="J177" s="254"/>
      <c r="K177" s="250"/>
      <c r="L177" s="251"/>
      <c r="M177" s="251"/>
      <c r="N177" s="252"/>
      <c r="O177" s="252"/>
      <c r="P177" s="252"/>
      <c r="Q177" s="253"/>
      <c r="R177" s="252"/>
      <c r="S177" s="273"/>
    </row>
    <row r="178" spans="1:19">
      <c r="A178" s="255"/>
      <c r="B178" s="355"/>
      <c r="C178" s="256"/>
      <c r="D178" s="257"/>
      <c r="E178" s="258"/>
      <c r="F178" s="258"/>
      <c r="G178" s="258"/>
      <c r="H178" s="259"/>
      <c r="I178" s="258"/>
      <c r="J178" s="248"/>
      <c r="K178" s="256"/>
      <c r="L178" s="257"/>
      <c r="M178" s="257"/>
      <c r="N178" s="258"/>
      <c r="O178" s="258"/>
      <c r="P178" s="258"/>
      <c r="Q178" s="259"/>
      <c r="R178" s="258"/>
      <c r="S178" s="272"/>
    </row>
    <row r="179" spans="1:19">
      <c r="A179" s="249"/>
      <c r="B179" s="354"/>
      <c r="C179" s="250"/>
      <c r="D179" s="251"/>
      <c r="E179" s="252"/>
      <c r="F179" s="252"/>
      <c r="G179" s="252"/>
      <c r="H179" s="253"/>
      <c r="I179" s="252"/>
      <c r="J179" s="254"/>
      <c r="K179" s="250"/>
      <c r="L179" s="251"/>
      <c r="M179" s="251"/>
      <c r="N179" s="252"/>
      <c r="O179" s="252"/>
      <c r="P179" s="252"/>
      <c r="Q179" s="253"/>
      <c r="R179" s="252"/>
      <c r="S179" s="273"/>
    </row>
    <row r="180" spans="1:19">
      <c r="A180" s="255"/>
      <c r="B180" s="355"/>
      <c r="C180" s="256"/>
      <c r="D180" s="257"/>
      <c r="E180" s="258"/>
      <c r="F180" s="258"/>
      <c r="G180" s="258"/>
      <c r="H180" s="259"/>
      <c r="I180" s="258"/>
      <c r="J180" s="248"/>
      <c r="K180" s="256"/>
      <c r="L180" s="257"/>
      <c r="M180" s="257"/>
      <c r="N180" s="258"/>
      <c r="O180" s="258"/>
      <c r="P180" s="258"/>
      <c r="Q180" s="259"/>
      <c r="R180" s="258"/>
      <c r="S180" s="272"/>
    </row>
    <row r="181" spans="1:19">
      <c r="A181" s="249"/>
      <c r="B181" s="354"/>
      <c r="C181" s="250"/>
      <c r="D181" s="251"/>
      <c r="E181" s="252"/>
      <c r="F181" s="252"/>
      <c r="G181" s="252"/>
      <c r="H181" s="253"/>
      <c r="I181" s="252"/>
      <c r="J181" s="254"/>
      <c r="K181" s="250"/>
      <c r="L181" s="251"/>
      <c r="M181" s="251"/>
      <c r="N181" s="252"/>
      <c r="O181" s="252"/>
      <c r="P181" s="252"/>
      <c r="Q181" s="253"/>
      <c r="R181" s="252"/>
      <c r="S181" s="273"/>
    </row>
    <row r="182" spans="1:19">
      <c r="A182" s="255"/>
      <c r="B182" s="355"/>
      <c r="C182" s="256"/>
      <c r="D182" s="257"/>
      <c r="E182" s="258"/>
      <c r="F182" s="258"/>
      <c r="G182" s="258"/>
      <c r="H182" s="259"/>
      <c r="I182" s="258"/>
      <c r="J182" s="248"/>
      <c r="K182" s="256"/>
      <c r="L182" s="257"/>
      <c r="M182" s="257"/>
      <c r="N182" s="258"/>
      <c r="O182" s="258"/>
      <c r="P182" s="258"/>
      <c r="Q182" s="259"/>
      <c r="R182" s="258"/>
      <c r="S182" s="272"/>
    </row>
    <row r="183" spans="1:19">
      <c r="A183" s="249"/>
      <c r="B183" s="354"/>
      <c r="C183" s="250"/>
      <c r="D183" s="251"/>
      <c r="E183" s="252"/>
      <c r="F183" s="252"/>
      <c r="G183" s="252"/>
      <c r="H183" s="253"/>
      <c r="I183" s="252"/>
      <c r="J183" s="254"/>
      <c r="K183" s="250"/>
      <c r="L183" s="251"/>
      <c r="M183" s="251"/>
      <c r="N183" s="252"/>
      <c r="O183" s="252"/>
      <c r="P183" s="252"/>
      <c r="Q183" s="253"/>
      <c r="R183" s="252"/>
      <c r="S183" s="273"/>
    </row>
    <row r="184" spans="1:19">
      <c r="A184" s="255"/>
      <c r="B184" s="355"/>
      <c r="C184" s="256"/>
      <c r="D184" s="257"/>
      <c r="E184" s="258"/>
      <c r="F184" s="258"/>
      <c r="G184" s="258"/>
      <c r="H184" s="259"/>
      <c r="I184" s="258"/>
      <c r="J184" s="248"/>
      <c r="K184" s="256"/>
      <c r="L184" s="257"/>
      <c r="M184" s="257"/>
      <c r="N184" s="258"/>
      <c r="O184" s="258"/>
      <c r="P184" s="258"/>
      <c r="Q184" s="259"/>
      <c r="R184" s="258"/>
      <c r="S184" s="272"/>
    </row>
    <row r="185" spans="1:19">
      <c r="A185" s="249"/>
      <c r="B185" s="354"/>
      <c r="C185" s="250"/>
      <c r="D185" s="251"/>
      <c r="E185" s="252"/>
      <c r="F185" s="252"/>
      <c r="G185" s="252"/>
      <c r="H185" s="253"/>
      <c r="I185" s="252"/>
      <c r="J185" s="254"/>
      <c r="K185" s="250"/>
      <c r="L185" s="251"/>
      <c r="M185" s="251"/>
      <c r="N185" s="252"/>
      <c r="O185" s="252"/>
      <c r="P185" s="252"/>
      <c r="Q185" s="253"/>
      <c r="R185" s="252"/>
      <c r="S185" s="273"/>
    </row>
    <row r="186" spans="1:19">
      <c r="A186" s="255"/>
      <c r="B186" s="355"/>
      <c r="C186" s="256"/>
      <c r="D186" s="257"/>
      <c r="E186" s="258"/>
      <c r="F186" s="258"/>
      <c r="G186" s="258"/>
      <c r="H186" s="259"/>
      <c r="I186" s="258"/>
      <c r="J186" s="248"/>
      <c r="K186" s="256"/>
      <c r="L186" s="257"/>
      <c r="M186" s="257"/>
      <c r="N186" s="258"/>
      <c r="O186" s="258"/>
      <c r="P186" s="258"/>
      <c r="Q186" s="259"/>
      <c r="R186" s="258"/>
      <c r="S186" s="272"/>
    </row>
    <row r="187" spans="1:19">
      <c r="A187" s="249"/>
      <c r="B187" s="354"/>
      <c r="C187" s="250"/>
      <c r="D187" s="251"/>
      <c r="E187" s="252"/>
      <c r="F187" s="252"/>
      <c r="G187" s="252"/>
      <c r="H187" s="253"/>
      <c r="I187" s="252"/>
      <c r="J187" s="254"/>
      <c r="K187" s="250"/>
      <c r="L187" s="251"/>
      <c r="M187" s="251"/>
      <c r="N187" s="252"/>
      <c r="O187" s="252"/>
      <c r="P187" s="252"/>
      <c r="Q187" s="253"/>
      <c r="R187" s="252"/>
      <c r="S187" s="273"/>
    </row>
    <row r="188" spans="1:19">
      <c r="A188" s="255"/>
      <c r="B188" s="355"/>
      <c r="C188" s="256"/>
      <c r="D188" s="257"/>
      <c r="E188" s="258"/>
      <c r="F188" s="258"/>
      <c r="G188" s="258"/>
      <c r="H188" s="259"/>
      <c r="I188" s="258"/>
      <c r="J188" s="248"/>
      <c r="K188" s="256"/>
      <c r="L188" s="257"/>
      <c r="M188" s="257"/>
      <c r="N188" s="258"/>
      <c r="O188" s="258"/>
      <c r="P188" s="258"/>
      <c r="Q188" s="259"/>
      <c r="R188" s="258"/>
      <c r="S188" s="272"/>
    </row>
    <row r="189" spans="1:19">
      <c r="A189" s="249"/>
      <c r="B189" s="354"/>
      <c r="C189" s="250"/>
      <c r="D189" s="251"/>
      <c r="E189" s="252"/>
      <c r="F189" s="252"/>
      <c r="G189" s="252"/>
      <c r="H189" s="253"/>
      <c r="I189" s="252"/>
      <c r="J189" s="254"/>
      <c r="K189" s="250"/>
      <c r="L189" s="251"/>
      <c r="M189" s="251"/>
      <c r="N189" s="252"/>
      <c r="O189" s="252"/>
      <c r="P189" s="252"/>
      <c r="Q189" s="253"/>
      <c r="R189" s="252"/>
      <c r="S189" s="273"/>
    </row>
    <row r="190" spans="1:19">
      <c r="A190" s="255"/>
      <c r="B190" s="355"/>
      <c r="C190" s="256"/>
      <c r="D190" s="257"/>
      <c r="E190" s="258"/>
      <c r="F190" s="258"/>
      <c r="G190" s="258"/>
      <c r="H190" s="259"/>
      <c r="I190" s="258"/>
      <c r="J190" s="248"/>
      <c r="K190" s="256"/>
      <c r="L190" s="257"/>
      <c r="M190" s="257"/>
      <c r="N190" s="258"/>
      <c r="O190" s="258"/>
      <c r="P190" s="258"/>
      <c r="Q190" s="259"/>
      <c r="R190" s="258"/>
      <c r="S190" s="272"/>
    </row>
    <row r="191" spans="1:19">
      <c r="A191" s="249"/>
      <c r="B191" s="354"/>
      <c r="C191" s="250"/>
      <c r="D191" s="251"/>
      <c r="E191" s="252"/>
      <c r="F191" s="252"/>
      <c r="G191" s="252"/>
      <c r="H191" s="253"/>
      <c r="I191" s="252"/>
      <c r="J191" s="254"/>
      <c r="K191" s="250"/>
      <c r="L191" s="251"/>
      <c r="M191" s="251"/>
      <c r="N191" s="252"/>
      <c r="O191" s="252"/>
      <c r="P191" s="252"/>
      <c r="Q191" s="253"/>
      <c r="R191" s="252"/>
      <c r="S191" s="273"/>
    </row>
    <row r="192" spans="1:19">
      <c r="A192" s="255"/>
      <c r="B192" s="355"/>
      <c r="C192" s="256"/>
      <c r="D192" s="257"/>
      <c r="E192" s="258"/>
      <c r="F192" s="258"/>
      <c r="G192" s="258"/>
      <c r="H192" s="259"/>
      <c r="I192" s="258"/>
      <c r="J192" s="248"/>
      <c r="K192" s="256"/>
      <c r="L192" s="257"/>
      <c r="M192" s="257"/>
      <c r="N192" s="258"/>
      <c r="O192" s="258"/>
      <c r="P192" s="258"/>
      <c r="Q192" s="259"/>
      <c r="R192" s="258"/>
      <c r="S192" s="272"/>
    </row>
    <row r="193" spans="1:19">
      <c r="A193" s="249"/>
      <c r="B193" s="354"/>
      <c r="C193" s="250"/>
      <c r="D193" s="251"/>
      <c r="E193" s="252"/>
      <c r="F193" s="252"/>
      <c r="G193" s="252"/>
      <c r="H193" s="253"/>
      <c r="I193" s="252"/>
      <c r="J193" s="254"/>
      <c r="K193" s="250"/>
      <c r="L193" s="251"/>
      <c r="M193" s="251"/>
      <c r="N193" s="252"/>
      <c r="O193" s="252"/>
      <c r="P193" s="252"/>
      <c r="Q193" s="253"/>
      <c r="R193" s="252"/>
      <c r="S193" s="273"/>
    </row>
    <row r="194" spans="1:19">
      <c r="A194" s="255"/>
      <c r="B194" s="355"/>
      <c r="C194" s="256"/>
      <c r="D194" s="257"/>
      <c r="E194" s="258"/>
      <c r="F194" s="258"/>
      <c r="G194" s="258"/>
      <c r="H194" s="259"/>
      <c r="I194" s="258"/>
      <c r="J194" s="248"/>
      <c r="K194" s="256"/>
      <c r="L194" s="257"/>
      <c r="M194" s="257"/>
      <c r="N194" s="258"/>
      <c r="O194" s="258"/>
      <c r="P194" s="258"/>
      <c r="Q194" s="259"/>
      <c r="R194" s="258"/>
      <c r="S194" s="272"/>
    </row>
    <row r="195" spans="1:19">
      <c r="A195" s="249"/>
      <c r="B195" s="354"/>
      <c r="C195" s="250"/>
      <c r="D195" s="251"/>
      <c r="E195" s="252"/>
      <c r="F195" s="252"/>
      <c r="G195" s="252"/>
      <c r="H195" s="253"/>
      <c r="I195" s="252"/>
      <c r="J195" s="254"/>
      <c r="K195" s="250"/>
      <c r="L195" s="251"/>
      <c r="M195" s="251"/>
      <c r="N195" s="252"/>
      <c r="O195" s="252"/>
      <c r="P195" s="252"/>
      <c r="Q195" s="253"/>
      <c r="R195" s="252"/>
      <c r="S195" s="273"/>
    </row>
    <row r="196" spans="1:19">
      <c r="A196" s="255"/>
      <c r="B196" s="355"/>
      <c r="C196" s="256"/>
      <c r="D196" s="257"/>
      <c r="E196" s="258"/>
      <c r="F196" s="258"/>
      <c r="G196" s="258"/>
      <c r="H196" s="259"/>
      <c r="I196" s="258"/>
      <c r="J196" s="248"/>
      <c r="K196" s="256"/>
      <c r="L196" s="257"/>
      <c r="M196" s="257"/>
      <c r="N196" s="258"/>
      <c r="O196" s="258"/>
      <c r="P196" s="258"/>
      <c r="Q196" s="259"/>
      <c r="R196" s="258"/>
      <c r="S196" s="272"/>
    </row>
    <row r="197" spans="1:19">
      <c r="A197" s="249"/>
      <c r="B197" s="354"/>
      <c r="C197" s="250"/>
      <c r="D197" s="251"/>
      <c r="E197" s="252"/>
      <c r="F197" s="252"/>
      <c r="G197" s="252"/>
      <c r="H197" s="253"/>
      <c r="I197" s="252"/>
      <c r="J197" s="254"/>
      <c r="K197" s="250"/>
      <c r="L197" s="251"/>
      <c r="M197" s="251"/>
      <c r="N197" s="252"/>
      <c r="O197" s="252"/>
      <c r="P197" s="252"/>
      <c r="Q197" s="253"/>
      <c r="R197" s="252"/>
      <c r="S197" s="273"/>
    </row>
    <row r="198" spans="1:19">
      <c r="A198" s="255"/>
      <c r="B198" s="355"/>
      <c r="C198" s="256"/>
      <c r="D198" s="257"/>
      <c r="E198" s="258"/>
      <c r="F198" s="258"/>
      <c r="G198" s="258"/>
      <c r="H198" s="259"/>
      <c r="I198" s="258"/>
      <c r="J198" s="248"/>
      <c r="K198" s="256"/>
      <c r="L198" s="257"/>
      <c r="M198" s="257"/>
      <c r="N198" s="258"/>
      <c r="O198" s="258"/>
      <c r="P198" s="258"/>
      <c r="Q198" s="259"/>
      <c r="R198" s="258"/>
      <c r="S198" s="272"/>
    </row>
    <row r="199" spans="1:19">
      <c r="A199" s="249"/>
      <c r="B199" s="354"/>
      <c r="C199" s="250"/>
      <c r="D199" s="251"/>
      <c r="E199" s="252"/>
      <c r="F199" s="252"/>
      <c r="G199" s="252"/>
      <c r="H199" s="253"/>
      <c r="I199" s="252"/>
      <c r="J199" s="254"/>
      <c r="K199" s="250"/>
      <c r="L199" s="251"/>
      <c r="M199" s="251"/>
      <c r="N199" s="252"/>
      <c r="O199" s="252"/>
      <c r="P199" s="252"/>
      <c r="Q199" s="253"/>
      <c r="R199" s="252"/>
      <c r="S199" s="273"/>
    </row>
    <row r="200" spans="1:19">
      <c r="A200" s="255"/>
      <c r="B200" s="355"/>
      <c r="C200" s="256"/>
      <c r="D200" s="257"/>
      <c r="E200" s="258"/>
      <c r="F200" s="258"/>
      <c r="G200" s="258"/>
      <c r="H200" s="259"/>
      <c r="I200" s="258"/>
      <c r="J200" s="248"/>
      <c r="K200" s="256"/>
      <c r="L200" s="257"/>
      <c r="M200" s="257"/>
      <c r="N200" s="258"/>
      <c r="O200" s="258"/>
      <c r="P200" s="258"/>
      <c r="Q200" s="259"/>
      <c r="R200" s="258"/>
      <c r="S200" s="272"/>
    </row>
    <row r="201" spans="1:19">
      <c r="A201" s="249"/>
      <c r="B201" s="354"/>
      <c r="C201" s="250"/>
      <c r="D201" s="251"/>
      <c r="E201" s="252"/>
      <c r="F201" s="252"/>
      <c r="G201" s="252"/>
      <c r="H201" s="253"/>
      <c r="I201" s="252"/>
      <c r="J201" s="254"/>
      <c r="K201" s="250"/>
      <c r="L201" s="251"/>
      <c r="M201" s="251"/>
      <c r="N201" s="252"/>
      <c r="O201" s="252"/>
      <c r="P201" s="252"/>
      <c r="Q201" s="253"/>
      <c r="R201" s="252"/>
      <c r="S201" s="273"/>
    </row>
    <row r="202" spans="1:19">
      <c r="A202" s="255"/>
      <c r="B202" s="355"/>
      <c r="C202" s="256"/>
      <c r="D202" s="257"/>
      <c r="E202" s="258"/>
      <c r="F202" s="258"/>
      <c r="G202" s="258"/>
      <c r="H202" s="259"/>
      <c r="I202" s="258"/>
      <c r="J202" s="248"/>
      <c r="K202" s="256"/>
      <c r="L202" s="257"/>
      <c r="M202" s="257"/>
      <c r="N202" s="258"/>
      <c r="O202" s="258"/>
      <c r="P202" s="258"/>
      <c r="Q202" s="259"/>
      <c r="R202" s="258"/>
      <c r="S202" s="272"/>
    </row>
    <row r="203" spans="1:19">
      <c r="A203" s="249"/>
      <c r="B203" s="354"/>
      <c r="C203" s="250"/>
      <c r="D203" s="251"/>
      <c r="E203" s="252"/>
      <c r="F203" s="252"/>
      <c r="G203" s="252"/>
      <c r="H203" s="253"/>
      <c r="I203" s="252"/>
      <c r="J203" s="254"/>
      <c r="K203" s="250"/>
      <c r="L203" s="251"/>
      <c r="M203" s="251"/>
      <c r="N203" s="252"/>
      <c r="O203" s="252"/>
      <c r="P203" s="252"/>
      <c r="Q203" s="253"/>
      <c r="R203" s="252"/>
      <c r="S203" s="273"/>
    </row>
    <row r="204" spans="1:19">
      <c r="A204" s="255"/>
      <c r="B204" s="355"/>
      <c r="C204" s="256"/>
      <c r="D204" s="257"/>
      <c r="E204" s="258"/>
      <c r="F204" s="258"/>
      <c r="G204" s="258"/>
      <c r="H204" s="259"/>
      <c r="I204" s="258"/>
      <c r="J204" s="248"/>
      <c r="K204" s="256"/>
      <c r="L204" s="257"/>
      <c r="M204" s="257"/>
      <c r="N204" s="258"/>
      <c r="O204" s="258"/>
      <c r="P204" s="258"/>
      <c r="Q204" s="259"/>
      <c r="R204" s="258"/>
      <c r="S204" s="272"/>
    </row>
    <row r="205" spans="1:19">
      <c r="A205" s="249"/>
      <c r="B205" s="354"/>
      <c r="C205" s="250"/>
      <c r="D205" s="251"/>
      <c r="E205" s="252"/>
      <c r="F205" s="252"/>
      <c r="G205" s="252"/>
      <c r="H205" s="253"/>
      <c r="I205" s="252"/>
      <c r="J205" s="254"/>
      <c r="K205" s="250"/>
      <c r="L205" s="251"/>
      <c r="M205" s="251"/>
      <c r="N205" s="252"/>
      <c r="O205" s="252"/>
      <c r="P205" s="252"/>
      <c r="Q205" s="253"/>
      <c r="R205" s="252"/>
      <c r="S205" s="273"/>
    </row>
    <row r="206" spans="1:19">
      <c r="A206" s="255"/>
      <c r="B206" s="355"/>
      <c r="C206" s="256"/>
      <c r="D206" s="257"/>
      <c r="E206" s="258"/>
      <c r="F206" s="258"/>
      <c r="G206" s="258"/>
      <c r="H206" s="259"/>
      <c r="I206" s="258"/>
      <c r="J206" s="248"/>
      <c r="K206" s="256"/>
      <c r="L206" s="257"/>
      <c r="M206" s="257"/>
      <c r="N206" s="258"/>
      <c r="O206" s="258"/>
      <c r="P206" s="258"/>
      <c r="Q206" s="259"/>
      <c r="R206" s="258"/>
      <c r="S206" s="272"/>
    </row>
    <row r="207" spans="1:19">
      <c r="A207" s="249"/>
      <c r="B207" s="354"/>
      <c r="C207" s="250"/>
      <c r="D207" s="251"/>
      <c r="E207" s="252"/>
      <c r="F207" s="252"/>
      <c r="G207" s="252"/>
      <c r="H207" s="253"/>
      <c r="I207" s="252"/>
      <c r="J207" s="254"/>
      <c r="K207" s="250"/>
      <c r="L207" s="251"/>
      <c r="M207" s="251"/>
      <c r="N207" s="252"/>
      <c r="O207" s="252"/>
      <c r="P207" s="252"/>
      <c r="Q207" s="253"/>
      <c r="R207" s="252"/>
      <c r="S207" s="273"/>
    </row>
    <row r="208" spans="1:19">
      <c r="A208" s="255"/>
      <c r="B208" s="355"/>
      <c r="C208" s="256"/>
      <c r="D208" s="257"/>
      <c r="E208" s="258"/>
      <c r="F208" s="258"/>
      <c r="G208" s="258"/>
      <c r="H208" s="259"/>
      <c r="I208" s="258"/>
      <c r="J208" s="248"/>
      <c r="K208" s="256"/>
      <c r="L208" s="257"/>
      <c r="M208" s="257"/>
      <c r="N208" s="258"/>
      <c r="O208" s="258"/>
      <c r="P208" s="258"/>
      <c r="Q208" s="259"/>
      <c r="R208" s="258"/>
      <c r="S208" s="272"/>
    </row>
    <row r="209" spans="1:19">
      <c r="A209" s="249"/>
      <c r="B209" s="354"/>
      <c r="C209" s="250"/>
      <c r="D209" s="251"/>
      <c r="E209" s="252"/>
      <c r="F209" s="252"/>
      <c r="G209" s="252"/>
      <c r="H209" s="253"/>
      <c r="I209" s="252"/>
      <c r="J209" s="254"/>
      <c r="K209" s="250"/>
      <c r="L209" s="251"/>
      <c r="M209" s="251"/>
      <c r="N209" s="252"/>
      <c r="O209" s="252"/>
      <c r="P209" s="252"/>
      <c r="Q209" s="253"/>
      <c r="R209" s="252"/>
      <c r="S209" s="273"/>
    </row>
    <row r="210" spans="1:19">
      <c r="A210" s="255"/>
      <c r="B210" s="355"/>
      <c r="C210" s="256"/>
      <c r="D210" s="257"/>
      <c r="E210" s="258"/>
      <c r="F210" s="258"/>
      <c r="G210" s="258"/>
      <c r="H210" s="259"/>
      <c r="I210" s="258"/>
      <c r="J210" s="248"/>
      <c r="K210" s="256"/>
      <c r="L210" s="257"/>
      <c r="M210" s="257"/>
      <c r="N210" s="258"/>
      <c r="O210" s="258"/>
      <c r="P210" s="258"/>
      <c r="Q210" s="259"/>
      <c r="R210" s="258"/>
      <c r="S210" s="272"/>
    </row>
    <row r="211" spans="1:19">
      <c r="A211" s="249"/>
      <c r="B211" s="354"/>
      <c r="C211" s="250"/>
      <c r="D211" s="251"/>
      <c r="E211" s="252"/>
      <c r="F211" s="252"/>
      <c r="G211" s="252"/>
      <c r="H211" s="253"/>
      <c r="I211" s="252"/>
      <c r="J211" s="254"/>
      <c r="K211" s="250"/>
      <c r="L211" s="251"/>
      <c r="M211" s="251"/>
      <c r="N211" s="252"/>
      <c r="O211" s="252"/>
      <c r="P211" s="252"/>
      <c r="Q211" s="253"/>
      <c r="R211" s="252"/>
      <c r="S211" s="273"/>
    </row>
    <row r="212" spans="1:19">
      <c r="A212" s="255"/>
      <c r="B212" s="355"/>
      <c r="C212" s="256"/>
      <c r="D212" s="257"/>
      <c r="E212" s="258"/>
      <c r="F212" s="258"/>
      <c r="G212" s="258"/>
      <c r="H212" s="259"/>
      <c r="I212" s="258"/>
      <c r="J212" s="248"/>
      <c r="K212" s="256"/>
      <c r="L212" s="257"/>
      <c r="M212" s="257"/>
      <c r="N212" s="258"/>
      <c r="O212" s="258"/>
      <c r="P212" s="258"/>
      <c r="Q212" s="259"/>
      <c r="R212" s="258"/>
      <c r="S212" s="272"/>
    </row>
    <row r="213" spans="1:19">
      <c r="A213" s="249"/>
      <c r="B213" s="354"/>
      <c r="C213" s="250"/>
      <c r="D213" s="251"/>
      <c r="E213" s="252"/>
      <c r="F213" s="252"/>
      <c r="G213" s="252"/>
      <c r="H213" s="253"/>
      <c r="I213" s="252"/>
      <c r="J213" s="254"/>
      <c r="K213" s="250"/>
      <c r="L213" s="251"/>
      <c r="M213" s="251"/>
      <c r="N213" s="252"/>
      <c r="O213" s="252"/>
      <c r="P213" s="252"/>
      <c r="Q213" s="253"/>
      <c r="R213" s="252"/>
      <c r="S213" s="273"/>
    </row>
    <row r="214" spans="1:19">
      <c r="A214" s="255"/>
      <c r="B214" s="355"/>
      <c r="C214" s="256"/>
      <c r="D214" s="257"/>
      <c r="E214" s="258"/>
      <c r="F214" s="258"/>
      <c r="G214" s="258"/>
      <c r="H214" s="259"/>
      <c r="I214" s="258"/>
      <c r="J214" s="248"/>
      <c r="K214" s="256"/>
      <c r="L214" s="257"/>
      <c r="M214" s="257"/>
      <c r="N214" s="258"/>
      <c r="O214" s="258"/>
      <c r="P214" s="258"/>
      <c r="Q214" s="259"/>
      <c r="R214" s="258"/>
      <c r="S214" s="272"/>
    </row>
    <row r="215" spans="1:19">
      <c r="A215" s="249"/>
      <c r="B215" s="354"/>
      <c r="C215" s="250"/>
      <c r="D215" s="251"/>
      <c r="E215" s="252"/>
      <c r="F215" s="252"/>
      <c r="G215" s="252"/>
      <c r="H215" s="253"/>
      <c r="I215" s="252"/>
      <c r="J215" s="254"/>
      <c r="K215" s="250"/>
      <c r="L215" s="251"/>
      <c r="M215" s="251"/>
      <c r="N215" s="252"/>
      <c r="O215" s="252"/>
      <c r="P215" s="252"/>
      <c r="Q215" s="253"/>
      <c r="R215" s="252"/>
      <c r="S215" s="273"/>
    </row>
    <row r="216" spans="1:19">
      <c r="A216" s="255"/>
      <c r="B216" s="355"/>
      <c r="C216" s="256"/>
      <c r="D216" s="257"/>
      <c r="E216" s="258"/>
      <c r="F216" s="258"/>
      <c r="G216" s="258"/>
      <c r="H216" s="259"/>
      <c r="I216" s="258"/>
      <c r="J216" s="248"/>
      <c r="K216" s="256"/>
      <c r="L216" s="257"/>
      <c r="M216" s="257"/>
      <c r="N216" s="258"/>
      <c r="O216" s="258"/>
      <c r="P216" s="258"/>
      <c r="Q216" s="259"/>
      <c r="R216" s="258"/>
      <c r="S216" s="272"/>
    </row>
    <row r="217" spans="1:19">
      <c r="A217" s="249"/>
      <c r="B217" s="354"/>
      <c r="C217" s="250"/>
      <c r="D217" s="251"/>
      <c r="E217" s="252"/>
      <c r="F217" s="252"/>
      <c r="G217" s="252"/>
      <c r="H217" s="253"/>
      <c r="I217" s="252"/>
      <c r="J217" s="254"/>
      <c r="K217" s="250"/>
      <c r="L217" s="251"/>
      <c r="M217" s="251"/>
      <c r="N217" s="252"/>
      <c r="O217" s="252"/>
      <c r="P217" s="252"/>
      <c r="Q217" s="253"/>
      <c r="R217" s="252"/>
      <c r="S217" s="273"/>
    </row>
    <row r="218" spans="1:19">
      <c r="A218" s="255"/>
      <c r="B218" s="355"/>
      <c r="C218" s="256"/>
      <c r="D218" s="257"/>
      <c r="E218" s="258"/>
      <c r="F218" s="258"/>
      <c r="G218" s="258"/>
      <c r="H218" s="259"/>
      <c r="I218" s="258"/>
      <c r="J218" s="248"/>
      <c r="K218" s="256"/>
      <c r="L218" s="257"/>
      <c r="M218" s="257"/>
      <c r="N218" s="258"/>
      <c r="O218" s="258"/>
      <c r="P218" s="258"/>
      <c r="Q218" s="259"/>
      <c r="R218" s="258"/>
      <c r="S218" s="272"/>
    </row>
    <row r="219" spans="1:19">
      <c r="A219" s="249"/>
      <c r="B219" s="354"/>
      <c r="C219" s="250"/>
      <c r="D219" s="251"/>
      <c r="E219" s="252"/>
      <c r="F219" s="252"/>
      <c r="G219" s="252"/>
      <c r="H219" s="253"/>
      <c r="I219" s="252"/>
      <c r="J219" s="254"/>
      <c r="K219" s="250"/>
      <c r="L219" s="251"/>
      <c r="M219" s="251"/>
      <c r="N219" s="252"/>
      <c r="O219" s="252"/>
      <c r="P219" s="252"/>
      <c r="Q219" s="253"/>
      <c r="R219" s="252"/>
      <c r="S219" s="273"/>
    </row>
    <row r="220" spans="1:19">
      <c r="A220" s="255"/>
      <c r="B220" s="355"/>
      <c r="C220" s="256"/>
      <c r="D220" s="257"/>
      <c r="E220" s="258"/>
      <c r="F220" s="258"/>
      <c r="G220" s="258"/>
      <c r="H220" s="259"/>
      <c r="I220" s="258"/>
      <c r="J220" s="248"/>
      <c r="K220" s="256"/>
      <c r="L220" s="257"/>
      <c r="M220" s="257"/>
      <c r="N220" s="258"/>
      <c r="O220" s="258"/>
      <c r="P220" s="258"/>
      <c r="Q220" s="259"/>
      <c r="R220" s="258"/>
      <c r="S220" s="272"/>
    </row>
    <row r="221" spans="1:19">
      <c r="A221" s="249"/>
      <c r="B221" s="354"/>
      <c r="C221" s="250"/>
      <c r="D221" s="251"/>
      <c r="E221" s="252"/>
      <c r="F221" s="252"/>
      <c r="G221" s="252"/>
      <c r="H221" s="253"/>
      <c r="I221" s="252"/>
      <c r="J221" s="254"/>
      <c r="K221" s="250"/>
      <c r="L221" s="251"/>
      <c r="M221" s="251"/>
      <c r="N221" s="252"/>
      <c r="O221" s="252"/>
      <c r="P221" s="252"/>
      <c r="Q221" s="253"/>
      <c r="R221" s="252"/>
      <c r="S221" s="273"/>
    </row>
    <row r="222" spans="1:19">
      <c r="A222" s="255"/>
      <c r="B222" s="355"/>
      <c r="C222" s="256"/>
      <c r="D222" s="257"/>
      <c r="E222" s="258"/>
      <c r="F222" s="258"/>
      <c r="G222" s="258"/>
      <c r="H222" s="259"/>
      <c r="I222" s="258"/>
      <c r="J222" s="248"/>
      <c r="K222" s="256"/>
      <c r="L222" s="257"/>
      <c r="M222" s="257"/>
      <c r="N222" s="258"/>
      <c r="O222" s="258"/>
      <c r="P222" s="258"/>
      <c r="Q222" s="259"/>
      <c r="R222" s="258"/>
      <c r="S222" s="272"/>
    </row>
    <row r="223" spans="1:19">
      <c r="A223" s="249"/>
      <c r="B223" s="354"/>
      <c r="C223" s="250"/>
      <c r="D223" s="251"/>
      <c r="E223" s="252"/>
      <c r="F223" s="252"/>
      <c r="G223" s="252"/>
      <c r="H223" s="253"/>
      <c r="I223" s="252"/>
      <c r="J223" s="254"/>
      <c r="K223" s="250"/>
      <c r="L223" s="251"/>
      <c r="M223" s="251"/>
      <c r="N223" s="252"/>
      <c r="O223" s="252"/>
      <c r="P223" s="252"/>
      <c r="Q223" s="253"/>
      <c r="R223" s="252"/>
      <c r="S223" s="273"/>
    </row>
    <row r="224" spans="1:19">
      <c r="A224" s="255"/>
      <c r="B224" s="355"/>
      <c r="C224" s="256"/>
      <c r="D224" s="257"/>
      <c r="E224" s="258"/>
      <c r="F224" s="258"/>
      <c r="G224" s="258"/>
      <c r="H224" s="259"/>
      <c r="I224" s="258"/>
      <c r="J224" s="248"/>
      <c r="K224" s="256"/>
      <c r="L224" s="257"/>
      <c r="M224" s="257"/>
      <c r="N224" s="258"/>
      <c r="O224" s="258"/>
      <c r="P224" s="258"/>
      <c r="Q224" s="259"/>
      <c r="R224" s="258"/>
      <c r="S224" s="272"/>
    </row>
    <row r="225" spans="1:19">
      <c r="A225" s="249"/>
      <c r="B225" s="354"/>
      <c r="C225" s="250"/>
      <c r="D225" s="251"/>
      <c r="E225" s="252"/>
      <c r="F225" s="252"/>
      <c r="G225" s="252"/>
      <c r="H225" s="253"/>
      <c r="I225" s="252"/>
      <c r="J225" s="254"/>
      <c r="K225" s="250"/>
      <c r="L225" s="251"/>
      <c r="M225" s="251"/>
      <c r="N225" s="252"/>
      <c r="O225" s="252"/>
      <c r="P225" s="252"/>
      <c r="Q225" s="253"/>
      <c r="R225" s="252"/>
      <c r="S225" s="273"/>
    </row>
    <row r="226" spans="1:19">
      <c r="A226" s="255"/>
      <c r="B226" s="355"/>
      <c r="C226" s="256"/>
      <c r="D226" s="257"/>
      <c r="E226" s="258"/>
      <c r="F226" s="258"/>
      <c r="G226" s="258"/>
      <c r="H226" s="259"/>
      <c r="I226" s="258"/>
      <c r="J226" s="248"/>
      <c r="K226" s="256"/>
      <c r="L226" s="257"/>
      <c r="M226" s="257"/>
      <c r="N226" s="258"/>
      <c r="O226" s="258"/>
      <c r="P226" s="258"/>
      <c r="Q226" s="259"/>
      <c r="R226" s="258"/>
      <c r="S226" s="272"/>
    </row>
    <row r="227" spans="1:19">
      <c r="A227" s="249"/>
      <c r="B227" s="354"/>
      <c r="C227" s="250"/>
      <c r="D227" s="251"/>
      <c r="E227" s="252"/>
      <c r="F227" s="252"/>
      <c r="G227" s="252"/>
      <c r="H227" s="253"/>
      <c r="I227" s="252"/>
      <c r="J227" s="254"/>
      <c r="K227" s="250"/>
      <c r="L227" s="251"/>
      <c r="M227" s="251"/>
      <c r="N227" s="252"/>
      <c r="O227" s="252"/>
      <c r="P227" s="252"/>
      <c r="Q227" s="253"/>
      <c r="R227" s="252"/>
      <c r="S227" s="273"/>
    </row>
    <row r="228" spans="1:19">
      <c r="A228" s="255"/>
      <c r="B228" s="355"/>
      <c r="C228" s="256"/>
      <c r="D228" s="257"/>
      <c r="E228" s="258"/>
      <c r="F228" s="258"/>
      <c r="G228" s="258"/>
      <c r="H228" s="259"/>
      <c r="I228" s="258"/>
      <c r="J228" s="248"/>
      <c r="K228" s="256"/>
      <c r="L228" s="257"/>
      <c r="M228" s="257"/>
      <c r="N228" s="258"/>
      <c r="O228" s="258"/>
      <c r="P228" s="258"/>
      <c r="Q228" s="259"/>
      <c r="R228" s="258"/>
      <c r="S228" s="272"/>
    </row>
    <row r="229" spans="1:19">
      <c r="A229" s="249"/>
      <c r="B229" s="354"/>
      <c r="C229" s="250"/>
      <c r="D229" s="251"/>
      <c r="E229" s="252"/>
      <c r="F229" s="252"/>
      <c r="G229" s="252"/>
      <c r="H229" s="253"/>
      <c r="I229" s="252"/>
      <c r="J229" s="254"/>
      <c r="K229" s="250"/>
      <c r="L229" s="251"/>
      <c r="M229" s="251"/>
      <c r="N229" s="252"/>
      <c r="O229" s="252"/>
      <c r="P229" s="252"/>
      <c r="Q229" s="253"/>
      <c r="R229" s="252"/>
      <c r="S229" s="273"/>
    </row>
    <row r="230" spans="1:19">
      <c r="A230" s="255"/>
      <c r="B230" s="355"/>
      <c r="C230" s="256"/>
      <c r="D230" s="257"/>
      <c r="E230" s="258"/>
      <c r="F230" s="258"/>
      <c r="G230" s="258"/>
      <c r="H230" s="259"/>
      <c r="I230" s="258"/>
      <c r="J230" s="248"/>
      <c r="K230" s="256"/>
      <c r="L230" s="257"/>
      <c r="M230" s="257"/>
      <c r="N230" s="258"/>
      <c r="O230" s="258"/>
      <c r="P230" s="258"/>
      <c r="Q230" s="259"/>
      <c r="R230" s="258"/>
      <c r="S230" s="272"/>
    </row>
    <row r="231" spans="1:19">
      <c r="A231" s="249"/>
      <c r="B231" s="354"/>
      <c r="C231" s="250"/>
      <c r="D231" s="251"/>
      <c r="E231" s="252"/>
      <c r="F231" s="252"/>
      <c r="G231" s="252"/>
      <c r="H231" s="253"/>
      <c r="I231" s="252"/>
      <c r="J231" s="254"/>
      <c r="K231" s="250"/>
      <c r="L231" s="251"/>
      <c r="M231" s="251"/>
      <c r="N231" s="252"/>
      <c r="O231" s="252"/>
      <c r="P231" s="252"/>
      <c r="Q231" s="253"/>
      <c r="R231" s="252"/>
      <c r="S231" s="273"/>
    </row>
    <row r="232" spans="1:19">
      <c r="A232" s="255"/>
      <c r="B232" s="355"/>
      <c r="C232" s="256"/>
      <c r="D232" s="257"/>
      <c r="E232" s="258"/>
      <c r="F232" s="258"/>
      <c r="G232" s="258"/>
      <c r="H232" s="259"/>
      <c r="I232" s="258"/>
      <c r="J232" s="248"/>
      <c r="K232" s="256"/>
      <c r="L232" s="257"/>
      <c r="M232" s="257"/>
      <c r="N232" s="258"/>
      <c r="O232" s="258"/>
      <c r="P232" s="258"/>
      <c r="Q232" s="259"/>
      <c r="R232" s="258"/>
      <c r="S232" s="272"/>
    </row>
    <row r="233" spans="1:19">
      <c r="A233" s="249"/>
      <c r="B233" s="354"/>
      <c r="C233" s="250"/>
      <c r="D233" s="251"/>
      <c r="E233" s="252"/>
      <c r="F233" s="252"/>
      <c r="G233" s="252"/>
      <c r="H233" s="253"/>
      <c r="I233" s="252"/>
      <c r="J233" s="254"/>
      <c r="K233" s="250"/>
      <c r="L233" s="251"/>
      <c r="M233" s="251"/>
      <c r="N233" s="252"/>
      <c r="O233" s="252"/>
      <c r="P233" s="252"/>
      <c r="Q233" s="253"/>
      <c r="R233" s="252"/>
      <c r="S233" s="273"/>
    </row>
    <row r="234" spans="1:19">
      <c r="A234" s="255"/>
      <c r="B234" s="355"/>
      <c r="C234" s="256"/>
      <c r="D234" s="257"/>
      <c r="E234" s="258"/>
      <c r="F234" s="258"/>
      <c r="G234" s="258"/>
      <c r="H234" s="259"/>
      <c r="I234" s="258"/>
      <c r="J234" s="248"/>
      <c r="K234" s="256"/>
      <c r="L234" s="257"/>
      <c r="M234" s="257"/>
      <c r="N234" s="258"/>
      <c r="O234" s="258"/>
      <c r="P234" s="258"/>
      <c r="Q234" s="259"/>
      <c r="R234" s="258"/>
      <c r="S234" s="272"/>
    </row>
    <row r="235" spans="1:19">
      <c r="A235" s="249"/>
      <c r="B235" s="354"/>
      <c r="C235" s="250"/>
      <c r="D235" s="251"/>
      <c r="E235" s="252"/>
      <c r="F235" s="252"/>
      <c r="G235" s="252"/>
      <c r="H235" s="253"/>
      <c r="I235" s="252"/>
      <c r="J235" s="254"/>
      <c r="K235" s="250"/>
      <c r="L235" s="251"/>
      <c r="M235" s="251"/>
      <c r="N235" s="252"/>
      <c r="O235" s="252"/>
      <c r="P235" s="252"/>
      <c r="Q235" s="253"/>
      <c r="R235" s="252"/>
      <c r="S235" s="273"/>
    </row>
    <row r="236" spans="1:19">
      <c r="A236" s="255"/>
      <c r="B236" s="355"/>
      <c r="C236" s="256"/>
      <c r="D236" s="257"/>
      <c r="E236" s="258"/>
      <c r="F236" s="258"/>
      <c r="G236" s="258"/>
      <c r="H236" s="259"/>
      <c r="I236" s="258"/>
      <c r="J236" s="248"/>
      <c r="K236" s="256"/>
      <c r="L236" s="257"/>
      <c r="M236" s="257"/>
      <c r="N236" s="258"/>
      <c r="O236" s="258"/>
      <c r="P236" s="258"/>
      <c r="Q236" s="259"/>
      <c r="R236" s="258"/>
      <c r="S236" s="272"/>
    </row>
    <row r="237" spans="1:19">
      <c r="A237" s="249"/>
      <c r="B237" s="354"/>
      <c r="C237" s="250"/>
      <c r="D237" s="251"/>
      <c r="E237" s="252"/>
      <c r="F237" s="252"/>
      <c r="G237" s="252"/>
      <c r="H237" s="253"/>
      <c r="I237" s="252"/>
      <c r="J237" s="254"/>
      <c r="K237" s="250"/>
      <c r="L237" s="251"/>
      <c r="M237" s="251"/>
      <c r="N237" s="252"/>
      <c r="O237" s="252"/>
      <c r="P237" s="252"/>
      <c r="Q237" s="253"/>
      <c r="R237" s="252"/>
      <c r="S237" s="273"/>
    </row>
    <row r="238" spans="1:19">
      <c r="A238" s="255"/>
      <c r="B238" s="355"/>
      <c r="C238" s="256"/>
      <c r="D238" s="257"/>
      <c r="E238" s="258"/>
      <c r="F238" s="258"/>
      <c r="G238" s="258"/>
      <c r="H238" s="259"/>
      <c r="I238" s="258"/>
      <c r="J238" s="248"/>
      <c r="K238" s="256"/>
      <c r="L238" s="257"/>
      <c r="M238" s="257"/>
      <c r="N238" s="258"/>
      <c r="O238" s="258"/>
      <c r="P238" s="258"/>
      <c r="Q238" s="259"/>
      <c r="R238" s="258"/>
      <c r="S238" s="272"/>
    </row>
    <row r="239" spans="1:19">
      <c r="A239" s="249"/>
      <c r="B239" s="354"/>
      <c r="C239" s="250"/>
      <c r="D239" s="251"/>
      <c r="E239" s="252"/>
      <c r="F239" s="252"/>
      <c r="G239" s="252"/>
      <c r="H239" s="253"/>
      <c r="I239" s="252"/>
      <c r="J239" s="254"/>
      <c r="K239" s="250"/>
      <c r="L239" s="251"/>
      <c r="M239" s="251"/>
      <c r="N239" s="252"/>
      <c r="O239" s="252"/>
      <c r="P239" s="252"/>
      <c r="Q239" s="253"/>
      <c r="R239" s="252"/>
      <c r="S239" s="273"/>
    </row>
    <row r="240" spans="1:19">
      <c r="A240" s="255"/>
      <c r="B240" s="355"/>
      <c r="C240" s="256"/>
      <c r="D240" s="257"/>
      <c r="E240" s="258"/>
      <c r="F240" s="258"/>
      <c r="G240" s="258"/>
      <c r="H240" s="259"/>
      <c r="I240" s="258"/>
      <c r="J240" s="248"/>
      <c r="K240" s="256"/>
      <c r="L240" s="257"/>
      <c r="M240" s="257"/>
      <c r="N240" s="258"/>
      <c r="O240" s="258"/>
      <c r="P240" s="258"/>
      <c r="Q240" s="259"/>
      <c r="R240" s="258"/>
      <c r="S240" s="272"/>
    </row>
    <row r="241" spans="1:19">
      <c r="A241" s="249"/>
      <c r="B241" s="354"/>
      <c r="C241" s="250"/>
      <c r="D241" s="251"/>
      <c r="E241" s="252"/>
      <c r="F241" s="252"/>
      <c r="G241" s="252"/>
      <c r="H241" s="253"/>
      <c r="I241" s="252"/>
      <c r="J241" s="254"/>
      <c r="K241" s="250"/>
      <c r="L241" s="251"/>
      <c r="M241" s="251"/>
      <c r="N241" s="252"/>
      <c r="O241" s="252"/>
      <c r="P241" s="252"/>
      <c r="Q241" s="253"/>
      <c r="R241" s="252"/>
      <c r="S241" s="273"/>
    </row>
    <row r="242" spans="1:19">
      <c r="A242" s="255"/>
      <c r="B242" s="355"/>
      <c r="C242" s="256"/>
      <c r="D242" s="257"/>
      <c r="E242" s="258"/>
      <c r="F242" s="258"/>
      <c r="G242" s="258"/>
      <c r="H242" s="259"/>
      <c r="I242" s="258"/>
      <c r="J242" s="248"/>
      <c r="K242" s="256"/>
      <c r="L242" s="257"/>
      <c r="M242" s="257"/>
      <c r="N242" s="258"/>
      <c r="O242" s="258"/>
      <c r="P242" s="258"/>
      <c r="Q242" s="259"/>
      <c r="R242" s="258"/>
      <c r="S242" s="272"/>
    </row>
    <row r="243" spans="1:19">
      <c r="A243" s="249"/>
      <c r="B243" s="354"/>
      <c r="C243" s="250"/>
      <c r="D243" s="251"/>
      <c r="E243" s="252"/>
      <c r="F243" s="252"/>
      <c r="G243" s="252"/>
      <c r="H243" s="253"/>
      <c r="I243" s="252"/>
      <c r="J243" s="254"/>
      <c r="K243" s="250"/>
      <c r="L243" s="251"/>
      <c r="M243" s="251"/>
      <c r="N243" s="252"/>
      <c r="O243" s="252"/>
      <c r="P243" s="252"/>
      <c r="Q243" s="253"/>
      <c r="R243" s="252"/>
      <c r="S243" s="273"/>
    </row>
    <row r="244" spans="1:19">
      <c r="A244" s="255"/>
      <c r="B244" s="355"/>
      <c r="C244" s="256"/>
      <c r="D244" s="257"/>
      <c r="E244" s="258"/>
      <c r="F244" s="258"/>
      <c r="G244" s="258"/>
      <c r="H244" s="259"/>
      <c r="I244" s="258"/>
      <c r="J244" s="248"/>
      <c r="K244" s="256"/>
      <c r="L244" s="257"/>
      <c r="M244" s="257"/>
      <c r="N244" s="258"/>
      <c r="O244" s="258"/>
      <c r="P244" s="258"/>
      <c r="Q244" s="259"/>
      <c r="R244" s="258"/>
      <c r="S244" s="272"/>
    </row>
    <row r="245" spans="1:19">
      <c r="A245" s="249"/>
      <c r="B245" s="354"/>
      <c r="C245" s="250"/>
      <c r="D245" s="251"/>
      <c r="E245" s="252"/>
      <c r="F245" s="252"/>
      <c r="G245" s="252"/>
      <c r="H245" s="253"/>
      <c r="I245" s="252"/>
      <c r="J245" s="254"/>
      <c r="K245" s="250"/>
      <c r="L245" s="251"/>
      <c r="M245" s="251"/>
      <c r="N245" s="252"/>
      <c r="O245" s="252"/>
      <c r="P245" s="252"/>
      <c r="Q245" s="253"/>
      <c r="R245" s="252"/>
      <c r="S245" s="273"/>
    </row>
    <row r="246" spans="1:19">
      <c r="A246" s="255"/>
      <c r="B246" s="355"/>
      <c r="C246" s="256"/>
      <c r="D246" s="257"/>
      <c r="E246" s="258"/>
      <c r="F246" s="258"/>
      <c r="G246" s="258"/>
      <c r="H246" s="259"/>
      <c r="I246" s="258"/>
      <c r="J246" s="248"/>
      <c r="K246" s="256"/>
      <c r="L246" s="257"/>
      <c r="M246" s="257"/>
      <c r="N246" s="258"/>
      <c r="O246" s="258"/>
      <c r="P246" s="258"/>
      <c r="Q246" s="259"/>
      <c r="R246" s="258"/>
      <c r="S246" s="272"/>
    </row>
    <row r="247" spans="1:19">
      <c r="A247" s="249"/>
      <c r="B247" s="354"/>
      <c r="C247" s="250"/>
      <c r="D247" s="251"/>
      <c r="E247" s="252"/>
      <c r="F247" s="252"/>
      <c r="G247" s="252"/>
      <c r="H247" s="253"/>
      <c r="I247" s="252"/>
      <c r="J247" s="254"/>
      <c r="K247" s="250"/>
      <c r="L247" s="251"/>
      <c r="M247" s="251"/>
      <c r="N247" s="252"/>
      <c r="O247" s="252"/>
      <c r="P247" s="252"/>
      <c r="Q247" s="253"/>
      <c r="R247" s="252"/>
      <c r="S247" s="273"/>
    </row>
    <row r="248" spans="1:19">
      <c r="A248" s="255"/>
      <c r="B248" s="355"/>
      <c r="C248" s="256"/>
      <c r="D248" s="257"/>
      <c r="E248" s="258"/>
      <c r="F248" s="258"/>
      <c r="G248" s="258"/>
      <c r="H248" s="259"/>
      <c r="I248" s="258"/>
      <c r="J248" s="248"/>
      <c r="K248" s="256"/>
      <c r="L248" s="257"/>
      <c r="M248" s="257"/>
      <c r="N248" s="258"/>
      <c r="O248" s="258"/>
      <c r="P248" s="258"/>
      <c r="Q248" s="259"/>
      <c r="R248" s="258"/>
      <c r="S248" s="272"/>
    </row>
    <row r="249" spans="1:19">
      <c r="A249" s="249"/>
      <c r="B249" s="354"/>
      <c r="C249" s="250"/>
      <c r="D249" s="251"/>
      <c r="E249" s="252"/>
      <c r="F249" s="252"/>
      <c r="G249" s="252"/>
      <c r="H249" s="253"/>
      <c r="I249" s="252"/>
      <c r="J249" s="254"/>
      <c r="K249" s="250"/>
      <c r="L249" s="251"/>
      <c r="M249" s="251"/>
      <c r="N249" s="252"/>
      <c r="O249" s="252"/>
      <c r="P249" s="252"/>
      <c r="Q249" s="253"/>
      <c r="R249" s="252"/>
      <c r="S249" s="273"/>
    </row>
    <row r="250" spans="1:19">
      <c r="A250" s="255"/>
      <c r="B250" s="355"/>
      <c r="C250" s="256"/>
      <c r="D250" s="257"/>
      <c r="E250" s="258"/>
      <c r="F250" s="258"/>
      <c r="G250" s="258"/>
      <c r="H250" s="259"/>
      <c r="I250" s="258"/>
      <c r="J250" s="248"/>
      <c r="K250" s="256"/>
      <c r="L250" s="257"/>
      <c r="M250" s="257"/>
      <c r="N250" s="258"/>
      <c r="O250" s="258"/>
      <c r="P250" s="258"/>
      <c r="Q250" s="259"/>
      <c r="R250" s="258"/>
      <c r="S250" s="272"/>
    </row>
    <row r="251" spans="1:19">
      <c r="A251" s="249"/>
      <c r="B251" s="354"/>
      <c r="C251" s="250"/>
      <c r="D251" s="251"/>
      <c r="E251" s="252"/>
      <c r="F251" s="252"/>
      <c r="G251" s="252"/>
      <c r="H251" s="253"/>
      <c r="I251" s="252"/>
      <c r="J251" s="254"/>
      <c r="K251" s="250"/>
      <c r="L251" s="251"/>
      <c r="M251" s="251"/>
      <c r="N251" s="252"/>
      <c r="O251" s="252"/>
      <c r="P251" s="252"/>
      <c r="Q251" s="253"/>
      <c r="R251" s="252"/>
      <c r="S251" s="273"/>
    </row>
    <row r="252" spans="1:19">
      <c r="A252" s="255"/>
      <c r="B252" s="355"/>
      <c r="C252" s="256"/>
      <c r="D252" s="257"/>
      <c r="E252" s="258"/>
      <c r="F252" s="258"/>
      <c r="G252" s="258"/>
      <c r="H252" s="259"/>
      <c r="I252" s="258"/>
      <c r="J252" s="248"/>
      <c r="K252" s="256"/>
      <c r="L252" s="257"/>
      <c r="M252" s="257"/>
      <c r="N252" s="258"/>
      <c r="O252" s="258"/>
      <c r="P252" s="258"/>
      <c r="Q252" s="259"/>
      <c r="R252" s="258"/>
      <c r="S252" s="272"/>
    </row>
    <row r="253" spans="1:19">
      <c r="A253" s="249"/>
      <c r="B253" s="354"/>
      <c r="C253" s="250"/>
      <c r="D253" s="251"/>
      <c r="E253" s="252"/>
      <c r="F253" s="252"/>
      <c r="G253" s="252"/>
      <c r="H253" s="253"/>
      <c r="I253" s="252"/>
      <c r="J253" s="254"/>
      <c r="K253" s="250"/>
      <c r="L253" s="251"/>
      <c r="M253" s="251"/>
      <c r="N253" s="252"/>
      <c r="O253" s="252"/>
      <c r="P253" s="252"/>
      <c r="Q253" s="253"/>
      <c r="R253" s="252"/>
      <c r="S253" s="273"/>
    </row>
    <row r="254" spans="1:19">
      <c r="A254" s="255"/>
      <c r="B254" s="355"/>
      <c r="C254" s="256"/>
      <c r="D254" s="257"/>
      <c r="E254" s="258"/>
      <c r="F254" s="258"/>
      <c r="G254" s="258"/>
      <c r="H254" s="259"/>
      <c r="I254" s="258"/>
      <c r="J254" s="248"/>
      <c r="K254" s="256"/>
      <c r="L254" s="257"/>
      <c r="M254" s="257"/>
      <c r="N254" s="258"/>
      <c r="O254" s="258"/>
      <c r="P254" s="258"/>
      <c r="Q254" s="259"/>
      <c r="R254" s="258"/>
      <c r="S254" s="272"/>
    </row>
    <row r="255" spans="1:19">
      <c r="A255" s="249"/>
      <c r="B255" s="354"/>
      <c r="C255" s="250"/>
      <c r="D255" s="251"/>
      <c r="E255" s="252"/>
      <c r="F255" s="252"/>
      <c r="G255" s="252"/>
      <c r="H255" s="253"/>
      <c r="I255" s="252"/>
      <c r="J255" s="254"/>
      <c r="K255" s="250"/>
      <c r="L255" s="251"/>
      <c r="M255" s="251"/>
      <c r="N255" s="252"/>
      <c r="O255" s="252"/>
      <c r="P255" s="252"/>
      <c r="Q255" s="253"/>
      <c r="R255" s="252"/>
      <c r="S255" s="273"/>
    </row>
    <row r="256" spans="1:19">
      <c r="A256" s="255"/>
      <c r="B256" s="355"/>
      <c r="C256" s="256"/>
      <c r="D256" s="257"/>
      <c r="E256" s="258"/>
      <c r="F256" s="258"/>
      <c r="G256" s="258"/>
      <c r="H256" s="259"/>
      <c r="I256" s="258"/>
      <c r="J256" s="248"/>
      <c r="K256" s="256"/>
      <c r="L256" s="257"/>
      <c r="M256" s="257"/>
      <c r="N256" s="258"/>
      <c r="O256" s="258"/>
      <c r="P256" s="258"/>
      <c r="Q256" s="259"/>
      <c r="R256" s="258"/>
      <c r="S256" s="272"/>
    </row>
    <row r="257" spans="1:19">
      <c r="A257" s="249"/>
      <c r="B257" s="354"/>
      <c r="C257" s="250"/>
      <c r="D257" s="251"/>
      <c r="E257" s="252"/>
      <c r="F257" s="252"/>
      <c r="G257" s="252"/>
      <c r="H257" s="253"/>
      <c r="I257" s="252"/>
      <c r="J257" s="254"/>
      <c r="K257" s="250"/>
      <c r="L257" s="251"/>
      <c r="M257" s="251"/>
      <c r="N257" s="252"/>
      <c r="O257" s="252"/>
      <c r="P257" s="252"/>
      <c r="Q257" s="253"/>
      <c r="R257" s="252"/>
      <c r="S257" s="273"/>
    </row>
    <row r="258" spans="1:19">
      <c r="A258" s="255"/>
      <c r="B258" s="355"/>
      <c r="C258" s="256"/>
      <c r="D258" s="257"/>
      <c r="E258" s="258"/>
      <c r="F258" s="258"/>
      <c r="G258" s="258"/>
      <c r="H258" s="259"/>
      <c r="I258" s="258"/>
      <c r="J258" s="248"/>
      <c r="K258" s="256"/>
      <c r="L258" s="257"/>
      <c r="M258" s="257"/>
      <c r="N258" s="258"/>
      <c r="O258" s="258"/>
      <c r="P258" s="258"/>
      <c r="Q258" s="259"/>
      <c r="R258" s="258"/>
      <c r="S258" s="272"/>
    </row>
    <row r="259" spans="1:19">
      <c r="A259" s="249"/>
      <c r="B259" s="354"/>
      <c r="C259" s="250"/>
      <c r="D259" s="251"/>
      <c r="E259" s="252"/>
      <c r="F259" s="252"/>
      <c r="G259" s="252"/>
      <c r="H259" s="253"/>
      <c r="I259" s="252"/>
      <c r="J259" s="254"/>
      <c r="K259" s="250"/>
      <c r="L259" s="251"/>
      <c r="M259" s="251"/>
      <c r="N259" s="252"/>
      <c r="O259" s="252"/>
      <c r="P259" s="252"/>
      <c r="Q259" s="253"/>
      <c r="R259" s="252"/>
      <c r="S259" s="273"/>
    </row>
    <row r="260" spans="1:19">
      <c r="A260" s="255"/>
      <c r="B260" s="355"/>
      <c r="C260" s="256"/>
      <c r="D260" s="257"/>
      <c r="E260" s="258"/>
      <c r="F260" s="258"/>
      <c r="G260" s="258"/>
      <c r="H260" s="259"/>
      <c r="I260" s="258"/>
      <c r="J260" s="248"/>
      <c r="K260" s="256"/>
      <c r="L260" s="257"/>
      <c r="M260" s="257"/>
      <c r="N260" s="258"/>
      <c r="O260" s="258"/>
      <c r="P260" s="258"/>
      <c r="Q260" s="259"/>
      <c r="R260" s="258"/>
      <c r="S260" s="272"/>
    </row>
    <row r="261" spans="1:19">
      <c r="A261" s="249"/>
      <c r="B261" s="354"/>
      <c r="C261" s="250"/>
      <c r="D261" s="251"/>
      <c r="E261" s="252"/>
      <c r="F261" s="252"/>
      <c r="G261" s="252"/>
      <c r="H261" s="253"/>
      <c r="I261" s="252"/>
      <c r="J261" s="254"/>
      <c r="K261" s="250"/>
      <c r="L261" s="251"/>
      <c r="M261" s="251"/>
      <c r="N261" s="252"/>
      <c r="O261" s="252"/>
      <c r="P261" s="252"/>
      <c r="Q261" s="253"/>
      <c r="R261" s="252"/>
      <c r="S261" s="273"/>
    </row>
    <row r="262" spans="1:19">
      <c r="A262" s="255"/>
      <c r="B262" s="355"/>
      <c r="C262" s="256"/>
      <c r="D262" s="257"/>
      <c r="E262" s="258"/>
      <c r="F262" s="258"/>
      <c r="G262" s="258"/>
      <c r="H262" s="259"/>
      <c r="I262" s="258"/>
      <c r="J262" s="248"/>
      <c r="K262" s="256"/>
      <c r="L262" s="257"/>
      <c r="M262" s="257"/>
      <c r="N262" s="258"/>
      <c r="O262" s="258"/>
      <c r="P262" s="258"/>
      <c r="Q262" s="259"/>
      <c r="R262" s="258"/>
      <c r="S262" s="272"/>
    </row>
    <row r="263" spans="1:19">
      <c r="A263" s="249"/>
      <c r="B263" s="354"/>
      <c r="C263" s="250"/>
      <c r="D263" s="251"/>
      <c r="E263" s="252"/>
      <c r="F263" s="252"/>
      <c r="G263" s="252"/>
      <c r="H263" s="253"/>
      <c r="I263" s="252"/>
      <c r="J263" s="254"/>
      <c r="K263" s="250"/>
      <c r="L263" s="251"/>
      <c r="M263" s="251"/>
      <c r="N263" s="252"/>
      <c r="O263" s="252"/>
      <c r="P263" s="252"/>
      <c r="Q263" s="253"/>
      <c r="R263" s="252"/>
      <c r="S263" s="273"/>
    </row>
    <row r="264" spans="1:19">
      <c r="A264" s="255"/>
      <c r="B264" s="355"/>
      <c r="C264" s="256"/>
      <c r="D264" s="257"/>
      <c r="E264" s="258"/>
      <c r="F264" s="258"/>
      <c r="G264" s="258"/>
      <c r="H264" s="259"/>
      <c r="I264" s="258"/>
      <c r="J264" s="248"/>
      <c r="K264" s="256"/>
      <c r="L264" s="257"/>
      <c r="M264" s="257"/>
      <c r="N264" s="258"/>
      <c r="O264" s="258"/>
      <c r="P264" s="258"/>
      <c r="Q264" s="259"/>
      <c r="R264" s="258"/>
      <c r="S264" s="272"/>
    </row>
    <row r="265" spans="1:19">
      <c r="A265" s="249"/>
      <c r="B265" s="354"/>
      <c r="C265" s="250"/>
      <c r="D265" s="251"/>
      <c r="E265" s="252"/>
      <c r="F265" s="252"/>
      <c r="G265" s="252"/>
      <c r="H265" s="253"/>
      <c r="I265" s="252"/>
      <c r="J265" s="254"/>
      <c r="K265" s="250"/>
      <c r="L265" s="251"/>
      <c r="M265" s="251"/>
      <c r="N265" s="252"/>
      <c r="O265" s="252"/>
      <c r="P265" s="252"/>
      <c r="Q265" s="253"/>
      <c r="R265" s="252"/>
      <c r="S265" s="273"/>
    </row>
    <row r="266" spans="1:19">
      <c r="A266" s="255"/>
      <c r="B266" s="355"/>
      <c r="C266" s="256"/>
      <c r="D266" s="257"/>
      <c r="E266" s="258"/>
      <c r="F266" s="258"/>
      <c r="G266" s="258"/>
      <c r="H266" s="259"/>
      <c r="I266" s="258"/>
      <c r="J266" s="248"/>
      <c r="K266" s="256"/>
      <c r="L266" s="257"/>
      <c r="M266" s="257"/>
      <c r="N266" s="258"/>
      <c r="O266" s="258"/>
      <c r="P266" s="258"/>
      <c r="Q266" s="259"/>
      <c r="R266" s="258"/>
      <c r="S266" s="272"/>
    </row>
    <row r="267" spans="1:19">
      <c r="A267" s="249"/>
      <c r="B267" s="354"/>
      <c r="C267" s="250"/>
      <c r="D267" s="251"/>
      <c r="E267" s="252"/>
      <c r="F267" s="252"/>
      <c r="G267" s="252"/>
      <c r="H267" s="253"/>
      <c r="I267" s="252"/>
      <c r="J267" s="254"/>
      <c r="K267" s="250"/>
      <c r="L267" s="251"/>
      <c r="M267" s="251"/>
      <c r="N267" s="252"/>
      <c r="O267" s="252"/>
      <c r="P267" s="252"/>
      <c r="Q267" s="253"/>
      <c r="R267" s="252"/>
      <c r="S267" s="273"/>
    </row>
    <row r="268" spans="1:19">
      <c r="A268" s="255"/>
      <c r="B268" s="355"/>
      <c r="C268" s="256"/>
      <c r="D268" s="257"/>
      <c r="E268" s="258"/>
      <c r="F268" s="258"/>
      <c r="G268" s="258"/>
      <c r="H268" s="259"/>
      <c r="I268" s="258"/>
      <c r="J268" s="248"/>
      <c r="K268" s="256"/>
      <c r="L268" s="257"/>
      <c r="M268" s="257"/>
      <c r="N268" s="258"/>
      <c r="O268" s="258"/>
      <c r="P268" s="258"/>
      <c r="Q268" s="259"/>
      <c r="R268" s="258"/>
      <c r="S268" s="272"/>
    </row>
    <row r="269" spans="1:19">
      <c r="A269" s="249"/>
      <c r="B269" s="354"/>
      <c r="C269" s="250"/>
      <c r="D269" s="251"/>
      <c r="E269" s="252"/>
      <c r="F269" s="252"/>
      <c r="G269" s="252"/>
      <c r="H269" s="253"/>
      <c r="I269" s="252"/>
      <c r="J269" s="254"/>
      <c r="K269" s="250"/>
      <c r="L269" s="251"/>
      <c r="M269" s="251"/>
      <c r="N269" s="252"/>
      <c r="O269" s="252"/>
      <c r="P269" s="252"/>
      <c r="Q269" s="253"/>
      <c r="R269" s="252"/>
      <c r="S269" s="273"/>
    </row>
    <row r="270" spans="1:19">
      <c r="A270" s="255"/>
      <c r="B270" s="355"/>
      <c r="C270" s="256"/>
      <c r="D270" s="257"/>
      <c r="E270" s="258"/>
      <c r="F270" s="258"/>
      <c r="G270" s="258"/>
      <c r="H270" s="259"/>
      <c r="I270" s="258"/>
      <c r="J270" s="248"/>
      <c r="K270" s="256"/>
      <c r="L270" s="257"/>
      <c r="M270" s="257"/>
      <c r="N270" s="258"/>
      <c r="O270" s="258"/>
      <c r="P270" s="258"/>
      <c r="Q270" s="259"/>
      <c r="R270" s="258"/>
      <c r="S270" s="272"/>
    </row>
    <row r="271" spans="1:19">
      <c r="A271" s="249"/>
      <c r="B271" s="354"/>
      <c r="C271" s="250"/>
      <c r="D271" s="251"/>
      <c r="E271" s="252"/>
      <c r="F271" s="252"/>
      <c r="G271" s="252"/>
      <c r="H271" s="253"/>
      <c r="I271" s="252"/>
      <c r="J271" s="254"/>
      <c r="K271" s="250"/>
      <c r="L271" s="251"/>
      <c r="M271" s="251"/>
      <c r="N271" s="252"/>
      <c r="O271" s="252"/>
      <c r="P271" s="252"/>
      <c r="Q271" s="253"/>
      <c r="R271" s="252"/>
      <c r="S271" s="273"/>
    </row>
    <row r="272" spans="1:19">
      <c r="A272" s="255"/>
      <c r="B272" s="355"/>
      <c r="C272" s="256"/>
      <c r="D272" s="257"/>
      <c r="E272" s="258"/>
      <c r="F272" s="258"/>
      <c r="G272" s="258"/>
      <c r="H272" s="259"/>
      <c r="I272" s="258"/>
      <c r="J272" s="248"/>
      <c r="K272" s="256"/>
      <c r="L272" s="257"/>
      <c r="M272" s="257"/>
      <c r="N272" s="258"/>
      <c r="O272" s="258"/>
      <c r="P272" s="258"/>
      <c r="Q272" s="259"/>
      <c r="R272" s="258"/>
      <c r="S272" s="272"/>
    </row>
    <row r="273" spans="1:19">
      <c r="A273" s="249"/>
      <c r="B273" s="354"/>
      <c r="C273" s="250"/>
      <c r="D273" s="251"/>
      <c r="E273" s="252"/>
      <c r="F273" s="252"/>
      <c r="G273" s="252"/>
      <c r="H273" s="253"/>
      <c r="I273" s="252"/>
      <c r="J273" s="254"/>
      <c r="K273" s="250"/>
      <c r="L273" s="251"/>
      <c r="M273" s="251"/>
      <c r="N273" s="252"/>
      <c r="O273" s="252"/>
      <c r="P273" s="252"/>
      <c r="Q273" s="253"/>
      <c r="R273" s="252"/>
      <c r="S273" s="273"/>
    </row>
    <row r="274" spans="1:19">
      <c r="A274" s="255"/>
      <c r="B274" s="355"/>
      <c r="C274" s="256"/>
      <c r="D274" s="257"/>
      <c r="E274" s="258"/>
      <c r="F274" s="258"/>
      <c r="G274" s="258"/>
      <c r="H274" s="259"/>
      <c r="I274" s="258"/>
      <c r="J274" s="248"/>
      <c r="K274" s="256"/>
      <c r="L274" s="257"/>
      <c r="M274" s="257"/>
      <c r="N274" s="258"/>
      <c r="O274" s="258"/>
      <c r="P274" s="258"/>
      <c r="Q274" s="259"/>
      <c r="R274" s="258"/>
      <c r="S274" s="272"/>
    </row>
    <row r="275" spans="1:19">
      <c r="A275" s="249"/>
      <c r="B275" s="354"/>
      <c r="C275" s="250"/>
      <c r="D275" s="251"/>
      <c r="E275" s="252"/>
      <c r="F275" s="252"/>
      <c r="G275" s="252"/>
      <c r="H275" s="253"/>
      <c r="I275" s="252"/>
      <c r="J275" s="254"/>
      <c r="K275" s="250"/>
      <c r="L275" s="251"/>
      <c r="M275" s="251"/>
      <c r="N275" s="252"/>
      <c r="O275" s="252"/>
      <c r="P275" s="252"/>
      <c r="Q275" s="253"/>
      <c r="R275" s="252"/>
      <c r="S275" s="273"/>
    </row>
    <row r="276" spans="1:19">
      <c r="A276" s="255"/>
      <c r="B276" s="355"/>
      <c r="C276" s="256"/>
      <c r="D276" s="257"/>
      <c r="E276" s="258"/>
      <c r="F276" s="258"/>
      <c r="G276" s="258"/>
      <c r="H276" s="259"/>
      <c r="I276" s="258"/>
      <c r="J276" s="248"/>
      <c r="K276" s="256"/>
      <c r="L276" s="257"/>
      <c r="M276" s="257"/>
      <c r="N276" s="258"/>
      <c r="O276" s="258"/>
      <c r="P276" s="258"/>
      <c r="Q276" s="259"/>
      <c r="R276" s="258"/>
      <c r="S276" s="272"/>
    </row>
    <row r="277" spans="1:19">
      <c r="A277" s="249"/>
      <c r="B277" s="354"/>
      <c r="C277" s="250"/>
      <c r="D277" s="251"/>
      <c r="E277" s="252"/>
      <c r="F277" s="252"/>
      <c r="G277" s="252"/>
      <c r="H277" s="253"/>
      <c r="I277" s="252"/>
      <c r="J277" s="254"/>
      <c r="K277" s="250"/>
      <c r="L277" s="251"/>
      <c r="M277" s="251"/>
      <c r="N277" s="252"/>
      <c r="O277" s="252"/>
      <c r="P277" s="252"/>
      <c r="Q277" s="253"/>
      <c r="R277" s="252"/>
      <c r="S277" s="273"/>
    </row>
    <row r="278" spans="1:19">
      <c r="A278" s="255"/>
      <c r="B278" s="355"/>
      <c r="C278" s="256"/>
      <c r="D278" s="257"/>
      <c r="E278" s="258"/>
      <c r="F278" s="258"/>
      <c r="G278" s="258"/>
      <c r="H278" s="259"/>
      <c r="I278" s="258"/>
      <c r="J278" s="248"/>
      <c r="K278" s="256"/>
      <c r="L278" s="257"/>
      <c r="M278" s="257"/>
      <c r="N278" s="258"/>
      <c r="O278" s="258"/>
      <c r="P278" s="258"/>
      <c r="Q278" s="259"/>
      <c r="R278" s="258"/>
      <c r="S278" s="272"/>
    </row>
    <row r="279" spans="1:19">
      <c r="A279" s="249"/>
      <c r="B279" s="354"/>
      <c r="C279" s="250"/>
      <c r="D279" s="251"/>
      <c r="E279" s="252"/>
      <c r="F279" s="252"/>
      <c r="G279" s="252"/>
      <c r="H279" s="253"/>
      <c r="I279" s="252"/>
      <c r="J279" s="254"/>
      <c r="K279" s="250"/>
      <c r="L279" s="251"/>
      <c r="M279" s="251"/>
      <c r="N279" s="252"/>
      <c r="O279" s="252"/>
      <c r="P279" s="252"/>
      <c r="Q279" s="253"/>
      <c r="R279" s="252"/>
      <c r="S279" s="273"/>
    </row>
    <row r="280" spans="1:19">
      <c r="A280" s="255"/>
      <c r="B280" s="355"/>
      <c r="C280" s="256"/>
      <c r="D280" s="257"/>
      <c r="E280" s="258"/>
      <c r="F280" s="258"/>
      <c r="G280" s="258"/>
      <c r="H280" s="259"/>
      <c r="I280" s="258"/>
      <c r="J280" s="248"/>
      <c r="K280" s="256"/>
      <c r="L280" s="257"/>
      <c r="M280" s="257"/>
      <c r="N280" s="258"/>
      <c r="O280" s="258"/>
      <c r="P280" s="258"/>
      <c r="Q280" s="259"/>
      <c r="R280" s="258"/>
      <c r="S280" s="272"/>
    </row>
    <row r="281" spans="1:19">
      <c r="A281" s="249"/>
      <c r="B281" s="354"/>
      <c r="C281" s="250"/>
      <c r="D281" s="251"/>
      <c r="E281" s="252"/>
      <c r="F281" s="252"/>
      <c r="G281" s="252"/>
      <c r="H281" s="253"/>
      <c r="I281" s="252"/>
      <c r="J281" s="254"/>
      <c r="K281" s="250"/>
      <c r="L281" s="251"/>
      <c r="M281" s="251"/>
      <c r="N281" s="252"/>
      <c r="O281" s="252"/>
      <c r="P281" s="252"/>
      <c r="Q281" s="253"/>
      <c r="R281" s="252"/>
      <c r="S281" s="273"/>
    </row>
    <row r="282" spans="1:19">
      <c r="A282" s="255"/>
      <c r="B282" s="355"/>
      <c r="C282" s="256"/>
      <c r="D282" s="257"/>
      <c r="E282" s="258"/>
      <c r="F282" s="258"/>
      <c r="G282" s="258"/>
      <c r="H282" s="259"/>
      <c r="I282" s="258"/>
      <c r="J282" s="248"/>
      <c r="K282" s="256"/>
      <c r="L282" s="257"/>
      <c r="M282" s="257"/>
      <c r="N282" s="258"/>
      <c r="O282" s="258"/>
      <c r="P282" s="258"/>
      <c r="Q282" s="259"/>
      <c r="R282" s="258"/>
      <c r="S282" s="272"/>
    </row>
    <row r="283" spans="1:19">
      <c r="A283" s="249"/>
      <c r="B283" s="354"/>
      <c r="C283" s="250"/>
      <c r="D283" s="251"/>
      <c r="E283" s="252"/>
      <c r="F283" s="252"/>
      <c r="G283" s="252"/>
      <c r="H283" s="253"/>
      <c r="I283" s="252"/>
      <c r="J283" s="254"/>
      <c r="K283" s="250"/>
      <c r="L283" s="251"/>
      <c r="M283" s="251"/>
      <c r="N283" s="252"/>
      <c r="O283" s="252"/>
      <c r="P283" s="252"/>
      <c r="Q283" s="253"/>
      <c r="R283" s="252"/>
      <c r="S283" s="273"/>
    </row>
    <row r="284" spans="1:19">
      <c r="A284" s="255"/>
      <c r="B284" s="355"/>
      <c r="C284" s="256"/>
      <c r="D284" s="257"/>
      <c r="E284" s="258"/>
      <c r="F284" s="258"/>
      <c r="G284" s="258"/>
      <c r="H284" s="259"/>
      <c r="I284" s="258"/>
      <c r="J284" s="248"/>
      <c r="K284" s="256"/>
      <c r="L284" s="257"/>
      <c r="M284" s="257"/>
      <c r="N284" s="258"/>
      <c r="O284" s="258"/>
      <c r="P284" s="258"/>
      <c r="Q284" s="259"/>
      <c r="R284" s="258"/>
      <c r="S284" s="272"/>
    </row>
    <row r="285" spans="1:19">
      <c r="A285" s="249"/>
      <c r="B285" s="354"/>
      <c r="C285" s="250"/>
      <c r="D285" s="251"/>
      <c r="E285" s="252"/>
      <c r="F285" s="252"/>
      <c r="G285" s="252"/>
      <c r="H285" s="253"/>
      <c r="I285" s="252"/>
      <c r="J285" s="254"/>
      <c r="K285" s="250"/>
      <c r="L285" s="251"/>
      <c r="M285" s="251"/>
      <c r="N285" s="252"/>
      <c r="O285" s="252"/>
      <c r="P285" s="252"/>
      <c r="Q285" s="253"/>
      <c r="R285" s="252"/>
      <c r="S285" s="273"/>
    </row>
    <row r="286" spans="1:19">
      <c r="A286" s="255"/>
      <c r="B286" s="355"/>
      <c r="C286" s="256"/>
      <c r="D286" s="257"/>
      <c r="E286" s="258"/>
      <c r="F286" s="258"/>
      <c r="G286" s="258"/>
      <c r="H286" s="259"/>
      <c r="I286" s="258"/>
      <c r="J286" s="248"/>
      <c r="K286" s="256"/>
      <c r="L286" s="257"/>
      <c r="M286" s="257"/>
      <c r="N286" s="258"/>
      <c r="O286" s="258"/>
      <c r="P286" s="258"/>
      <c r="Q286" s="259"/>
      <c r="R286" s="258"/>
      <c r="S286" s="272"/>
    </row>
    <row r="287" spans="1:19">
      <c r="A287" s="249"/>
      <c r="B287" s="354"/>
      <c r="C287" s="250"/>
      <c r="D287" s="251"/>
      <c r="E287" s="252"/>
      <c r="F287" s="252"/>
      <c r="G287" s="252"/>
      <c r="H287" s="253"/>
      <c r="I287" s="252"/>
      <c r="J287" s="254"/>
      <c r="K287" s="250"/>
      <c r="L287" s="251"/>
      <c r="M287" s="251"/>
      <c r="N287" s="252"/>
      <c r="O287" s="252"/>
      <c r="P287" s="252"/>
      <c r="Q287" s="253"/>
      <c r="R287" s="252"/>
      <c r="S287" s="273"/>
    </row>
    <row r="288" spans="1:19">
      <c r="A288" s="255"/>
      <c r="B288" s="355"/>
      <c r="C288" s="256"/>
      <c r="D288" s="257"/>
      <c r="E288" s="258"/>
      <c r="F288" s="258"/>
      <c r="G288" s="258"/>
      <c r="H288" s="259"/>
      <c r="I288" s="258"/>
      <c r="J288" s="248"/>
      <c r="K288" s="256"/>
      <c r="L288" s="257"/>
      <c r="M288" s="257"/>
      <c r="N288" s="258"/>
      <c r="O288" s="258"/>
      <c r="P288" s="258"/>
      <c r="Q288" s="259"/>
      <c r="R288" s="258"/>
      <c r="S288" s="272"/>
    </row>
    <row r="289" spans="1:19">
      <c r="A289" s="249"/>
      <c r="B289" s="354"/>
      <c r="C289" s="250"/>
      <c r="D289" s="251"/>
      <c r="E289" s="252"/>
      <c r="F289" s="252"/>
      <c r="G289" s="252"/>
      <c r="H289" s="253"/>
      <c r="I289" s="252"/>
      <c r="J289" s="254"/>
      <c r="K289" s="250"/>
      <c r="L289" s="251"/>
      <c r="M289" s="251"/>
      <c r="N289" s="252"/>
      <c r="O289" s="252"/>
      <c r="P289" s="252"/>
      <c r="Q289" s="253"/>
      <c r="R289" s="252"/>
      <c r="S289" s="273"/>
    </row>
    <row r="290" spans="1:19">
      <c r="A290" s="255"/>
      <c r="B290" s="355"/>
      <c r="C290" s="256"/>
      <c r="D290" s="257"/>
      <c r="E290" s="258"/>
      <c r="F290" s="258"/>
      <c r="G290" s="258"/>
      <c r="H290" s="259"/>
      <c r="I290" s="258"/>
      <c r="J290" s="248"/>
      <c r="K290" s="256"/>
      <c r="L290" s="257"/>
      <c r="M290" s="257"/>
      <c r="N290" s="258"/>
      <c r="O290" s="258"/>
      <c r="P290" s="258"/>
      <c r="Q290" s="259"/>
      <c r="R290" s="258"/>
      <c r="S290" s="272"/>
    </row>
    <row r="291" spans="1:19">
      <c r="A291" s="249"/>
      <c r="B291" s="354"/>
      <c r="C291" s="250"/>
      <c r="D291" s="251"/>
      <c r="E291" s="252"/>
      <c r="F291" s="252"/>
      <c r="G291" s="252"/>
      <c r="H291" s="253"/>
      <c r="I291" s="252"/>
      <c r="J291" s="254"/>
      <c r="K291" s="250"/>
      <c r="L291" s="251"/>
      <c r="M291" s="251"/>
      <c r="N291" s="252"/>
      <c r="O291" s="252"/>
      <c r="P291" s="252"/>
      <c r="Q291" s="253"/>
      <c r="R291" s="252"/>
      <c r="S291" s="273"/>
    </row>
    <row r="292" spans="1:19">
      <c r="A292" s="255"/>
      <c r="B292" s="355"/>
      <c r="C292" s="256"/>
      <c r="D292" s="257"/>
      <c r="E292" s="258"/>
      <c r="F292" s="258"/>
      <c r="G292" s="258"/>
      <c r="H292" s="259"/>
      <c r="I292" s="258"/>
      <c r="J292" s="248"/>
      <c r="K292" s="256"/>
      <c r="L292" s="257"/>
      <c r="M292" s="257"/>
      <c r="N292" s="258"/>
      <c r="O292" s="258"/>
      <c r="P292" s="258"/>
      <c r="Q292" s="259"/>
      <c r="R292" s="258"/>
      <c r="S292" s="272"/>
    </row>
    <row r="293" spans="1:19">
      <c r="A293" s="249"/>
      <c r="B293" s="354"/>
      <c r="C293" s="250"/>
      <c r="D293" s="251"/>
      <c r="E293" s="252"/>
      <c r="F293" s="252"/>
      <c r="G293" s="252"/>
      <c r="H293" s="253"/>
      <c r="I293" s="252"/>
      <c r="J293" s="254"/>
      <c r="K293" s="250"/>
      <c r="L293" s="251"/>
      <c r="M293" s="251"/>
      <c r="N293" s="252"/>
      <c r="O293" s="252"/>
      <c r="P293" s="252"/>
      <c r="Q293" s="253"/>
      <c r="R293" s="252"/>
      <c r="S293" s="273"/>
    </row>
    <row r="294" spans="1:19">
      <c r="A294" s="255"/>
      <c r="B294" s="355"/>
      <c r="C294" s="256"/>
      <c r="D294" s="257"/>
      <c r="E294" s="258"/>
      <c r="F294" s="258"/>
      <c r="G294" s="258"/>
      <c r="H294" s="259"/>
      <c r="I294" s="258"/>
      <c r="J294" s="248"/>
      <c r="K294" s="256"/>
      <c r="L294" s="257"/>
      <c r="M294" s="257"/>
      <c r="N294" s="258"/>
      <c r="O294" s="258"/>
      <c r="P294" s="258"/>
      <c r="Q294" s="259"/>
      <c r="R294" s="258"/>
      <c r="S294" s="272"/>
    </row>
    <row r="295" spans="1:19">
      <c r="A295" s="249"/>
      <c r="B295" s="354"/>
      <c r="C295" s="250"/>
      <c r="D295" s="251"/>
      <c r="E295" s="252"/>
      <c r="F295" s="252"/>
      <c r="G295" s="252"/>
      <c r="H295" s="253"/>
      <c r="I295" s="252"/>
      <c r="J295" s="254"/>
      <c r="K295" s="250"/>
      <c r="L295" s="251"/>
      <c r="M295" s="251"/>
      <c r="N295" s="252"/>
      <c r="O295" s="252"/>
      <c r="P295" s="252"/>
      <c r="Q295" s="253"/>
      <c r="R295" s="252"/>
      <c r="S295" s="273"/>
    </row>
    <row r="296" spans="1:19">
      <c r="A296" s="255"/>
      <c r="B296" s="355"/>
      <c r="C296" s="256"/>
      <c r="D296" s="257"/>
      <c r="E296" s="258"/>
      <c r="F296" s="258"/>
      <c r="G296" s="258"/>
      <c r="H296" s="259"/>
      <c r="I296" s="258"/>
      <c r="J296" s="248"/>
      <c r="K296" s="256"/>
      <c r="L296" s="257"/>
      <c r="M296" s="257"/>
      <c r="N296" s="258"/>
      <c r="O296" s="258"/>
      <c r="P296" s="258"/>
      <c r="Q296" s="259"/>
      <c r="R296" s="258"/>
      <c r="S296" s="272"/>
    </row>
    <row r="297" spans="1:19">
      <c r="A297" s="249"/>
      <c r="B297" s="354"/>
      <c r="C297" s="250"/>
      <c r="D297" s="251"/>
      <c r="E297" s="252"/>
      <c r="F297" s="252"/>
      <c r="G297" s="252"/>
      <c r="H297" s="253"/>
      <c r="I297" s="252"/>
      <c r="J297" s="254"/>
      <c r="K297" s="250"/>
      <c r="L297" s="251"/>
      <c r="M297" s="251"/>
      <c r="N297" s="252"/>
      <c r="O297" s="252"/>
      <c r="P297" s="252"/>
      <c r="Q297" s="253"/>
      <c r="R297" s="252"/>
      <c r="S297" s="273"/>
    </row>
    <row r="298" spans="1:19">
      <c r="A298" s="255"/>
      <c r="B298" s="355"/>
      <c r="C298" s="256"/>
      <c r="D298" s="257"/>
      <c r="E298" s="258"/>
      <c r="F298" s="258"/>
      <c r="G298" s="258"/>
      <c r="H298" s="259"/>
      <c r="I298" s="258"/>
      <c r="J298" s="248"/>
      <c r="K298" s="256"/>
      <c r="L298" s="257"/>
      <c r="M298" s="257"/>
      <c r="N298" s="258"/>
      <c r="O298" s="258"/>
      <c r="P298" s="258"/>
      <c r="Q298" s="259"/>
      <c r="R298" s="258"/>
      <c r="S298" s="272"/>
    </row>
    <row r="299" spans="1:19">
      <c r="A299" s="249"/>
      <c r="B299" s="354"/>
      <c r="C299" s="250"/>
      <c r="D299" s="251"/>
      <c r="E299" s="252"/>
      <c r="F299" s="252"/>
      <c r="G299" s="252"/>
      <c r="H299" s="253"/>
      <c r="I299" s="252"/>
      <c r="J299" s="254"/>
      <c r="K299" s="250"/>
      <c r="L299" s="251"/>
      <c r="M299" s="251"/>
      <c r="N299" s="252"/>
      <c r="O299" s="252"/>
      <c r="P299" s="252"/>
      <c r="Q299" s="253"/>
      <c r="R299" s="252"/>
      <c r="S299" s="273"/>
    </row>
    <row r="300" spans="1:19">
      <c r="A300" s="255"/>
      <c r="B300" s="355"/>
      <c r="C300" s="256"/>
      <c r="D300" s="257"/>
      <c r="E300" s="258"/>
      <c r="F300" s="258"/>
      <c r="G300" s="258"/>
      <c r="H300" s="259"/>
      <c r="I300" s="258"/>
      <c r="J300" s="248"/>
      <c r="K300" s="256"/>
      <c r="L300" s="257"/>
      <c r="M300" s="257"/>
      <c r="N300" s="258"/>
      <c r="O300" s="258"/>
      <c r="P300" s="258"/>
      <c r="Q300" s="259"/>
      <c r="R300" s="258"/>
      <c r="S300" s="272"/>
    </row>
    <row r="301" spans="1:19">
      <c r="A301" s="249"/>
      <c r="B301" s="354"/>
      <c r="C301" s="250"/>
      <c r="D301" s="251"/>
      <c r="E301" s="252"/>
      <c r="F301" s="252"/>
      <c r="G301" s="252"/>
      <c r="H301" s="253"/>
      <c r="I301" s="252"/>
      <c r="J301" s="254"/>
      <c r="K301" s="250"/>
      <c r="L301" s="251"/>
      <c r="M301" s="251"/>
      <c r="N301" s="252"/>
      <c r="O301" s="252"/>
      <c r="P301" s="252"/>
      <c r="Q301" s="253"/>
      <c r="R301" s="252"/>
      <c r="S301" s="273"/>
    </row>
    <row r="302" spans="1:19">
      <c r="A302" s="255"/>
      <c r="B302" s="355"/>
      <c r="C302" s="256"/>
      <c r="D302" s="257"/>
      <c r="E302" s="258"/>
      <c r="F302" s="258"/>
      <c r="G302" s="258"/>
      <c r="H302" s="259"/>
      <c r="I302" s="258"/>
      <c r="J302" s="248"/>
      <c r="K302" s="256"/>
      <c r="L302" s="257"/>
      <c r="M302" s="257"/>
      <c r="N302" s="258"/>
      <c r="O302" s="258"/>
      <c r="P302" s="258"/>
      <c r="Q302" s="259"/>
      <c r="R302" s="258"/>
      <c r="S302" s="272"/>
    </row>
    <row r="303" spans="1:19">
      <c r="A303" s="249"/>
      <c r="B303" s="354"/>
      <c r="C303" s="250"/>
      <c r="D303" s="251"/>
      <c r="E303" s="252"/>
      <c r="F303" s="252"/>
      <c r="G303" s="252"/>
      <c r="H303" s="253"/>
      <c r="I303" s="252"/>
      <c r="J303" s="254"/>
      <c r="K303" s="250"/>
      <c r="L303" s="251"/>
      <c r="M303" s="251"/>
      <c r="N303" s="252"/>
      <c r="O303" s="252"/>
      <c r="P303" s="252"/>
      <c r="Q303" s="253"/>
      <c r="R303" s="252"/>
      <c r="S303" s="273"/>
    </row>
    <row r="304" spans="1:19">
      <c r="A304" s="255"/>
      <c r="B304" s="355"/>
      <c r="C304" s="256"/>
      <c r="D304" s="257"/>
      <c r="E304" s="258"/>
      <c r="F304" s="258"/>
      <c r="G304" s="258"/>
      <c r="H304" s="259"/>
      <c r="I304" s="258"/>
      <c r="J304" s="248"/>
      <c r="K304" s="256"/>
      <c r="L304" s="257"/>
      <c r="M304" s="257"/>
      <c r="N304" s="258"/>
      <c r="O304" s="258"/>
      <c r="P304" s="258"/>
      <c r="Q304" s="259"/>
      <c r="R304" s="258"/>
      <c r="S304" s="272"/>
    </row>
    <row r="305" spans="1:19">
      <c r="A305" s="249"/>
      <c r="B305" s="354"/>
      <c r="C305" s="250"/>
      <c r="D305" s="251"/>
      <c r="E305" s="252"/>
      <c r="F305" s="252"/>
      <c r="G305" s="252"/>
      <c r="H305" s="253"/>
      <c r="I305" s="252"/>
      <c r="J305" s="254"/>
      <c r="K305" s="250"/>
      <c r="L305" s="251"/>
      <c r="M305" s="251"/>
      <c r="N305" s="252"/>
      <c r="O305" s="252"/>
      <c r="P305" s="252"/>
      <c r="Q305" s="253"/>
      <c r="R305" s="252"/>
      <c r="S305" s="273"/>
    </row>
    <row r="306" spans="1:19">
      <c r="A306" s="255"/>
      <c r="B306" s="355"/>
      <c r="C306" s="256"/>
      <c r="D306" s="257"/>
      <c r="E306" s="258"/>
      <c r="F306" s="258"/>
      <c r="G306" s="258"/>
      <c r="H306" s="259"/>
      <c r="I306" s="258"/>
      <c r="J306" s="248"/>
      <c r="K306" s="256"/>
      <c r="L306" s="257"/>
      <c r="M306" s="257"/>
      <c r="N306" s="258"/>
      <c r="O306" s="258"/>
      <c r="P306" s="258"/>
      <c r="Q306" s="259"/>
      <c r="R306" s="258"/>
      <c r="S306" s="272"/>
    </row>
    <row r="307" spans="1:19">
      <c r="A307" s="249"/>
      <c r="B307" s="354"/>
      <c r="C307" s="250"/>
      <c r="D307" s="251"/>
      <c r="E307" s="252"/>
      <c r="F307" s="252"/>
      <c r="G307" s="252"/>
      <c r="H307" s="253"/>
      <c r="I307" s="252"/>
      <c r="J307" s="254"/>
      <c r="K307" s="250"/>
      <c r="L307" s="251"/>
      <c r="M307" s="251"/>
      <c r="N307" s="252"/>
      <c r="O307" s="252"/>
      <c r="P307" s="252"/>
      <c r="Q307" s="253"/>
      <c r="R307" s="252"/>
      <c r="S307" s="273"/>
    </row>
    <row r="308" spans="1:19">
      <c r="A308" s="255"/>
      <c r="B308" s="355"/>
      <c r="C308" s="256"/>
      <c r="D308" s="257"/>
      <c r="E308" s="258"/>
      <c r="F308" s="258"/>
      <c r="G308" s="258"/>
      <c r="H308" s="259"/>
      <c r="I308" s="258"/>
      <c r="J308" s="248"/>
      <c r="K308" s="256"/>
      <c r="L308" s="257"/>
      <c r="M308" s="257"/>
      <c r="N308" s="258"/>
      <c r="O308" s="258"/>
      <c r="P308" s="258"/>
      <c r="Q308" s="259"/>
      <c r="R308" s="258"/>
      <c r="S308" s="272"/>
    </row>
    <row r="309" spans="1:19">
      <c r="A309" s="249"/>
      <c r="B309" s="354"/>
      <c r="C309" s="250"/>
      <c r="D309" s="251"/>
      <c r="E309" s="252"/>
      <c r="F309" s="252"/>
      <c r="G309" s="252"/>
      <c r="H309" s="253"/>
      <c r="I309" s="252"/>
      <c r="J309" s="254"/>
      <c r="K309" s="250"/>
      <c r="L309" s="251"/>
      <c r="M309" s="251"/>
      <c r="N309" s="252"/>
      <c r="O309" s="252"/>
      <c r="P309" s="252"/>
      <c r="Q309" s="253"/>
      <c r="R309" s="252"/>
      <c r="S309" s="273"/>
    </row>
    <row r="310" spans="1:19">
      <c r="A310" s="255"/>
      <c r="B310" s="355"/>
      <c r="C310" s="256"/>
      <c r="D310" s="257"/>
      <c r="E310" s="258"/>
      <c r="F310" s="258"/>
      <c r="G310" s="258"/>
      <c r="H310" s="259"/>
      <c r="I310" s="258"/>
      <c r="J310" s="248"/>
      <c r="K310" s="256"/>
      <c r="L310" s="257"/>
      <c r="M310" s="257"/>
      <c r="N310" s="258"/>
      <c r="O310" s="258"/>
      <c r="P310" s="258"/>
      <c r="Q310" s="259"/>
      <c r="R310" s="258"/>
      <c r="S310" s="272"/>
    </row>
    <row r="311" spans="1:19">
      <c r="A311" s="249"/>
      <c r="B311" s="354"/>
      <c r="C311" s="250"/>
      <c r="D311" s="251"/>
      <c r="E311" s="252"/>
      <c r="F311" s="252"/>
      <c r="G311" s="252"/>
      <c r="H311" s="253"/>
      <c r="I311" s="252"/>
      <c r="J311" s="254"/>
      <c r="K311" s="250"/>
      <c r="L311" s="251"/>
      <c r="M311" s="251"/>
      <c r="N311" s="252"/>
      <c r="O311" s="252"/>
      <c r="P311" s="252"/>
      <c r="Q311" s="253"/>
      <c r="R311" s="252"/>
      <c r="S311" s="273"/>
    </row>
    <row r="312" spans="1:19">
      <c r="A312" s="255"/>
      <c r="B312" s="355"/>
      <c r="C312" s="256"/>
      <c r="D312" s="257"/>
      <c r="E312" s="258"/>
      <c r="F312" s="258"/>
      <c r="G312" s="258"/>
      <c r="H312" s="259"/>
      <c r="I312" s="258"/>
      <c r="J312" s="248"/>
      <c r="K312" s="256"/>
      <c r="L312" s="257"/>
      <c r="M312" s="257"/>
      <c r="N312" s="258"/>
      <c r="O312" s="258"/>
      <c r="P312" s="258"/>
      <c r="Q312" s="259"/>
      <c r="R312" s="258"/>
      <c r="S312" s="272"/>
    </row>
    <row r="313" spans="1:19">
      <c r="A313" s="249"/>
      <c r="B313" s="354"/>
      <c r="C313" s="250"/>
      <c r="D313" s="251"/>
      <c r="E313" s="252"/>
      <c r="F313" s="252"/>
      <c r="G313" s="252"/>
      <c r="H313" s="253"/>
      <c r="I313" s="252"/>
      <c r="J313" s="254"/>
      <c r="K313" s="250"/>
      <c r="L313" s="251"/>
      <c r="M313" s="251"/>
      <c r="N313" s="252"/>
      <c r="O313" s="252"/>
      <c r="P313" s="252"/>
      <c r="Q313" s="253"/>
      <c r="R313" s="252"/>
      <c r="S313" s="273"/>
    </row>
    <row r="314" spans="1:19">
      <c r="A314" s="255"/>
      <c r="B314" s="355"/>
      <c r="C314" s="256"/>
      <c r="D314" s="257"/>
      <c r="E314" s="258"/>
      <c r="F314" s="258"/>
      <c r="G314" s="258"/>
      <c r="H314" s="259"/>
      <c r="I314" s="258"/>
      <c r="J314" s="248"/>
      <c r="K314" s="256"/>
      <c r="L314" s="257"/>
      <c r="M314" s="257"/>
      <c r="N314" s="258"/>
      <c r="O314" s="258"/>
      <c r="P314" s="258"/>
      <c r="Q314" s="259"/>
      <c r="R314" s="258"/>
      <c r="S314" s="272"/>
    </row>
    <row r="315" spans="1:19">
      <c r="A315" s="249"/>
      <c r="B315" s="354"/>
      <c r="C315" s="250"/>
      <c r="D315" s="251"/>
      <c r="E315" s="252"/>
      <c r="F315" s="252"/>
      <c r="G315" s="252"/>
      <c r="H315" s="253"/>
      <c r="I315" s="252"/>
      <c r="J315" s="254"/>
      <c r="K315" s="250"/>
      <c r="L315" s="251"/>
      <c r="M315" s="251"/>
      <c r="N315" s="252"/>
      <c r="O315" s="252"/>
      <c r="P315" s="252"/>
      <c r="Q315" s="253"/>
      <c r="R315" s="252"/>
      <c r="S315" s="273"/>
    </row>
    <row r="316" spans="1:19">
      <c r="A316" s="255"/>
      <c r="B316" s="355"/>
      <c r="C316" s="256"/>
      <c r="D316" s="257"/>
      <c r="E316" s="258"/>
      <c r="F316" s="258"/>
      <c r="G316" s="258"/>
      <c r="H316" s="259"/>
      <c r="I316" s="258"/>
      <c r="J316" s="248"/>
      <c r="K316" s="256"/>
      <c r="L316" s="257"/>
      <c r="M316" s="257"/>
      <c r="N316" s="258"/>
      <c r="O316" s="258"/>
      <c r="P316" s="258"/>
      <c r="Q316" s="259"/>
      <c r="R316" s="258"/>
      <c r="S316" s="272"/>
    </row>
    <row r="317" spans="1:19">
      <c r="A317" s="249"/>
      <c r="B317" s="354"/>
      <c r="C317" s="250"/>
      <c r="D317" s="251"/>
      <c r="E317" s="252"/>
      <c r="F317" s="252"/>
      <c r="G317" s="252"/>
      <c r="H317" s="253"/>
      <c r="I317" s="252"/>
      <c r="J317" s="254"/>
      <c r="K317" s="250"/>
      <c r="L317" s="251"/>
      <c r="M317" s="251"/>
      <c r="N317" s="252"/>
      <c r="O317" s="252"/>
      <c r="P317" s="252"/>
      <c r="Q317" s="253"/>
      <c r="R317" s="252"/>
      <c r="S317" s="273"/>
    </row>
    <row r="318" spans="1:19">
      <c r="A318" s="255"/>
      <c r="B318" s="355"/>
      <c r="C318" s="256"/>
      <c r="D318" s="257"/>
      <c r="E318" s="258"/>
      <c r="F318" s="258"/>
      <c r="G318" s="258"/>
      <c r="H318" s="259"/>
      <c r="I318" s="258"/>
      <c r="J318" s="248"/>
      <c r="K318" s="256"/>
      <c r="L318" s="257"/>
      <c r="M318" s="257"/>
      <c r="N318" s="258"/>
      <c r="O318" s="258"/>
      <c r="P318" s="258"/>
      <c r="Q318" s="259"/>
      <c r="R318" s="258"/>
      <c r="S318" s="272"/>
    </row>
    <row r="319" spans="1:19">
      <c r="A319" s="249"/>
      <c r="B319" s="354"/>
      <c r="C319" s="250"/>
      <c r="D319" s="251"/>
      <c r="E319" s="252"/>
      <c r="F319" s="252"/>
      <c r="G319" s="252"/>
      <c r="H319" s="253"/>
      <c r="I319" s="252"/>
      <c r="J319" s="254"/>
      <c r="K319" s="250"/>
      <c r="L319" s="251"/>
      <c r="M319" s="251"/>
      <c r="N319" s="252"/>
      <c r="O319" s="252"/>
      <c r="P319" s="252"/>
      <c r="Q319" s="253"/>
      <c r="R319" s="252"/>
      <c r="S319" s="273"/>
    </row>
    <row r="320" spans="1:19">
      <c r="A320" s="255"/>
      <c r="B320" s="355"/>
      <c r="C320" s="256"/>
      <c r="D320" s="257"/>
      <c r="E320" s="258"/>
      <c r="F320" s="258"/>
      <c r="G320" s="258"/>
      <c r="H320" s="259"/>
      <c r="I320" s="258"/>
      <c r="J320" s="248"/>
      <c r="K320" s="256"/>
      <c r="L320" s="257"/>
      <c r="M320" s="257"/>
      <c r="N320" s="258"/>
      <c r="O320" s="258"/>
      <c r="P320" s="258"/>
      <c r="Q320" s="259"/>
      <c r="R320" s="258"/>
      <c r="S320" s="272"/>
    </row>
    <row r="321" spans="1:19">
      <c r="A321" s="249"/>
      <c r="B321" s="354"/>
      <c r="C321" s="250"/>
      <c r="D321" s="251"/>
      <c r="E321" s="252"/>
      <c r="F321" s="252"/>
      <c r="G321" s="252"/>
      <c r="H321" s="253"/>
      <c r="I321" s="252"/>
      <c r="J321" s="254"/>
      <c r="K321" s="250"/>
      <c r="L321" s="251"/>
      <c r="M321" s="251"/>
      <c r="N321" s="252"/>
      <c r="O321" s="252"/>
      <c r="P321" s="252"/>
      <c r="Q321" s="253"/>
      <c r="R321" s="252"/>
      <c r="S321" s="273"/>
    </row>
    <row r="322" spans="1:19">
      <c r="A322" s="255"/>
      <c r="B322" s="355"/>
      <c r="C322" s="256"/>
      <c r="D322" s="257"/>
      <c r="E322" s="258"/>
      <c r="F322" s="258"/>
      <c r="G322" s="258"/>
      <c r="H322" s="259"/>
      <c r="I322" s="258"/>
      <c r="J322" s="248"/>
      <c r="K322" s="256"/>
      <c r="L322" s="257"/>
      <c r="M322" s="257"/>
      <c r="N322" s="258"/>
      <c r="O322" s="258"/>
      <c r="P322" s="258"/>
      <c r="Q322" s="259"/>
      <c r="R322" s="258"/>
      <c r="S322" s="272"/>
    </row>
    <row r="323" spans="1:19">
      <c r="A323" s="249"/>
      <c r="B323" s="354"/>
      <c r="C323" s="250"/>
      <c r="D323" s="251"/>
      <c r="E323" s="252"/>
      <c r="F323" s="252"/>
      <c r="G323" s="252"/>
      <c r="H323" s="253"/>
      <c r="I323" s="252"/>
      <c r="J323" s="254"/>
      <c r="K323" s="250"/>
      <c r="L323" s="251"/>
      <c r="M323" s="251"/>
      <c r="N323" s="252"/>
      <c r="O323" s="252"/>
      <c r="P323" s="252"/>
      <c r="Q323" s="253"/>
      <c r="R323" s="252"/>
      <c r="S323" s="273"/>
    </row>
    <row r="324" spans="1:19">
      <c r="A324" s="255"/>
      <c r="B324" s="355"/>
      <c r="C324" s="256"/>
      <c r="D324" s="257"/>
      <c r="E324" s="258"/>
      <c r="F324" s="258"/>
      <c r="G324" s="258"/>
      <c r="H324" s="259"/>
      <c r="I324" s="258"/>
      <c r="J324" s="248"/>
      <c r="K324" s="256"/>
      <c r="L324" s="257"/>
      <c r="M324" s="257"/>
      <c r="N324" s="258"/>
      <c r="O324" s="258"/>
      <c r="P324" s="258"/>
      <c r="Q324" s="259"/>
      <c r="R324" s="258"/>
      <c r="S324" s="272"/>
    </row>
    <row r="325" spans="1:19">
      <c r="A325" s="249"/>
      <c r="B325" s="354"/>
      <c r="C325" s="250"/>
      <c r="D325" s="251"/>
      <c r="E325" s="252"/>
      <c r="F325" s="252"/>
      <c r="G325" s="252"/>
      <c r="H325" s="253"/>
      <c r="I325" s="252"/>
      <c r="J325" s="254"/>
      <c r="K325" s="250"/>
      <c r="L325" s="251"/>
      <c r="M325" s="251"/>
      <c r="N325" s="252"/>
      <c r="O325" s="252"/>
      <c r="P325" s="252"/>
      <c r="Q325" s="253"/>
      <c r="R325" s="252"/>
      <c r="S325" s="273"/>
    </row>
    <row r="326" spans="1:19">
      <c r="A326" s="255"/>
      <c r="B326" s="355"/>
      <c r="C326" s="256"/>
      <c r="D326" s="257"/>
      <c r="E326" s="258"/>
      <c r="F326" s="258"/>
      <c r="G326" s="258"/>
      <c r="H326" s="259"/>
      <c r="I326" s="258"/>
      <c r="J326" s="248"/>
      <c r="K326" s="256"/>
      <c r="L326" s="257"/>
      <c r="M326" s="257"/>
      <c r="N326" s="258"/>
      <c r="O326" s="258"/>
      <c r="P326" s="258"/>
      <c r="Q326" s="259"/>
      <c r="R326" s="258"/>
      <c r="S326" s="272"/>
    </row>
    <row r="327" spans="1:19">
      <c r="A327" s="249"/>
      <c r="B327" s="354"/>
      <c r="C327" s="250"/>
      <c r="D327" s="251"/>
      <c r="E327" s="252"/>
      <c r="F327" s="252"/>
      <c r="G327" s="252"/>
      <c r="H327" s="253"/>
      <c r="I327" s="252"/>
      <c r="J327" s="254"/>
      <c r="K327" s="250"/>
      <c r="L327" s="251"/>
      <c r="M327" s="251"/>
      <c r="N327" s="252"/>
      <c r="O327" s="252"/>
      <c r="P327" s="252"/>
      <c r="Q327" s="253"/>
      <c r="R327" s="252"/>
      <c r="S327" s="273"/>
    </row>
    <row r="328" spans="1:19">
      <c r="A328" s="255"/>
      <c r="B328" s="355"/>
      <c r="C328" s="256"/>
      <c r="D328" s="257"/>
      <c r="E328" s="258"/>
      <c r="F328" s="258"/>
      <c r="G328" s="258"/>
      <c r="H328" s="259"/>
      <c r="I328" s="258"/>
      <c r="J328" s="248"/>
      <c r="K328" s="256"/>
      <c r="L328" s="257"/>
      <c r="M328" s="257"/>
      <c r="N328" s="258"/>
      <c r="O328" s="258"/>
      <c r="P328" s="258"/>
      <c r="Q328" s="259"/>
      <c r="R328" s="258"/>
      <c r="S328" s="272"/>
    </row>
    <row r="329" spans="1:19">
      <c r="A329" s="249"/>
      <c r="B329" s="354"/>
      <c r="C329" s="250"/>
      <c r="D329" s="251"/>
      <c r="E329" s="252"/>
      <c r="F329" s="252"/>
      <c r="G329" s="252"/>
      <c r="H329" s="253"/>
      <c r="I329" s="252"/>
      <c r="J329" s="254"/>
      <c r="K329" s="250"/>
      <c r="L329" s="251"/>
      <c r="M329" s="251"/>
      <c r="N329" s="252"/>
      <c r="O329" s="252"/>
      <c r="P329" s="252"/>
      <c r="Q329" s="253"/>
      <c r="R329" s="252"/>
      <c r="S329" s="273"/>
    </row>
    <row r="330" spans="1:19">
      <c r="A330" s="255"/>
      <c r="B330" s="355"/>
      <c r="C330" s="256"/>
      <c r="D330" s="257"/>
      <c r="E330" s="258"/>
      <c r="F330" s="258"/>
      <c r="G330" s="258"/>
      <c r="H330" s="259"/>
      <c r="I330" s="258"/>
      <c r="J330" s="248"/>
      <c r="K330" s="256"/>
      <c r="L330" s="257"/>
      <c r="M330" s="257"/>
      <c r="N330" s="258"/>
      <c r="O330" s="258"/>
      <c r="P330" s="258"/>
      <c r="Q330" s="259"/>
      <c r="R330" s="258"/>
      <c r="S330" s="272"/>
    </row>
    <row r="331" spans="1:19">
      <c r="A331" s="249"/>
      <c r="B331" s="354"/>
      <c r="C331" s="250"/>
      <c r="D331" s="251"/>
      <c r="E331" s="252"/>
      <c r="F331" s="252"/>
      <c r="G331" s="252"/>
      <c r="H331" s="253"/>
      <c r="I331" s="252"/>
      <c r="J331" s="254"/>
      <c r="K331" s="250"/>
      <c r="L331" s="251"/>
      <c r="M331" s="251"/>
      <c r="N331" s="252"/>
      <c r="O331" s="252"/>
      <c r="P331" s="252"/>
      <c r="Q331" s="253"/>
      <c r="R331" s="252"/>
      <c r="S331" s="273"/>
    </row>
    <row r="332" spans="1:19">
      <c r="A332" s="255"/>
      <c r="B332" s="355"/>
      <c r="C332" s="256"/>
      <c r="D332" s="257"/>
      <c r="E332" s="258"/>
      <c r="F332" s="258"/>
      <c r="G332" s="258"/>
      <c r="H332" s="259"/>
      <c r="I332" s="258"/>
      <c r="J332" s="248"/>
      <c r="K332" s="256"/>
      <c r="L332" s="257"/>
      <c r="M332" s="257"/>
      <c r="N332" s="258"/>
      <c r="O332" s="258"/>
      <c r="P332" s="258"/>
      <c r="Q332" s="259"/>
      <c r="R332" s="258"/>
      <c r="S332" s="272"/>
    </row>
    <row r="333" spans="1:19">
      <c r="A333" s="249"/>
      <c r="B333" s="354"/>
      <c r="C333" s="250"/>
      <c r="D333" s="251"/>
      <c r="E333" s="252"/>
      <c r="F333" s="252"/>
      <c r="G333" s="252"/>
      <c r="H333" s="253"/>
      <c r="I333" s="252"/>
      <c r="J333" s="254"/>
      <c r="K333" s="250"/>
      <c r="L333" s="251"/>
      <c r="M333" s="251"/>
      <c r="N333" s="252"/>
      <c r="O333" s="252"/>
      <c r="P333" s="252"/>
      <c r="Q333" s="253"/>
      <c r="R333" s="252"/>
      <c r="S333" s="273"/>
    </row>
    <row r="334" spans="1:19">
      <c r="A334" s="255"/>
      <c r="B334" s="355"/>
      <c r="C334" s="256"/>
      <c r="D334" s="257"/>
      <c r="E334" s="258"/>
      <c r="F334" s="258"/>
      <c r="G334" s="258"/>
      <c r="H334" s="259"/>
      <c r="I334" s="258"/>
      <c r="J334" s="248"/>
      <c r="K334" s="256"/>
      <c r="L334" s="257"/>
      <c r="M334" s="257"/>
      <c r="N334" s="258"/>
      <c r="O334" s="258"/>
      <c r="P334" s="258"/>
      <c r="Q334" s="259"/>
      <c r="R334" s="258"/>
      <c r="S334" s="272"/>
    </row>
    <row r="335" spans="1:19">
      <c r="A335" s="249"/>
      <c r="B335" s="354"/>
      <c r="C335" s="250"/>
      <c r="D335" s="251"/>
      <c r="E335" s="252"/>
      <c r="F335" s="252"/>
      <c r="G335" s="252"/>
      <c r="H335" s="253"/>
      <c r="I335" s="252"/>
      <c r="J335" s="254"/>
      <c r="K335" s="250"/>
      <c r="L335" s="251"/>
      <c r="M335" s="251"/>
      <c r="N335" s="252"/>
      <c r="O335" s="252"/>
      <c r="P335" s="252"/>
      <c r="Q335" s="253"/>
      <c r="R335" s="252"/>
      <c r="S335" s="273"/>
    </row>
    <row r="336" spans="1:19">
      <c r="A336" s="255"/>
      <c r="B336" s="355"/>
      <c r="C336" s="256"/>
      <c r="D336" s="257"/>
      <c r="E336" s="258"/>
      <c r="F336" s="258"/>
      <c r="G336" s="258"/>
      <c r="H336" s="259"/>
      <c r="I336" s="258"/>
      <c r="J336" s="248"/>
      <c r="K336" s="256"/>
      <c r="L336" s="257"/>
      <c r="M336" s="257"/>
      <c r="N336" s="258"/>
      <c r="O336" s="258"/>
      <c r="P336" s="258"/>
      <c r="Q336" s="259"/>
      <c r="R336" s="258"/>
      <c r="S336" s="272"/>
    </row>
    <row r="337" spans="1:19">
      <c r="A337" s="249"/>
      <c r="B337" s="354"/>
      <c r="C337" s="250"/>
      <c r="D337" s="251"/>
      <c r="E337" s="252"/>
      <c r="F337" s="252"/>
      <c r="G337" s="252"/>
      <c r="H337" s="253"/>
      <c r="I337" s="252"/>
      <c r="J337" s="254"/>
      <c r="K337" s="250"/>
      <c r="L337" s="251"/>
      <c r="M337" s="251"/>
      <c r="N337" s="252"/>
      <c r="O337" s="252"/>
      <c r="P337" s="252"/>
      <c r="Q337" s="253"/>
      <c r="R337" s="252"/>
      <c r="S337" s="273"/>
    </row>
    <row r="338" spans="1:19">
      <c r="A338" s="255"/>
      <c r="B338" s="355"/>
      <c r="C338" s="256"/>
      <c r="D338" s="257"/>
      <c r="E338" s="258"/>
      <c r="F338" s="258"/>
      <c r="G338" s="258"/>
      <c r="H338" s="259"/>
      <c r="I338" s="258"/>
      <c r="J338" s="248"/>
      <c r="K338" s="256"/>
      <c r="L338" s="257"/>
      <c r="M338" s="257"/>
      <c r="N338" s="258"/>
      <c r="O338" s="258"/>
      <c r="P338" s="258"/>
      <c r="Q338" s="259"/>
      <c r="R338" s="258"/>
      <c r="S338" s="272"/>
    </row>
    <row r="339" spans="1:19">
      <c r="A339" s="249"/>
      <c r="B339" s="354"/>
      <c r="C339" s="250"/>
      <c r="D339" s="251"/>
      <c r="E339" s="252"/>
      <c r="F339" s="252"/>
      <c r="G339" s="252"/>
      <c r="H339" s="253"/>
      <c r="I339" s="252"/>
      <c r="J339" s="254"/>
      <c r="K339" s="250"/>
      <c r="L339" s="251"/>
      <c r="M339" s="251"/>
      <c r="N339" s="252"/>
      <c r="O339" s="252"/>
      <c r="P339" s="252"/>
      <c r="Q339" s="253"/>
      <c r="R339" s="252"/>
      <c r="S339" s="273"/>
    </row>
    <row r="340" spans="1:19">
      <c r="A340" s="255"/>
      <c r="B340" s="355"/>
      <c r="C340" s="256"/>
      <c r="D340" s="257"/>
      <c r="E340" s="258"/>
      <c r="F340" s="258"/>
      <c r="G340" s="258"/>
      <c r="H340" s="259"/>
      <c r="I340" s="258"/>
      <c r="J340" s="248"/>
      <c r="K340" s="256"/>
      <c r="L340" s="257"/>
      <c r="M340" s="257"/>
      <c r="N340" s="258"/>
      <c r="O340" s="258"/>
      <c r="P340" s="258"/>
      <c r="Q340" s="259"/>
      <c r="R340" s="258"/>
      <c r="S340" s="272"/>
    </row>
    <row r="341" spans="1:19">
      <c r="A341" s="249"/>
      <c r="B341" s="354"/>
      <c r="C341" s="250"/>
      <c r="D341" s="251"/>
      <c r="E341" s="252"/>
      <c r="F341" s="252"/>
      <c r="G341" s="252"/>
      <c r="H341" s="253"/>
      <c r="I341" s="252"/>
      <c r="J341" s="254"/>
      <c r="K341" s="250"/>
      <c r="L341" s="251"/>
      <c r="M341" s="251"/>
      <c r="N341" s="252"/>
      <c r="O341" s="252"/>
      <c r="P341" s="252"/>
      <c r="Q341" s="253"/>
      <c r="R341" s="252"/>
      <c r="S341" s="273"/>
    </row>
    <row r="342" spans="1:19">
      <c r="A342" s="255"/>
      <c r="B342" s="355"/>
      <c r="C342" s="256"/>
      <c r="D342" s="257"/>
      <c r="E342" s="258"/>
      <c r="F342" s="258"/>
      <c r="G342" s="258"/>
      <c r="H342" s="259"/>
      <c r="I342" s="258"/>
      <c r="J342" s="248"/>
      <c r="K342" s="256"/>
      <c r="L342" s="257"/>
      <c r="M342" s="257"/>
      <c r="N342" s="258"/>
      <c r="O342" s="258"/>
      <c r="P342" s="258"/>
      <c r="Q342" s="259"/>
      <c r="R342" s="258"/>
      <c r="S342" s="272"/>
    </row>
    <row r="343" spans="1:19">
      <c r="A343" s="249"/>
      <c r="B343" s="354"/>
      <c r="C343" s="250"/>
      <c r="D343" s="251"/>
      <c r="E343" s="252"/>
      <c r="F343" s="252"/>
      <c r="G343" s="252"/>
      <c r="H343" s="253"/>
      <c r="I343" s="252"/>
      <c r="J343" s="254"/>
      <c r="K343" s="250"/>
      <c r="L343" s="251"/>
      <c r="M343" s="251"/>
      <c r="N343" s="252"/>
      <c r="O343" s="252"/>
      <c r="P343" s="252"/>
      <c r="Q343" s="253"/>
      <c r="R343" s="252"/>
      <c r="S343" s="273"/>
    </row>
    <row r="344" spans="1:19">
      <c r="A344" s="255"/>
      <c r="B344" s="355"/>
      <c r="C344" s="256"/>
      <c r="D344" s="257"/>
      <c r="E344" s="258"/>
      <c r="F344" s="258"/>
      <c r="G344" s="258"/>
      <c r="H344" s="259"/>
      <c r="I344" s="258"/>
      <c r="J344" s="248"/>
      <c r="K344" s="256"/>
      <c r="L344" s="257"/>
      <c r="M344" s="257"/>
      <c r="N344" s="258"/>
      <c r="O344" s="258"/>
      <c r="P344" s="258"/>
      <c r="Q344" s="259"/>
      <c r="R344" s="258"/>
      <c r="S344" s="272"/>
    </row>
    <row r="345" spans="1:19">
      <c r="A345" s="249"/>
      <c r="B345" s="354"/>
      <c r="C345" s="250"/>
      <c r="D345" s="251"/>
      <c r="E345" s="252"/>
      <c r="F345" s="252"/>
      <c r="G345" s="252"/>
      <c r="H345" s="253"/>
      <c r="I345" s="252"/>
      <c r="J345" s="254"/>
      <c r="K345" s="250"/>
      <c r="L345" s="251"/>
      <c r="M345" s="251"/>
      <c r="N345" s="252"/>
      <c r="O345" s="252"/>
      <c r="P345" s="252"/>
      <c r="Q345" s="253"/>
      <c r="R345" s="252"/>
      <c r="S345" s="273"/>
    </row>
    <row r="346" spans="1:19">
      <c r="A346" s="255"/>
      <c r="B346" s="355"/>
      <c r="C346" s="256"/>
      <c r="D346" s="257"/>
      <c r="E346" s="258"/>
      <c r="F346" s="258"/>
      <c r="G346" s="258"/>
      <c r="H346" s="259"/>
      <c r="I346" s="258"/>
      <c r="J346" s="248"/>
      <c r="K346" s="256"/>
      <c r="L346" s="257"/>
      <c r="M346" s="257"/>
      <c r="N346" s="258"/>
      <c r="O346" s="258"/>
      <c r="P346" s="258"/>
      <c r="Q346" s="259"/>
      <c r="R346" s="258"/>
      <c r="S346" s="272"/>
    </row>
    <row r="347" spans="1:19">
      <c r="A347" s="249"/>
      <c r="B347" s="354"/>
      <c r="C347" s="250"/>
      <c r="D347" s="251"/>
      <c r="E347" s="252"/>
      <c r="F347" s="252"/>
      <c r="G347" s="252"/>
      <c r="H347" s="253"/>
      <c r="I347" s="252"/>
      <c r="J347" s="254"/>
      <c r="K347" s="250"/>
      <c r="L347" s="251"/>
      <c r="M347" s="251"/>
      <c r="N347" s="252"/>
      <c r="O347" s="252"/>
      <c r="P347" s="252"/>
      <c r="Q347" s="253"/>
      <c r="R347" s="252"/>
      <c r="S347" s="273"/>
    </row>
    <row r="348" spans="1:19">
      <c r="A348" s="255"/>
      <c r="B348" s="355"/>
      <c r="C348" s="256"/>
      <c r="D348" s="257"/>
      <c r="E348" s="258"/>
      <c r="F348" s="258"/>
      <c r="G348" s="258"/>
      <c r="H348" s="259"/>
      <c r="I348" s="258"/>
      <c r="J348" s="248"/>
      <c r="K348" s="256"/>
      <c r="L348" s="257"/>
      <c r="M348" s="257"/>
      <c r="N348" s="258"/>
      <c r="O348" s="258"/>
      <c r="P348" s="258"/>
      <c r="Q348" s="259"/>
      <c r="R348" s="258"/>
      <c r="S348" s="272"/>
    </row>
    <row r="349" spans="1:19">
      <c r="A349" s="249"/>
      <c r="B349" s="354"/>
      <c r="C349" s="250"/>
      <c r="D349" s="251"/>
      <c r="E349" s="252"/>
      <c r="F349" s="252"/>
      <c r="G349" s="252"/>
      <c r="H349" s="253"/>
      <c r="I349" s="252"/>
      <c r="J349" s="254"/>
      <c r="K349" s="250"/>
      <c r="L349" s="251"/>
      <c r="M349" s="251"/>
      <c r="N349" s="252"/>
      <c r="O349" s="252"/>
      <c r="P349" s="252"/>
      <c r="Q349" s="253"/>
      <c r="R349" s="252"/>
      <c r="S349" s="273"/>
    </row>
    <row r="350" spans="1:19">
      <c r="A350" s="255"/>
      <c r="B350" s="355"/>
      <c r="C350" s="256"/>
      <c r="D350" s="257"/>
      <c r="E350" s="258"/>
      <c r="F350" s="258"/>
      <c r="G350" s="258"/>
      <c r="H350" s="259"/>
      <c r="I350" s="258"/>
      <c r="J350" s="248"/>
      <c r="K350" s="256"/>
      <c r="L350" s="257"/>
      <c r="M350" s="257"/>
      <c r="N350" s="258"/>
      <c r="O350" s="258"/>
      <c r="P350" s="258"/>
      <c r="Q350" s="259"/>
      <c r="R350" s="258"/>
      <c r="S350" s="272"/>
    </row>
    <row r="351" spans="1:19">
      <c r="A351" s="249"/>
      <c r="B351" s="354"/>
      <c r="C351" s="250"/>
      <c r="D351" s="251"/>
      <c r="E351" s="252"/>
      <c r="F351" s="252"/>
      <c r="G351" s="252"/>
      <c r="H351" s="253"/>
      <c r="I351" s="252"/>
      <c r="J351" s="254"/>
      <c r="K351" s="250"/>
      <c r="L351" s="251"/>
      <c r="M351" s="251"/>
      <c r="N351" s="252"/>
      <c r="O351" s="252"/>
      <c r="P351" s="252"/>
      <c r="Q351" s="253"/>
      <c r="R351" s="252"/>
      <c r="S351" s="273"/>
    </row>
    <row r="352" spans="1:19">
      <c r="A352" s="255"/>
      <c r="B352" s="355"/>
      <c r="C352" s="256"/>
      <c r="D352" s="257"/>
      <c r="E352" s="258"/>
      <c r="F352" s="258"/>
      <c r="G352" s="258"/>
      <c r="H352" s="259"/>
      <c r="I352" s="258"/>
      <c r="J352" s="248"/>
      <c r="K352" s="256"/>
      <c r="L352" s="257"/>
      <c r="M352" s="257"/>
      <c r="N352" s="258"/>
      <c r="O352" s="258"/>
      <c r="P352" s="258"/>
      <c r="Q352" s="259"/>
      <c r="R352" s="258"/>
      <c r="S352" s="272"/>
    </row>
    <row r="353" spans="1:19">
      <c r="A353" s="249"/>
      <c r="B353" s="354"/>
      <c r="C353" s="250"/>
      <c r="D353" s="251"/>
      <c r="E353" s="252"/>
      <c r="F353" s="252"/>
      <c r="G353" s="252"/>
      <c r="H353" s="253"/>
      <c r="I353" s="252"/>
      <c r="J353" s="254"/>
      <c r="K353" s="250"/>
      <c r="L353" s="251"/>
      <c r="M353" s="251"/>
      <c r="N353" s="252"/>
      <c r="O353" s="252"/>
      <c r="P353" s="252"/>
      <c r="Q353" s="253"/>
      <c r="R353" s="252"/>
      <c r="S353" s="273"/>
    </row>
    <row r="354" spans="1:19">
      <c r="A354" s="255"/>
      <c r="B354" s="355"/>
      <c r="C354" s="256"/>
      <c r="D354" s="257"/>
      <c r="E354" s="258"/>
      <c r="F354" s="258"/>
      <c r="G354" s="258"/>
      <c r="H354" s="259"/>
      <c r="I354" s="258"/>
      <c r="J354" s="248"/>
      <c r="K354" s="256"/>
      <c r="L354" s="257"/>
      <c r="M354" s="257"/>
      <c r="N354" s="258"/>
      <c r="O354" s="258"/>
      <c r="P354" s="258"/>
      <c r="Q354" s="259"/>
      <c r="R354" s="258"/>
      <c r="S354" s="272"/>
    </row>
    <row r="355" spans="1:19">
      <c r="A355" s="249"/>
      <c r="B355" s="354"/>
      <c r="C355" s="250"/>
      <c r="D355" s="251"/>
      <c r="E355" s="252"/>
      <c r="F355" s="252"/>
      <c r="G355" s="252"/>
      <c r="H355" s="253"/>
      <c r="I355" s="252"/>
      <c r="J355" s="254"/>
      <c r="K355" s="250"/>
      <c r="L355" s="251"/>
      <c r="M355" s="251"/>
      <c r="N355" s="252"/>
      <c r="O355" s="252"/>
      <c r="P355" s="252"/>
      <c r="Q355" s="253"/>
      <c r="R355" s="252"/>
      <c r="S355" s="273"/>
    </row>
    <row r="356" spans="1:19">
      <c r="A356" s="255"/>
      <c r="B356" s="355"/>
      <c r="C356" s="256"/>
      <c r="D356" s="257"/>
      <c r="E356" s="258"/>
      <c r="F356" s="258"/>
      <c r="G356" s="258"/>
      <c r="H356" s="259"/>
      <c r="I356" s="258"/>
      <c r="J356" s="248"/>
      <c r="K356" s="256"/>
      <c r="L356" s="257"/>
      <c r="M356" s="257"/>
      <c r="N356" s="258"/>
      <c r="O356" s="258"/>
      <c r="P356" s="258"/>
      <c r="Q356" s="259"/>
      <c r="R356" s="258"/>
      <c r="S356" s="272"/>
    </row>
    <row r="357" spans="1:19">
      <c r="A357" s="249"/>
      <c r="B357" s="354"/>
      <c r="C357" s="250"/>
      <c r="D357" s="251"/>
      <c r="E357" s="252"/>
      <c r="F357" s="252"/>
      <c r="G357" s="252"/>
      <c r="H357" s="253"/>
      <c r="I357" s="252"/>
      <c r="J357" s="254"/>
      <c r="K357" s="250"/>
      <c r="L357" s="251"/>
      <c r="M357" s="251"/>
      <c r="N357" s="252"/>
      <c r="O357" s="252"/>
      <c r="P357" s="252"/>
      <c r="Q357" s="253"/>
      <c r="R357" s="252"/>
      <c r="S357" s="273"/>
    </row>
    <row r="358" spans="1:19">
      <c r="A358" s="255"/>
      <c r="B358" s="355"/>
      <c r="C358" s="256"/>
      <c r="D358" s="257"/>
      <c r="E358" s="258"/>
      <c r="F358" s="258"/>
      <c r="G358" s="258"/>
      <c r="H358" s="259"/>
      <c r="I358" s="258"/>
      <c r="J358" s="248"/>
      <c r="K358" s="256"/>
      <c r="L358" s="257"/>
      <c r="M358" s="257"/>
      <c r="N358" s="258"/>
      <c r="O358" s="258"/>
      <c r="P358" s="258"/>
      <c r="Q358" s="259"/>
      <c r="R358" s="258"/>
      <c r="S358" s="272"/>
    </row>
    <row r="359" spans="1:19">
      <c r="A359" s="249"/>
      <c r="B359" s="354"/>
      <c r="C359" s="250"/>
      <c r="D359" s="251"/>
      <c r="E359" s="252"/>
      <c r="F359" s="252"/>
      <c r="G359" s="252"/>
      <c r="H359" s="253"/>
      <c r="I359" s="252"/>
      <c r="J359" s="254"/>
      <c r="K359" s="250"/>
      <c r="L359" s="251"/>
      <c r="M359" s="251"/>
      <c r="N359" s="252"/>
      <c r="O359" s="252"/>
      <c r="P359" s="252"/>
      <c r="Q359" s="253"/>
      <c r="R359" s="252"/>
      <c r="S359" s="273"/>
    </row>
    <row r="360" spans="1:19">
      <c r="A360" s="255"/>
      <c r="B360" s="355"/>
      <c r="C360" s="256"/>
      <c r="D360" s="257"/>
      <c r="E360" s="258"/>
      <c r="F360" s="258"/>
      <c r="G360" s="258"/>
      <c r="H360" s="259"/>
      <c r="I360" s="258"/>
      <c r="J360" s="248"/>
      <c r="K360" s="256"/>
      <c r="L360" s="257"/>
      <c r="M360" s="257"/>
      <c r="N360" s="258"/>
      <c r="O360" s="258"/>
      <c r="P360" s="258"/>
      <c r="Q360" s="259"/>
      <c r="R360" s="258"/>
      <c r="S360" s="272"/>
    </row>
    <row r="361" spans="1:19">
      <c r="A361" s="249"/>
      <c r="B361" s="354"/>
      <c r="C361" s="250"/>
      <c r="D361" s="251"/>
      <c r="E361" s="252"/>
      <c r="F361" s="252"/>
      <c r="G361" s="252"/>
      <c r="H361" s="253"/>
      <c r="I361" s="252"/>
      <c r="J361" s="254"/>
      <c r="K361" s="250"/>
      <c r="L361" s="251"/>
      <c r="M361" s="251"/>
      <c r="N361" s="252"/>
      <c r="O361" s="252"/>
      <c r="P361" s="252"/>
      <c r="Q361" s="253"/>
      <c r="R361" s="252"/>
      <c r="S361" s="273"/>
    </row>
    <row r="362" spans="1:19">
      <c r="A362" s="255"/>
      <c r="B362" s="355"/>
      <c r="C362" s="256"/>
      <c r="D362" s="257"/>
      <c r="E362" s="258"/>
      <c r="F362" s="258"/>
      <c r="G362" s="258"/>
      <c r="H362" s="259"/>
      <c r="I362" s="258"/>
      <c r="J362" s="248"/>
      <c r="K362" s="256"/>
      <c r="L362" s="257"/>
      <c r="M362" s="257"/>
      <c r="N362" s="258"/>
      <c r="O362" s="258"/>
      <c r="P362" s="258"/>
      <c r="Q362" s="259"/>
      <c r="R362" s="258"/>
      <c r="S362" s="272"/>
    </row>
    <row r="363" spans="1:19">
      <c r="A363" s="249"/>
      <c r="B363" s="354"/>
      <c r="C363" s="250"/>
      <c r="D363" s="251"/>
      <c r="E363" s="252"/>
      <c r="F363" s="252"/>
      <c r="G363" s="252"/>
      <c r="H363" s="253"/>
      <c r="I363" s="252"/>
      <c r="J363" s="254"/>
      <c r="K363" s="250"/>
      <c r="L363" s="251"/>
      <c r="M363" s="251"/>
      <c r="N363" s="252"/>
      <c r="O363" s="252"/>
      <c r="P363" s="252"/>
      <c r="Q363" s="253"/>
      <c r="R363" s="252"/>
      <c r="S363" s="273"/>
    </row>
    <row r="364" spans="1:19">
      <c r="A364" s="255"/>
      <c r="B364" s="355"/>
      <c r="C364" s="256"/>
      <c r="D364" s="257"/>
      <c r="E364" s="258"/>
      <c r="F364" s="258"/>
      <c r="G364" s="258"/>
      <c r="H364" s="259"/>
      <c r="I364" s="258"/>
      <c r="J364" s="248"/>
      <c r="K364" s="256"/>
      <c r="L364" s="257"/>
      <c r="M364" s="257"/>
      <c r="N364" s="258"/>
      <c r="O364" s="258"/>
      <c r="P364" s="258"/>
      <c r="Q364" s="259"/>
      <c r="R364" s="258"/>
      <c r="S364" s="272"/>
    </row>
    <row r="365" spans="1:19">
      <c r="A365" s="249"/>
      <c r="B365" s="354"/>
      <c r="C365" s="250"/>
      <c r="D365" s="251"/>
      <c r="E365" s="252"/>
      <c r="F365" s="252"/>
      <c r="G365" s="252"/>
      <c r="H365" s="253"/>
      <c r="I365" s="252"/>
      <c r="J365" s="254"/>
      <c r="K365" s="250"/>
      <c r="L365" s="251"/>
      <c r="M365" s="251"/>
      <c r="N365" s="252"/>
      <c r="O365" s="252"/>
      <c r="P365" s="252"/>
      <c r="Q365" s="253"/>
      <c r="R365" s="252"/>
      <c r="S365" s="273"/>
    </row>
    <row r="366" spans="1:19">
      <c r="A366" s="255"/>
      <c r="B366" s="355"/>
      <c r="C366" s="256"/>
      <c r="D366" s="257"/>
      <c r="E366" s="258"/>
      <c r="F366" s="258"/>
      <c r="G366" s="258"/>
      <c r="H366" s="259"/>
      <c r="I366" s="258"/>
      <c r="J366" s="248"/>
      <c r="K366" s="256"/>
      <c r="L366" s="257"/>
      <c r="M366" s="257"/>
      <c r="N366" s="258"/>
      <c r="O366" s="258"/>
      <c r="P366" s="258"/>
      <c r="Q366" s="259"/>
      <c r="R366" s="258"/>
      <c r="S366" s="272"/>
    </row>
    <row r="367" spans="1:19">
      <c r="A367" s="249"/>
      <c r="B367" s="354"/>
      <c r="C367" s="250"/>
      <c r="D367" s="251"/>
      <c r="E367" s="252"/>
      <c r="F367" s="252"/>
      <c r="G367" s="252"/>
      <c r="H367" s="253"/>
      <c r="I367" s="252"/>
      <c r="J367" s="254"/>
      <c r="K367" s="250"/>
      <c r="L367" s="251"/>
      <c r="M367" s="251"/>
      <c r="N367" s="252"/>
      <c r="O367" s="252"/>
      <c r="P367" s="252"/>
      <c r="Q367" s="253"/>
      <c r="R367" s="252"/>
      <c r="S367" s="273"/>
    </row>
    <row r="368" spans="1:19">
      <c r="A368" s="255"/>
      <c r="B368" s="355"/>
      <c r="C368" s="256"/>
      <c r="D368" s="257"/>
      <c r="E368" s="258"/>
      <c r="F368" s="258"/>
      <c r="G368" s="258"/>
      <c r="H368" s="259"/>
      <c r="I368" s="258"/>
      <c r="J368" s="248"/>
      <c r="K368" s="256"/>
      <c r="L368" s="257"/>
      <c r="M368" s="257"/>
      <c r="N368" s="258"/>
      <c r="O368" s="258"/>
      <c r="P368" s="258"/>
      <c r="Q368" s="259"/>
      <c r="R368" s="258"/>
      <c r="S368" s="272"/>
    </row>
    <row r="369" spans="1:19">
      <c r="A369" s="249"/>
      <c r="B369" s="354"/>
      <c r="C369" s="250"/>
      <c r="D369" s="251"/>
      <c r="E369" s="252"/>
      <c r="F369" s="252"/>
      <c r="G369" s="252"/>
      <c r="H369" s="253"/>
      <c r="I369" s="252"/>
      <c r="J369" s="254"/>
      <c r="K369" s="250"/>
      <c r="L369" s="251"/>
      <c r="M369" s="251"/>
      <c r="N369" s="252"/>
      <c r="O369" s="252"/>
      <c r="P369" s="252"/>
      <c r="Q369" s="253"/>
      <c r="R369" s="252"/>
      <c r="S369" s="273"/>
    </row>
    <row r="370" spans="1:19">
      <c r="A370" s="255"/>
      <c r="B370" s="355"/>
      <c r="C370" s="256"/>
      <c r="D370" s="257"/>
      <c r="E370" s="258"/>
      <c r="F370" s="258"/>
      <c r="G370" s="258"/>
      <c r="H370" s="259"/>
      <c r="I370" s="258"/>
      <c r="J370" s="248"/>
      <c r="K370" s="256"/>
      <c r="L370" s="257"/>
      <c r="M370" s="257"/>
      <c r="N370" s="258"/>
      <c r="O370" s="258"/>
      <c r="P370" s="258"/>
      <c r="Q370" s="259"/>
      <c r="R370" s="258"/>
      <c r="S370" s="272"/>
    </row>
    <row r="371" spans="1:19">
      <c r="A371" s="249"/>
      <c r="B371" s="354"/>
      <c r="C371" s="250"/>
      <c r="D371" s="251"/>
      <c r="E371" s="252"/>
      <c r="F371" s="252"/>
      <c r="G371" s="252"/>
      <c r="H371" s="253"/>
      <c r="I371" s="252"/>
      <c r="J371" s="254"/>
      <c r="K371" s="250"/>
      <c r="L371" s="251"/>
      <c r="M371" s="251"/>
      <c r="N371" s="252"/>
      <c r="O371" s="252"/>
      <c r="P371" s="252"/>
      <c r="Q371" s="253"/>
      <c r="R371" s="252"/>
      <c r="S371" s="273"/>
    </row>
    <row r="372" spans="1:19">
      <c r="A372" s="255"/>
      <c r="B372" s="355"/>
      <c r="C372" s="256"/>
      <c r="D372" s="257"/>
      <c r="E372" s="258"/>
      <c r="F372" s="258"/>
      <c r="G372" s="258"/>
      <c r="H372" s="259"/>
      <c r="I372" s="258"/>
      <c r="J372" s="248"/>
      <c r="K372" s="256"/>
      <c r="L372" s="257"/>
      <c r="M372" s="257"/>
      <c r="N372" s="258"/>
      <c r="O372" s="258"/>
      <c r="P372" s="258"/>
      <c r="Q372" s="259"/>
      <c r="R372" s="258"/>
      <c r="S372" s="272"/>
    </row>
    <row r="373" spans="1:19">
      <c r="A373" s="249"/>
      <c r="B373" s="354"/>
      <c r="C373" s="250"/>
      <c r="D373" s="251"/>
      <c r="E373" s="252"/>
      <c r="F373" s="252"/>
      <c r="G373" s="252"/>
      <c r="H373" s="253"/>
      <c r="I373" s="252"/>
      <c r="J373" s="254"/>
      <c r="K373" s="250"/>
      <c r="L373" s="251"/>
      <c r="M373" s="251"/>
      <c r="N373" s="252"/>
      <c r="O373" s="252"/>
      <c r="P373" s="252"/>
      <c r="Q373" s="253"/>
      <c r="R373" s="252"/>
      <c r="S373" s="273"/>
    </row>
    <row r="374" spans="1:19">
      <c r="A374" s="255"/>
      <c r="B374" s="355"/>
      <c r="C374" s="256"/>
      <c r="D374" s="257"/>
      <c r="E374" s="258"/>
      <c r="F374" s="258"/>
      <c r="G374" s="258"/>
      <c r="H374" s="259"/>
      <c r="I374" s="258"/>
      <c r="J374" s="248"/>
      <c r="K374" s="256"/>
      <c r="L374" s="257"/>
      <c r="M374" s="257"/>
      <c r="N374" s="258"/>
      <c r="O374" s="258"/>
      <c r="P374" s="258"/>
      <c r="Q374" s="259"/>
      <c r="R374" s="258"/>
      <c r="S374" s="272"/>
    </row>
    <row r="375" spans="1:19">
      <c r="A375" s="249"/>
      <c r="B375" s="354"/>
      <c r="C375" s="250"/>
      <c r="D375" s="251"/>
      <c r="E375" s="252"/>
      <c r="F375" s="252"/>
      <c r="G375" s="252"/>
      <c r="H375" s="253"/>
      <c r="I375" s="252"/>
      <c r="J375" s="254"/>
      <c r="K375" s="250"/>
      <c r="L375" s="251"/>
      <c r="M375" s="251"/>
      <c r="N375" s="252"/>
      <c r="O375" s="252"/>
      <c r="P375" s="252"/>
      <c r="Q375" s="253"/>
      <c r="R375" s="252"/>
      <c r="S375" s="273"/>
    </row>
    <row r="376" spans="1:19">
      <c r="A376" s="255"/>
      <c r="B376" s="355"/>
      <c r="C376" s="256"/>
      <c r="D376" s="257"/>
      <c r="E376" s="258"/>
      <c r="F376" s="258"/>
      <c r="G376" s="258"/>
      <c r="H376" s="259"/>
      <c r="I376" s="258"/>
      <c r="J376" s="248"/>
      <c r="K376" s="256"/>
      <c r="L376" s="257"/>
      <c r="M376" s="257"/>
      <c r="N376" s="258"/>
      <c r="O376" s="258"/>
      <c r="P376" s="258"/>
      <c r="Q376" s="259"/>
      <c r="R376" s="258"/>
      <c r="S376" s="272"/>
    </row>
    <row r="377" spans="1:19">
      <c r="A377" s="249"/>
      <c r="B377" s="354"/>
      <c r="C377" s="250"/>
      <c r="D377" s="251"/>
      <c r="E377" s="252"/>
      <c r="F377" s="252"/>
      <c r="G377" s="252"/>
      <c r="H377" s="253"/>
      <c r="I377" s="252"/>
      <c r="J377" s="254"/>
      <c r="K377" s="250"/>
      <c r="L377" s="251"/>
      <c r="M377" s="251"/>
      <c r="N377" s="252"/>
      <c r="O377" s="252"/>
      <c r="P377" s="252"/>
      <c r="Q377" s="253"/>
      <c r="R377" s="252"/>
      <c r="S377" s="273"/>
    </row>
    <row r="378" spans="1:19">
      <c r="A378" s="255"/>
      <c r="B378" s="355"/>
      <c r="C378" s="256"/>
      <c r="D378" s="257"/>
      <c r="E378" s="258"/>
      <c r="F378" s="258"/>
      <c r="G378" s="258"/>
      <c r="H378" s="259"/>
      <c r="I378" s="258"/>
      <c r="J378" s="248"/>
      <c r="K378" s="256"/>
      <c r="L378" s="257"/>
      <c r="M378" s="257"/>
      <c r="N378" s="258"/>
      <c r="O378" s="258"/>
      <c r="P378" s="258"/>
      <c r="Q378" s="259"/>
      <c r="R378" s="258"/>
      <c r="S378" s="272"/>
    </row>
    <row r="379" spans="1:19">
      <c r="A379" s="249"/>
      <c r="B379" s="354"/>
      <c r="C379" s="250"/>
      <c r="D379" s="251"/>
      <c r="E379" s="252"/>
      <c r="F379" s="252"/>
      <c r="G379" s="252"/>
      <c r="H379" s="253"/>
      <c r="I379" s="252"/>
      <c r="J379" s="254"/>
      <c r="K379" s="250"/>
      <c r="L379" s="251"/>
      <c r="M379" s="251"/>
      <c r="N379" s="252"/>
      <c r="O379" s="252"/>
      <c r="P379" s="252"/>
      <c r="Q379" s="253"/>
      <c r="R379" s="252"/>
      <c r="S379" s="273"/>
    </row>
    <row r="380" spans="1:19">
      <c r="A380" s="255"/>
      <c r="B380" s="355"/>
      <c r="C380" s="256"/>
      <c r="D380" s="257"/>
      <c r="E380" s="258"/>
      <c r="F380" s="258"/>
      <c r="G380" s="258"/>
      <c r="H380" s="259"/>
      <c r="I380" s="258"/>
      <c r="J380" s="248"/>
      <c r="K380" s="256"/>
      <c r="L380" s="257"/>
      <c r="M380" s="257"/>
      <c r="N380" s="258"/>
      <c r="O380" s="258"/>
      <c r="P380" s="258"/>
      <c r="Q380" s="259"/>
      <c r="R380" s="258"/>
      <c r="S380" s="272"/>
    </row>
    <row r="381" spans="1:19">
      <c r="A381" s="249"/>
      <c r="B381" s="354"/>
      <c r="C381" s="250"/>
      <c r="D381" s="251"/>
      <c r="E381" s="252"/>
      <c r="F381" s="252"/>
      <c r="G381" s="252"/>
      <c r="H381" s="253"/>
      <c r="I381" s="252"/>
      <c r="J381" s="254"/>
      <c r="K381" s="250"/>
      <c r="L381" s="251"/>
      <c r="M381" s="251"/>
      <c r="N381" s="252"/>
      <c r="O381" s="252"/>
      <c r="P381" s="252"/>
      <c r="Q381" s="253"/>
      <c r="R381" s="252"/>
      <c r="S381" s="273"/>
    </row>
    <row r="382" spans="1:19">
      <c r="A382" s="255"/>
      <c r="B382" s="355"/>
      <c r="C382" s="256"/>
      <c r="D382" s="257"/>
      <c r="E382" s="258"/>
      <c r="F382" s="258"/>
      <c r="G382" s="258"/>
      <c r="H382" s="259"/>
      <c r="I382" s="258"/>
      <c r="J382" s="248"/>
      <c r="K382" s="256"/>
      <c r="L382" s="257"/>
      <c r="M382" s="257"/>
      <c r="N382" s="258"/>
      <c r="O382" s="258"/>
      <c r="P382" s="258"/>
      <c r="Q382" s="259"/>
      <c r="R382" s="258"/>
      <c r="S382" s="272"/>
    </row>
    <row r="383" spans="1:19">
      <c r="A383" s="249"/>
      <c r="B383" s="354"/>
      <c r="C383" s="250"/>
      <c r="D383" s="251"/>
      <c r="E383" s="252"/>
      <c r="F383" s="252"/>
      <c r="G383" s="252"/>
      <c r="H383" s="253"/>
      <c r="I383" s="252"/>
      <c r="J383" s="254"/>
      <c r="K383" s="250"/>
      <c r="L383" s="251"/>
      <c r="M383" s="251"/>
      <c r="N383" s="252"/>
      <c r="O383" s="252"/>
      <c r="P383" s="252"/>
      <c r="Q383" s="253"/>
      <c r="R383" s="252"/>
      <c r="S383" s="273"/>
    </row>
    <row r="384" spans="1:19">
      <c r="A384" s="255"/>
      <c r="B384" s="355"/>
      <c r="C384" s="256"/>
      <c r="D384" s="257"/>
      <c r="E384" s="258"/>
      <c r="F384" s="258"/>
      <c r="G384" s="258"/>
      <c r="H384" s="259"/>
      <c r="I384" s="258"/>
      <c r="J384" s="248"/>
      <c r="K384" s="256"/>
      <c r="L384" s="257"/>
      <c r="M384" s="257"/>
      <c r="N384" s="258"/>
      <c r="O384" s="258"/>
      <c r="P384" s="258"/>
      <c r="Q384" s="259"/>
      <c r="R384" s="258"/>
      <c r="S384" s="272"/>
    </row>
    <row r="385" spans="1:19">
      <c r="A385" s="249"/>
      <c r="B385" s="354"/>
      <c r="C385" s="250"/>
      <c r="D385" s="251"/>
      <c r="E385" s="252"/>
      <c r="F385" s="252"/>
      <c r="G385" s="252"/>
      <c r="H385" s="253"/>
      <c r="I385" s="252"/>
      <c r="J385" s="254"/>
      <c r="K385" s="250"/>
      <c r="L385" s="251"/>
      <c r="M385" s="251"/>
      <c r="N385" s="252"/>
      <c r="O385" s="252"/>
      <c r="P385" s="252"/>
      <c r="Q385" s="253"/>
      <c r="R385" s="252"/>
      <c r="S385" s="273"/>
    </row>
    <row r="386" spans="1:19">
      <c r="A386" s="255"/>
      <c r="B386" s="355"/>
      <c r="C386" s="256"/>
      <c r="D386" s="257"/>
      <c r="E386" s="258"/>
      <c r="F386" s="258"/>
      <c r="G386" s="258"/>
      <c r="H386" s="259"/>
      <c r="I386" s="258"/>
      <c r="J386" s="248"/>
      <c r="K386" s="256"/>
      <c r="L386" s="257"/>
      <c r="M386" s="257"/>
      <c r="N386" s="258"/>
      <c r="O386" s="258"/>
      <c r="P386" s="258"/>
      <c r="Q386" s="259"/>
      <c r="R386" s="258"/>
      <c r="S386" s="272"/>
    </row>
    <row r="387" spans="1:19">
      <c r="A387" s="249"/>
      <c r="B387" s="354"/>
      <c r="C387" s="250"/>
      <c r="D387" s="251"/>
      <c r="E387" s="252"/>
      <c r="F387" s="252"/>
      <c r="G387" s="252"/>
      <c r="H387" s="253"/>
      <c r="I387" s="252"/>
      <c r="J387" s="254"/>
      <c r="K387" s="250"/>
      <c r="L387" s="251"/>
      <c r="M387" s="251"/>
      <c r="N387" s="252"/>
      <c r="O387" s="252"/>
      <c r="P387" s="252"/>
      <c r="Q387" s="253"/>
      <c r="R387" s="252"/>
      <c r="S387" s="273"/>
    </row>
    <row r="388" spans="1:19">
      <c r="A388" s="255"/>
      <c r="B388" s="355"/>
      <c r="C388" s="256"/>
      <c r="D388" s="257"/>
      <c r="E388" s="258"/>
      <c r="F388" s="258"/>
      <c r="G388" s="258"/>
      <c r="H388" s="259"/>
      <c r="I388" s="258"/>
      <c r="J388" s="248"/>
      <c r="K388" s="256"/>
      <c r="L388" s="257"/>
      <c r="M388" s="257"/>
      <c r="N388" s="258"/>
      <c r="O388" s="258"/>
      <c r="P388" s="258"/>
      <c r="Q388" s="259"/>
      <c r="R388" s="258"/>
      <c r="S388" s="272"/>
    </row>
    <row r="389" spans="1:19">
      <c r="A389" s="249"/>
      <c r="B389" s="354"/>
      <c r="C389" s="250"/>
      <c r="D389" s="251"/>
      <c r="E389" s="252"/>
      <c r="F389" s="252"/>
      <c r="G389" s="252"/>
      <c r="H389" s="253"/>
      <c r="I389" s="252"/>
      <c r="J389" s="254"/>
      <c r="K389" s="250"/>
      <c r="L389" s="251"/>
      <c r="M389" s="251"/>
      <c r="N389" s="252"/>
      <c r="O389" s="252"/>
      <c r="P389" s="252"/>
      <c r="Q389" s="253"/>
      <c r="R389" s="252"/>
      <c r="S389" s="273"/>
    </row>
    <row r="390" spans="1:19">
      <c r="A390" s="255"/>
      <c r="B390" s="355"/>
      <c r="C390" s="256"/>
      <c r="D390" s="257"/>
      <c r="E390" s="258"/>
      <c r="F390" s="258"/>
      <c r="G390" s="258"/>
      <c r="H390" s="259"/>
      <c r="I390" s="258"/>
      <c r="J390" s="248"/>
      <c r="K390" s="256"/>
      <c r="L390" s="257"/>
      <c r="M390" s="257"/>
      <c r="N390" s="258"/>
      <c r="O390" s="258"/>
      <c r="P390" s="258"/>
      <c r="Q390" s="259"/>
      <c r="R390" s="258"/>
      <c r="S390" s="272"/>
    </row>
    <row r="391" spans="1:19">
      <c r="A391" s="249"/>
      <c r="B391" s="354"/>
      <c r="C391" s="250"/>
      <c r="D391" s="251"/>
      <c r="E391" s="252"/>
      <c r="F391" s="252"/>
      <c r="G391" s="252"/>
      <c r="H391" s="253"/>
      <c r="I391" s="252"/>
      <c r="J391" s="254"/>
      <c r="K391" s="250"/>
      <c r="L391" s="251"/>
      <c r="M391" s="251"/>
      <c r="N391" s="252"/>
      <c r="O391" s="252"/>
      <c r="P391" s="252"/>
      <c r="Q391" s="253"/>
      <c r="R391" s="252"/>
      <c r="S391" s="273"/>
    </row>
    <row r="392" spans="1:19">
      <c r="A392" s="255"/>
      <c r="B392" s="355"/>
      <c r="C392" s="256"/>
      <c r="D392" s="257"/>
      <c r="E392" s="258"/>
      <c r="F392" s="258"/>
      <c r="G392" s="258"/>
      <c r="H392" s="259"/>
      <c r="I392" s="258"/>
      <c r="J392" s="248"/>
      <c r="K392" s="256"/>
      <c r="L392" s="257"/>
      <c r="M392" s="257"/>
      <c r="N392" s="258"/>
      <c r="O392" s="258"/>
      <c r="P392" s="258"/>
      <c r="Q392" s="259"/>
      <c r="R392" s="258"/>
      <c r="S392" s="272"/>
    </row>
    <row r="393" spans="1:19">
      <c r="A393" s="249"/>
      <c r="B393" s="354"/>
      <c r="C393" s="250"/>
      <c r="D393" s="251"/>
      <c r="E393" s="252"/>
      <c r="F393" s="252"/>
      <c r="G393" s="252"/>
      <c r="H393" s="253"/>
      <c r="I393" s="252"/>
      <c r="J393" s="254"/>
      <c r="K393" s="250"/>
      <c r="L393" s="251"/>
      <c r="M393" s="251"/>
      <c r="N393" s="252"/>
      <c r="O393" s="252"/>
      <c r="P393" s="252"/>
      <c r="Q393" s="253"/>
      <c r="R393" s="252"/>
      <c r="S393" s="273"/>
    </row>
    <row r="394" spans="1:19">
      <c r="A394" s="255"/>
      <c r="B394" s="355"/>
      <c r="C394" s="256"/>
      <c r="D394" s="257"/>
      <c r="E394" s="258"/>
      <c r="F394" s="258"/>
      <c r="G394" s="258"/>
      <c r="H394" s="259"/>
      <c r="I394" s="258"/>
      <c r="J394" s="248"/>
      <c r="K394" s="256"/>
      <c r="L394" s="257"/>
      <c r="M394" s="257"/>
      <c r="N394" s="258"/>
      <c r="O394" s="258"/>
      <c r="P394" s="258"/>
      <c r="Q394" s="259"/>
      <c r="R394" s="258"/>
      <c r="S394" s="272"/>
    </row>
    <row r="395" spans="1:19">
      <c r="A395" s="249"/>
      <c r="B395" s="354"/>
      <c r="C395" s="250"/>
      <c r="D395" s="251"/>
      <c r="E395" s="252"/>
      <c r="F395" s="252"/>
      <c r="G395" s="252"/>
      <c r="H395" s="253"/>
      <c r="I395" s="252"/>
      <c r="J395" s="254"/>
      <c r="K395" s="250"/>
      <c r="L395" s="251"/>
      <c r="M395" s="251"/>
      <c r="N395" s="252"/>
      <c r="O395" s="252"/>
      <c r="P395" s="252"/>
      <c r="Q395" s="253"/>
      <c r="R395" s="252"/>
      <c r="S395" s="273"/>
    </row>
    <row r="396" spans="1:19">
      <c r="A396" s="255"/>
      <c r="B396" s="355"/>
      <c r="C396" s="256"/>
      <c r="D396" s="257"/>
      <c r="E396" s="258"/>
      <c r="F396" s="258"/>
      <c r="G396" s="258"/>
      <c r="H396" s="259"/>
      <c r="I396" s="258"/>
      <c r="J396" s="248"/>
      <c r="K396" s="256"/>
      <c r="L396" s="257"/>
      <c r="M396" s="257"/>
      <c r="N396" s="258"/>
      <c r="O396" s="258"/>
      <c r="P396" s="258"/>
      <c r="Q396" s="259"/>
      <c r="R396" s="258"/>
      <c r="S396" s="272"/>
    </row>
    <row r="397" spans="1:19">
      <c r="A397" s="249"/>
      <c r="B397" s="354"/>
      <c r="C397" s="250"/>
      <c r="D397" s="251"/>
      <c r="E397" s="252"/>
      <c r="F397" s="252"/>
      <c r="G397" s="252"/>
      <c r="H397" s="253"/>
      <c r="I397" s="252"/>
      <c r="J397" s="254"/>
      <c r="K397" s="250"/>
      <c r="L397" s="251"/>
      <c r="M397" s="251"/>
      <c r="N397" s="252"/>
      <c r="O397" s="252"/>
      <c r="P397" s="252"/>
      <c r="Q397" s="253"/>
      <c r="R397" s="252"/>
      <c r="S397" s="273"/>
    </row>
    <row r="398" spans="1:19">
      <c r="A398" s="255"/>
      <c r="B398" s="355"/>
      <c r="C398" s="256"/>
      <c r="D398" s="257"/>
      <c r="E398" s="258"/>
      <c r="F398" s="258"/>
      <c r="G398" s="258"/>
      <c r="H398" s="259"/>
      <c r="I398" s="258"/>
      <c r="J398" s="248"/>
      <c r="K398" s="256"/>
      <c r="L398" s="257"/>
      <c r="M398" s="257"/>
      <c r="N398" s="258"/>
      <c r="O398" s="258"/>
      <c r="P398" s="258"/>
      <c r="Q398" s="259"/>
      <c r="R398" s="258"/>
      <c r="S398" s="272"/>
    </row>
    <row r="399" spans="1:19">
      <c r="A399" s="249"/>
      <c r="B399" s="354"/>
      <c r="C399" s="250"/>
      <c r="D399" s="251"/>
      <c r="E399" s="252"/>
      <c r="F399" s="252"/>
      <c r="G399" s="252"/>
      <c r="H399" s="253"/>
      <c r="I399" s="252"/>
      <c r="J399" s="254"/>
      <c r="K399" s="250"/>
      <c r="L399" s="251"/>
      <c r="M399" s="251"/>
      <c r="N399" s="252"/>
      <c r="O399" s="252"/>
      <c r="P399" s="252"/>
      <c r="Q399" s="253"/>
      <c r="R399" s="252"/>
      <c r="S399" s="273"/>
    </row>
    <row r="400" spans="1:19">
      <c r="A400" s="255"/>
      <c r="B400" s="355"/>
      <c r="C400" s="256"/>
      <c r="D400" s="257"/>
      <c r="E400" s="258"/>
      <c r="F400" s="258"/>
      <c r="G400" s="258"/>
      <c r="H400" s="259"/>
      <c r="I400" s="258"/>
      <c r="J400" s="248"/>
      <c r="K400" s="256"/>
      <c r="L400" s="257"/>
      <c r="M400" s="257"/>
      <c r="N400" s="258"/>
      <c r="O400" s="258"/>
      <c r="P400" s="258"/>
      <c r="Q400" s="259"/>
      <c r="R400" s="258"/>
      <c r="S400" s="272"/>
    </row>
    <row r="401" spans="1:19">
      <c r="A401" s="249"/>
      <c r="B401" s="354"/>
      <c r="C401" s="250"/>
      <c r="D401" s="251"/>
      <c r="E401" s="252"/>
      <c r="F401" s="252"/>
      <c r="G401" s="252"/>
      <c r="H401" s="253"/>
      <c r="I401" s="252"/>
      <c r="J401" s="254"/>
      <c r="K401" s="250"/>
      <c r="L401" s="251"/>
      <c r="M401" s="251"/>
      <c r="N401" s="252"/>
      <c r="O401" s="252"/>
      <c r="P401" s="252"/>
      <c r="Q401" s="253"/>
      <c r="R401" s="252"/>
      <c r="S401" s="273"/>
    </row>
    <row r="402" spans="1:19">
      <c r="A402" s="255"/>
      <c r="B402" s="355"/>
      <c r="C402" s="256"/>
      <c r="D402" s="257"/>
      <c r="E402" s="258"/>
      <c r="F402" s="258"/>
      <c r="G402" s="258"/>
      <c r="H402" s="259"/>
      <c r="I402" s="258"/>
      <c r="J402" s="248"/>
      <c r="K402" s="256"/>
      <c r="L402" s="257"/>
      <c r="M402" s="257"/>
      <c r="N402" s="258"/>
      <c r="O402" s="258"/>
      <c r="P402" s="258"/>
      <c r="Q402" s="259"/>
      <c r="R402" s="258"/>
      <c r="S402" s="272"/>
    </row>
    <row r="403" spans="1:19">
      <c r="A403" s="249"/>
      <c r="B403" s="354"/>
      <c r="C403" s="250"/>
      <c r="D403" s="251"/>
      <c r="E403" s="252"/>
      <c r="F403" s="252"/>
      <c r="G403" s="252"/>
      <c r="H403" s="253"/>
      <c r="I403" s="252"/>
      <c r="J403" s="254"/>
      <c r="K403" s="250"/>
      <c r="L403" s="251"/>
      <c r="M403" s="251"/>
      <c r="N403" s="252"/>
      <c r="O403" s="252"/>
      <c r="P403" s="252"/>
      <c r="Q403" s="253"/>
      <c r="R403" s="252"/>
      <c r="S403" s="273"/>
    </row>
    <row r="404" spans="1:19">
      <c r="A404" s="255"/>
      <c r="B404" s="355"/>
      <c r="C404" s="256"/>
      <c r="D404" s="257"/>
      <c r="E404" s="258"/>
      <c r="F404" s="258"/>
      <c r="G404" s="258"/>
      <c r="H404" s="259"/>
      <c r="I404" s="258"/>
      <c r="J404" s="248"/>
      <c r="K404" s="256"/>
      <c r="L404" s="257"/>
      <c r="M404" s="257"/>
      <c r="N404" s="258"/>
      <c r="O404" s="258"/>
      <c r="P404" s="258"/>
      <c r="Q404" s="259"/>
      <c r="R404" s="258"/>
      <c r="S404" s="272"/>
    </row>
    <row r="405" spans="1:19">
      <c r="A405" s="249"/>
      <c r="B405" s="354"/>
      <c r="C405" s="250"/>
      <c r="D405" s="251"/>
      <c r="E405" s="252"/>
      <c r="F405" s="252"/>
      <c r="G405" s="252"/>
      <c r="H405" s="253"/>
      <c r="I405" s="252"/>
      <c r="J405" s="254"/>
      <c r="K405" s="250"/>
      <c r="L405" s="251"/>
      <c r="M405" s="251"/>
      <c r="N405" s="252"/>
      <c r="O405" s="252"/>
      <c r="P405" s="252"/>
      <c r="Q405" s="253"/>
      <c r="R405" s="252"/>
      <c r="S405" s="273"/>
    </row>
    <row r="406" spans="1:19">
      <c r="A406" s="255"/>
      <c r="B406" s="355"/>
      <c r="C406" s="256"/>
      <c r="D406" s="257"/>
      <c r="E406" s="258"/>
      <c r="F406" s="258"/>
      <c r="G406" s="258"/>
      <c r="H406" s="259"/>
      <c r="I406" s="258"/>
      <c r="J406" s="248"/>
      <c r="K406" s="256"/>
      <c r="L406" s="257"/>
      <c r="M406" s="257"/>
      <c r="N406" s="258"/>
      <c r="O406" s="258"/>
      <c r="P406" s="258"/>
      <c r="Q406" s="259"/>
      <c r="R406" s="258"/>
      <c r="S406" s="272"/>
    </row>
    <row r="407" spans="1:19">
      <c r="A407" s="249"/>
      <c r="B407" s="354"/>
      <c r="C407" s="250"/>
      <c r="D407" s="251"/>
      <c r="E407" s="252"/>
      <c r="F407" s="252"/>
      <c r="G407" s="252"/>
      <c r="H407" s="253"/>
      <c r="I407" s="252"/>
      <c r="J407" s="254"/>
      <c r="K407" s="250"/>
      <c r="L407" s="251"/>
      <c r="M407" s="251"/>
      <c r="N407" s="252"/>
      <c r="O407" s="252"/>
      <c r="P407" s="252"/>
      <c r="Q407" s="253"/>
      <c r="R407" s="252"/>
      <c r="S407" s="273"/>
    </row>
    <row r="408" spans="1:19">
      <c r="A408" s="255"/>
      <c r="B408" s="355"/>
      <c r="C408" s="256"/>
      <c r="D408" s="257"/>
      <c r="E408" s="258"/>
      <c r="F408" s="258"/>
      <c r="G408" s="258"/>
      <c r="H408" s="259"/>
      <c r="I408" s="258"/>
      <c r="J408" s="248"/>
      <c r="K408" s="256"/>
      <c r="L408" s="257"/>
      <c r="M408" s="257"/>
      <c r="N408" s="258"/>
      <c r="O408" s="258"/>
      <c r="P408" s="258"/>
      <c r="Q408" s="259"/>
      <c r="R408" s="258"/>
      <c r="S408" s="272"/>
    </row>
    <row r="409" spans="1:19">
      <c r="A409" s="249"/>
      <c r="B409" s="354"/>
      <c r="C409" s="250"/>
      <c r="D409" s="251"/>
      <c r="E409" s="252"/>
      <c r="F409" s="252"/>
      <c r="G409" s="252"/>
      <c r="H409" s="253"/>
      <c r="I409" s="252"/>
      <c r="J409" s="254"/>
      <c r="K409" s="250"/>
      <c r="L409" s="251"/>
      <c r="M409" s="251"/>
      <c r="N409" s="252"/>
      <c r="O409" s="252"/>
      <c r="P409" s="252"/>
      <c r="Q409" s="253"/>
      <c r="R409" s="252"/>
      <c r="S409" s="273"/>
    </row>
    <row r="410" spans="1:19">
      <c r="A410" s="255"/>
      <c r="B410" s="355"/>
      <c r="C410" s="256"/>
      <c r="D410" s="257"/>
      <c r="E410" s="258"/>
      <c r="F410" s="258"/>
      <c r="G410" s="258"/>
      <c r="H410" s="259"/>
      <c r="I410" s="258"/>
      <c r="J410" s="248"/>
      <c r="K410" s="256"/>
      <c r="L410" s="257"/>
      <c r="M410" s="257"/>
      <c r="N410" s="258"/>
      <c r="O410" s="258"/>
      <c r="P410" s="258"/>
      <c r="Q410" s="259"/>
      <c r="R410" s="258"/>
      <c r="S410" s="272"/>
    </row>
    <row r="411" spans="1:19">
      <c r="A411" s="249"/>
      <c r="B411" s="354"/>
      <c r="C411" s="250"/>
      <c r="D411" s="251"/>
      <c r="E411" s="252"/>
      <c r="F411" s="252"/>
      <c r="G411" s="252"/>
      <c r="H411" s="253"/>
      <c r="I411" s="252"/>
      <c r="J411" s="254"/>
      <c r="K411" s="250"/>
      <c r="L411" s="251"/>
      <c r="M411" s="251"/>
      <c r="N411" s="252"/>
      <c r="O411" s="252"/>
      <c r="P411" s="252"/>
      <c r="Q411" s="253"/>
      <c r="R411" s="252"/>
      <c r="S411" s="273"/>
    </row>
    <row r="412" spans="1:19">
      <c r="A412" s="255"/>
      <c r="B412" s="355"/>
      <c r="C412" s="256"/>
      <c r="D412" s="257"/>
      <c r="E412" s="258"/>
      <c r="F412" s="258"/>
      <c r="G412" s="258"/>
      <c r="H412" s="259"/>
      <c r="I412" s="258"/>
      <c r="J412" s="248"/>
      <c r="K412" s="256"/>
      <c r="L412" s="257"/>
      <c r="M412" s="257"/>
      <c r="N412" s="258"/>
      <c r="O412" s="258"/>
      <c r="P412" s="258"/>
      <c r="Q412" s="259"/>
      <c r="R412" s="258"/>
      <c r="S412" s="272"/>
    </row>
    <row r="413" spans="1:19">
      <c r="A413" s="249"/>
      <c r="B413" s="354"/>
      <c r="C413" s="250"/>
      <c r="D413" s="251"/>
      <c r="E413" s="252"/>
      <c r="F413" s="252"/>
      <c r="G413" s="252"/>
      <c r="H413" s="253"/>
      <c r="I413" s="252"/>
      <c r="J413" s="254"/>
      <c r="K413" s="250"/>
      <c r="L413" s="251"/>
      <c r="M413" s="251"/>
      <c r="N413" s="252"/>
      <c r="O413" s="252"/>
      <c r="P413" s="252"/>
      <c r="Q413" s="253"/>
      <c r="R413" s="252"/>
      <c r="S413" s="273"/>
    </row>
    <row r="414" spans="1:19">
      <c r="A414" s="255"/>
      <c r="B414" s="355"/>
      <c r="C414" s="256"/>
      <c r="D414" s="257"/>
      <c r="E414" s="258"/>
      <c r="F414" s="258"/>
      <c r="G414" s="258"/>
      <c r="H414" s="259"/>
      <c r="I414" s="258"/>
      <c r="J414" s="248"/>
      <c r="K414" s="256"/>
      <c r="L414" s="257"/>
      <c r="M414" s="257"/>
      <c r="N414" s="258"/>
      <c r="O414" s="258"/>
      <c r="P414" s="258"/>
      <c r="Q414" s="259"/>
      <c r="R414" s="258"/>
      <c r="S414" s="272"/>
    </row>
    <row r="415" spans="1:19">
      <c r="A415" s="249"/>
      <c r="B415" s="354"/>
      <c r="C415" s="250"/>
      <c r="D415" s="251"/>
      <c r="E415" s="252"/>
      <c r="F415" s="252"/>
      <c r="G415" s="252"/>
      <c r="H415" s="253"/>
      <c r="I415" s="252"/>
      <c r="J415" s="254"/>
      <c r="K415" s="250"/>
      <c r="L415" s="251"/>
      <c r="M415" s="251"/>
      <c r="N415" s="252"/>
      <c r="O415" s="252"/>
      <c r="P415" s="252"/>
      <c r="Q415" s="253"/>
      <c r="R415" s="252"/>
      <c r="S415" s="273"/>
    </row>
    <row r="416" spans="1:19">
      <c r="A416" s="255"/>
      <c r="B416" s="355"/>
      <c r="C416" s="256"/>
      <c r="D416" s="257"/>
      <c r="E416" s="258"/>
      <c r="F416" s="258"/>
      <c r="G416" s="258"/>
      <c r="H416" s="259"/>
      <c r="I416" s="258"/>
      <c r="J416" s="248"/>
      <c r="K416" s="256"/>
      <c r="L416" s="257"/>
      <c r="M416" s="257"/>
      <c r="N416" s="258"/>
      <c r="O416" s="258"/>
      <c r="P416" s="258"/>
      <c r="Q416" s="259"/>
      <c r="R416" s="258"/>
      <c r="S416" s="272"/>
    </row>
    <row r="417" spans="1:19">
      <c r="A417" s="249"/>
      <c r="B417" s="354"/>
      <c r="C417" s="250"/>
      <c r="D417" s="251"/>
      <c r="E417" s="252"/>
      <c r="F417" s="252"/>
      <c r="G417" s="252"/>
      <c r="H417" s="253"/>
      <c r="I417" s="252"/>
      <c r="J417" s="254"/>
      <c r="K417" s="250"/>
      <c r="L417" s="251"/>
      <c r="M417" s="251"/>
      <c r="N417" s="252"/>
      <c r="O417" s="252"/>
      <c r="P417" s="252"/>
      <c r="Q417" s="253"/>
      <c r="R417" s="252"/>
      <c r="S417" s="273"/>
    </row>
    <row r="418" spans="1:19">
      <c r="A418" s="255"/>
      <c r="B418" s="355"/>
      <c r="C418" s="256"/>
      <c r="D418" s="257"/>
      <c r="E418" s="258"/>
      <c r="F418" s="258"/>
      <c r="G418" s="258"/>
      <c r="H418" s="259"/>
      <c r="I418" s="258"/>
      <c r="J418" s="248"/>
      <c r="K418" s="256"/>
      <c r="L418" s="257"/>
      <c r="M418" s="257"/>
      <c r="N418" s="258"/>
      <c r="O418" s="258"/>
      <c r="P418" s="258"/>
      <c r="Q418" s="259"/>
      <c r="R418" s="258"/>
      <c r="S418" s="272"/>
    </row>
    <row r="419" spans="1:19">
      <c r="A419" s="249"/>
      <c r="B419" s="354"/>
      <c r="C419" s="250"/>
      <c r="D419" s="251"/>
      <c r="E419" s="252"/>
      <c r="F419" s="252"/>
      <c r="G419" s="252"/>
      <c r="H419" s="253"/>
      <c r="I419" s="252"/>
      <c r="J419" s="254"/>
      <c r="K419" s="250"/>
      <c r="L419" s="251"/>
      <c r="M419" s="251"/>
      <c r="N419" s="252"/>
      <c r="O419" s="252"/>
      <c r="P419" s="252"/>
      <c r="Q419" s="253"/>
      <c r="R419" s="252"/>
      <c r="S419" s="273"/>
    </row>
    <row r="420" spans="1:19">
      <c r="A420" s="255"/>
      <c r="B420" s="355"/>
      <c r="C420" s="256"/>
      <c r="D420" s="257"/>
      <c r="E420" s="258"/>
      <c r="F420" s="258"/>
      <c r="G420" s="258"/>
      <c r="H420" s="259"/>
      <c r="I420" s="258"/>
      <c r="J420" s="248"/>
      <c r="K420" s="256"/>
      <c r="L420" s="257"/>
      <c r="M420" s="257"/>
      <c r="N420" s="258"/>
      <c r="O420" s="258"/>
      <c r="P420" s="258"/>
      <c r="Q420" s="259"/>
      <c r="R420" s="258"/>
      <c r="S420" s="272"/>
    </row>
    <row r="421" spans="1:19">
      <c r="A421" s="249"/>
      <c r="B421" s="354"/>
      <c r="C421" s="250"/>
      <c r="D421" s="251"/>
      <c r="E421" s="252"/>
      <c r="F421" s="252"/>
      <c r="G421" s="252"/>
      <c r="H421" s="253"/>
      <c r="I421" s="252"/>
      <c r="J421" s="254"/>
      <c r="K421" s="250"/>
      <c r="L421" s="251"/>
      <c r="M421" s="251"/>
      <c r="N421" s="252"/>
      <c r="O421" s="252"/>
      <c r="P421" s="252"/>
      <c r="Q421" s="253"/>
      <c r="R421" s="252"/>
      <c r="S421" s="273"/>
    </row>
    <row r="422" spans="1:19">
      <c r="A422" s="255"/>
      <c r="B422" s="355"/>
      <c r="C422" s="256"/>
      <c r="D422" s="257"/>
      <c r="E422" s="258"/>
      <c r="F422" s="258"/>
      <c r="G422" s="258"/>
      <c r="H422" s="259"/>
      <c r="I422" s="258"/>
      <c r="J422" s="248"/>
      <c r="K422" s="256"/>
      <c r="L422" s="257"/>
      <c r="M422" s="257"/>
      <c r="N422" s="258"/>
      <c r="O422" s="258"/>
      <c r="P422" s="258"/>
      <c r="Q422" s="259"/>
      <c r="R422" s="258"/>
      <c r="S422" s="272"/>
    </row>
    <row r="423" spans="1:19">
      <c r="A423" s="249"/>
      <c r="B423" s="354"/>
      <c r="C423" s="250"/>
      <c r="D423" s="251"/>
      <c r="E423" s="252"/>
      <c r="F423" s="252"/>
      <c r="G423" s="252"/>
      <c r="H423" s="253"/>
      <c r="I423" s="252"/>
      <c r="J423" s="254"/>
      <c r="K423" s="250"/>
      <c r="L423" s="251"/>
      <c r="M423" s="251"/>
      <c r="N423" s="252"/>
      <c r="O423" s="252"/>
      <c r="P423" s="252"/>
      <c r="Q423" s="253"/>
      <c r="R423" s="252"/>
      <c r="S423" s="273"/>
    </row>
    <row r="424" spans="1:19">
      <c r="A424" s="255"/>
      <c r="B424" s="355"/>
      <c r="C424" s="256"/>
      <c r="D424" s="257"/>
      <c r="E424" s="258"/>
      <c r="F424" s="258"/>
      <c r="G424" s="258"/>
      <c r="H424" s="259"/>
      <c r="I424" s="258"/>
      <c r="J424" s="248"/>
      <c r="K424" s="256"/>
      <c r="L424" s="257"/>
      <c r="M424" s="257"/>
      <c r="N424" s="258"/>
      <c r="O424" s="258"/>
      <c r="P424" s="258"/>
      <c r="Q424" s="259"/>
      <c r="R424" s="258"/>
      <c r="S424" s="272"/>
    </row>
    <row r="425" spans="1:19">
      <c r="A425" s="249"/>
      <c r="B425" s="354"/>
      <c r="C425" s="250"/>
      <c r="D425" s="251"/>
      <c r="E425" s="252"/>
      <c r="F425" s="252"/>
      <c r="G425" s="252"/>
      <c r="H425" s="253"/>
      <c r="I425" s="252"/>
      <c r="J425" s="254"/>
      <c r="K425" s="250"/>
      <c r="L425" s="251"/>
      <c r="M425" s="251"/>
      <c r="N425" s="252"/>
      <c r="O425" s="252"/>
      <c r="P425" s="252"/>
      <c r="Q425" s="253"/>
      <c r="R425" s="252"/>
      <c r="S425" s="273"/>
    </row>
    <row r="426" spans="1:19">
      <c r="A426" s="255"/>
      <c r="B426" s="355"/>
      <c r="C426" s="256"/>
      <c r="D426" s="257"/>
      <c r="E426" s="258"/>
      <c r="F426" s="258"/>
      <c r="G426" s="258"/>
      <c r="H426" s="259"/>
      <c r="I426" s="258"/>
      <c r="J426" s="248"/>
      <c r="K426" s="256"/>
      <c r="L426" s="257"/>
      <c r="M426" s="257"/>
      <c r="N426" s="258"/>
      <c r="O426" s="258"/>
      <c r="P426" s="258"/>
      <c r="Q426" s="259"/>
      <c r="R426" s="258"/>
      <c r="S426" s="272"/>
    </row>
    <row r="427" spans="1:19">
      <c r="A427" s="249"/>
      <c r="B427" s="354"/>
      <c r="C427" s="250"/>
      <c r="D427" s="251"/>
      <c r="E427" s="252"/>
      <c r="F427" s="252"/>
      <c r="G427" s="252"/>
      <c r="H427" s="253"/>
      <c r="I427" s="252"/>
      <c r="J427" s="254"/>
      <c r="K427" s="250"/>
      <c r="L427" s="251"/>
      <c r="M427" s="251"/>
      <c r="N427" s="252"/>
      <c r="O427" s="252"/>
      <c r="P427" s="252"/>
      <c r="Q427" s="253"/>
      <c r="R427" s="252"/>
      <c r="S427" s="273"/>
    </row>
    <row r="428" spans="1:19">
      <c r="A428" s="255"/>
      <c r="B428" s="355"/>
      <c r="C428" s="256"/>
      <c r="D428" s="257"/>
      <c r="E428" s="258"/>
      <c r="F428" s="258"/>
      <c r="G428" s="258"/>
      <c r="H428" s="259"/>
      <c r="I428" s="258"/>
      <c r="J428" s="248"/>
      <c r="K428" s="256"/>
      <c r="L428" s="257"/>
      <c r="M428" s="257"/>
      <c r="N428" s="258"/>
      <c r="O428" s="258"/>
      <c r="P428" s="258"/>
      <c r="Q428" s="259"/>
      <c r="R428" s="258"/>
      <c r="S428" s="272"/>
    </row>
    <row r="429" spans="1:19">
      <c r="A429" s="249"/>
      <c r="B429" s="354"/>
      <c r="C429" s="250"/>
      <c r="D429" s="251"/>
      <c r="E429" s="252"/>
      <c r="F429" s="252"/>
      <c r="G429" s="252"/>
      <c r="H429" s="253"/>
      <c r="I429" s="252"/>
      <c r="J429" s="254"/>
      <c r="K429" s="250"/>
      <c r="L429" s="251"/>
      <c r="M429" s="251"/>
      <c r="N429" s="252"/>
      <c r="O429" s="252"/>
      <c r="P429" s="252"/>
      <c r="Q429" s="253"/>
      <c r="R429" s="252"/>
      <c r="S429" s="273"/>
    </row>
    <row r="430" spans="1:19">
      <c r="A430" s="255"/>
      <c r="B430" s="355"/>
      <c r="C430" s="256"/>
      <c r="D430" s="257"/>
      <c r="E430" s="258"/>
      <c r="F430" s="258"/>
      <c r="G430" s="258"/>
      <c r="H430" s="259"/>
      <c r="I430" s="258"/>
      <c r="J430" s="248"/>
      <c r="K430" s="256"/>
      <c r="L430" s="257"/>
      <c r="M430" s="257"/>
      <c r="N430" s="258"/>
      <c r="O430" s="258"/>
      <c r="P430" s="258"/>
      <c r="Q430" s="259"/>
      <c r="R430" s="258"/>
      <c r="S430" s="272"/>
    </row>
    <row r="431" spans="1:19">
      <c r="A431" s="249"/>
      <c r="B431" s="354"/>
      <c r="C431" s="250"/>
      <c r="D431" s="251"/>
      <c r="E431" s="252"/>
      <c r="F431" s="252"/>
      <c r="G431" s="252"/>
      <c r="H431" s="253"/>
      <c r="I431" s="252"/>
      <c r="J431" s="254"/>
      <c r="K431" s="250"/>
      <c r="L431" s="251"/>
      <c r="M431" s="251"/>
      <c r="N431" s="252"/>
      <c r="O431" s="252"/>
      <c r="P431" s="252"/>
      <c r="Q431" s="253"/>
      <c r="R431" s="252"/>
      <c r="S431" s="273"/>
    </row>
    <row r="432" spans="1:19">
      <c r="A432" s="255"/>
      <c r="B432" s="355"/>
      <c r="C432" s="256"/>
      <c r="D432" s="257"/>
      <c r="E432" s="258"/>
      <c r="F432" s="258"/>
      <c r="G432" s="258"/>
      <c r="H432" s="259"/>
      <c r="I432" s="258"/>
      <c r="J432" s="248"/>
      <c r="K432" s="256"/>
      <c r="L432" s="257"/>
      <c r="M432" s="257"/>
      <c r="N432" s="258"/>
      <c r="O432" s="258"/>
      <c r="P432" s="258"/>
      <c r="Q432" s="259"/>
      <c r="R432" s="258"/>
      <c r="S432" s="272"/>
    </row>
    <row r="433" spans="1:19">
      <c r="A433" s="249"/>
      <c r="B433" s="354"/>
      <c r="C433" s="250"/>
      <c r="D433" s="251"/>
      <c r="E433" s="252"/>
      <c r="F433" s="252"/>
      <c r="G433" s="252"/>
      <c r="H433" s="253"/>
      <c r="I433" s="252"/>
      <c r="J433" s="254"/>
      <c r="K433" s="250"/>
      <c r="L433" s="251"/>
      <c r="M433" s="251"/>
      <c r="N433" s="252"/>
      <c r="O433" s="252"/>
      <c r="P433" s="252"/>
      <c r="Q433" s="253"/>
      <c r="R433" s="252"/>
      <c r="S433" s="273"/>
    </row>
    <row r="434" spans="1:19">
      <c r="A434" s="255"/>
      <c r="B434" s="355"/>
      <c r="C434" s="256"/>
      <c r="D434" s="257"/>
      <c r="E434" s="258"/>
      <c r="F434" s="258"/>
      <c r="G434" s="258"/>
      <c r="H434" s="259"/>
      <c r="I434" s="258"/>
      <c r="J434" s="248"/>
      <c r="K434" s="256"/>
      <c r="L434" s="257"/>
      <c r="M434" s="257"/>
      <c r="N434" s="258"/>
      <c r="O434" s="258"/>
      <c r="P434" s="258"/>
      <c r="Q434" s="259"/>
      <c r="R434" s="258"/>
      <c r="S434" s="272"/>
    </row>
    <row r="435" spans="1:19">
      <c r="A435" s="249"/>
      <c r="B435" s="354"/>
      <c r="C435" s="250"/>
      <c r="D435" s="251"/>
      <c r="E435" s="252"/>
      <c r="F435" s="252"/>
      <c r="G435" s="252"/>
      <c r="H435" s="253"/>
      <c r="I435" s="252"/>
      <c r="J435" s="254"/>
      <c r="K435" s="250"/>
      <c r="L435" s="251"/>
      <c r="M435" s="251"/>
      <c r="N435" s="252"/>
      <c r="O435" s="252"/>
      <c r="P435" s="252"/>
      <c r="Q435" s="253"/>
      <c r="R435" s="252"/>
      <c r="S435" s="273"/>
    </row>
    <row r="436" spans="1:19">
      <c r="A436" s="255"/>
      <c r="B436" s="355"/>
      <c r="C436" s="256"/>
      <c r="D436" s="257"/>
      <c r="E436" s="258"/>
      <c r="F436" s="258"/>
      <c r="G436" s="258"/>
      <c r="H436" s="259"/>
      <c r="I436" s="258"/>
      <c r="J436" s="248"/>
      <c r="K436" s="256"/>
      <c r="L436" s="257"/>
      <c r="M436" s="257"/>
      <c r="N436" s="258"/>
      <c r="O436" s="258"/>
      <c r="P436" s="258"/>
      <c r="Q436" s="259"/>
      <c r="R436" s="258"/>
      <c r="S436" s="272"/>
    </row>
    <row r="437" spans="1:19">
      <c r="A437" s="249"/>
      <c r="B437" s="354"/>
      <c r="C437" s="250"/>
      <c r="D437" s="251"/>
      <c r="E437" s="252"/>
      <c r="F437" s="252"/>
      <c r="G437" s="252"/>
      <c r="H437" s="253"/>
      <c r="I437" s="252"/>
      <c r="J437" s="254"/>
      <c r="K437" s="250"/>
      <c r="L437" s="251"/>
      <c r="M437" s="251"/>
      <c r="N437" s="252"/>
      <c r="O437" s="252"/>
      <c r="P437" s="252"/>
      <c r="Q437" s="253"/>
      <c r="R437" s="252"/>
      <c r="S437" s="273"/>
    </row>
    <row r="438" spans="1:19">
      <c r="A438" s="255"/>
      <c r="B438" s="355"/>
      <c r="C438" s="256"/>
      <c r="D438" s="257"/>
      <c r="E438" s="258"/>
      <c r="F438" s="258"/>
      <c r="G438" s="258"/>
      <c r="H438" s="259"/>
      <c r="I438" s="258"/>
      <c r="J438" s="248"/>
      <c r="K438" s="256"/>
      <c r="L438" s="257"/>
      <c r="M438" s="257"/>
      <c r="N438" s="258"/>
      <c r="O438" s="258"/>
      <c r="P438" s="258"/>
      <c r="Q438" s="259"/>
      <c r="R438" s="258"/>
      <c r="S438" s="272"/>
    </row>
    <row r="439" spans="1:19">
      <c r="A439" s="249"/>
      <c r="B439" s="354"/>
      <c r="C439" s="250"/>
      <c r="D439" s="251"/>
      <c r="E439" s="252"/>
      <c r="F439" s="252"/>
      <c r="G439" s="252"/>
      <c r="H439" s="253"/>
      <c r="I439" s="252"/>
      <c r="J439" s="254"/>
      <c r="K439" s="250"/>
      <c r="L439" s="251"/>
      <c r="M439" s="251"/>
      <c r="N439" s="252"/>
      <c r="O439" s="252"/>
      <c r="P439" s="252"/>
      <c r="Q439" s="253"/>
      <c r="R439" s="252"/>
      <c r="S439" s="273"/>
    </row>
    <row r="440" spans="1:19">
      <c r="A440" s="255"/>
      <c r="B440" s="355"/>
      <c r="C440" s="256"/>
      <c r="D440" s="257"/>
      <c r="E440" s="258"/>
      <c r="F440" s="258"/>
      <c r="G440" s="258"/>
      <c r="H440" s="259"/>
      <c r="I440" s="258"/>
      <c r="J440" s="248"/>
      <c r="K440" s="256"/>
      <c r="L440" s="257"/>
      <c r="M440" s="257"/>
      <c r="N440" s="258"/>
      <c r="O440" s="258"/>
      <c r="P440" s="258"/>
      <c r="Q440" s="259"/>
      <c r="R440" s="258"/>
      <c r="S440" s="272"/>
    </row>
    <row r="441" spans="1:19">
      <c r="A441" s="249"/>
      <c r="B441" s="354"/>
      <c r="C441" s="250"/>
      <c r="D441" s="251"/>
      <c r="E441" s="252"/>
      <c r="F441" s="252"/>
      <c r="G441" s="252"/>
      <c r="H441" s="253"/>
      <c r="I441" s="252"/>
      <c r="J441" s="254"/>
      <c r="K441" s="250"/>
      <c r="L441" s="251"/>
      <c r="M441" s="251"/>
      <c r="N441" s="252"/>
      <c r="O441" s="252"/>
      <c r="P441" s="252"/>
      <c r="Q441" s="253"/>
      <c r="R441" s="252"/>
      <c r="S441" s="273"/>
    </row>
    <row r="442" spans="1:19">
      <c r="A442" s="255"/>
      <c r="B442" s="355"/>
      <c r="C442" s="256"/>
      <c r="D442" s="257"/>
      <c r="E442" s="258"/>
      <c r="F442" s="258"/>
      <c r="G442" s="258"/>
      <c r="H442" s="259"/>
      <c r="I442" s="258"/>
      <c r="J442" s="248"/>
      <c r="K442" s="256"/>
      <c r="L442" s="257"/>
      <c r="M442" s="257"/>
      <c r="N442" s="258"/>
      <c r="O442" s="258"/>
      <c r="P442" s="258"/>
      <c r="Q442" s="259"/>
      <c r="R442" s="258"/>
      <c r="S442" s="272"/>
    </row>
    <row r="443" spans="1:19">
      <c r="A443" s="249"/>
      <c r="B443" s="354"/>
      <c r="C443" s="250"/>
      <c r="D443" s="251"/>
      <c r="E443" s="252"/>
      <c r="F443" s="252"/>
      <c r="G443" s="252"/>
      <c r="H443" s="253"/>
      <c r="I443" s="252"/>
      <c r="J443" s="254"/>
      <c r="K443" s="250"/>
      <c r="L443" s="251"/>
      <c r="M443" s="251"/>
      <c r="N443" s="252"/>
      <c r="O443" s="252"/>
      <c r="P443" s="252"/>
      <c r="Q443" s="253"/>
      <c r="R443" s="252"/>
      <c r="S443" s="273"/>
    </row>
    <row r="444" spans="1:19">
      <c r="A444" s="255"/>
      <c r="B444" s="355"/>
      <c r="C444" s="256"/>
      <c r="D444" s="257"/>
      <c r="E444" s="258"/>
      <c r="F444" s="258"/>
      <c r="G444" s="258"/>
      <c r="H444" s="259"/>
      <c r="I444" s="258"/>
      <c r="J444" s="248"/>
      <c r="K444" s="256"/>
      <c r="L444" s="257"/>
      <c r="M444" s="257"/>
      <c r="N444" s="258"/>
      <c r="O444" s="258"/>
      <c r="P444" s="258"/>
      <c r="Q444" s="259"/>
      <c r="R444" s="258"/>
      <c r="S444" s="272"/>
    </row>
    <row r="445" spans="1:19">
      <c r="A445" s="249"/>
      <c r="B445" s="354"/>
      <c r="C445" s="250"/>
      <c r="D445" s="251"/>
      <c r="E445" s="252"/>
      <c r="F445" s="252"/>
      <c r="G445" s="252"/>
      <c r="H445" s="253"/>
      <c r="I445" s="252"/>
      <c r="J445" s="254"/>
      <c r="K445" s="250"/>
      <c r="L445" s="251"/>
      <c r="M445" s="251"/>
      <c r="N445" s="252"/>
      <c r="O445" s="252"/>
      <c r="P445" s="252"/>
      <c r="Q445" s="253"/>
      <c r="R445" s="252"/>
      <c r="S445" s="273"/>
    </row>
    <row r="446" spans="1:19">
      <c r="A446" s="255"/>
      <c r="B446" s="355"/>
      <c r="C446" s="256"/>
      <c r="D446" s="257"/>
      <c r="E446" s="258"/>
      <c r="F446" s="258"/>
      <c r="G446" s="258"/>
      <c r="H446" s="259"/>
      <c r="I446" s="258"/>
      <c r="J446" s="248"/>
      <c r="K446" s="256"/>
      <c r="L446" s="257"/>
      <c r="M446" s="257"/>
      <c r="N446" s="258"/>
      <c r="O446" s="258"/>
      <c r="P446" s="258"/>
      <c r="Q446" s="259"/>
      <c r="R446" s="258"/>
      <c r="S446" s="272"/>
    </row>
    <row r="447" spans="1:19">
      <c r="A447" s="249"/>
      <c r="B447" s="354"/>
      <c r="C447" s="250"/>
      <c r="D447" s="251"/>
      <c r="E447" s="252"/>
      <c r="F447" s="252"/>
      <c r="G447" s="252"/>
      <c r="H447" s="253"/>
      <c r="I447" s="252"/>
      <c r="J447" s="254"/>
      <c r="K447" s="250"/>
      <c r="L447" s="251"/>
      <c r="M447" s="251"/>
      <c r="N447" s="252"/>
      <c r="O447" s="252"/>
      <c r="P447" s="252"/>
      <c r="Q447" s="253"/>
      <c r="R447" s="252"/>
      <c r="S447" s="273"/>
    </row>
    <row r="448" spans="1:19">
      <c r="A448" s="255"/>
      <c r="B448" s="355"/>
      <c r="C448" s="256"/>
      <c r="D448" s="257"/>
      <c r="E448" s="258"/>
      <c r="F448" s="258"/>
      <c r="G448" s="258"/>
      <c r="H448" s="259"/>
      <c r="I448" s="258"/>
      <c r="J448" s="248"/>
      <c r="K448" s="256"/>
      <c r="L448" s="257"/>
      <c r="M448" s="257"/>
      <c r="N448" s="258"/>
      <c r="O448" s="258"/>
      <c r="P448" s="258"/>
      <c r="Q448" s="259"/>
      <c r="R448" s="258"/>
      <c r="S448" s="272"/>
    </row>
    <row r="449" spans="1:19">
      <c r="A449" s="249"/>
      <c r="B449" s="354"/>
      <c r="C449" s="250"/>
      <c r="D449" s="251"/>
      <c r="E449" s="252"/>
      <c r="F449" s="252"/>
      <c r="G449" s="252"/>
      <c r="H449" s="253"/>
      <c r="I449" s="252"/>
      <c r="J449" s="254"/>
      <c r="K449" s="250"/>
      <c r="L449" s="251"/>
      <c r="M449" s="251"/>
      <c r="N449" s="252"/>
      <c r="O449" s="252"/>
      <c r="P449" s="252"/>
      <c r="Q449" s="253"/>
      <c r="R449" s="252"/>
      <c r="S449" s="273"/>
    </row>
    <row r="450" spans="1:19">
      <c r="A450" s="255"/>
      <c r="B450" s="355"/>
      <c r="C450" s="256"/>
      <c r="D450" s="257"/>
      <c r="E450" s="258"/>
      <c r="F450" s="258"/>
      <c r="G450" s="258"/>
      <c r="H450" s="259"/>
      <c r="I450" s="258"/>
      <c r="J450" s="248"/>
      <c r="K450" s="256"/>
      <c r="L450" s="257"/>
      <c r="M450" s="257"/>
      <c r="N450" s="258"/>
      <c r="O450" s="258"/>
      <c r="P450" s="258"/>
      <c r="Q450" s="259"/>
      <c r="R450" s="258"/>
      <c r="S450" s="272"/>
    </row>
    <row r="451" spans="1:19">
      <c r="A451" s="249"/>
      <c r="B451" s="354"/>
      <c r="C451" s="250"/>
      <c r="D451" s="251"/>
      <c r="E451" s="252"/>
      <c r="F451" s="252"/>
      <c r="G451" s="252"/>
      <c r="H451" s="253"/>
      <c r="I451" s="252"/>
      <c r="J451" s="254"/>
      <c r="K451" s="250"/>
      <c r="L451" s="251"/>
      <c r="M451" s="251"/>
      <c r="N451" s="252"/>
      <c r="O451" s="252"/>
      <c r="P451" s="252"/>
      <c r="Q451" s="253"/>
      <c r="R451" s="252"/>
      <c r="S451" s="273"/>
    </row>
    <row r="452" spans="1:19">
      <c r="A452" s="255"/>
      <c r="B452" s="355"/>
      <c r="C452" s="256"/>
      <c r="D452" s="257"/>
      <c r="E452" s="258"/>
      <c r="F452" s="258"/>
      <c r="G452" s="258"/>
      <c r="H452" s="259"/>
      <c r="I452" s="258"/>
      <c r="J452" s="248"/>
      <c r="K452" s="256"/>
      <c r="L452" s="257"/>
      <c r="M452" s="257"/>
      <c r="N452" s="258"/>
      <c r="O452" s="258"/>
      <c r="P452" s="258"/>
      <c r="Q452" s="259"/>
      <c r="R452" s="258"/>
      <c r="S452" s="272"/>
    </row>
    <row r="453" spans="1:19">
      <c r="A453" s="249"/>
      <c r="B453" s="354"/>
      <c r="C453" s="250"/>
      <c r="D453" s="251"/>
      <c r="E453" s="252"/>
      <c r="F453" s="252"/>
      <c r="G453" s="252"/>
      <c r="H453" s="253"/>
      <c r="I453" s="252"/>
      <c r="J453" s="254"/>
      <c r="K453" s="250"/>
      <c r="L453" s="251"/>
      <c r="M453" s="251"/>
      <c r="N453" s="252"/>
      <c r="O453" s="252"/>
      <c r="P453" s="252"/>
      <c r="Q453" s="253"/>
      <c r="R453" s="252"/>
      <c r="S453" s="273"/>
    </row>
    <row r="454" spans="1:19">
      <c r="A454" s="255"/>
      <c r="B454" s="355"/>
      <c r="C454" s="256"/>
      <c r="D454" s="257"/>
      <c r="E454" s="258"/>
      <c r="F454" s="258"/>
      <c r="G454" s="258"/>
      <c r="H454" s="259"/>
      <c r="I454" s="258"/>
      <c r="J454" s="248"/>
      <c r="K454" s="256"/>
      <c r="L454" s="257"/>
      <c r="M454" s="257"/>
      <c r="N454" s="258"/>
      <c r="O454" s="258"/>
      <c r="P454" s="258"/>
      <c r="Q454" s="259"/>
      <c r="R454" s="258"/>
      <c r="S454" s="272"/>
    </row>
    <row r="455" spans="1:19">
      <c r="A455" s="249"/>
      <c r="B455" s="354"/>
      <c r="C455" s="250"/>
      <c r="D455" s="251"/>
      <c r="E455" s="252"/>
      <c r="F455" s="252"/>
      <c r="G455" s="252"/>
      <c r="H455" s="253"/>
      <c r="I455" s="252"/>
      <c r="J455" s="254"/>
      <c r="K455" s="250"/>
      <c r="L455" s="251"/>
      <c r="M455" s="251"/>
      <c r="N455" s="252"/>
      <c r="O455" s="252"/>
      <c r="P455" s="252"/>
      <c r="Q455" s="253"/>
      <c r="R455" s="252"/>
      <c r="S455" s="273"/>
    </row>
    <row r="456" spans="1:19">
      <c r="A456" s="255"/>
      <c r="B456" s="355"/>
      <c r="C456" s="256"/>
      <c r="D456" s="257"/>
      <c r="E456" s="258"/>
      <c r="F456" s="258"/>
      <c r="G456" s="258"/>
      <c r="H456" s="259"/>
      <c r="I456" s="258"/>
      <c r="J456" s="248"/>
      <c r="K456" s="256"/>
      <c r="L456" s="257"/>
      <c r="M456" s="257"/>
      <c r="N456" s="258"/>
      <c r="O456" s="258"/>
      <c r="P456" s="258"/>
      <c r="Q456" s="259"/>
      <c r="R456" s="258"/>
      <c r="S456" s="272"/>
    </row>
    <row r="457" spans="1:19">
      <c r="A457" s="249"/>
      <c r="B457" s="354"/>
      <c r="C457" s="250"/>
      <c r="D457" s="251"/>
      <c r="E457" s="252"/>
      <c r="F457" s="252"/>
      <c r="G457" s="252"/>
      <c r="H457" s="253"/>
      <c r="I457" s="252"/>
      <c r="J457" s="254"/>
      <c r="K457" s="250"/>
      <c r="L457" s="251"/>
      <c r="M457" s="251"/>
      <c r="N457" s="252"/>
      <c r="O457" s="252"/>
      <c r="P457" s="252"/>
      <c r="Q457" s="253"/>
      <c r="R457" s="252"/>
      <c r="S457" s="273"/>
    </row>
    <row r="458" spans="1:19">
      <c r="A458" s="255"/>
      <c r="B458" s="355"/>
      <c r="C458" s="256"/>
      <c r="D458" s="257"/>
      <c r="E458" s="258"/>
      <c r="F458" s="258"/>
      <c r="G458" s="258"/>
      <c r="H458" s="259"/>
      <c r="I458" s="258"/>
      <c r="J458" s="248"/>
      <c r="K458" s="256"/>
      <c r="L458" s="257"/>
      <c r="M458" s="257"/>
      <c r="N458" s="258"/>
      <c r="O458" s="258"/>
      <c r="P458" s="258"/>
      <c r="Q458" s="259"/>
      <c r="R458" s="258"/>
      <c r="S458" s="272"/>
    </row>
    <row r="459" spans="1:19">
      <c r="A459" s="249"/>
      <c r="B459" s="354"/>
      <c r="C459" s="250"/>
      <c r="D459" s="251"/>
      <c r="E459" s="252"/>
      <c r="F459" s="252"/>
      <c r="G459" s="252"/>
      <c r="H459" s="253"/>
      <c r="I459" s="252"/>
      <c r="J459" s="254"/>
      <c r="K459" s="250"/>
      <c r="L459" s="251"/>
      <c r="M459" s="251"/>
      <c r="N459" s="252"/>
      <c r="O459" s="252"/>
      <c r="P459" s="252"/>
      <c r="Q459" s="253"/>
      <c r="R459" s="252"/>
      <c r="S459" s="273"/>
    </row>
    <row r="460" spans="1:19">
      <c r="A460" s="255"/>
      <c r="B460" s="355"/>
      <c r="C460" s="256"/>
      <c r="D460" s="257"/>
      <c r="E460" s="258"/>
      <c r="F460" s="258"/>
      <c r="G460" s="258"/>
      <c r="H460" s="259"/>
      <c r="I460" s="258"/>
      <c r="J460" s="248"/>
      <c r="K460" s="256"/>
      <c r="L460" s="257"/>
      <c r="M460" s="257"/>
      <c r="N460" s="258"/>
      <c r="O460" s="258"/>
      <c r="P460" s="258"/>
      <c r="Q460" s="259"/>
      <c r="R460" s="258"/>
      <c r="S460" s="272"/>
    </row>
    <row r="461" spans="1:19">
      <c r="A461" s="249"/>
      <c r="B461" s="354"/>
      <c r="C461" s="250"/>
      <c r="D461" s="251"/>
      <c r="E461" s="252"/>
      <c r="F461" s="252"/>
      <c r="G461" s="252"/>
      <c r="H461" s="253"/>
      <c r="I461" s="252"/>
      <c r="J461" s="254"/>
      <c r="K461" s="250"/>
      <c r="L461" s="251"/>
      <c r="M461" s="251"/>
      <c r="N461" s="252"/>
      <c r="O461" s="252"/>
      <c r="P461" s="252"/>
      <c r="Q461" s="253"/>
      <c r="R461" s="252"/>
      <c r="S461" s="273"/>
    </row>
    <row r="462" spans="1:19">
      <c r="A462" s="255"/>
      <c r="B462" s="355"/>
      <c r="C462" s="256"/>
      <c r="D462" s="257"/>
      <c r="E462" s="258"/>
      <c r="F462" s="258"/>
      <c r="G462" s="258"/>
      <c r="H462" s="259"/>
      <c r="I462" s="258"/>
      <c r="J462" s="248"/>
      <c r="K462" s="256"/>
      <c r="L462" s="257"/>
      <c r="M462" s="257"/>
      <c r="N462" s="258"/>
      <c r="O462" s="258"/>
      <c r="P462" s="258"/>
      <c r="Q462" s="259"/>
      <c r="R462" s="258"/>
      <c r="S462" s="272"/>
    </row>
    <row r="463" spans="1:19">
      <c r="A463" s="249"/>
      <c r="B463" s="354"/>
      <c r="C463" s="250"/>
      <c r="D463" s="251"/>
      <c r="E463" s="252"/>
      <c r="F463" s="252"/>
      <c r="G463" s="252"/>
      <c r="H463" s="253"/>
      <c r="I463" s="252"/>
      <c r="J463" s="254"/>
      <c r="K463" s="250"/>
      <c r="L463" s="251"/>
      <c r="M463" s="251"/>
      <c r="N463" s="252"/>
      <c r="O463" s="252"/>
      <c r="P463" s="252"/>
      <c r="Q463" s="253"/>
      <c r="R463" s="252"/>
      <c r="S463" s="273"/>
    </row>
    <row r="464" spans="1:19">
      <c r="A464" s="255"/>
      <c r="B464" s="355"/>
      <c r="C464" s="256"/>
      <c r="D464" s="257"/>
      <c r="E464" s="258"/>
      <c r="F464" s="258"/>
      <c r="G464" s="258"/>
      <c r="H464" s="259"/>
      <c r="I464" s="258"/>
      <c r="J464" s="248"/>
      <c r="K464" s="256"/>
      <c r="L464" s="257"/>
      <c r="M464" s="257"/>
      <c r="N464" s="258"/>
      <c r="O464" s="258"/>
      <c r="P464" s="258"/>
      <c r="Q464" s="259"/>
      <c r="R464" s="258"/>
      <c r="S464" s="272"/>
    </row>
    <row r="465" spans="1:19">
      <c r="A465" s="249"/>
      <c r="B465" s="354"/>
      <c r="C465" s="250"/>
      <c r="D465" s="251"/>
      <c r="E465" s="252"/>
      <c r="F465" s="252"/>
      <c r="G465" s="252"/>
      <c r="H465" s="253"/>
      <c r="I465" s="252"/>
      <c r="J465" s="254"/>
      <c r="K465" s="250"/>
      <c r="L465" s="251"/>
      <c r="M465" s="251"/>
      <c r="N465" s="252"/>
      <c r="O465" s="252"/>
      <c r="P465" s="252"/>
      <c r="Q465" s="253"/>
      <c r="R465" s="252"/>
      <c r="S465" s="273"/>
    </row>
    <row r="466" spans="1:19">
      <c r="A466" s="255"/>
      <c r="B466" s="355"/>
      <c r="C466" s="256"/>
      <c r="D466" s="257"/>
      <c r="E466" s="258"/>
      <c r="F466" s="258"/>
      <c r="G466" s="258"/>
      <c r="H466" s="259"/>
      <c r="I466" s="258"/>
      <c r="J466" s="248"/>
      <c r="K466" s="256"/>
      <c r="L466" s="257"/>
      <c r="M466" s="257"/>
      <c r="N466" s="258"/>
      <c r="O466" s="258"/>
      <c r="P466" s="258"/>
      <c r="Q466" s="259"/>
      <c r="R466" s="258"/>
      <c r="S466" s="272"/>
    </row>
    <row r="467" spans="1:19">
      <c r="A467" s="249"/>
      <c r="B467" s="354"/>
      <c r="C467" s="250"/>
      <c r="D467" s="251"/>
      <c r="E467" s="252"/>
      <c r="F467" s="252"/>
      <c r="G467" s="252"/>
      <c r="H467" s="253"/>
      <c r="I467" s="252"/>
      <c r="J467" s="254"/>
      <c r="K467" s="250"/>
      <c r="L467" s="251"/>
      <c r="M467" s="251"/>
      <c r="N467" s="252"/>
      <c r="O467" s="252"/>
      <c r="P467" s="252"/>
      <c r="Q467" s="253"/>
      <c r="R467" s="252"/>
      <c r="S467" s="273"/>
    </row>
    <row r="468" spans="1:19">
      <c r="A468" s="255"/>
      <c r="B468" s="355"/>
      <c r="C468" s="256"/>
      <c r="D468" s="257"/>
      <c r="E468" s="258"/>
      <c r="F468" s="258"/>
      <c r="G468" s="258"/>
      <c r="H468" s="259"/>
      <c r="I468" s="258"/>
      <c r="J468" s="248"/>
      <c r="K468" s="256"/>
      <c r="L468" s="257"/>
      <c r="M468" s="257"/>
      <c r="N468" s="258"/>
      <c r="O468" s="258"/>
      <c r="P468" s="258"/>
      <c r="Q468" s="259"/>
      <c r="R468" s="258"/>
      <c r="S468" s="272"/>
    </row>
    <row r="469" spans="1:19">
      <c r="A469" s="249"/>
      <c r="B469" s="354"/>
      <c r="C469" s="250"/>
      <c r="D469" s="251"/>
      <c r="E469" s="252"/>
      <c r="F469" s="252"/>
      <c r="G469" s="252"/>
      <c r="H469" s="253"/>
      <c r="I469" s="252"/>
      <c r="J469" s="254"/>
      <c r="K469" s="250"/>
      <c r="L469" s="251"/>
      <c r="M469" s="251"/>
      <c r="N469" s="252"/>
      <c r="O469" s="252"/>
      <c r="P469" s="252"/>
      <c r="Q469" s="253"/>
      <c r="R469" s="252"/>
      <c r="S469" s="273"/>
    </row>
    <row r="470" spans="1:19">
      <c r="A470" s="255"/>
      <c r="B470" s="355"/>
      <c r="C470" s="256"/>
      <c r="D470" s="257"/>
      <c r="E470" s="258"/>
      <c r="F470" s="258"/>
      <c r="G470" s="258"/>
      <c r="H470" s="259"/>
      <c r="I470" s="258"/>
      <c r="J470" s="248"/>
      <c r="K470" s="256"/>
      <c r="L470" s="257"/>
      <c r="M470" s="257"/>
      <c r="N470" s="258"/>
      <c r="O470" s="258"/>
      <c r="P470" s="258"/>
      <c r="Q470" s="259"/>
      <c r="R470" s="258"/>
      <c r="S470" s="272"/>
    </row>
    <row r="471" spans="1:19">
      <c r="A471" s="249"/>
      <c r="B471" s="354"/>
      <c r="C471" s="250"/>
      <c r="D471" s="251"/>
      <c r="E471" s="252"/>
      <c r="F471" s="252"/>
      <c r="G471" s="252"/>
      <c r="H471" s="253"/>
      <c r="I471" s="252"/>
      <c r="J471" s="254"/>
      <c r="K471" s="250"/>
      <c r="L471" s="251"/>
      <c r="M471" s="251"/>
      <c r="N471" s="252"/>
      <c r="O471" s="252"/>
      <c r="P471" s="252"/>
      <c r="Q471" s="253"/>
      <c r="R471" s="252"/>
      <c r="S471" s="273"/>
    </row>
    <row r="472" spans="1:19">
      <c r="A472" s="255"/>
      <c r="B472" s="355"/>
      <c r="C472" s="256"/>
      <c r="D472" s="257"/>
      <c r="E472" s="258"/>
      <c r="F472" s="258"/>
      <c r="G472" s="258"/>
      <c r="H472" s="259"/>
      <c r="I472" s="258"/>
      <c r="J472" s="248"/>
      <c r="K472" s="256"/>
      <c r="L472" s="257"/>
      <c r="M472" s="257"/>
      <c r="N472" s="258"/>
      <c r="O472" s="258"/>
      <c r="P472" s="258"/>
      <c r="Q472" s="259"/>
      <c r="R472" s="258"/>
      <c r="S472" s="272"/>
    </row>
    <row r="473" spans="1:19">
      <c r="A473" s="249"/>
      <c r="B473" s="354"/>
      <c r="C473" s="250"/>
      <c r="D473" s="251"/>
      <c r="E473" s="252"/>
      <c r="F473" s="252"/>
      <c r="G473" s="252"/>
      <c r="H473" s="253"/>
      <c r="I473" s="252"/>
      <c r="J473" s="254"/>
      <c r="K473" s="250"/>
      <c r="L473" s="251"/>
      <c r="M473" s="251"/>
      <c r="N473" s="252"/>
      <c r="O473" s="252"/>
      <c r="P473" s="252"/>
      <c r="Q473" s="253"/>
      <c r="R473" s="252"/>
      <c r="S473" s="273"/>
    </row>
    <row r="474" spans="1:19">
      <c r="A474" s="255"/>
      <c r="B474" s="355"/>
      <c r="C474" s="256"/>
      <c r="D474" s="257"/>
      <c r="E474" s="258"/>
      <c r="F474" s="258"/>
      <c r="G474" s="258"/>
      <c r="H474" s="259"/>
      <c r="I474" s="258"/>
      <c r="J474" s="248"/>
      <c r="K474" s="256"/>
      <c r="L474" s="257"/>
      <c r="M474" s="257"/>
      <c r="N474" s="258"/>
      <c r="O474" s="258"/>
      <c r="P474" s="258"/>
      <c r="Q474" s="259"/>
      <c r="R474" s="258"/>
      <c r="S474" s="272"/>
    </row>
    <row r="475" spans="1:19">
      <c r="A475" s="249"/>
      <c r="B475" s="354"/>
      <c r="C475" s="250"/>
      <c r="D475" s="251"/>
      <c r="E475" s="252"/>
      <c r="F475" s="252"/>
      <c r="G475" s="252"/>
      <c r="H475" s="253"/>
      <c r="I475" s="252"/>
      <c r="J475" s="254"/>
      <c r="K475" s="250"/>
      <c r="L475" s="251"/>
      <c r="M475" s="251"/>
      <c r="N475" s="252"/>
      <c r="O475" s="252"/>
      <c r="P475" s="252"/>
      <c r="Q475" s="253"/>
      <c r="R475" s="252"/>
      <c r="S475" s="273"/>
    </row>
    <row r="476" spans="1:19">
      <c r="A476" s="255"/>
      <c r="B476" s="355"/>
      <c r="C476" s="256"/>
      <c r="D476" s="257"/>
      <c r="E476" s="258"/>
      <c r="F476" s="258"/>
      <c r="G476" s="258"/>
      <c r="H476" s="259"/>
      <c r="I476" s="258"/>
      <c r="J476" s="248"/>
      <c r="K476" s="256"/>
      <c r="L476" s="257"/>
      <c r="M476" s="257"/>
      <c r="N476" s="258"/>
      <c r="O476" s="258"/>
      <c r="P476" s="258"/>
      <c r="Q476" s="259"/>
      <c r="R476" s="258"/>
      <c r="S476" s="272"/>
    </row>
    <row r="477" spans="1:19">
      <c r="A477" s="249"/>
      <c r="B477" s="354"/>
      <c r="C477" s="250"/>
      <c r="D477" s="251"/>
      <c r="E477" s="252"/>
      <c r="F477" s="252"/>
      <c r="G477" s="252"/>
      <c r="H477" s="253"/>
      <c r="I477" s="252"/>
      <c r="J477" s="254"/>
      <c r="K477" s="250"/>
      <c r="L477" s="251"/>
      <c r="M477" s="251"/>
      <c r="N477" s="252"/>
      <c r="O477" s="252"/>
      <c r="P477" s="252"/>
      <c r="Q477" s="253"/>
      <c r="R477" s="252"/>
      <c r="S477" s="273"/>
    </row>
    <row r="478" spans="1:19">
      <c r="A478" s="255"/>
      <c r="B478" s="355"/>
      <c r="C478" s="256"/>
      <c r="D478" s="257"/>
      <c r="E478" s="258"/>
      <c r="F478" s="258"/>
      <c r="G478" s="258"/>
      <c r="H478" s="259"/>
      <c r="I478" s="258"/>
      <c r="J478" s="248"/>
      <c r="K478" s="256"/>
      <c r="L478" s="257"/>
      <c r="M478" s="257"/>
      <c r="N478" s="258"/>
      <c r="O478" s="258"/>
      <c r="P478" s="258"/>
      <c r="Q478" s="259"/>
      <c r="R478" s="258"/>
      <c r="S478" s="272"/>
    </row>
    <row r="479" spans="1:19">
      <c r="A479" s="249"/>
      <c r="B479" s="354"/>
      <c r="C479" s="250"/>
      <c r="D479" s="251"/>
      <c r="E479" s="252"/>
      <c r="F479" s="252"/>
      <c r="G479" s="252"/>
      <c r="H479" s="253"/>
      <c r="I479" s="252"/>
      <c r="J479" s="254"/>
      <c r="K479" s="250"/>
      <c r="L479" s="251"/>
      <c r="M479" s="251"/>
      <c r="N479" s="252"/>
      <c r="O479" s="252"/>
      <c r="P479" s="252"/>
      <c r="Q479" s="253"/>
      <c r="R479" s="252"/>
      <c r="S479" s="273"/>
    </row>
    <row r="480" spans="1:19">
      <c r="A480" s="255"/>
      <c r="B480" s="355"/>
      <c r="C480" s="256"/>
      <c r="D480" s="257"/>
      <c r="E480" s="258"/>
      <c r="F480" s="258"/>
      <c r="G480" s="258"/>
      <c r="H480" s="259"/>
      <c r="I480" s="258"/>
      <c r="J480" s="248"/>
      <c r="K480" s="256"/>
      <c r="L480" s="257"/>
      <c r="M480" s="257"/>
      <c r="N480" s="258"/>
      <c r="O480" s="258"/>
      <c r="P480" s="258"/>
      <c r="Q480" s="259"/>
      <c r="R480" s="258"/>
      <c r="S480" s="272"/>
    </row>
    <row r="481" spans="1:19">
      <c r="A481" s="249"/>
      <c r="B481" s="354"/>
      <c r="C481" s="250"/>
      <c r="D481" s="251"/>
      <c r="E481" s="252"/>
      <c r="F481" s="252"/>
      <c r="G481" s="252"/>
      <c r="H481" s="253"/>
      <c r="I481" s="252"/>
      <c r="J481" s="254"/>
      <c r="K481" s="250"/>
      <c r="L481" s="251"/>
      <c r="M481" s="251"/>
      <c r="N481" s="252"/>
      <c r="O481" s="252"/>
      <c r="P481" s="252"/>
      <c r="Q481" s="253"/>
      <c r="R481" s="252"/>
      <c r="S481" s="273"/>
    </row>
    <row r="482" spans="1:19">
      <c r="A482" s="255"/>
      <c r="B482" s="355"/>
      <c r="C482" s="256"/>
      <c r="D482" s="257"/>
      <c r="E482" s="258"/>
      <c r="F482" s="258"/>
      <c r="G482" s="258"/>
      <c r="H482" s="259"/>
      <c r="I482" s="258"/>
      <c r="J482" s="248"/>
      <c r="K482" s="256"/>
      <c r="L482" s="257"/>
      <c r="M482" s="257"/>
      <c r="N482" s="258"/>
      <c r="O482" s="258"/>
      <c r="P482" s="258"/>
      <c r="Q482" s="259"/>
      <c r="R482" s="258"/>
      <c r="S482" s="272"/>
    </row>
    <row r="483" spans="1:19">
      <c r="A483" s="249"/>
      <c r="B483" s="354"/>
      <c r="C483" s="250"/>
      <c r="D483" s="251"/>
      <c r="E483" s="252"/>
      <c r="F483" s="252"/>
      <c r="G483" s="252"/>
      <c r="H483" s="253"/>
      <c r="I483" s="252"/>
      <c r="J483" s="254"/>
      <c r="K483" s="250"/>
      <c r="L483" s="251"/>
      <c r="M483" s="251"/>
      <c r="N483" s="252"/>
      <c r="O483" s="252"/>
      <c r="P483" s="252"/>
      <c r="Q483" s="253"/>
      <c r="R483" s="252"/>
      <c r="S483" s="273"/>
    </row>
    <row r="484" spans="1:19">
      <c r="A484" s="255"/>
      <c r="B484" s="355"/>
      <c r="C484" s="256"/>
      <c r="D484" s="257"/>
      <c r="E484" s="258"/>
      <c r="F484" s="258"/>
      <c r="G484" s="258"/>
      <c r="H484" s="259"/>
      <c r="I484" s="258"/>
      <c r="J484" s="248"/>
      <c r="K484" s="256"/>
      <c r="L484" s="257"/>
      <c r="M484" s="257"/>
      <c r="N484" s="258"/>
      <c r="O484" s="258"/>
      <c r="P484" s="258"/>
      <c r="Q484" s="259"/>
      <c r="R484" s="258"/>
      <c r="S484" s="272"/>
    </row>
    <row r="485" spans="1:19">
      <c r="A485" s="249"/>
      <c r="B485" s="354"/>
      <c r="C485" s="250"/>
      <c r="D485" s="251"/>
      <c r="E485" s="252"/>
      <c r="F485" s="252"/>
      <c r="G485" s="252"/>
      <c r="H485" s="253"/>
      <c r="I485" s="252"/>
      <c r="J485" s="254"/>
      <c r="K485" s="250"/>
      <c r="L485" s="251"/>
      <c r="M485" s="251"/>
      <c r="N485" s="252"/>
      <c r="O485" s="252"/>
      <c r="P485" s="252"/>
      <c r="Q485" s="253"/>
      <c r="R485" s="252"/>
      <c r="S485" s="273"/>
    </row>
    <row r="486" spans="1:19">
      <c r="A486" s="255"/>
      <c r="B486" s="355"/>
      <c r="C486" s="256"/>
      <c r="D486" s="257"/>
      <c r="E486" s="258"/>
      <c r="F486" s="258"/>
      <c r="G486" s="258"/>
      <c r="H486" s="259"/>
      <c r="I486" s="258"/>
      <c r="J486" s="248"/>
      <c r="K486" s="256"/>
      <c r="L486" s="257"/>
      <c r="M486" s="257"/>
      <c r="N486" s="258"/>
      <c r="O486" s="258"/>
      <c r="P486" s="258"/>
      <c r="Q486" s="259"/>
      <c r="R486" s="258"/>
      <c r="S486" s="272"/>
    </row>
    <row r="487" spans="1:19">
      <c r="A487" s="249"/>
      <c r="B487" s="354"/>
      <c r="C487" s="250"/>
      <c r="D487" s="251"/>
      <c r="E487" s="252"/>
      <c r="F487" s="252"/>
      <c r="G487" s="252"/>
      <c r="H487" s="253"/>
      <c r="I487" s="252"/>
      <c r="J487" s="254"/>
      <c r="K487" s="250"/>
      <c r="L487" s="251"/>
      <c r="M487" s="251"/>
      <c r="N487" s="252"/>
      <c r="O487" s="252"/>
      <c r="P487" s="252"/>
      <c r="Q487" s="253"/>
      <c r="R487" s="252"/>
      <c r="S487" s="273"/>
    </row>
    <row r="488" spans="1:19">
      <c r="A488" s="255"/>
      <c r="B488" s="355"/>
      <c r="C488" s="256"/>
      <c r="D488" s="257"/>
      <c r="E488" s="258"/>
      <c r="F488" s="258"/>
      <c r="G488" s="258"/>
      <c r="H488" s="259"/>
      <c r="I488" s="258"/>
      <c r="J488" s="248"/>
      <c r="K488" s="256"/>
      <c r="L488" s="257"/>
      <c r="M488" s="257"/>
      <c r="N488" s="258"/>
      <c r="O488" s="258"/>
      <c r="P488" s="258"/>
      <c r="Q488" s="259"/>
      <c r="R488" s="258"/>
      <c r="S488" s="272"/>
    </row>
    <row r="489" spans="1:19">
      <c r="A489" s="249"/>
      <c r="B489" s="354"/>
      <c r="C489" s="250"/>
      <c r="D489" s="251"/>
      <c r="E489" s="252"/>
      <c r="F489" s="252"/>
      <c r="G489" s="252"/>
      <c r="H489" s="253"/>
      <c r="I489" s="252"/>
      <c r="J489" s="254"/>
      <c r="K489" s="250"/>
      <c r="L489" s="251"/>
      <c r="M489" s="251"/>
      <c r="N489" s="252"/>
      <c r="O489" s="252"/>
      <c r="P489" s="252"/>
      <c r="Q489" s="253"/>
      <c r="R489" s="252"/>
      <c r="S489" s="273"/>
    </row>
    <row r="490" spans="1:19">
      <c r="A490" s="255"/>
      <c r="B490" s="355"/>
      <c r="C490" s="256"/>
      <c r="D490" s="257"/>
      <c r="E490" s="258"/>
      <c r="F490" s="258"/>
      <c r="G490" s="258"/>
      <c r="H490" s="259"/>
      <c r="I490" s="258"/>
      <c r="J490" s="248"/>
      <c r="K490" s="256"/>
      <c r="L490" s="257"/>
      <c r="M490" s="257"/>
      <c r="N490" s="258"/>
      <c r="O490" s="258"/>
      <c r="P490" s="258"/>
      <c r="Q490" s="259"/>
      <c r="R490" s="258"/>
      <c r="S490" s="272"/>
    </row>
    <row r="491" spans="1:19">
      <c r="A491" s="249"/>
      <c r="B491" s="354"/>
      <c r="C491" s="250"/>
      <c r="D491" s="251"/>
      <c r="E491" s="252"/>
      <c r="F491" s="252"/>
      <c r="G491" s="252"/>
      <c r="H491" s="253"/>
      <c r="I491" s="252"/>
      <c r="J491" s="254"/>
      <c r="K491" s="250"/>
      <c r="L491" s="251"/>
      <c r="M491" s="251"/>
      <c r="N491" s="252"/>
      <c r="O491" s="252"/>
      <c r="P491" s="252"/>
      <c r="Q491" s="253"/>
      <c r="R491" s="252"/>
      <c r="S491" s="273"/>
    </row>
    <row r="492" spans="1:19">
      <c r="A492" s="255"/>
      <c r="B492" s="355"/>
      <c r="C492" s="256"/>
      <c r="D492" s="257"/>
      <c r="E492" s="258"/>
      <c r="F492" s="258"/>
      <c r="G492" s="258"/>
      <c r="H492" s="259"/>
      <c r="I492" s="258"/>
      <c r="J492" s="248"/>
      <c r="K492" s="256"/>
      <c r="L492" s="257"/>
      <c r="M492" s="257"/>
      <c r="N492" s="258"/>
      <c r="O492" s="258"/>
      <c r="P492" s="258"/>
      <c r="Q492" s="259"/>
      <c r="R492" s="258"/>
      <c r="S492" s="272"/>
    </row>
    <row r="493" spans="1:19">
      <c r="A493" s="249"/>
      <c r="B493" s="354"/>
      <c r="C493" s="250"/>
      <c r="D493" s="251"/>
      <c r="E493" s="252"/>
      <c r="F493" s="252"/>
      <c r="G493" s="252"/>
      <c r="H493" s="253"/>
      <c r="I493" s="252"/>
      <c r="J493" s="254"/>
      <c r="K493" s="250"/>
      <c r="L493" s="251"/>
      <c r="M493" s="251"/>
      <c r="N493" s="252"/>
      <c r="O493" s="252"/>
      <c r="P493" s="252"/>
      <c r="Q493" s="253"/>
      <c r="R493" s="252"/>
      <c r="S493" s="273"/>
    </row>
    <row r="494" spans="1:19">
      <c r="A494" s="255"/>
      <c r="B494" s="355"/>
      <c r="C494" s="256"/>
      <c r="D494" s="257"/>
      <c r="E494" s="258"/>
      <c r="F494" s="258"/>
      <c r="G494" s="258"/>
      <c r="H494" s="259"/>
      <c r="I494" s="258"/>
      <c r="J494" s="248"/>
      <c r="K494" s="256"/>
      <c r="L494" s="257"/>
      <c r="M494" s="257"/>
      <c r="N494" s="258"/>
      <c r="O494" s="258"/>
      <c r="P494" s="258"/>
      <c r="Q494" s="259"/>
      <c r="R494" s="258"/>
      <c r="S494" s="272"/>
    </row>
    <row r="495" spans="1:19">
      <c r="A495" s="249"/>
      <c r="B495" s="354"/>
      <c r="C495" s="250"/>
      <c r="D495" s="251"/>
      <c r="E495" s="252"/>
      <c r="F495" s="252"/>
      <c r="G495" s="252"/>
      <c r="H495" s="253"/>
      <c r="I495" s="252"/>
      <c r="J495" s="254"/>
      <c r="K495" s="250"/>
      <c r="L495" s="251"/>
      <c r="M495" s="251"/>
      <c r="N495" s="252"/>
      <c r="O495" s="252"/>
      <c r="P495" s="252"/>
      <c r="Q495" s="253"/>
      <c r="R495" s="252"/>
      <c r="S495" s="273"/>
    </row>
    <row r="496" spans="1:19">
      <c r="A496" s="255"/>
      <c r="B496" s="355"/>
      <c r="C496" s="256"/>
      <c r="D496" s="257"/>
      <c r="E496" s="258"/>
      <c r="F496" s="258"/>
      <c r="G496" s="258"/>
      <c r="H496" s="259"/>
      <c r="I496" s="258"/>
      <c r="J496" s="248"/>
      <c r="K496" s="256"/>
      <c r="L496" s="257"/>
      <c r="M496" s="257"/>
      <c r="N496" s="258"/>
      <c r="O496" s="258"/>
      <c r="P496" s="258"/>
      <c r="Q496" s="259"/>
      <c r="R496" s="258"/>
      <c r="S496" s="272"/>
    </row>
    <row r="497" spans="1:19">
      <c r="A497" s="249"/>
      <c r="B497" s="354"/>
      <c r="C497" s="250"/>
      <c r="D497" s="251"/>
      <c r="E497" s="252"/>
      <c r="F497" s="252"/>
      <c r="G497" s="252"/>
      <c r="H497" s="253"/>
      <c r="I497" s="252"/>
      <c r="J497" s="254"/>
      <c r="K497" s="250"/>
      <c r="L497" s="251"/>
      <c r="M497" s="251"/>
      <c r="N497" s="252"/>
      <c r="O497" s="252"/>
      <c r="P497" s="252"/>
      <c r="Q497" s="253"/>
      <c r="R497" s="252"/>
      <c r="S497" s="273"/>
    </row>
    <row r="498" spans="1:19">
      <c r="A498" s="255"/>
      <c r="B498" s="355"/>
      <c r="C498" s="256"/>
      <c r="D498" s="257"/>
      <c r="E498" s="258"/>
      <c r="F498" s="258"/>
      <c r="G498" s="258"/>
      <c r="H498" s="259"/>
      <c r="I498" s="258"/>
      <c r="J498" s="248"/>
      <c r="K498" s="256"/>
      <c r="L498" s="257"/>
      <c r="M498" s="257"/>
      <c r="N498" s="258"/>
      <c r="O498" s="258"/>
      <c r="P498" s="258"/>
      <c r="Q498" s="259"/>
      <c r="R498" s="258"/>
      <c r="S498" s="272"/>
    </row>
    <row r="499" spans="1:19">
      <c r="A499" s="249"/>
      <c r="B499" s="354"/>
      <c r="C499" s="250"/>
      <c r="D499" s="251"/>
      <c r="E499" s="252"/>
      <c r="F499" s="252"/>
      <c r="G499" s="252"/>
      <c r="H499" s="253"/>
      <c r="I499" s="252"/>
      <c r="J499" s="254"/>
      <c r="K499" s="250"/>
      <c r="L499" s="251"/>
      <c r="M499" s="251"/>
      <c r="N499" s="252"/>
      <c r="O499" s="252"/>
      <c r="P499" s="252"/>
      <c r="Q499" s="253"/>
      <c r="R499" s="252"/>
      <c r="S499" s="273"/>
    </row>
    <row r="500" spans="1:19">
      <c r="A500" s="255"/>
      <c r="B500" s="355"/>
      <c r="C500" s="256"/>
      <c r="D500" s="257"/>
      <c r="E500" s="258"/>
      <c r="F500" s="258"/>
      <c r="G500" s="258"/>
      <c r="H500" s="259"/>
      <c r="I500" s="258"/>
      <c r="J500" s="248"/>
      <c r="K500" s="256"/>
      <c r="L500" s="257"/>
      <c r="M500" s="257"/>
      <c r="N500" s="258"/>
      <c r="O500" s="258"/>
      <c r="P500" s="258"/>
      <c r="Q500" s="259"/>
      <c r="R500" s="258"/>
      <c r="S500" s="272"/>
    </row>
    <row r="501" spans="1:19">
      <c r="A501" s="249"/>
      <c r="B501" s="354"/>
      <c r="C501" s="250"/>
      <c r="D501" s="251"/>
      <c r="E501" s="252"/>
      <c r="F501" s="252"/>
      <c r="G501" s="252"/>
      <c r="H501" s="253"/>
      <c r="I501" s="252"/>
      <c r="J501" s="254"/>
      <c r="K501" s="250"/>
      <c r="L501" s="251"/>
      <c r="M501" s="251"/>
      <c r="N501" s="252"/>
      <c r="O501" s="252"/>
      <c r="P501" s="252"/>
      <c r="Q501" s="253"/>
      <c r="R501" s="252"/>
      <c r="S501" s="273"/>
    </row>
    <row r="502" spans="1:19">
      <c r="A502" s="255"/>
      <c r="B502" s="355"/>
      <c r="C502" s="256"/>
      <c r="D502" s="257"/>
      <c r="E502" s="258"/>
      <c r="F502" s="258"/>
      <c r="G502" s="258"/>
      <c r="H502" s="259"/>
      <c r="I502" s="258"/>
      <c r="J502" s="248"/>
      <c r="K502" s="256"/>
      <c r="L502" s="257"/>
      <c r="M502" s="257"/>
      <c r="N502" s="258"/>
      <c r="O502" s="258"/>
      <c r="P502" s="258"/>
      <c r="Q502" s="259"/>
      <c r="R502" s="258"/>
      <c r="S502" s="272"/>
    </row>
    <row r="503" spans="1:19">
      <c r="A503" s="249"/>
      <c r="B503" s="354"/>
      <c r="C503" s="250"/>
      <c r="D503" s="251"/>
      <c r="E503" s="252"/>
      <c r="F503" s="252"/>
      <c r="G503" s="252"/>
      <c r="H503" s="253"/>
      <c r="I503" s="252"/>
      <c r="J503" s="254"/>
      <c r="K503" s="250"/>
      <c r="L503" s="251"/>
      <c r="M503" s="251"/>
      <c r="N503" s="252"/>
      <c r="O503" s="252"/>
      <c r="P503" s="252"/>
      <c r="Q503" s="253"/>
      <c r="R503" s="252"/>
      <c r="S503" s="273"/>
    </row>
    <row r="504" spans="1:19">
      <c r="A504" s="255"/>
      <c r="B504" s="355"/>
      <c r="C504" s="256"/>
      <c r="D504" s="257"/>
      <c r="E504" s="258"/>
      <c r="F504" s="258"/>
      <c r="G504" s="258"/>
      <c r="H504" s="259"/>
      <c r="I504" s="258"/>
      <c r="J504" s="248"/>
      <c r="K504" s="256"/>
      <c r="L504" s="257"/>
      <c r="M504" s="257"/>
      <c r="N504" s="258"/>
      <c r="O504" s="258"/>
      <c r="P504" s="258"/>
      <c r="Q504" s="259"/>
      <c r="R504" s="258"/>
      <c r="S504" s="272"/>
    </row>
    <row r="505" spans="1:19">
      <c r="A505" s="249"/>
      <c r="B505" s="354"/>
      <c r="C505" s="250"/>
      <c r="D505" s="251"/>
      <c r="E505" s="252"/>
      <c r="F505" s="252"/>
      <c r="G505" s="252"/>
      <c r="H505" s="253"/>
      <c r="I505" s="252"/>
      <c r="J505" s="254"/>
      <c r="K505" s="250"/>
      <c r="L505" s="251"/>
      <c r="M505" s="251"/>
      <c r="N505" s="252"/>
      <c r="O505" s="252"/>
      <c r="P505" s="252"/>
      <c r="Q505" s="253"/>
      <c r="R505" s="252"/>
      <c r="S505" s="273"/>
    </row>
    <row r="506" spans="1:19">
      <c r="A506" s="255"/>
      <c r="B506" s="355"/>
      <c r="C506" s="256"/>
      <c r="D506" s="257"/>
      <c r="E506" s="258"/>
      <c r="F506" s="258"/>
      <c r="G506" s="258"/>
      <c r="H506" s="259"/>
      <c r="I506" s="258"/>
      <c r="J506" s="248"/>
      <c r="K506" s="256"/>
      <c r="L506" s="257"/>
      <c r="M506" s="257"/>
      <c r="N506" s="258"/>
      <c r="O506" s="258"/>
      <c r="P506" s="258"/>
      <c r="Q506" s="259"/>
      <c r="R506" s="258"/>
      <c r="S506" s="272"/>
    </row>
    <row r="507" spans="1:19">
      <c r="A507" s="249"/>
      <c r="B507" s="354"/>
      <c r="C507" s="250"/>
      <c r="D507" s="251"/>
      <c r="E507" s="252"/>
      <c r="F507" s="252"/>
      <c r="G507" s="252"/>
      <c r="H507" s="253"/>
      <c r="I507" s="252"/>
      <c r="J507" s="254"/>
      <c r="K507" s="250"/>
      <c r="L507" s="251"/>
      <c r="M507" s="251"/>
      <c r="N507" s="252"/>
      <c r="O507" s="252"/>
      <c r="P507" s="252"/>
      <c r="Q507" s="253"/>
      <c r="R507" s="252"/>
      <c r="S507" s="273"/>
    </row>
    <row r="508" spans="1:19">
      <c r="A508" s="255"/>
      <c r="B508" s="355"/>
      <c r="C508" s="256"/>
      <c r="D508" s="257"/>
      <c r="E508" s="258"/>
      <c r="F508" s="258"/>
      <c r="G508" s="258"/>
      <c r="H508" s="259"/>
      <c r="I508" s="258"/>
      <c r="J508" s="248"/>
      <c r="K508" s="256"/>
      <c r="L508" s="257"/>
      <c r="M508" s="257"/>
      <c r="N508" s="258"/>
      <c r="O508" s="258"/>
      <c r="P508" s="258"/>
      <c r="Q508" s="259"/>
      <c r="R508" s="258"/>
      <c r="S508" s="272"/>
    </row>
    <row r="509" spans="1:19">
      <c r="A509" s="249"/>
      <c r="B509" s="354"/>
      <c r="C509" s="250"/>
      <c r="D509" s="251"/>
      <c r="E509" s="252"/>
      <c r="F509" s="252"/>
      <c r="G509" s="252"/>
      <c r="H509" s="253"/>
      <c r="I509" s="252"/>
      <c r="J509" s="254"/>
      <c r="K509" s="250"/>
      <c r="L509" s="251"/>
      <c r="M509" s="251"/>
      <c r="N509" s="252"/>
      <c r="O509" s="252"/>
      <c r="P509" s="252"/>
      <c r="Q509" s="253"/>
      <c r="R509" s="252"/>
      <c r="S509" s="273"/>
    </row>
    <row r="510" spans="1:19">
      <c r="A510" s="255"/>
      <c r="B510" s="355"/>
      <c r="C510" s="256"/>
      <c r="D510" s="257"/>
      <c r="E510" s="258"/>
      <c r="F510" s="258"/>
      <c r="G510" s="258"/>
      <c r="H510" s="259"/>
      <c r="I510" s="258"/>
      <c r="J510" s="248"/>
      <c r="K510" s="256"/>
      <c r="L510" s="257"/>
      <c r="M510" s="257"/>
      <c r="N510" s="258"/>
      <c r="O510" s="258"/>
      <c r="P510" s="258"/>
      <c r="Q510" s="259"/>
      <c r="R510" s="258"/>
      <c r="S510" s="272"/>
    </row>
    <row r="511" spans="1:19">
      <c r="A511" s="249"/>
      <c r="B511" s="354"/>
      <c r="C511" s="250"/>
      <c r="D511" s="251"/>
      <c r="E511" s="252"/>
      <c r="F511" s="252"/>
      <c r="G511" s="252"/>
      <c r="H511" s="253"/>
      <c r="I511" s="252"/>
      <c r="J511" s="254"/>
      <c r="K511" s="250"/>
      <c r="L511" s="251"/>
      <c r="M511" s="251"/>
      <c r="N511" s="252"/>
      <c r="O511" s="252"/>
      <c r="P511" s="252"/>
      <c r="Q511" s="253"/>
      <c r="R511" s="252"/>
      <c r="S511" s="273"/>
    </row>
    <row r="512" spans="1:19">
      <c r="A512" s="255"/>
      <c r="B512" s="355"/>
      <c r="C512" s="256"/>
      <c r="D512" s="257"/>
      <c r="E512" s="258"/>
      <c r="F512" s="258"/>
      <c r="G512" s="258"/>
      <c r="H512" s="259"/>
      <c r="I512" s="258"/>
      <c r="J512" s="248"/>
      <c r="K512" s="256"/>
      <c r="L512" s="257"/>
      <c r="M512" s="257"/>
      <c r="N512" s="258"/>
      <c r="O512" s="258"/>
      <c r="P512" s="258"/>
      <c r="Q512" s="259"/>
      <c r="R512" s="258"/>
      <c r="S512" s="272"/>
    </row>
    <row r="513" spans="1:19">
      <c r="A513" s="249"/>
      <c r="B513" s="354"/>
      <c r="C513" s="250"/>
      <c r="D513" s="251"/>
      <c r="E513" s="252"/>
      <c r="F513" s="252"/>
      <c r="G513" s="252"/>
      <c r="H513" s="253"/>
      <c r="I513" s="252"/>
      <c r="J513" s="254"/>
      <c r="K513" s="250"/>
      <c r="L513" s="251"/>
      <c r="M513" s="251"/>
      <c r="N513" s="252"/>
      <c r="O513" s="252"/>
      <c r="P513" s="252"/>
      <c r="Q513" s="253"/>
      <c r="R513" s="252"/>
      <c r="S513" s="273"/>
    </row>
    <row r="514" spans="1:19">
      <c r="A514" s="255"/>
      <c r="B514" s="355"/>
      <c r="C514" s="256"/>
      <c r="D514" s="257"/>
      <c r="E514" s="258"/>
      <c r="F514" s="258"/>
      <c r="G514" s="258"/>
      <c r="H514" s="259"/>
      <c r="I514" s="258"/>
      <c r="J514" s="248"/>
      <c r="K514" s="256"/>
      <c r="L514" s="257"/>
      <c r="M514" s="257"/>
      <c r="N514" s="258"/>
      <c r="O514" s="258"/>
      <c r="P514" s="258"/>
      <c r="Q514" s="259"/>
      <c r="R514" s="258"/>
      <c r="S514" s="272"/>
    </row>
    <row r="515" spans="1:19">
      <c r="A515" s="249"/>
      <c r="B515" s="354"/>
      <c r="C515" s="250"/>
      <c r="D515" s="251"/>
      <c r="E515" s="252"/>
      <c r="F515" s="252"/>
      <c r="G515" s="252"/>
      <c r="H515" s="253"/>
      <c r="I515" s="252"/>
      <c r="J515" s="254"/>
      <c r="K515" s="250"/>
      <c r="L515" s="251"/>
      <c r="M515" s="251"/>
      <c r="N515" s="252"/>
      <c r="O515" s="252"/>
      <c r="P515" s="252"/>
      <c r="Q515" s="253"/>
      <c r="R515" s="252"/>
      <c r="S515" s="273"/>
    </row>
    <row r="516" spans="1:19">
      <c r="A516" s="255"/>
      <c r="B516" s="355"/>
      <c r="C516" s="256"/>
      <c r="D516" s="257"/>
      <c r="E516" s="258"/>
      <c r="F516" s="258"/>
      <c r="G516" s="258"/>
      <c r="H516" s="259"/>
      <c r="I516" s="258"/>
      <c r="J516" s="248"/>
      <c r="K516" s="256"/>
      <c r="L516" s="257"/>
      <c r="M516" s="257"/>
      <c r="N516" s="258"/>
      <c r="O516" s="258"/>
      <c r="P516" s="258"/>
      <c r="Q516" s="259"/>
      <c r="R516" s="258"/>
      <c r="S516" s="272"/>
    </row>
    <row r="517" spans="1:19" ht="15" thickBot="1">
      <c r="A517" s="262"/>
      <c r="B517" s="361"/>
      <c r="C517" s="250"/>
      <c r="D517" s="251"/>
      <c r="E517" s="252"/>
      <c r="F517" s="252"/>
      <c r="G517" s="252"/>
      <c r="H517" s="253"/>
      <c r="I517" s="252"/>
      <c r="J517" s="254"/>
      <c r="K517" s="250"/>
      <c r="L517" s="251"/>
      <c r="M517" s="251"/>
      <c r="N517" s="252"/>
      <c r="O517" s="252"/>
      <c r="P517" s="252"/>
      <c r="Q517" s="253"/>
      <c r="R517" s="252"/>
      <c r="S517" s="273"/>
    </row>
    <row r="518" spans="1:19">
      <c r="A518" s="263"/>
      <c r="B518" s="263"/>
      <c r="C518" s="264"/>
      <c r="D518" s="265"/>
      <c r="E518" s="263"/>
      <c r="F518" s="263"/>
      <c r="G518" s="263"/>
      <c r="H518" s="266"/>
      <c r="I518" s="263"/>
      <c r="J518" s="263"/>
      <c r="K518" s="264"/>
      <c r="L518" s="265"/>
      <c r="M518" s="265"/>
      <c r="N518" s="263"/>
      <c r="O518" s="263"/>
      <c r="P518" s="263"/>
      <c r="Q518" s="266"/>
      <c r="R518" s="263"/>
      <c r="S518" s="265"/>
    </row>
    <row r="519" spans="1:19">
      <c r="A519" s="263"/>
      <c r="B519" s="263"/>
      <c r="C519" s="264"/>
      <c r="D519" s="265"/>
      <c r="E519" s="263"/>
      <c r="F519" s="263"/>
      <c r="G519" s="263"/>
      <c r="H519" s="266"/>
      <c r="I519" s="263"/>
      <c r="J519" s="263"/>
      <c r="K519" s="264"/>
      <c r="L519" s="265"/>
      <c r="M519" s="265"/>
      <c r="N519" s="263"/>
      <c r="O519" s="263"/>
      <c r="P519" s="263"/>
      <c r="Q519" s="266"/>
      <c r="R519" s="263"/>
      <c r="S519" s="265"/>
    </row>
    <row r="520" spans="1:19">
      <c r="A520" s="263"/>
      <c r="B520" s="263"/>
      <c r="C520" s="264"/>
      <c r="D520" s="265"/>
      <c r="E520" s="263"/>
      <c r="F520" s="263"/>
      <c r="G520" s="263"/>
      <c r="H520" s="266"/>
      <c r="I520" s="263"/>
      <c r="J520" s="263"/>
      <c r="K520" s="264"/>
      <c r="L520" s="265"/>
      <c r="M520" s="265"/>
      <c r="N520" s="263"/>
      <c r="O520" s="263"/>
      <c r="P520" s="263"/>
      <c r="Q520" s="266"/>
      <c r="R520" s="263"/>
      <c r="S520" s="265"/>
    </row>
    <row r="521" spans="1:19" ht="15.5">
      <c r="A521" s="267"/>
      <c r="B521" s="267"/>
      <c r="C521" s="268"/>
      <c r="D521" s="269">
        <f>SUM(D4:D520)</f>
        <v>4566</v>
      </c>
      <c r="E521" s="267"/>
      <c r="F521" s="267"/>
      <c r="G521" s="267"/>
      <c r="H521" s="270"/>
      <c r="I521" s="267"/>
      <c r="J521" s="267"/>
      <c r="K521" s="268"/>
      <c r="L521" s="269">
        <f>SUM(L4:L520)</f>
        <v>2411</v>
      </c>
      <c r="M521" s="269"/>
      <c r="N521" s="267"/>
      <c r="O521" s="267"/>
      <c r="P521" s="267"/>
      <c r="Q521" s="270"/>
      <c r="R521" s="267"/>
      <c r="S521" s="269">
        <f>SUM(S4:S520)</f>
        <v>247</v>
      </c>
    </row>
  </sheetData>
  <autoFilter ref="A3:S3" xr:uid="{BA510DAC-DE83-4822-8B8C-A8ADA660B030}"/>
  <mergeCells count="21">
    <mergeCell ref="A37:A38"/>
    <mergeCell ref="C37:C38"/>
    <mergeCell ref="D37:D38"/>
    <mergeCell ref="E37:E38"/>
    <mergeCell ref="F37:F38"/>
    <mergeCell ref="G37:G38"/>
    <mergeCell ref="H37:H38"/>
    <mergeCell ref="C1:S1"/>
    <mergeCell ref="G18:G19"/>
    <mergeCell ref="I37:I38"/>
    <mergeCell ref="J37:J38"/>
    <mergeCell ref="H18:H19"/>
    <mergeCell ref="I18:I19"/>
    <mergeCell ref="J18:J19"/>
    <mergeCell ref="C2:J2"/>
    <mergeCell ref="K2:R2"/>
    <mergeCell ref="A18:A19"/>
    <mergeCell ref="C18:C19"/>
    <mergeCell ref="D18:D19"/>
    <mergeCell ref="E18:E19"/>
    <mergeCell ref="F18:F19"/>
  </mergeCells>
  <phoneticPr fontId="27"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7353EE3B-1733-4FE0-A7DB-66262CA70AAE}">
          <x14:formula1>
            <xm:f>'Intern Deploy-Planning TKR DV'!$C$3:$C$5</xm:f>
          </x14:formula1>
          <xm:sqref>K4:K49 C63:C1048576 C4:C49 K63:K1048576</xm:sqref>
        </x14:dataValidation>
        <x14:dataValidation type="list" allowBlank="1" showInputMessage="1" showErrorMessage="1" xr:uid="{9AFEBF5C-BC80-4836-AD61-62C7F77BB587}">
          <x14:formula1>
            <xm:f>'Intern Deploy-Planning TKR DV'!$E$3:$E$7</xm:f>
          </x14:formula1>
          <xm:sqref>E4:E49 M4:M49 E63:E1048576 M63:M1048576</xm:sqref>
        </x14:dataValidation>
        <x14:dataValidation type="list" allowBlank="1" showInputMessage="1" showErrorMessage="1" xr:uid="{1CB52532-4CD9-4E28-99EF-6C2010762C9D}">
          <x14:formula1>
            <xm:f>'Intern Deploy-Planning TKR DV'!$B$3:$B$20</xm:f>
          </x14:formula1>
          <xm:sqref>A1:A49 A63:A1048576</xm:sqref>
        </x14:dataValidation>
        <x14:dataValidation type="list" allowBlank="1" showInputMessage="1" showErrorMessage="1" xr:uid="{99F1C248-0788-4C90-B9C7-39ED38710BFE}">
          <x14:formula1>
            <xm:f>'Intern Deploy-Planning TKR DV'!$F$3:$F$6</xm:f>
          </x14:formula1>
          <xm:sqref>F4:F49 F63:F1048576 N4:N49 N63:N1048576</xm:sqref>
        </x14:dataValidation>
        <x14:dataValidation type="list" allowBlank="1" showInputMessage="1" showErrorMessage="1" xr:uid="{2269F663-E9B2-4D6C-9DDB-6F3EF7191674}">
          <x14:formula1>
            <xm:f>'Intern Deploy-Planning TKR DV'!$G$3:$G$14</xm:f>
          </x14:formula1>
          <xm:sqref>G4:G49 G63:G1048576 O4:P49 O63:P1048576</xm:sqref>
        </x14:dataValidation>
        <x14:dataValidation type="list" allowBlank="1" showInputMessage="1" showErrorMessage="1" xr:uid="{D618FAD1-BC3D-4E88-AE0F-C3456EBEE139}">
          <x14:formula1>
            <xm:f>'Intern Deploy-Planning TKR DV'!$I$3:$I$5</xm:f>
          </x14:formula1>
          <xm:sqref>I4:I49 I63:I1048576 R4:R1048576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7254-F21C-49C6-972B-F8030321563B}">
  <dimension ref="A1:AD526"/>
  <sheetViews>
    <sheetView zoomScale="95" zoomScaleNormal="95" workbookViewId="0">
      <pane xSplit="2" ySplit="3" topLeftCell="C84" activePane="bottomRight" state="frozen"/>
      <selection pane="topRight" activeCell="B1" sqref="B1"/>
      <selection pane="bottomLeft" activeCell="A4" sqref="A4"/>
      <selection pane="bottomRight" activeCell="A89" sqref="A89:XFD89"/>
    </sheetView>
  </sheetViews>
  <sheetFormatPr defaultColWidth="8.453125" defaultRowHeight="14.5"/>
  <cols>
    <col min="1" max="2" width="17.453125" customWidth="1"/>
    <col min="3" max="3" width="20" bestFit="1" customWidth="1"/>
    <col min="4" max="4" width="21.453125" customWidth="1"/>
    <col min="5" max="7" width="8.453125" customWidth="1"/>
    <col min="8" max="8" width="9.453125" customWidth="1"/>
    <col min="9" max="9" width="16.453125" style="275" bestFit="1" customWidth="1"/>
    <col min="10" max="10" width="9" customWidth="1"/>
    <col min="11" max="11" width="41" customWidth="1"/>
    <col min="12" max="12" width="16" bestFit="1" customWidth="1"/>
    <col min="13" max="15" width="8.453125" customWidth="1"/>
    <col min="16" max="17" width="9.453125" customWidth="1"/>
    <col min="18" max="18" width="19.453125" style="275" bestFit="1" customWidth="1"/>
    <col min="19" max="19" width="13.453125" customWidth="1"/>
    <col min="20" max="20" width="13.453125" style="274" customWidth="1"/>
    <col min="30" max="30" width="26.453125" bestFit="1" customWidth="1"/>
    <col min="50" max="50" width="15.453125" bestFit="1" customWidth="1"/>
  </cols>
  <sheetData>
    <row r="1" spans="1:20" ht="53.25" customHeight="1" thickBot="1">
      <c r="A1" s="385"/>
      <c r="B1" s="385"/>
      <c r="C1" s="236"/>
      <c r="D1" s="576" t="s">
        <v>1025</v>
      </c>
      <c r="E1" s="576"/>
      <c r="F1" s="576"/>
      <c r="G1" s="576"/>
      <c r="H1" s="576"/>
      <c r="I1" s="576"/>
      <c r="J1" s="576"/>
      <c r="K1" s="576"/>
      <c r="L1" s="576"/>
      <c r="M1" s="576"/>
      <c r="N1" s="576"/>
      <c r="O1" s="576"/>
      <c r="P1" s="576"/>
      <c r="Q1" s="576"/>
      <c r="R1" s="576"/>
      <c r="S1" s="576"/>
      <c r="T1" s="576"/>
    </row>
    <row r="2" spans="1:20" ht="53.25" customHeight="1" thickBot="1">
      <c r="A2" s="236"/>
      <c r="B2" s="236"/>
      <c r="C2" s="236"/>
      <c r="D2" s="581" t="s">
        <v>1026</v>
      </c>
      <c r="E2" s="581"/>
      <c r="F2" s="581"/>
      <c r="G2" s="581"/>
      <c r="H2" s="581"/>
      <c r="I2" s="581"/>
      <c r="J2" s="581"/>
      <c r="K2" s="581"/>
      <c r="L2" s="582" t="s">
        <v>1027</v>
      </c>
      <c r="M2" s="582"/>
      <c r="N2" s="582"/>
      <c r="O2" s="582"/>
      <c r="P2" s="582"/>
      <c r="Q2" s="582"/>
      <c r="R2" s="582"/>
      <c r="S2" s="582"/>
      <c r="T2" s="391"/>
    </row>
    <row r="3" spans="1:20" ht="33.75" customHeight="1" thickBot="1">
      <c r="A3" s="237" t="s">
        <v>1060</v>
      </c>
      <c r="B3" s="237" t="s">
        <v>1016</v>
      </c>
      <c r="C3" s="237" t="s">
        <v>7</v>
      </c>
      <c r="D3" s="386" t="s">
        <v>1028</v>
      </c>
      <c r="E3" s="387" t="s">
        <v>1029</v>
      </c>
      <c r="F3" s="388" t="s">
        <v>1030</v>
      </c>
      <c r="G3" s="388" t="s">
        <v>1031</v>
      </c>
      <c r="H3" s="388" t="s">
        <v>1032</v>
      </c>
      <c r="I3" s="389" t="s">
        <v>1033</v>
      </c>
      <c r="J3" s="388" t="s">
        <v>1034</v>
      </c>
      <c r="K3" s="390" t="s">
        <v>1035</v>
      </c>
      <c r="L3" s="238" t="s">
        <v>1036</v>
      </c>
      <c r="M3" s="239" t="s">
        <v>994</v>
      </c>
      <c r="N3" s="240" t="s">
        <v>1037</v>
      </c>
      <c r="O3" s="240" t="s">
        <v>1038</v>
      </c>
      <c r="P3" s="240" t="s">
        <v>1039</v>
      </c>
      <c r="Q3" s="240" t="s">
        <v>1040</v>
      </c>
      <c r="R3" s="241" t="s">
        <v>1041</v>
      </c>
      <c r="S3" s="242" t="s">
        <v>1042</v>
      </c>
      <c r="T3" s="271" t="s">
        <v>1043</v>
      </c>
    </row>
    <row r="4" spans="1:20" s="409" customFormat="1">
      <c r="A4" s="403" t="s">
        <v>1061</v>
      </c>
      <c r="B4" s="448" t="s">
        <v>1014</v>
      </c>
      <c r="C4" s="403"/>
      <c r="D4" s="452" t="s">
        <v>1022</v>
      </c>
      <c r="E4" s="449">
        <v>7</v>
      </c>
      <c r="F4" s="439">
        <v>2022</v>
      </c>
      <c r="G4" s="439" t="s">
        <v>47</v>
      </c>
      <c r="H4" s="439" t="s">
        <v>528</v>
      </c>
      <c r="I4" s="450">
        <v>44565</v>
      </c>
      <c r="J4" s="439" t="s">
        <v>1003</v>
      </c>
      <c r="K4" s="407" t="s">
        <v>1044</v>
      </c>
      <c r="L4" s="452" t="s">
        <v>1004</v>
      </c>
      <c r="M4" s="449">
        <v>7</v>
      </c>
      <c r="N4" s="439">
        <v>2022</v>
      </c>
      <c r="O4" s="439" t="s">
        <v>47</v>
      </c>
      <c r="P4" s="439" t="s">
        <v>528</v>
      </c>
      <c r="Q4" s="439"/>
      <c r="R4" s="450">
        <v>44565</v>
      </c>
      <c r="S4" s="439" t="s">
        <v>1003</v>
      </c>
      <c r="T4" s="408"/>
    </row>
    <row r="5" spans="1:20">
      <c r="A5" s="353" t="s">
        <v>1061</v>
      </c>
      <c r="B5" s="255" t="s">
        <v>1014</v>
      </c>
      <c r="C5" s="355"/>
      <c r="D5" s="454" t="s">
        <v>1020</v>
      </c>
      <c r="E5" s="257">
        <v>16</v>
      </c>
      <c r="F5" s="258">
        <v>2022</v>
      </c>
      <c r="G5" s="258" t="s">
        <v>78</v>
      </c>
      <c r="H5" s="258" t="s">
        <v>547</v>
      </c>
      <c r="I5" s="259">
        <v>44683</v>
      </c>
      <c r="J5" s="246" t="s">
        <v>1003</v>
      </c>
      <c r="K5" s="248" t="s">
        <v>1044</v>
      </c>
      <c r="L5" s="454" t="s">
        <v>1022</v>
      </c>
      <c r="M5" s="257">
        <v>16</v>
      </c>
      <c r="N5" s="258">
        <v>2022</v>
      </c>
      <c r="O5" s="258" t="s">
        <v>78</v>
      </c>
      <c r="P5" s="258" t="s">
        <v>547</v>
      </c>
      <c r="Q5" s="258"/>
      <c r="R5" s="259">
        <v>44683</v>
      </c>
      <c r="S5" s="246" t="s">
        <v>1003</v>
      </c>
      <c r="T5" s="272"/>
    </row>
    <row r="6" spans="1:20" s="437" customFormat="1">
      <c r="A6" s="438" t="s">
        <v>1061</v>
      </c>
      <c r="B6" s="419" t="s">
        <v>1014</v>
      </c>
      <c r="C6" s="431"/>
      <c r="D6" s="453" t="s">
        <v>1004</v>
      </c>
      <c r="E6" s="432">
        <v>14</v>
      </c>
      <c r="F6" s="433">
        <v>2022</v>
      </c>
      <c r="G6" s="433" t="s">
        <v>99</v>
      </c>
      <c r="H6" s="433" t="s">
        <v>563</v>
      </c>
      <c r="I6" s="434">
        <v>44810</v>
      </c>
      <c r="J6" s="433" t="s">
        <v>1003</v>
      </c>
      <c r="K6" s="435" t="s">
        <v>1044</v>
      </c>
      <c r="L6" s="453" t="s">
        <v>1004</v>
      </c>
      <c r="M6" s="432">
        <v>14</v>
      </c>
      <c r="N6" s="433">
        <v>2022</v>
      </c>
      <c r="O6" s="433" t="s">
        <v>99</v>
      </c>
      <c r="P6" s="433" t="s">
        <v>563</v>
      </c>
      <c r="Q6" s="433"/>
      <c r="R6" s="434">
        <v>44810</v>
      </c>
      <c r="S6" s="433" t="s">
        <v>1003</v>
      </c>
      <c r="T6" s="436"/>
    </row>
    <row r="7" spans="1:20">
      <c r="A7" s="353" t="s">
        <v>1061</v>
      </c>
      <c r="B7" s="255" t="s">
        <v>1014</v>
      </c>
      <c r="C7" s="355"/>
      <c r="D7" s="453" t="s">
        <v>1004</v>
      </c>
      <c r="E7" s="257">
        <v>21</v>
      </c>
      <c r="F7" s="258">
        <v>2023</v>
      </c>
      <c r="G7" s="258" t="s">
        <v>47</v>
      </c>
      <c r="H7" s="258" t="s">
        <v>528</v>
      </c>
      <c r="I7" s="259">
        <v>44929</v>
      </c>
      <c r="J7" s="258" t="s">
        <v>1003</v>
      </c>
      <c r="K7" s="248" t="s">
        <v>1044</v>
      </c>
      <c r="L7" s="454" t="s">
        <v>1004</v>
      </c>
      <c r="M7" s="257">
        <v>16</v>
      </c>
      <c r="N7" s="257">
        <v>2023</v>
      </c>
      <c r="O7" s="258" t="s">
        <v>47</v>
      </c>
      <c r="P7" s="258" t="s">
        <v>528</v>
      </c>
      <c r="Q7" s="258"/>
      <c r="R7" s="259">
        <v>44929</v>
      </c>
      <c r="S7" s="258" t="s">
        <v>1003</v>
      </c>
      <c r="T7" s="272"/>
    </row>
    <row r="8" spans="1:20" s="409" customFormat="1">
      <c r="A8" s="403" t="s">
        <v>1061</v>
      </c>
      <c r="B8" s="260" t="s">
        <v>1014</v>
      </c>
      <c r="C8" s="358"/>
      <c r="D8" s="455" t="s">
        <v>1004</v>
      </c>
      <c r="E8" s="404">
        <v>44</v>
      </c>
      <c r="F8" s="405">
        <v>2023</v>
      </c>
      <c r="G8" s="405" t="s">
        <v>78</v>
      </c>
      <c r="H8" s="405" t="s">
        <v>547</v>
      </c>
      <c r="I8" s="406">
        <v>45047</v>
      </c>
      <c r="J8" s="405" t="s">
        <v>1003</v>
      </c>
      <c r="K8" s="407" t="s">
        <v>1044</v>
      </c>
      <c r="L8" s="455"/>
      <c r="M8" s="404"/>
      <c r="N8" s="404"/>
      <c r="O8" s="405"/>
      <c r="P8" s="405"/>
      <c r="Q8" s="405"/>
      <c r="R8" s="406"/>
      <c r="S8" s="405"/>
      <c r="T8" s="408"/>
    </row>
    <row r="9" spans="1:20">
      <c r="A9" s="353" t="s">
        <v>1061</v>
      </c>
      <c r="B9" s="255" t="s">
        <v>1014</v>
      </c>
      <c r="C9" s="355"/>
      <c r="D9" s="453" t="s">
        <v>1004</v>
      </c>
      <c r="E9" s="257">
        <v>23</v>
      </c>
      <c r="F9" s="258">
        <v>2023</v>
      </c>
      <c r="G9" s="258" t="s">
        <v>99</v>
      </c>
      <c r="H9" s="258" t="s">
        <v>563</v>
      </c>
      <c r="I9" s="259">
        <v>45174</v>
      </c>
      <c r="J9" s="258" t="s">
        <v>1003</v>
      </c>
      <c r="K9" s="248" t="s">
        <v>1044</v>
      </c>
      <c r="L9" s="454"/>
      <c r="M9" s="257"/>
      <c r="N9" s="257"/>
      <c r="O9" s="258"/>
      <c r="P9" s="258"/>
      <c r="Q9" s="258"/>
      <c r="R9" s="259"/>
      <c r="S9" s="258"/>
      <c r="T9" s="272"/>
    </row>
    <row r="10" spans="1:20" s="437" customFormat="1">
      <c r="A10" s="438" t="s">
        <v>1061</v>
      </c>
      <c r="B10" s="419" t="s">
        <v>1014</v>
      </c>
      <c r="C10" s="431"/>
      <c r="D10" s="453" t="s">
        <v>1004</v>
      </c>
      <c r="E10" s="432">
        <v>5</v>
      </c>
      <c r="F10" s="433">
        <v>2022</v>
      </c>
      <c r="G10" s="433" t="s">
        <v>47</v>
      </c>
      <c r="H10" s="433" t="s">
        <v>528</v>
      </c>
      <c r="I10" s="434">
        <v>44565</v>
      </c>
      <c r="J10" s="433" t="s">
        <v>1003</v>
      </c>
      <c r="K10" s="435" t="s">
        <v>1045</v>
      </c>
      <c r="L10" s="453" t="s">
        <v>1004</v>
      </c>
      <c r="M10" s="432">
        <v>5</v>
      </c>
      <c r="N10" s="433">
        <v>2022</v>
      </c>
      <c r="O10" s="433" t="s">
        <v>47</v>
      </c>
      <c r="P10" s="433" t="s">
        <v>528</v>
      </c>
      <c r="Q10" s="433"/>
      <c r="R10" s="434">
        <v>44565</v>
      </c>
      <c r="S10" s="434" t="s">
        <v>1003</v>
      </c>
      <c r="T10" s="436"/>
    </row>
    <row r="11" spans="1:20" s="409" customFormat="1">
      <c r="A11" s="403" t="s">
        <v>1061</v>
      </c>
      <c r="B11" s="260" t="s">
        <v>1014</v>
      </c>
      <c r="C11" s="358"/>
      <c r="D11" s="455" t="s">
        <v>1020</v>
      </c>
      <c r="E11" s="404">
        <v>45</v>
      </c>
      <c r="F11" s="405">
        <v>2022</v>
      </c>
      <c r="G11" s="405" t="s">
        <v>78</v>
      </c>
      <c r="H11" s="405" t="s">
        <v>547</v>
      </c>
      <c r="I11" s="406">
        <v>44704</v>
      </c>
      <c r="J11" s="439" t="s">
        <v>1003</v>
      </c>
      <c r="K11" s="407" t="s">
        <v>1045</v>
      </c>
      <c r="L11" s="455" t="s">
        <v>1022</v>
      </c>
      <c r="M11" s="404">
        <v>45</v>
      </c>
      <c r="N11" s="405">
        <v>2022</v>
      </c>
      <c r="O11" s="405" t="s">
        <v>78</v>
      </c>
      <c r="P11" s="405" t="s">
        <v>547</v>
      </c>
      <c r="Q11" s="405"/>
      <c r="R11" s="406">
        <v>44704</v>
      </c>
      <c r="S11" s="439" t="s">
        <v>1003</v>
      </c>
      <c r="T11" s="408"/>
    </row>
    <row r="12" spans="1:20" s="409" customFormat="1">
      <c r="A12" s="403" t="s">
        <v>1061</v>
      </c>
      <c r="B12" s="260" t="s">
        <v>1014</v>
      </c>
      <c r="C12" s="358"/>
      <c r="D12" s="455" t="s">
        <v>1004</v>
      </c>
      <c r="E12" s="404">
        <v>8</v>
      </c>
      <c r="F12" s="405">
        <v>2022</v>
      </c>
      <c r="G12" s="405" t="s">
        <v>99</v>
      </c>
      <c r="H12" s="405" t="s">
        <v>556</v>
      </c>
      <c r="I12" s="406">
        <v>44747</v>
      </c>
      <c r="J12" s="439" t="s">
        <v>1003</v>
      </c>
      <c r="K12" s="407" t="s">
        <v>1045</v>
      </c>
      <c r="L12" s="455" t="s">
        <v>1004</v>
      </c>
      <c r="M12" s="404">
        <v>8</v>
      </c>
      <c r="N12" s="405">
        <v>2022</v>
      </c>
      <c r="O12" s="405" t="s">
        <v>99</v>
      </c>
      <c r="P12" s="405" t="s">
        <v>556</v>
      </c>
      <c r="Q12" s="405"/>
      <c r="R12" s="406">
        <v>44747</v>
      </c>
      <c r="S12" s="439" t="s">
        <v>1003</v>
      </c>
      <c r="T12" s="408"/>
    </row>
    <row r="13" spans="1:20">
      <c r="A13" s="353" t="s">
        <v>1061</v>
      </c>
      <c r="B13" s="255" t="s">
        <v>1014</v>
      </c>
      <c r="C13" s="355"/>
      <c r="D13" s="454" t="s">
        <v>1020</v>
      </c>
      <c r="E13" s="257">
        <v>6</v>
      </c>
      <c r="F13" s="258">
        <v>2022</v>
      </c>
      <c r="G13" s="258" t="s">
        <v>78</v>
      </c>
      <c r="H13" s="258" t="s">
        <v>551</v>
      </c>
      <c r="I13" s="259">
        <v>44732</v>
      </c>
      <c r="J13" s="246" t="s">
        <v>1003</v>
      </c>
      <c r="K13" s="248" t="s">
        <v>1045</v>
      </c>
      <c r="L13" s="454" t="s">
        <v>1022</v>
      </c>
      <c r="M13" s="257">
        <v>6</v>
      </c>
      <c r="N13" s="258">
        <v>2022</v>
      </c>
      <c r="O13" s="258" t="s">
        <v>78</v>
      </c>
      <c r="P13" s="258" t="s">
        <v>551</v>
      </c>
      <c r="Q13" s="258"/>
      <c r="R13" s="259">
        <v>44732</v>
      </c>
      <c r="S13" s="246" t="s">
        <v>1003</v>
      </c>
      <c r="T13" s="248"/>
    </row>
    <row r="14" spans="1:20" s="409" customFormat="1">
      <c r="A14" s="403" t="s">
        <v>1061</v>
      </c>
      <c r="B14" s="260" t="s">
        <v>1014</v>
      </c>
      <c r="C14" s="358"/>
      <c r="D14" s="455" t="s">
        <v>1004</v>
      </c>
      <c r="E14" s="404">
        <v>6</v>
      </c>
      <c r="F14" s="405">
        <v>2023</v>
      </c>
      <c r="G14" s="405" t="s">
        <v>47</v>
      </c>
      <c r="H14" s="405" t="s">
        <v>528</v>
      </c>
      <c r="I14" s="406">
        <v>44929</v>
      </c>
      <c r="J14" s="405" t="s">
        <v>1003</v>
      </c>
      <c r="K14" s="407" t="s">
        <v>1045</v>
      </c>
      <c r="L14" s="455" t="s">
        <v>1004</v>
      </c>
      <c r="M14" s="404">
        <v>4</v>
      </c>
      <c r="N14" s="404">
        <v>2023</v>
      </c>
      <c r="O14" s="405" t="s">
        <v>47</v>
      </c>
      <c r="P14" s="405" t="s">
        <v>528</v>
      </c>
      <c r="Q14" s="405"/>
      <c r="R14" s="406">
        <v>44929</v>
      </c>
      <c r="S14" s="405" t="s">
        <v>1003</v>
      </c>
      <c r="T14" s="408"/>
    </row>
    <row r="15" spans="1:20" s="409" customFormat="1">
      <c r="A15" s="403" t="s">
        <v>1061</v>
      </c>
      <c r="B15" s="260" t="s">
        <v>1014</v>
      </c>
      <c r="C15" s="358"/>
      <c r="D15" s="455" t="s">
        <v>1020</v>
      </c>
      <c r="E15" s="404">
        <v>42</v>
      </c>
      <c r="F15" s="405">
        <v>2023</v>
      </c>
      <c r="G15" s="405" t="s">
        <v>78</v>
      </c>
      <c r="H15" s="405" t="s">
        <v>547</v>
      </c>
      <c r="I15" s="406">
        <v>45068</v>
      </c>
      <c r="J15" s="405" t="s">
        <v>1003</v>
      </c>
      <c r="K15" s="407" t="s">
        <v>1045</v>
      </c>
      <c r="L15" s="455"/>
      <c r="M15" s="404"/>
      <c r="N15" s="404"/>
      <c r="O15" s="405"/>
      <c r="P15" s="405"/>
      <c r="Q15" s="405"/>
      <c r="R15" s="406"/>
      <c r="S15" s="405"/>
      <c r="T15" s="408"/>
    </row>
    <row r="16" spans="1:20">
      <c r="A16" s="353" t="s">
        <v>1061</v>
      </c>
      <c r="B16" s="255" t="s">
        <v>1014</v>
      </c>
      <c r="C16" s="355"/>
      <c r="D16" s="453" t="s">
        <v>1020</v>
      </c>
      <c r="E16" s="257">
        <v>0</v>
      </c>
      <c r="F16" s="258">
        <v>2023</v>
      </c>
      <c r="G16" s="258" t="s">
        <v>78</v>
      </c>
      <c r="H16" s="258" t="s">
        <v>551</v>
      </c>
      <c r="I16" s="259">
        <v>45096</v>
      </c>
      <c r="J16" s="258" t="s">
        <v>1003</v>
      </c>
      <c r="K16" s="248" t="s">
        <v>1045</v>
      </c>
      <c r="L16" s="454"/>
      <c r="M16" s="257"/>
      <c r="N16" s="257"/>
      <c r="O16" s="258"/>
      <c r="P16" s="258"/>
      <c r="Q16" s="258"/>
      <c r="R16" s="259"/>
      <c r="S16" s="258"/>
      <c r="T16" s="272"/>
    </row>
    <row r="17" spans="1:20" s="409" customFormat="1">
      <c r="A17" s="403" t="s">
        <v>1061</v>
      </c>
      <c r="B17" s="260" t="s">
        <v>1014</v>
      </c>
      <c r="C17" s="358"/>
      <c r="D17" s="455" t="s">
        <v>1004</v>
      </c>
      <c r="E17" s="404">
        <v>0</v>
      </c>
      <c r="F17" s="405">
        <v>2023</v>
      </c>
      <c r="G17" s="405" t="s">
        <v>99</v>
      </c>
      <c r="H17" s="405" t="s">
        <v>556</v>
      </c>
      <c r="I17" s="406">
        <v>45112</v>
      </c>
      <c r="J17" s="405" t="s">
        <v>1003</v>
      </c>
      <c r="K17" s="407" t="s">
        <v>1045</v>
      </c>
      <c r="L17" s="455"/>
      <c r="M17" s="404"/>
      <c r="N17" s="404"/>
      <c r="O17" s="405"/>
      <c r="P17" s="405"/>
      <c r="Q17" s="405"/>
      <c r="R17" s="406"/>
      <c r="S17" s="405"/>
      <c r="T17" s="408"/>
    </row>
    <row r="18" spans="1:20" s="409" customFormat="1">
      <c r="A18" s="358" t="s">
        <v>1062</v>
      </c>
      <c r="B18" s="260" t="s">
        <v>806</v>
      </c>
      <c r="C18" s="358"/>
      <c r="D18" s="455" t="s">
        <v>1004</v>
      </c>
      <c r="E18" s="404">
        <v>31</v>
      </c>
      <c r="F18" s="405">
        <v>2022</v>
      </c>
      <c r="G18" s="405" t="s">
        <v>47</v>
      </c>
      <c r="H18" s="405" t="s">
        <v>1007</v>
      </c>
      <c r="I18" s="406"/>
      <c r="J18" s="405" t="s">
        <v>340</v>
      </c>
      <c r="K18" s="407" t="s">
        <v>1046</v>
      </c>
      <c r="L18" s="455" t="s">
        <v>1004</v>
      </c>
      <c r="M18" s="404">
        <v>30</v>
      </c>
      <c r="N18" s="404">
        <v>2022</v>
      </c>
      <c r="O18" s="405" t="s">
        <v>47</v>
      </c>
      <c r="P18" s="405"/>
      <c r="Q18" s="405"/>
      <c r="R18" s="406"/>
      <c r="S18" s="405" t="s">
        <v>340</v>
      </c>
      <c r="T18" s="408">
        <v>14.399999999999999</v>
      </c>
    </row>
    <row r="19" spans="1:20" s="409" customFormat="1">
      <c r="A19" s="358" t="s">
        <v>1062</v>
      </c>
      <c r="B19" s="260" t="s">
        <v>806</v>
      </c>
      <c r="C19" s="358"/>
      <c r="D19" s="455" t="s">
        <v>1004</v>
      </c>
      <c r="E19" s="404">
        <v>8</v>
      </c>
      <c r="F19" s="405">
        <v>2022</v>
      </c>
      <c r="G19" s="405" t="s">
        <v>78</v>
      </c>
      <c r="H19" s="405"/>
      <c r="I19" s="406"/>
      <c r="J19" s="405" t="s">
        <v>340</v>
      </c>
      <c r="K19" s="407" t="s">
        <v>1046</v>
      </c>
      <c r="L19" s="455" t="s">
        <v>1004</v>
      </c>
      <c r="M19" s="404">
        <v>8</v>
      </c>
      <c r="N19" s="404">
        <v>2022</v>
      </c>
      <c r="O19" s="405" t="s">
        <v>78</v>
      </c>
      <c r="P19" s="405"/>
      <c r="Q19" s="405"/>
      <c r="R19" s="406"/>
      <c r="S19" s="405" t="s">
        <v>340</v>
      </c>
      <c r="T19" s="408">
        <v>2</v>
      </c>
    </row>
    <row r="20" spans="1:20">
      <c r="A20" s="355" t="s">
        <v>1062</v>
      </c>
      <c r="B20" s="255" t="s">
        <v>806</v>
      </c>
      <c r="C20" s="355"/>
      <c r="D20" s="454" t="s">
        <v>1004</v>
      </c>
      <c r="E20" s="257">
        <v>41</v>
      </c>
      <c r="F20" s="258">
        <v>2022</v>
      </c>
      <c r="G20" s="258" t="s">
        <v>99</v>
      </c>
      <c r="H20" s="258"/>
      <c r="I20" s="259"/>
      <c r="J20" s="258" t="s">
        <v>340</v>
      </c>
      <c r="K20" s="248" t="s">
        <v>1046</v>
      </c>
      <c r="L20" s="454" t="s">
        <v>1004</v>
      </c>
      <c r="M20" s="257">
        <v>41</v>
      </c>
      <c r="N20" s="257">
        <v>2022</v>
      </c>
      <c r="O20" s="258" t="s">
        <v>99</v>
      </c>
      <c r="P20" s="258"/>
      <c r="Q20" s="258"/>
      <c r="R20" s="259"/>
      <c r="S20" s="258" t="s">
        <v>340</v>
      </c>
      <c r="T20" s="272">
        <v>19.68</v>
      </c>
    </row>
    <row r="21" spans="1:20">
      <c r="A21" s="355" t="s">
        <v>1062</v>
      </c>
      <c r="B21" s="255" t="s">
        <v>806</v>
      </c>
      <c r="C21" s="355"/>
      <c r="D21" s="456" t="s">
        <v>1004</v>
      </c>
      <c r="E21" s="257">
        <v>5</v>
      </c>
      <c r="F21" s="258">
        <v>2022</v>
      </c>
      <c r="G21" s="258" t="s">
        <v>121</v>
      </c>
      <c r="H21" s="258"/>
      <c r="I21" s="259"/>
      <c r="J21" s="258" t="s">
        <v>340</v>
      </c>
      <c r="K21" s="248" t="s">
        <v>1046</v>
      </c>
      <c r="L21" s="456" t="s">
        <v>1022</v>
      </c>
      <c r="M21" s="257">
        <v>5</v>
      </c>
      <c r="N21" s="257">
        <v>2022</v>
      </c>
      <c r="O21" s="258" t="s">
        <v>121</v>
      </c>
      <c r="P21" s="258"/>
      <c r="Q21" s="258"/>
      <c r="R21" s="259"/>
      <c r="S21" s="258" t="s">
        <v>340</v>
      </c>
      <c r="T21" s="272">
        <v>1</v>
      </c>
    </row>
    <row r="22" spans="1:20">
      <c r="A22" s="355" t="s">
        <v>1062</v>
      </c>
      <c r="B22" s="255" t="s">
        <v>806</v>
      </c>
      <c r="C22" s="355"/>
      <c r="D22" s="454" t="s">
        <v>1004</v>
      </c>
      <c r="E22" s="257">
        <v>53</v>
      </c>
      <c r="F22" s="258">
        <v>2023</v>
      </c>
      <c r="G22" s="258" t="s">
        <v>47</v>
      </c>
      <c r="H22" s="258"/>
      <c r="I22" s="259"/>
      <c r="J22" s="258" t="s">
        <v>340</v>
      </c>
      <c r="K22" s="248" t="s">
        <v>1056</v>
      </c>
      <c r="L22" s="454" t="s">
        <v>1004</v>
      </c>
      <c r="M22" s="257">
        <v>23</v>
      </c>
      <c r="N22" s="257">
        <v>2023</v>
      </c>
      <c r="O22" s="258" t="s">
        <v>47</v>
      </c>
      <c r="P22" s="258"/>
      <c r="Q22" s="258"/>
      <c r="R22" s="259"/>
      <c r="S22" s="258" t="s">
        <v>340</v>
      </c>
      <c r="T22" s="272"/>
    </row>
    <row r="23" spans="1:20" s="409" customFormat="1">
      <c r="A23" s="358" t="s">
        <v>1062</v>
      </c>
      <c r="B23" s="260" t="s">
        <v>806</v>
      </c>
      <c r="C23" s="358"/>
      <c r="D23" s="455" t="s">
        <v>1004</v>
      </c>
      <c r="E23" s="404">
        <v>17</v>
      </c>
      <c r="F23" s="405">
        <v>2023</v>
      </c>
      <c r="G23" s="405" t="s">
        <v>99</v>
      </c>
      <c r="H23" s="405"/>
      <c r="I23" s="406"/>
      <c r="J23" s="405" t="s">
        <v>340</v>
      </c>
      <c r="K23" s="407" t="s">
        <v>1056</v>
      </c>
      <c r="L23" s="455" t="s">
        <v>1004</v>
      </c>
      <c r="M23" s="404"/>
      <c r="N23" s="404">
        <v>2023</v>
      </c>
      <c r="O23" s="405"/>
      <c r="P23" s="405"/>
      <c r="Q23" s="405"/>
      <c r="R23" s="406"/>
      <c r="S23" s="405" t="s">
        <v>340</v>
      </c>
      <c r="T23" s="408"/>
    </row>
    <row r="24" spans="1:20" s="409" customFormat="1">
      <c r="A24" s="358" t="s">
        <v>1062</v>
      </c>
      <c r="B24" s="260" t="s">
        <v>207</v>
      </c>
      <c r="C24" s="358"/>
      <c r="D24" s="261" t="s">
        <v>1020</v>
      </c>
      <c r="E24" s="404">
        <v>32</v>
      </c>
      <c r="F24" s="405">
        <v>2022</v>
      </c>
      <c r="G24" s="405" t="s">
        <v>47</v>
      </c>
      <c r="H24" s="405" t="s">
        <v>1007</v>
      </c>
      <c r="I24" s="406"/>
      <c r="J24" s="405"/>
      <c r="K24" s="407"/>
      <c r="L24" s="261" t="s">
        <v>1022</v>
      </c>
      <c r="M24" s="404">
        <v>25</v>
      </c>
      <c r="N24" s="405">
        <v>2022</v>
      </c>
      <c r="O24" s="405" t="s">
        <v>99</v>
      </c>
      <c r="P24" s="405" t="s">
        <v>1007</v>
      </c>
      <c r="Q24" s="405"/>
      <c r="R24" s="406"/>
      <c r="S24" s="405"/>
      <c r="T24" s="408"/>
    </row>
    <row r="25" spans="1:20" ht="14.5" customHeight="1">
      <c r="A25" s="354" t="s">
        <v>1062</v>
      </c>
      <c r="B25" s="249" t="s">
        <v>207</v>
      </c>
      <c r="C25" s="354"/>
      <c r="D25" s="250" t="s">
        <v>1020</v>
      </c>
      <c r="E25" s="251">
        <v>11</v>
      </c>
      <c r="F25" s="252">
        <v>2022</v>
      </c>
      <c r="G25" s="252" t="s">
        <v>99</v>
      </c>
      <c r="H25" s="252" t="s">
        <v>556</v>
      </c>
      <c r="I25" s="253"/>
      <c r="J25" s="252"/>
      <c r="K25" s="254"/>
      <c r="L25" s="256" t="s">
        <v>1022</v>
      </c>
      <c r="M25" s="251">
        <v>11</v>
      </c>
      <c r="N25" s="252">
        <v>2022</v>
      </c>
      <c r="O25" s="252" t="s">
        <v>99</v>
      </c>
      <c r="P25" s="252" t="s">
        <v>556</v>
      </c>
      <c r="Q25" s="252"/>
      <c r="R25" s="253"/>
      <c r="S25" s="252"/>
      <c r="T25" s="273"/>
    </row>
    <row r="26" spans="1:20" s="464" customFormat="1">
      <c r="A26" s="457" t="s">
        <v>1062</v>
      </c>
      <c r="B26" s="458" t="s">
        <v>207</v>
      </c>
      <c r="C26" s="457"/>
      <c r="D26" s="428" t="s">
        <v>1020</v>
      </c>
      <c r="E26" s="459">
        <v>13</v>
      </c>
      <c r="F26" s="460">
        <v>2022</v>
      </c>
      <c r="G26" s="460" t="s">
        <v>47</v>
      </c>
      <c r="H26" s="460" t="s">
        <v>535</v>
      </c>
      <c r="I26" s="461"/>
      <c r="J26" s="460"/>
      <c r="K26" s="462"/>
      <c r="L26" s="428" t="s">
        <v>1022</v>
      </c>
      <c r="M26" s="459">
        <v>13</v>
      </c>
      <c r="N26" s="460">
        <v>2022</v>
      </c>
      <c r="O26" s="460" t="s">
        <v>78</v>
      </c>
      <c r="P26" s="460" t="s">
        <v>535</v>
      </c>
      <c r="Q26" s="460"/>
      <c r="R26" s="461"/>
      <c r="S26" s="460"/>
      <c r="T26" s="463"/>
    </row>
    <row r="27" spans="1:20" s="409" customFormat="1">
      <c r="A27" s="358" t="s">
        <v>1062</v>
      </c>
      <c r="B27" s="260" t="s">
        <v>207</v>
      </c>
      <c r="C27" s="358"/>
      <c r="D27" s="261" t="s">
        <v>1020</v>
      </c>
      <c r="E27" s="404">
        <v>20</v>
      </c>
      <c r="F27" s="405">
        <v>2022</v>
      </c>
      <c r="G27" s="405" t="s">
        <v>78</v>
      </c>
      <c r="H27" s="405" t="s">
        <v>547</v>
      </c>
      <c r="I27" s="406"/>
      <c r="J27" s="405"/>
      <c r="K27" s="407"/>
      <c r="L27" s="261" t="s">
        <v>1022</v>
      </c>
      <c r="M27" s="404">
        <v>29</v>
      </c>
      <c r="N27" s="405">
        <v>2022</v>
      </c>
      <c r="O27" s="405" t="s">
        <v>47</v>
      </c>
      <c r="P27" s="405" t="s">
        <v>547</v>
      </c>
      <c r="Q27" s="405"/>
      <c r="R27" s="406"/>
      <c r="S27" s="405"/>
      <c r="T27" s="408"/>
    </row>
    <row r="28" spans="1:20" s="437" customFormat="1">
      <c r="A28" s="431" t="s">
        <v>1062</v>
      </c>
      <c r="B28" s="419" t="s">
        <v>207</v>
      </c>
      <c r="C28" s="431"/>
      <c r="D28" s="428" t="s">
        <v>1020</v>
      </c>
      <c r="E28" s="432">
        <v>20</v>
      </c>
      <c r="F28" s="433">
        <v>2022</v>
      </c>
      <c r="G28" s="433" t="s">
        <v>78</v>
      </c>
      <c r="H28" s="433" t="s">
        <v>543</v>
      </c>
      <c r="I28" s="434"/>
      <c r="J28" s="433"/>
      <c r="K28" s="435"/>
      <c r="L28" s="428" t="s">
        <v>1022</v>
      </c>
      <c r="M28" s="432">
        <v>24</v>
      </c>
      <c r="N28" s="433">
        <v>2022</v>
      </c>
      <c r="O28" s="433" t="s">
        <v>121</v>
      </c>
      <c r="P28" s="433" t="s">
        <v>543</v>
      </c>
      <c r="Q28" s="433"/>
      <c r="R28" s="434"/>
      <c r="S28" s="433"/>
      <c r="T28" s="436"/>
    </row>
    <row r="29" spans="1:20" s="437" customFormat="1">
      <c r="A29" s="431" t="s">
        <v>1062</v>
      </c>
      <c r="B29" s="419" t="s">
        <v>207</v>
      </c>
      <c r="C29" s="431"/>
      <c r="D29" s="428" t="s">
        <v>1020</v>
      </c>
      <c r="E29" s="432">
        <v>20</v>
      </c>
      <c r="F29" s="433">
        <v>2022</v>
      </c>
      <c r="G29" s="433" t="s">
        <v>78</v>
      </c>
      <c r="H29" s="433" t="s">
        <v>551</v>
      </c>
      <c r="I29" s="434"/>
      <c r="J29" s="433"/>
      <c r="K29" s="435"/>
      <c r="L29" s="428" t="s">
        <v>1022</v>
      </c>
      <c r="M29" s="432">
        <v>5</v>
      </c>
      <c r="N29" s="433">
        <v>2022</v>
      </c>
      <c r="O29" s="433" t="s">
        <v>99</v>
      </c>
      <c r="P29" s="433" t="s">
        <v>551</v>
      </c>
      <c r="Q29" s="433"/>
      <c r="R29" s="434"/>
      <c r="S29" s="433"/>
      <c r="T29" s="436"/>
    </row>
    <row r="30" spans="1:20">
      <c r="A30" s="354" t="s">
        <v>1062</v>
      </c>
      <c r="B30" s="249" t="s">
        <v>207</v>
      </c>
      <c r="C30" s="354"/>
      <c r="D30" s="465" t="s">
        <v>1022</v>
      </c>
      <c r="E30" s="251">
        <v>64</v>
      </c>
      <c r="F30" s="252">
        <v>2023</v>
      </c>
      <c r="G30" s="252" t="s">
        <v>47</v>
      </c>
      <c r="H30" s="252" t="s">
        <v>528</v>
      </c>
      <c r="I30" s="253"/>
      <c r="J30" s="252" t="s">
        <v>340</v>
      </c>
      <c r="K30" s="254"/>
      <c r="L30" s="465" t="s">
        <v>1022</v>
      </c>
      <c r="M30" s="251">
        <v>18</v>
      </c>
      <c r="N30" s="251">
        <v>2023</v>
      </c>
      <c r="O30" s="252" t="s">
        <v>47</v>
      </c>
      <c r="P30" s="252" t="s">
        <v>528</v>
      </c>
      <c r="Q30" s="252"/>
      <c r="R30" s="253" t="s">
        <v>1063</v>
      </c>
      <c r="S30" s="252"/>
      <c r="T30" s="273"/>
    </row>
    <row r="31" spans="1:20">
      <c r="A31" s="355" t="s">
        <v>1062</v>
      </c>
      <c r="B31" s="419" t="s">
        <v>207</v>
      </c>
      <c r="C31" s="355"/>
      <c r="D31" s="454" t="s">
        <v>1022</v>
      </c>
      <c r="E31" s="257">
        <v>100</v>
      </c>
      <c r="F31" s="252">
        <v>2023</v>
      </c>
      <c r="G31" s="258" t="s">
        <v>78</v>
      </c>
      <c r="H31" s="258" t="s">
        <v>543</v>
      </c>
      <c r="I31" s="259"/>
      <c r="J31" s="258" t="s">
        <v>340</v>
      </c>
      <c r="K31" s="248"/>
      <c r="L31" s="454" t="s">
        <v>1022</v>
      </c>
      <c r="M31" s="257"/>
      <c r="N31" s="257"/>
      <c r="O31" s="258"/>
      <c r="P31" s="258"/>
      <c r="Q31" s="258"/>
      <c r="R31" s="259"/>
      <c r="S31" s="258"/>
      <c r="T31" s="272"/>
    </row>
    <row r="32" spans="1:20">
      <c r="A32" s="354" t="s">
        <v>1062</v>
      </c>
      <c r="B32" s="249" t="s">
        <v>207</v>
      </c>
      <c r="C32" s="354"/>
      <c r="D32" s="465" t="s">
        <v>1022</v>
      </c>
      <c r="E32" s="251">
        <v>100</v>
      </c>
      <c r="F32" s="252">
        <v>2023</v>
      </c>
      <c r="G32" s="252" t="s">
        <v>99</v>
      </c>
      <c r="H32" s="252" t="s">
        <v>556</v>
      </c>
      <c r="I32" s="253"/>
      <c r="J32" s="252" t="s">
        <v>340</v>
      </c>
      <c r="K32" s="254"/>
      <c r="L32" s="465" t="s">
        <v>1022</v>
      </c>
      <c r="M32" s="251"/>
      <c r="N32" s="251"/>
      <c r="O32" s="252"/>
      <c r="P32" s="252"/>
      <c r="Q32" s="252"/>
      <c r="R32" s="253"/>
      <c r="S32" s="252"/>
      <c r="T32" s="273"/>
    </row>
    <row r="33" spans="1:20" ht="24.75" customHeight="1">
      <c r="A33" s="355" t="s">
        <v>868</v>
      </c>
      <c r="B33" s="255" t="s">
        <v>787</v>
      </c>
      <c r="C33" s="355"/>
      <c r="D33" s="256" t="s">
        <v>1004</v>
      </c>
      <c r="E33" s="257">
        <v>16</v>
      </c>
      <c r="F33" s="258">
        <v>2022</v>
      </c>
      <c r="G33" s="258" t="s">
        <v>121</v>
      </c>
      <c r="H33" s="258" t="s">
        <v>1010</v>
      </c>
      <c r="I33" s="259">
        <v>44893</v>
      </c>
      <c r="J33" s="258" t="s">
        <v>1003</v>
      </c>
      <c r="K33" s="248" t="s">
        <v>1055</v>
      </c>
      <c r="L33" s="256" t="s">
        <v>1004</v>
      </c>
      <c r="M33" s="257">
        <v>12</v>
      </c>
      <c r="N33" s="257">
        <v>2022</v>
      </c>
      <c r="O33" s="258" t="s">
        <v>121</v>
      </c>
      <c r="P33" s="258" t="s">
        <v>1010</v>
      </c>
      <c r="Q33" s="258"/>
      <c r="R33" s="259">
        <v>44893</v>
      </c>
      <c r="S33" s="258" t="s">
        <v>1003</v>
      </c>
      <c r="T33" s="272">
        <v>7</v>
      </c>
    </row>
    <row r="34" spans="1:20">
      <c r="A34" s="355" t="s">
        <v>868</v>
      </c>
      <c r="B34" s="255" t="s">
        <v>787</v>
      </c>
      <c r="C34" s="355"/>
      <c r="D34" s="454" t="s">
        <v>1004</v>
      </c>
      <c r="E34" s="257">
        <v>9</v>
      </c>
      <c r="F34" s="258">
        <v>2023</v>
      </c>
      <c r="G34" s="258" t="s">
        <v>78</v>
      </c>
      <c r="H34" s="258"/>
      <c r="I34" s="259"/>
      <c r="J34" s="258" t="s">
        <v>1003</v>
      </c>
      <c r="K34" s="248" t="s">
        <v>1059</v>
      </c>
      <c r="L34" s="454"/>
      <c r="M34" s="257"/>
      <c r="N34" s="257"/>
      <c r="O34" s="258"/>
      <c r="P34" s="258"/>
      <c r="Q34" s="258"/>
      <c r="R34" s="259"/>
      <c r="S34" s="258"/>
      <c r="T34" s="272"/>
    </row>
    <row r="35" spans="1:20">
      <c r="A35" s="354" t="s">
        <v>868</v>
      </c>
      <c r="B35" s="249" t="s">
        <v>787</v>
      </c>
      <c r="C35" s="354"/>
      <c r="D35" s="465" t="s">
        <v>1004</v>
      </c>
      <c r="E35" s="251">
        <v>9</v>
      </c>
      <c r="F35" s="252">
        <v>2023</v>
      </c>
      <c r="G35" s="252" t="s">
        <v>121</v>
      </c>
      <c r="H35" s="252"/>
      <c r="I35" s="253"/>
      <c r="J35" s="252" t="s">
        <v>1003</v>
      </c>
      <c r="K35" s="254" t="s">
        <v>1059</v>
      </c>
      <c r="L35" s="465"/>
      <c r="M35" s="251"/>
      <c r="N35" s="251"/>
      <c r="O35" s="252"/>
      <c r="P35" s="252"/>
      <c r="Q35" s="252"/>
      <c r="R35" s="253"/>
      <c r="S35" s="252"/>
      <c r="T35" s="273"/>
    </row>
    <row r="36" spans="1:20" s="409" customFormat="1">
      <c r="A36" s="358" t="s">
        <v>868</v>
      </c>
      <c r="B36" s="260" t="s">
        <v>894</v>
      </c>
      <c r="C36" s="358"/>
      <c r="D36" s="261" t="s">
        <v>1020</v>
      </c>
      <c r="E36" s="404">
        <v>85</v>
      </c>
      <c r="F36" s="405">
        <v>2022</v>
      </c>
      <c r="G36" s="405" t="s">
        <v>47</v>
      </c>
      <c r="H36" s="405"/>
      <c r="I36" s="406"/>
      <c r="J36" s="405" t="s">
        <v>1003</v>
      </c>
      <c r="K36" s="407"/>
      <c r="L36" s="261"/>
      <c r="M36" s="404">
        <v>0</v>
      </c>
      <c r="N36" s="404"/>
      <c r="O36" s="405"/>
      <c r="P36" s="405"/>
      <c r="Q36" s="405"/>
      <c r="R36" s="406"/>
      <c r="S36" s="405"/>
      <c r="T36" s="408"/>
    </row>
    <row r="37" spans="1:20" s="437" customFormat="1">
      <c r="A37" s="431" t="s">
        <v>868</v>
      </c>
      <c r="B37" s="419" t="s">
        <v>894</v>
      </c>
      <c r="C37" s="431"/>
      <c r="D37" s="428"/>
      <c r="E37" s="432">
        <v>122</v>
      </c>
      <c r="F37" s="433">
        <v>2022</v>
      </c>
      <c r="G37" s="433" t="s">
        <v>47</v>
      </c>
      <c r="H37" s="433"/>
      <c r="I37" s="434"/>
      <c r="J37" s="433" t="s">
        <v>1003</v>
      </c>
      <c r="K37" s="435"/>
      <c r="L37" s="428"/>
      <c r="M37" s="432">
        <v>0</v>
      </c>
      <c r="N37" s="432"/>
      <c r="O37" s="433"/>
      <c r="P37" s="433"/>
      <c r="Q37" s="433"/>
      <c r="R37" s="434"/>
      <c r="S37" s="433"/>
      <c r="T37" s="436"/>
    </row>
    <row r="38" spans="1:20" s="409" customFormat="1" ht="14.5" customHeight="1">
      <c r="A38" s="358" t="s">
        <v>868</v>
      </c>
      <c r="B38" s="260" t="s">
        <v>894</v>
      </c>
      <c r="C38" s="358"/>
      <c r="D38" s="261" t="s">
        <v>1020</v>
      </c>
      <c r="E38" s="404">
        <v>173</v>
      </c>
      <c r="F38" s="405">
        <v>2022</v>
      </c>
      <c r="G38" s="405" t="s">
        <v>78</v>
      </c>
      <c r="H38" s="405"/>
      <c r="I38" s="406"/>
      <c r="J38" s="405" t="s">
        <v>1003</v>
      </c>
      <c r="K38" s="407"/>
      <c r="L38" s="261"/>
      <c r="M38" s="404">
        <v>0</v>
      </c>
      <c r="N38" s="404"/>
      <c r="O38" s="405"/>
      <c r="P38" s="405"/>
      <c r="Q38" s="405"/>
      <c r="R38" s="406"/>
      <c r="S38" s="405"/>
      <c r="T38" s="408"/>
    </row>
    <row r="39" spans="1:20" s="437" customFormat="1" ht="14.5" customHeight="1">
      <c r="A39" s="431" t="s">
        <v>868</v>
      </c>
      <c r="B39" s="419" t="s">
        <v>894</v>
      </c>
      <c r="C39" s="431"/>
      <c r="D39" s="428" t="s">
        <v>1020</v>
      </c>
      <c r="E39" s="432">
        <v>23</v>
      </c>
      <c r="F39" s="433">
        <v>2022</v>
      </c>
      <c r="G39" s="433" t="s">
        <v>78</v>
      </c>
      <c r="H39" s="433"/>
      <c r="I39" s="434"/>
      <c r="J39" s="433" t="s">
        <v>1003</v>
      </c>
      <c r="K39" s="435"/>
      <c r="L39" s="428"/>
      <c r="M39" s="432">
        <v>0</v>
      </c>
      <c r="N39" s="432"/>
      <c r="O39" s="433"/>
      <c r="P39" s="433"/>
      <c r="Q39" s="433"/>
      <c r="R39" s="434"/>
      <c r="S39" s="433"/>
      <c r="T39" s="436"/>
    </row>
    <row r="40" spans="1:20" s="409" customFormat="1" ht="14.5" customHeight="1">
      <c r="A40" s="358" t="s">
        <v>868</v>
      </c>
      <c r="B40" s="260" t="s">
        <v>894</v>
      </c>
      <c r="C40" s="358"/>
      <c r="D40" s="261" t="s">
        <v>1020</v>
      </c>
      <c r="E40" s="404">
        <v>164</v>
      </c>
      <c r="F40" s="405">
        <v>2022</v>
      </c>
      <c r="G40" s="405" t="s">
        <v>99</v>
      </c>
      <c r="H40" s="405"/>
      <c r="I40" s="406"/>
      <c r="J40" s="405" t="s">
        <v>1003</v>
      </c>
      <c r="K40" s="407"/>
      <c r="L40" s="261"/>
      <c r="M40" s="404">
        <v>0</v>
      </c>
      <c r="N40" s="404"/>
      <c r="O40" s="405"/>
      <c r="P40" s="405"/>
      <c r="Q40" s="405"/>
      <c r="R40" s="406"/>
      <c r="S40" s="405"/>
      <c r="T40" s="408"/>
    </row>
    <row r="41" spans="1:20" s="409" customFormat="1" ht="14.5" customHeight="1">
      <c r="A41" s="358" t="s">
        <v>868</v>
      </c>
      <c r="B41" s="260" t="s">
        <v>1064</v>
      </c>
      <c r="C41" s="358"/>
      <c r="D41" s="465" t="s">
        <v>1004</v>
      </c>
      <c r="E41" s="404">
        <v>85</v>
      </c>
      <c r="F41" s="405">
        <v>2023</v>
      </c>
      <c r="G41" s="405" t="s">
        <v>99</v>
      </c>
      <c r="H41" s="405"/>
      <c r="I41" s="406"/>
      <c r="J41" s="405" t="s">
        <v>1003</v>
      </c>
      <c r="K41" s="407" t="s">
        <v>1065</v>
      </c>
      <c r="L41" s="261"/>
      <c r="M41" s="404"/>
      <c r="N41" s="404"/>
      <c r="O41" s="405"/>
      <c r="P41" s="405"/>
      <c r="Q41" s="405"/>
      <c r="R41" s="406"/>
      <c r="S41" s="405"/>
      <c r="T41" s="408"/>
    </row>
    <row r="42" spans="1:20" s="409" customFormat="1" ht="14.5" customHeight="1">
      <c r="A42" s="358" t="s">
        <v>868</v>
      </c>
      <c r="B42" s="260" t="s">
        <v>1066</v>
      </c>
      <c r="C42" s="358"/>
      <c r="D42" s="465" t="s">
        <v>1004</v>
      </c>
      <c r="E42" s="404">
        <v>110</v>
      </c>
      <c r="F42" s="405">
        <v>2023</v>
      </c>
      <c r="G42" s="405" t="s">
        <v>99</v>
      </c>
      <c r="H42" s="405"/>
      <c r="I42" s="406"/>
      <c r="J42" s="405" t="s">
        <v>1003</v>
      </c>
      <c r="K42" s="407" t="s">
        <v>358</v>
      </c>
      <c r="L42" s="261"/>
      <c r="M42" s="404"/>
      <c r="N42" s="404"/>
      <c r="O42" s="405"/>
      <c r="P42" s="405"/>
      <c r="Q42" s="405"/>
      <c r="R42" s="406"/>
      <c r="S42" s="405"/>
      <c r="T42" s="408"/>
    </row>
    <row r="43" spans="1:20" s="409" customFormat="1" ht="14.5" customHeight="1">
      <c r="A43" s="358" t="s">
        <v>868</v>
      </c>
      <c r="B43" s="260" t="s">
        <v>1067</v>
      </c>
      <c r="C43" s="358"/>
      <c r="D43" s="465" t="s">
        <v>1004</v>
      </c>
      <c r="E43" s="404">
        <v>16</v>
      </c>
      <c r="F43" s="405">
        <v>2023</v>
      </c>
      <c r="G43" s="405" t="s">
        <v>121</v>
      </c>
      <c r="H43" s="405"/>
      <c r="I43" s="406"/>
      <c r="J43" s="405" t="s">
        <v>1003</v>
      </c>
      <c r="K43" s="407" t="s">
        <v>1068</v>
      </c>
      <c r="L43" s="261"/>
      <c r="M43" s="404"/>
      <c r="N43" s="404"/>
      <c r="O43" s="405"/>
      <c r="P43" s="405"/>
      <c r="Q43" s="405"/>
      <c r="R43" s="406"/>
      <c r="S43" s="405"/>
      <c r="T43" s="408"/>
    </row>
    <row r="44" spans="1:20" s="409" customFormat="1" ht="14.5" customHeight="1">
      <c r="A44" s="358" t="s">
        <v>868</v>
      </c>
      <c r="B44" s="260" t="s">
        <v>1069</v>
      </c>
      <c r="C44" s="358"/>
      <c r="D44" s="465" t="s">
        <v>1004</v>
      </c>
      <c r="E44" s="404">
        <v>10</v>
      </c>
      <c r="F44" s="405">
        <v>2023</v>
      </c>
      <c r="G44" s="405" t="s">
        <v>121</v>
      </c>
      <c r="H44" s="405"/>
      <c r="I44" s="406"/>
      <c r="J44" s="405" t="s">
        <v>1003</v>
      </c>
      <c r="K44" s="407"/>
      <c r="L44" s="261"/>
      <c r="M44" s="404"/>
      <c r="N44" s="404"/>
      <c r="O44" s="405"/>
      <c r="P44" s="405"/>
      <c r="Q44" s="405"/>
      <c r="R44" s="406"/>
      <c r="S44" s="405"/>
      <c r="T44" s="408"/>
    </row>
    <row r="45" spans="1:20" s="409" customFormat="1" ht="14.5" customHeight="1">
      <c r="A45" s="358" t="s">
        <v>868</v>
      </c>
      <c r="B45" s="260" t="s">
        <v>1070</v>
      </c>
      <c r="C45" s="358"/>
      <c r="D45" s="465" t="s">
        <v>1004</v>
      </c>
      <c r="E45" s="404">
        <v>100</v>
      </c>
      <c r="F45" s="405">
        <v>2023</v>
      </c>
      <c r="G45" s="405" t="s">
        <v>99</v>
      </c>
      <c r="H45" s="405"/>
      <c r="I45" s="406"/>
      <c r="J45" s="405" t="s">
        <v>1003</v>
      </c>
      <c r="K45" s="407" t="s">
        <v>407</v>
      </c>
      <c r="L45" s="261"/>
      <c r="M45" s="404"/>
      <c r="N45" s="404"/>
      <c r="O45" s="405"/>
      <c r="P45" s="405"/>
      <c r="Q45" s="405"/>
      <c r="R45" s="406"/>
      <c r="S45" s="405"/>
      <c r="T45" s="408"/>
    </row>
    <row r="46" spans="1:20">
      <c r="A46" s="355" t="s">
        <v>876</v>
      </c>
      <c r="B46" s="255" t="s">
        <v>792</v>
      </c>
      <c r="C46" s="355"/>
      <c r="D46" s="454" t="s">
        <v>1020</v>
      </c>
      <c r="E46" s="257">
        <v>275</v>
      </c>
      <c r="F46" s="258">
        <v>2023</v>
      </c>
      <c r="G46" s="258" t="s">
        <v>99</v>
      </c>
      <c r="H46" s="258" t="s">
        <v>558</v>
      </c>
      <c r="I46" s="259"/>
      <c r="J46" s="258"/>
      <c r="K46" s="248"/>
      <c r="L46" s="454"/>
      <c r="M46" s="257"/>
      <c r="N46" s="257"/>
      <c r="O46" s="258"/>
      <c r="P46" s="258"/>
      <c r="Q46" s="258"/>
      <c r="R46" s="259"/>
      <c r="S46" s="258"/>
      <c r="T46" s="272"/>
    </row>
    <row r="47" spans="1:20">
      <c r="A47" s="355" t="s">
        <v>1071</v>
      </c>
      <c r="B47" s="255" t="s">
        <v>264</v>
      </c>
      <c r="C47" s="355"/>
      <c r="D47" s="453" t="s">
        <v>1020</v>
      </c>
      <c r="E47" s="257">
        <v>15</v>
      </c>
      <c r="F47" s="258">
        <v>2023</v>
      </c>
      <c r="G47" s="258" t="s">
        <v>47</v>
      </c>
      <c r="H47" s="258" t="s">
        <v>528</v>
      </c>
      <c r="I47" s="257" t="s">
        <v>528</v>
      </c>
      <c r="J47" s="258" t="s">
        <v>1003</v>
      </c>
      <c r="K47" s="257" t="s">
        <v>1050</v>
      </c>
      <c r="L47" s="454" t="s">
        <v>1022</v>
      </c>
      <c r="M47" s="257">
        <v>5</v>
      </c>
      <c r="N47" s="257">
        <v>2023</v>
      </c>
      <c r="O47" s="257" t="s">
        <v>47</v>
      </c>
      <c r="P47" s="257" t="s">
        <v>528</v>
      </c>
      <c r="Q47" s="257"/>
      <c r="R47" s="338" t="s">
        <v>1052</v>
      </c>
      <c r="S47" s="257" t="s">
        <v>340</v>
      </c>
      <c r="T47" s="257"/>
    </row>
    <row r="48" spans="1:20" s="409" customFormat="1">
      <c r="A48" s="358" t="s">
        <v>1071</v>
      </c>
      <c r="B48" s="260" t="s">
        <v>264</v>
      </c>
      <c r="C48" s="358"/>
      <c r="D48" s="455" t="s">
        <v>1020</v>
      </c>
      <c r="E48" s="404">
        <v>15</v>
      </c>
      <c r="F48" s="405">
        <v>2023</v>
      </c>
      <c r="G48" s="405" t="s">
        <v>47</v>
      </c>
      <c r="H48" s="405" t="s">
        <v>535</v>
      </c>
      <c r="I48" s="404" t="s">
        <v>535</v>
      </c>
      <c r="J48" s="405" t="s">
        <v>1003</v>
      </c>
      <c r="K48" s="404" t="s">
        <v>1050</v>
      </c>
      <c r="L48" s="455" t="s">
        <v>1022</v>
      </c>
      <c r="M48" s="404">
        <v>15</v>
      </c>
      <c r="N48" s="404">
        <v>2023</v>
      </c>
      <c r="O48" s="404" t="s">
        <v>47</v>
      </c>
      <c r="P48" s="404" t="s">
        <v>535</v>
      </c>
      <c r="Q48" s="404"/>
      <c r="R48" s="430" t="s">
        <v>1052</v>
      </c>
      <c r="S48" s="404" t="s">
        <v>340</v>
      </c>
      <c r="T48" s="404"/>
    </row>
    <row r="49" spans="1:20">
      <c r="A49" s="355" t="s">
        <v>1071</v>
      </c>
      <c r="B49" s="255" t="s">
        <v>264</v>
      </c>
      <c r="C49" s="355"/>
      <c r="D49" s="453" t="s">
        <v>1020</v>
      </c>
      <c r="E49" s="257">
        <v>15</v>
      </c>
      <c r="F49" s="258">
        <v>2023</v>
      </c>
      <c r="G49" s="258" t="s">
        <v>47</v>
      </c>
      <c r="H49" s="258" t="s">
        <v>1007</v>
      </c>
      <c r="I49" s="257" t="s">
        <v>539</v>
      </c>
      <c r="J49" s="258" t="s">
        <v>1003</v>
      </c>
      <c r="K49" s="257" t="s">
        <v>1050</v>
      </c>
      <c r="L49" s="454" t="s">
        <v>1022</v>
      </c>
      <c r="M49" s="257">
        <v>18</v>
      </c>
      <c r="N49" s="257">
        <v>2023</v>
      </c>
      <c r="O49" s="257" t="s">
        <v>47</v>
      </c>
      <c r="P49" s="257" t="s">
        <v>1007</v>
      </c>
      <c r="Q49" s="257"/>
      <c r="R49" s="338" t="s">
        <v>1053</v>
      </c>
      <c r="S49" s="257"/>
      <c r="T49" s="257"/>
    </row>
    <row r="50" spans="1:20" s="409" customFormat="1">
      <c r="A50" s="358" t="s">
        <v>1071</v>
      </c>
      <c r="B50" s="260" t="s">
        <v>264</v>
      </c>
      <c r="C50" s="358"/>
      <c r="D50" s="455" t="s">
        <v>1020</v>
      </c>
      <c r="E50" s="404">
        <v>85</v>
      </c>
      <c r="F50" s="405">
        <v>2023</v>
      </c>
      <c r="G50" s="405" t="s">
        <v>78</v>
      </c>
      <c r="H50" s="405" t="s">
        <v>1054</v>
      </c>
      <c r="I50" s="404" t="s">
        <v>78</v>
      </c>
      <c r="J50" s="405"/>
      <c r="K50" s="429" t="s">
        <v>1050</v>
      </c>
      <c r="L50" s="455" t="s">
        <v>1022</v>
      </c>
      <c r="M50" s="404"/>
      <c r="N50" s="404"/>
      <c r="O50" s="404"/>
      <c r="P50" s="404"/>
      <c r="Q50" s="404"/>
      <c r="R50" s="430"/>
      <c r="S50" s="404"/>
      <c r="T50" s="429"/>
    </row>
    <row r="51" spans="1:20" s="417" customFormat="1">
      <c r="A51" s="355" t="s">
        <v>1071</v>
      </c>
      <c r="B51" s="411" t="s">
        <v>1024</v>
      </c>
      <c r="C51" s="410"/>
      <c r="D51" s="466" t="s">
        <v>1020</v>
      </c>
      <c r="E51" s="412">
        <v>13</v>
      </c>
      <c r="F51" s="413">
        <v>2022</v>
      </c>
      <c r="G51" s="413" t="s">
        <v>47</v>
      </c>
      <c r="H51" s="413" t="s">
        <v>528</v>
      </c>
      <c r="I51" s="414"/>
      <c r="J51" s="413"/>
      <c r="K51" s="415"/>
      <c r="L51" s="466" t="s">
        <v>1022</v>
      </c>
      <c r="M51" s="412">
        <v>13</v>
      </c>
      <c r="N51" s="412">
        <v>2022</v>
      </c>
      <c r="O51" s="413" t="s">
        <v>47</v>
      </c>
      <c r="P51" s="413" t="s">
        <v>528</v>
      </c>
      <c r="Q51" s="413"/>
      <c r="R51" s="414"/>
      <c r="S51" s="413"/>
      <c r="T51" s="416"/>
    </row>
    <row r="52" spans="1:20" s="427" customFormat="1">
      <c r="A52" s="358" t="s">
        <v>1071</v>
      </c>
      <c r="B52" s="420" t="s">
        <v>1024</v>
      </c>
      <c r="C52" s="421"/>
      <c r="D52" s="467" t="s">
        <v>1020</v>
      </c>
      <c r="E52" s="422">
        <v>23</v>
      </c>
      <c r="F52" s="423">
        <v>2022</v>
      </c>
      <c r="G52" s="423" t="s">
        <v>47</v>
      </c>
      <c r="H52" s="423" t="s">
        <v>535</v>
      </c>
      <c r="I52" s="424"/>
      <c r="J52" s="423"/>
      <c r="K52" s="425"/>
      <c r="L52" s="467" t="s">
        <v>1022</v>
      </c>
      <c r="M52" s="422">
        <v>23</v>
      </c>
      <c r="N52" s="422">
        <v>2022</v>
      </c>
      <c r="O52" s="423" t="s">
        <v>47</v>
      </c>
      <c r="P52" s="423" t="s">
        <v>535</v>
      </c>
      <c r="Q52" s="423"/>
      <c r="R52" s="424"/>
      <c r="S52" s="423"/>
      <c r="T52" s="426"/>
    </row>
    <row r="53" spans="1:20" s="417" customFormat="1">
      <c r="A53" s="355" t="s">
        <v>1071</v>
      </c>
      <c r="B53" s="411" t="s">
        <v>1024</v>
      </c>
      <c r="C53" s="410"/>
      <c r="D53" s="466" t="s">
        <v>1020</v>
      </c>
      <c r="E53" s="412">
        <v>17</v>
      </c>
      <c r="F53" s="413">
        <v>2022</v>
      </c>
      <c r="G53" s="413" t="s">
        <v>47</v>
      </c>
      <c r="H53" s="413" t="s">
        <v>1007</v>
      </c>
      <c r="I53" s="414"/>
      <c r="J53" s="413"/>
      <c r="K53" s="415"/>
      <c r="L53" s="466" t="s">
        <v>1022</v>
      </c>
      <c r="M53" s="412">
        <v>17</v>
      </c>
      <c r="N53" s="412">
        <v>2022</v>
      </c>
      <c r="O53" s="413" t="s">
        <v>47</v>
      </c>
      <c r="P53" s="413" t="s">
        <v>1007</v>
      </c>
      <c r="Q53" s="413"/>
      <c r="R53" s="414"/>
      <c r="S53" s="413"/>
      <c r="T53" s="416"/>
    </row>
    <row r="54" spans="1:20" s="437" customFormat="1">
      <c r="A54" s="431" t="s">
        <v>1071</v>
      </c>
      <c r="B54" s="419" t="s">
        <v>1024</v>
      </c>
      <c r="C54" s="431"/>
      <c r="D54" s="453" t="s">
        <v>1020</v>
      </c>
      <c r="E54" s="432">
        <v>15</v>
      </c>
      <c r="F54" s="433">
        <v>2022</v>
      </c>
      <c r="G54" s="433" t="s">
        <v>78</v>
      </c>
      <c r="H54" s="433" t="s">
        <v>543</v>
      </c>
      <c r="I54" s="434"/>
      <c r="J54" s="433"/>
      <c r="K54" s="435"/>
      <c r="L54" s="453" t="s">
        <v>1022</v>
      </c>
      <c r="M54" s="432">
        <v>7</v>
      </c>
      <c r="N54" s="432">
        <v>2022</v>
      </c>
      <c r="O54" s="433" t="s">
        <v>78</v>
      </c>
      <c r="P54" s="433" t="s">
        <v>543</v>
      </c>
      <c r="Q54" s="433"/>
      <c r="R54" s="434"/>
      <c r="S54" s="433"/>
      <c r="T54" s="436"/>
    </row>
    <row r="55" spans="1:20" s="409" customFormat="1">
      <c r="A55" s="358" t="s">
        <v>1071</v>
      </c>
      <c r="B55" s="260" t="s">
        <v>1024</v>
      </c>
      <c r="C55" s="358"/>
      <c r="D55" s="455" t="s">
        <v>1020</v>
      </c>
      <c r="E55" s="404">
        <v>15</v>
      </c>
      <c r="F55" s="405">
        <v>2022</v>
      </c>
      <c r="G55" s="405" t="s">
        <v>78</v>
      </c>
      <c r="H55" s="405" t="s">
        <v>547</v>
      </c>
      <c r="I55" s="406"/>
      <c r="J55" s="405"/>
      <c r="K55" s="407"/>
      <c r="L55" s="455" t="s">
        <v>1022</v>
      </c>
      <c r="M55" s="404">
        <v>12</v>
      </c>
      <c r="N55" s="404">
        <v>2022</v>
      </c>
      <c r="O55" s="405" t="s">
        <v>78</v>
      </c>
      <c r="P55" s="405" t="s">
        <v>547</v>
      </c>
      <c r="Q55" s="405"/>
      <c r="R55" s="406"/>
      <c r="S55" s="405"/>
      <c r="T55" s="408"/>
    </row>
    <row r="56" spans="1:20" s="437" customFormat="1">
      <c r="A56" s="431" t="s">
        <v>1071</v>
      </c>
      <c r="B56" s="419" t="s">
        <v>1024</v>
      </c>
      <c r="C56" s="431"/>
      <c r="D56" s="453" t="s">
        <v>1020</v>
      </c>
      <c r="E56" s="432">
        <v>40</v>
      </c>
      <c r="F56" s="433">
        <v>2022</v>
      </c>
      <c r="G56" s="433" t="s">
        <v>78</v>
      </c>
      <c r="H56" s="433" t="s">
        <v>551</v>
      </c>
      <c r="I56" s="434"/>
      <c r="J56" s="433"/>
      <c r="K56" s="435"/>
      <c r="L56" s="453" t="s">
        <v>1022</v>
      </c>
      <c r="M56" s="432">
        <v>6</v>
      </c>
      <c r="N56" s="432">
        <v>2022</v>
      </c>
      <c r="O56" s="433" t="s">
        <v>78</v>
      </c>
      <c r="P56" s="433" t="s">
        <v>551</v>
      </c>
      <c r="Q56" s="433"/>
      <c r="R56" s="434"/>
      <c r="S56" s="433"/>
      <c r="T56" s="436"/>
    </row>
    <row r="57" spans="1:20">
      <c r="A57" s="355" t="s">
        <v>1071</v>
      </c>
      <c r="B57" s="255" t="s">
        <v>1024</v>
      </c>
      <c r="C57" s="355"/>
      <c r="D57" s="453" t="s">
        <v>1020</v>
      </c>
      <c r="E57" s="257">
        <v>20</v>
      </c>
      <c r="F57" s="258">
        <v>2022</v>
      </c>
      <c r="G57" s="258" t="s">
        <v>99</v>
      </c>
      <c r="H57" s="258" t="s">
        <v>556</v>
      </c>
      <c r="I57" s="259"/>
      <c r="J57" s="258"/>
      <c r="K57" s="248"/>
      <c r="L57" s="454" t="s">
        <v>1022</v>
      </c>
      <c r="M57" s="257">
        <v>12</v>
      </c>
      <c r="N57" s="257">
        <v>2022</v>
      </c>
      <c r="O57" s="258" t="s">
        <v>99</v>
      </c>
      <c r="P57" s="258" t="s">
        <v>556</v>
      </c>
      <c r="Q57" s="258"/>
      <c r="R57" s="259"/>
      <c r="S57" s="258"/>
      <c r="T57" s="272"/>
    </row>
    <row r="58" spans="1:20">
      <c r="A58" s="358" t="s">
        <v>1071</v>
      </c>
      <c r="B58" s="249" t="s">
        <v>1024</v>
      </c>
      <c r="C58" s="354"/>
      <c r="D58" s="465" t="s">
        <v>1020</v>
      </c>
      <c r="E58" s="251">
        <v>20</v>
      </c>
      <c r="F58" s="252">
        <v>2022</v>
      </c>
      <c r="G58" s="252" t="s">
        <v>99</v>
      </c>
      <c r="H58" s="252" t="s">
        <v>558</v>
      </c>
      <c r="I58" s="253"/>
      <c r="J58" s="252"/>
      <c r="K58" s="254"/>
      <c r="L58" s="454" t="s">
        <v>1022</v>
      </c>
      <c r="M58" s="251">
        <v>0</v>
      </c>
      <c r="N58" s="251">
        <v>2022</v>
      </c>
      <c r="O58" s="252" t="s">
        <v>99</v>
      </c>
      <c r="P58" s="252" t="s">
        <v>558</v>
      </c>
      <c r="Q58" s="252"/>
      <c r="R58" s="253"/>
      <c r="S58" s="252"/>
      <c r="T58" s="273"/>
    </row>
    <row r="59" spans="1:20">
      <c r="A59" s="355" t="s">
        <v>1071</v>
      </c>
      <c r="B59" s="255" t="s">
        <v>1024</v>
      </c>
      <c r="C59" s="355"/>
      <c r="D59" s="453" t="s">
        <v>1020</v>
      </c>
      <c r="E59" s="257">
        <v>20</v>
      </c>
      <c r="F59" s="258">
        <v>2022</v>
      </c>
      <c r="G59" s="258" t="s">
        <v>99</v>
      </c>
      <c r="H59" s="258" t="s">
        <v>563</v>
      </c>
      <c r="I59" s="259"/>
      <c r="J59" s="258"/>
      <c r="K59" s="248"/>
      <c r="L59" s="454" t="s">
        <v>1022</v>
      </c>
      <c r="M59" s="257">
        <v>0</v>
      </c>
      <c r="N59" s="257">
        <v>2022</v>
      </c>
      <c r="O59" s="258" t="s">
        <v>99</v>
      </c>
      <c r="P59" s="258" t="s">
        <v>563</v>
      </c>
      <c r="Q59" s="258"/>
      <c r="R59" s="259"/>
      <c r="S59" s="258"/>
      <c r="T59" s="272"/>
    </row>
    <row r="60" spans="1:20" s="409" customFormat="1">
      <c r="A60" s="358" t="s">
        <v>1071</v>
      </c>
      <c r="B60" s="260" t="s">
        <v>1024</v>
      </c>
      <c r="C60" s="358"/>
      <c r="D60" s="455" t="s">
        <v>1020</v>
      </c>
      <c r="E60" s="404">
        <v>15</v>
      </c>
      <c r="F60" s="405">
        <v>2022</v>
      </c>
      <c r="G60" s="405" t="s">
        <v>121</v>
      </c>
      <c r="H60" s="405" t="s">
        <v>566</v>
      </c>
      <c r="I60" s="406"/>
      <c r="J60" s="405"/>
      <c r="K60" s="407"/>
      <c r="L60" s="455"/>
      <c r="M60" s="404"/>
      <c r="N60" s="404"/>
      <c r="O60" s="405"/>
      <c r="P60" s="405"/>
      <c r="Q60" s="405"/>
      <c r="R60" s="406"/>
      <c r="S60" s="405"/>
      <c r="T60" s="408"/>
    </row>
    <row r="61" spans="1:20">
      <c r="A61" s="355" t="s">
        <v>1071</v>
      </c>
      <c r="B61" s="255" t="s">
        <v>1024</v>
      </c>
      <c r="C61" s="355"/>
      <c r="D61" s="454" t="s">
        <v>1020</v>
      </c>
      <c r="E61" s="257">
        <v>15</v>
      </c>
      <c r="F61" s="258">
        <v>2022</v>
      </c>
      <c r="G61" s="258" t="s">
        <v>121</v>
      </c>
      <c r="H61" s="258" t="s">
        <v>1010</v>
      </c>
      <c r="I61" s="259"/>
      <c r="J61" s="258"/>
      <c r="K61" s="248"/>
      <c r="L61" s="454"/>
      <c r="M61" s="257"/>
      <c r="N61" s="257"/>
      <c r="O61" s="258"/>
      <c r="P61" s="258"/>
      <c r="Q61" s="258"/>
      <c r="R61" s="259"/>
      <c r="S61" s="258"/>
      <c r="T61" s="272"/>
    </row>
    <row r="62" spans="1:20" s="409" customFormat="1">
      <c r="A62" s="358" t="s">
        <v>1071</v>
      </c>
      <c r="B62" s="260" t="s">
        <v>1024</v>
      </c>
      <c r="C62" s="358"/>
      <c r="D62" s="455" t="s">
        <v>1020</v>
      </c>
      <c r="E62" s="404">
        <v>15</v>
      </c>
      <c r="F62" s="405">
        <v>2022</v>
      </c>
      <c r="G62" s="405" t="s">
        <v>121</v>
      </c>
      <c r="H62" s="405" t="s">
        <v>570</v>
      </c>
      <c r="I62" s="406"/>
      <c r="J62" s="405"/>
      <c r="K62" s="407"/>
      <c r="L62" s="455"/>
      <c r="M62" s="404"/>
      <c r="N62" s="404"/>
      <c r="O62" s="405"/>
      <c r="P62" s="405"/>
      <c r="Q62" s="405"/>
      <c r="R62" s="406"/>
      <c r="S62" s="405"/>
      <c r="T62" s="408"/>
    </row>
    <row r="63" spans="1:20">
      <c r="A63" s="355" t="s">
        <v>1071</v>
      </c>
      <c r="B63" s="255" t="s">
        <v>899</v>
      </c>
      <c r="C63" s="355"/>
      <c r="D63" s="453" t="s">
        <v>1020</v>
      </c>
      <c r="E63" s="257">
        <v>9</v>
      </c>
      <c r="F63" s="258">
        <v>2022</v>
      </c>
      <c r="G63" s="258" t="s">
        <v>47</v>
      </c>
      <c r="H63" s="258" t="s">
        <v>528</v>
      </c>
      <c r="I63" s="259" t="s">
        <v>543</v>
      </c>
      <c r="J63" s="258" t="s">
        <v>1003</v>
      </c>
      <c r="K63" s="248" t="s">
        <v>1049</v>
      </c>
      <c r="L63" s="454" t="s">
        <v>1022</v>
      </c>
      <c r="M63" s="257">
        <v>9</v>
      </c>
      <c r="N63" s="257">
        <v>2022</v>
      </c>
      <c r="O63" s="258" t="s">
        <v>47</v>
      </c>
      <c r="P63" s="258" t="s">
        <v>528</v>
      </c>
      <c r="Q63" s="258"/>
      <c r="R63" s="259">
        <v>44677</v>
      </c>
      <c r="S63" s="258" t="s">
        <v>1003</v>
      </c>
      <c r="T63" s="272"/>
    </row>
    <row r="64" spans="1:20" s="409" customFormat="1">
      <c r="A64" s="358" t="s">
        <v>1071</v>
      </c>
      <c r="B64" s="260" t="s">
        <v>899</v>
      </c>
      <c r="C64" s="358"/>
      <c r="D64" s="455" t="s">
        <v>1020</v>
      </c>
      <c r="E64" s="404">
        <v>34</v>
      </c>
      <c r="F64" s="405">
        <v>2022</v>
      </c>
      <c r="G64" s="405" t="s">
        <v>47</v>
      </c>
      <c r="H64" s="405" t="s">
        <v>535</v>
      </c>
      <c r="I64" s="406" t="s">
        <v>543</v>
      </c>
      <c r="J64" s="405" t="s">
        <v>1003</v>
      </c>
      <c r="K64" s="407" t="s">
        <v>1049</v>
      </c>
      <c r="L64" s="455" t="s">
        <v>1022</v>
      </c>
      <c r="M64" s="404">
        <v>34</v>
      </c>
      <c r="N64" s="404">
        <v>2022</v>
      </c>
      <c r="O64" s="405" t="s">
        <v>47</v>
      </c>
      <c r="P64" s="405" t="s">
        <v>535</v>
      </c>
      <c r="Q64" s="405"/>
      <c r="R64" s="406">
        <v>44677</v>
      </c>
      <c r="S64" s="405" t="s">
        <v>1003</v>
      </c>
      <c r="T64" s="408"/>
    </row>
    <row r="65" spans="1:30" ht="15" thickBot="1">
      <c r="A65" s="355" t="s">
        <v>1071</v>
      </c>
      <c r="B65" s="255" t="s">
        <v>899</v>
      </c>
      <c r="C65" s="355"/>
      <c r="D65" s="453" t="s">
        <v>1020</v>
      </c>
      <c r="E65" s="257">
        <v>20</v>
      </c>
      <c r="F65" s="258">
        <v>2022</v>
      </c>
      <c r="G65" s="258" t="s">
        <v>47</v>
      </c>
      <c r="H65" s="258" t="s">
        <v>1007</v>
      </c>
      <c r="I65" s="259" t="s">
        <v>543</v>
      </c>
      <c r="J65" s="258" t="s">
        <v>1003</v>
      </c>
      <c r="K65" s="248" t="s">
        <v>1049</v>
      </c>
      <c r="L65" s="454" t="s">
        <v>1022</v>
      </c>
      <c r="M65" s="257">
        <v>20</v>
      </c>
      <c r="N65" s="257">
        <v>2022</v>
      </c>
      <c r="O65" s="258" t="s">
        <v>47</v>
      </c>
      <c r="P65" s="468" t="s">
        <v>1007</v>
      </c>
      <c r="Q65" s="469"/>
      <c r="R65" s="259">
        <v>44677</v>
      </c>
      <c r="S65" s="258" t="s">
        <v>1003</v>
      </c>
      <c r="T65" s="272"/>
    </row>
    <row r="66" spans="1:30" s="409" customFormat="1" ht="15" thickBot="1">
      <c r="A66" s="358" t="s">
        <v>1071</v>
      </c>
      <c r="B66" s="260" t="s">
        <v>899</v>
      </c>
      <c r="C66" s="358"/>
      <c r="D66" s="455" t="s">
        <v>1020</v>
      </c>
      <c r="E66" s="404">
        <v>17</v>
      </c>
      <c r="F66" s="405">
        <v>2022</v>
      </c>
      <c r="G66" s="405" t="s">
        <v>78</v>
      </c>
      <c r="H66" s="405" t="s">
        <v>543</v>
      </c>
      <c r="I66" s="404" t="s">
        <v>543</v>
      </c>
      <c r="J66" s="405" t="s">
        <v>1003</v>
      </c>
      <c r="K66" s="404" t="s">
        <v>1050</v>
      </c>
      <c r="L66" s="455" t="s">
        <v>1022</v>
      </c>
      <c r="M66" s="404">
        <v>17</v>
      </c>
      <c r="N66" s="404">
        <v>2022</v>
      </c>
      <c r="O66" s="405" t="s">
        <v>78</v>
      </c>
      <c r="P66" s="470" t="s">
        <v>543</v>
      </c>
      <c r="Q66" s="471"/>
      <c r="R66" s="406">
        <v>44677</v>
      </c>
      <c r="S66" s="404" t="s">
        <v>1003</v>
      </c>
      <c r="T66" s="404"/>
    </row>
    <row r="67" spans="1:30" ht="15" thickBot="1">
      <c r="A67" s="355" t="s">
        <v>1071</v>
      </c>
      <c r="B67" s="255" t="s">
        <v>899</v>
      </c>
      <c r="C67" s="355"/>
      <c r="D67" s="453" t="s">
        <v>1020</v>
      </c>
      <c r="E67" s="257">
        <v>75</v>
      </c>
      <c r="F67" s="258">
        <v>2022</v>
      </c>
      <c r="G67" s="258" t="s">
        <v>78</v>
      </c>
      <c r="H67" s="258" t="s">
        <v>547</v>
      </c>
      <c r="I67" s="257" t="s">
        <v>547</v>
      </c>
      <c r="J67" s="258" t="s">
        <v>1003</v>
      </c>
      <c r="K67" s="257" t="s">
        <v>1050</v>
      </c>
      <c r="L67" s="454" t="s">
        <v>1022</v>
      </c>
      <c r="M67" s="257">
        <v>75</v>
      </c>
      <c r="N67" s="257">
        <v>2022</v>
      </c>
      <c r="O67" s="258" t="s">
        <v>78</v>
      </c>
      <c r="P67" s="468" t="s">
        <v>547</v>
      </c>
      <c r="Q67" s="469"/>
      <c r="R67" s="259">
        <v>44684</v>
      </c>
      <c r="S67" s="257" t="s">
        <v>1003</v>
      </c>
      <c r="T67" s="257"/>
    </row>
    <row r="68" spans="1:30" s="409" customFormat="1" ht="15" thickBot="1">
      <c r="A68" s="358" t="s">
        <v>1071</v>
      </c>
      <c r="B68" s="260" t="s">
        <v>899</v>
      </c>
      <c r="C68" s="358"/>
      <c r="D68" s="455" t="s">
        <v>1020</v>
      </c>
      <c r="E68" s="404">
        <v>33</v>
      </c>
      <c r="F68" s="405">
        <v>2022</v>
      </c>
      <c r="G68" s="405" t="s">
        <v>78</v>
      </c>
      <c r="H68" s="405" t="s">
        <v>551</v>
      </c>
      <c r="I68" s="404" t="s">
        <v>551</v>
      </c>
      <c r="J68" s="405" t="s">
        <v>1003</v>
      </c>
      <c r="K68" s="404" t="s">
        <v>1050</v>
      </c>
      <c r="L68" s="455" t="s">
        <v>1022</v>
      </c>
      <c r="M68" s="404">
        <v>33</v>
      </c>
      <c r="N68" s="404">
        <v>2022</v>
      </c>
      <c r="O68" s="405" t="s">
        <v>78</v>
      </c>
      <c r="P68" s="470" t="s">
        <v>551</v>
      </c>
      <c r="Q68" s="471"/>
      <c r="R68" s="406">
        <v>44726</v>
      </c>
      <c r="S68" s="404" t="s">
        <v>1003</v>
      </c>
      <c r="T68" s="404"/>
    </row>
    <row r="69" spans="1:30" ht="15" thickBot="1">
      <c r="A69" s="355" t="s">
        <v>1071</v>
      </c>
      <c r="B69" s="255" t="s">
        <v>899</v>
      </c>
      <c r="C69" s="355"/>
      <c r="D69" s="453" t="s">
        <v>1020</v>
      </c>
      <c r="E69" s="257">
        <v>25</v>
      </c>
      <c r="F69" s="258">
        <v>2022</v>
      </c>
      <c r="G69" s="258" t="s">
        <v>99</v>
      </c>
      <c r="H69" s="258" t="s">
        <v>556</v>
      </c>
      <c r="I69" s="257" t="s">
        <v>556</v>
      </c>
      <c r="J69" s="258" t="s">
        <v>1003</v>
      </c>
      <c r="K69" s="257" t="s">
        <v>1050</v>
      </c>
      <c r="L69" s="454" t="s">
        <v>1022</v>
      </c>
      <c r="M69" s="257">
        <v>25</v>
      </c>
      <c r="N69" s="257">
        <v>2022</v>
      </c>
      <c r="O69" s="258" t="s">
        <v>99</v>
      </c>
      <c r="P69" s="468" t="s">
        <v>556</v>
      </c>
      <c r="Q69" s="469"/>
      <c r="R69" s="259">
        <v>44760</v>
      </c>
      <c r="S69" s="257" t="s">
        <v>1003</v>
      </c>
      <c r="T69" s="257"/>
    </row>
    <row r="70" spans="1:30" s="409" customFormat="1" ht="15" thickBot="1">
      <c r="A70" s="358" t="s">
        <v>1071</v>
      </c>
      <c r="B70" s="260" t="s">
        <v>899</v>
      </c>
      <c r="C70" s="358"/>
      <c r="D70" s="455" t="s">
        <v>1020</v>
      </c>
      <c r="E70" s="404">
        <v>32</v>
      </c>
      <c r="F70" s="405">
        <v>2022</v>
      </c>
      <c r="G70" s="405" t="s">
        <v>99</v>
      </c>
      <c r="H70" s="405" t="s">
        <v>558</v>
      </c>
      <c r="I70" s="404" t="s">
        <v>558</v>
      </c>
      <c r="J70" s="405" t="s">
        <v>1003</v>
      </c>
      <c r="K70" s="404" t="s">
        <v>1050</v>
      </c>
      <c r="L70" s="455" t="s">
        <v>1022</v>
      </c>
      <c r="M70" s="404">
        <v>32</v>
      </c>
      <c r="N70" s="404">
        <v>2022</v>
      </c>
      <c r="O70" s="405" t="s">
        <v>99</v>
      </c>
      <c r="P70" s="470" t="s">
        <v>558</v>
      </c>
      <c r="Q70" s="471"/>
      <c r="R70" s="406">
        <v>44789</v>
      </c>
      <c r="S70" s="404" t="s">
        <v>1003</v>
      </c>
      <c r="T70" s="404"/>
    </row>
    <row r="71" spans="1:30" ht="15" thickBot="1">
      <c r="A71" s="355" t="s">
        <v>1071</v>
      </c>
      <c r="B71" s="255" t="s">
        <v>899</v>
      </c>
      <c r="C71" s="355"/>
      <c r="D71" s="453" t="s">
        <v>1020</v>
      </c>
      <c r="E71" s="257">
        <v>73</v>
      </c>
      <c r="F71" s="258">
        <v>2022</v>
      </c>
      <c r="G71" s="258" t="s">
        <v>99</v>
      </c>
      <c r="H71" s="258" t="s">
        <v>563</v>
      </c>
      <c r="I71" s="257" t="s">
        <v>563</v>
      </c>
      <c r="J71" s="258" t="s">
        <v>1003</v>
      </c>
      <c r="K71" s="257" t="s">
        <v>1050</v>
      </c>
      <c r="L71" s="454" t="s">
        <v>1022</v>
      </c>
      <c r="M71" s="257">
        <v>73</v>
      </c>
      <c r="N71" s="257">
        <v>2022</v>
      </c>
      <c r="O71" s="258" t="s">
        <v>99</v>
      </c>
      <c r="P71" s="468" t="s">
        <v>563</v>
      </c>
      <c r="Q71" s="469"/>
      <c r="R71" s="259">
        <v>44823</v>
      </c>
      <c r="S71" s="257" t="s">
        <v>1003</v>
      </c>
      <c r="T71" s="257"/>
    </row>
    <row r="72" spans="1:30" s="409" customFormat="1" ht="15" thickBot="1">
      <c r="A72" s="358" t="s">
        <v>1071</v>
      </c>
      <c r="B72" s="260" t="s">
        <v>899</v>
      </c>
      <c r="C72" s="358"/>
      <c r="D72" s="455" t="s">
        <v>1020</v>
      </c>
      <c r="E72" s="404">
        <v>15</v>
      </c>
      <c r="F72" s="405">
        <v>2022</v>
      </c>
      <c r="G72" s="405" t="s">
        <v>121</v>
      </c>
      <c r="H72" s="405" t="s">
        <v>566</v>
      </c>
      <c r="I72" s="404" t="s">
        <v>566</v>
      </c>
      <c r="J72" s="405" t="s">
        <v>1003</v>
      </c>
      <c r="K72" s="404" t="s">
        <v>1050</v>
      </c>
      <c r="L72" s="455" t="s">
        <v>1022</v>
      </c>
      <c r="M72" s="404">
        <v>13</v>
      </c>
      <c r="N72" s="404">
        <v>2022</v>
      </c>
      <c r="O72" s="405" t="s">
        <v>121</v>
      </c>
      <c r="P72" s="470" t="s">
        <v>566</v>
      </c>
      <c r="Q72" s="471"/>
      <c r="R72" s="406">
        <v>44844</v>
      </c>
      <c r="S72" s="404" t="s">
        <v>1003</v>
      </c>
      <c r="T72" s="404"/>
    </row>
    <row r="73" spans="1:30">
      <c r="A73" s="355" t="s">
        <v>1071</v>
      </c>
      <c r="B73" s="255" t="s">
        <v>899</v>
      </c>
      <c r="C73" s="355"/>
      <c r="D73" s="453" t="s">
        <v>1020</v>
      </c>
      <c r="E73" s="257">
        <v>10</v>
      </c>
      <c r="F73" s="258">
        <v>2022</v>
      </c>
      <c r="G73" s="258" t="s">
        <v>121</v>
      </c>
      <c r="H73" s="258" t="s">
        <v>1010</v>
      </c>
      <c r="I73" s="257" t="s">
        <v>568</v>
      </c>
      <c r="J73" s="258" t="s">
        <v>1003</v>
      </c>
      <c r="K73" s="257" t="s">
        <v>1050</v>
      </c>
      <c r="L73" s="454" t="s">
        <v>1022</v>
      </c>
      <c r="M73" s="257">
        <v>15</v>
      </c>
      <c r="N73" s="257">
        <v>2022</v>
      </c>
      <c r="O73" s="257" t="s">
        <v>121</v>
      </c>
      <c r="P73" s="257" t="s">
        <v>1010</v>
      </c>
      <c r="Q73" s="257"/>
      <c r="R73" s="338" t="s">
        <v>1051</v>
      </c>
      <c r="S73" s="257" t="s">
        <v>340</v>
      </c>
      <c r="T73" s="257"/>
    </row>
    <row r="74" spans="1:30" s="409" customFormat="1">
      <c r="A74" s="358" t="s">
        <v>1071</v>
      </c>
      <c r="B74" s="260" t="s">
        <v>899</v>
      </c>
      <c r="C74" s="358"/>
      <c r="D74" s="455" t="s">
        <v>1020</v>
      </c>
      <c r="E74" s="404">
        <v>5</v>
      </c>
      <c r="F74" s="405">
        <v>2022</v>
      </c>
      <c r="G74" s="405" t="s">
        <v>121</v>
      </c>
      <c r="H74" s="405" t="s">
        <v>570</v>
      </c>
      <c r="I74" s="404" t="s">
        <v>570</v>
      </c>
      <c r="J74" s="405" t="s">
        <v>1003</v>
      </c>
      <c r="K74" s="404" t="s">
        <v>1050</v>
      </c>
      <c r="L74" s="455" t="s">
        <v>1022</v>
      </c>
      <c r="M74" s="404">
        <v>25</v>
      </c>
      <c r="N74" s="404">
        <v>2022</v>
      </c>
      <c r="O74" s="404" t="s">
        <v>121</v>
      </c>
      <c r="P74" s="404" t="s">
        <v>570</v>
      </c>
      <c r="Q74" s="404"/>
      <c r="R74" s="430" t="s">
        <v>1051</v>
      </c>
      <c r="S74" s="404" t="s">
        <v>340</v>
      </c>
      <c r="T74" s="404"/>
    </row>
    <row r="75" spans="1:30" s="27" customFormat="1">
      <c r="A75" s="589" t="s">
        <v>1071</v>
      </c>
      <c r="B75" s="591" t="s">
        <v>45</v>
      </c>
      <c r="C75" s="487"/>
      <c r="D75" s="593" t="s">
        <v>1020</v>
      </c>
      <c r="E75" s="595">
        <v>435</v>
      </c>
      <c r="F75" s="597">
        <v>2022</v>
      </c>
      <c r="G75" s="597" t="s">
        <v>47</v>
      </c>
      <c r="H75" s="597"/>
      <c r="I75" s="599"/>
      <c r="J75" s="597"/>
      <c r="K75" s="601"/>
      <c r="L75" s="488" t="s">
        <v>1022</v>
      </c>
      <c r="M75" s="489">
        <v>235</v>
      </c>
      <c r="N75" s="489">
        <v>2022</v>
      </c>
      <c r="O75" s="490" t="s">
        <v>47</v>
      </c>
      <c r="P75" s="490" t="s">
        <v>528</v>
      </c>
      <c r="Q75" s="490"/>
      <c r="R75" s="491"/>
      <c r="S75" s="490"/>
      <c r="T75" s="492"/>
    </row>
    <row r="76" spans="1:30" s="27" customFormat="1">
      <c r="A76" s="590"/>
      <c r="B76" s="592"/>
      <c r="C76" s="493"/>
      <c r="D76" s="594"/>
      <c r="E76" s="596"/>
      <c r="F76" s="598"/>
      <c r="G76" s="598"/>
      <c r="H76" s="598"/>
      <c r="I76" s="600"/>
      <c r="J76" s="598"/>
      <c r="K76" s="602"/>
      <c r="L76" s="488" t="s">
        <v>1022</v>
      </c>
      <c r="M76" s="489">
        <v>200</v>
      </c>
      <c r="N76" s="489">
        <v>2022</v>
      </c>
      <c r="O76" s="490" t="s">
        <v>47</v>
      </c>
      <c r="P76" s="490" t="s">
        <v>535</v>
      </c>
      <c r="Q76" s="490"/>
      <c r="R76" s="491"/>
      <c r="S76" s="490"/>
      <c r="T76" s="492"/>
    </row>
    <row r="77" spans="1:30">
      <c r="A77" s="355" t="s">
        <v>1071</v>
      </c>
      <c r="B77" s="255" t="s">
        <v>45</v>
      </c>
      <c r="C77" s="355"/>
      <c r="D77" s="454" t="s">
        <v>1020</v>
      </c>
      <c r="E77" s="257">
        <v>31</v>
      </c>
      <c r="F77" s="258">
        <v>2023</v>
      </c>
      <c r="G77" s="258" t="s">
        <v>47</v>
      </c>
      <c r="H77" s="258" t="s">
        <v>535</v>
      </c>
      <c r="I77" s="259" t="s">
        <v>1057</v>
      </c>
      <c r="J77" s="258" t="s">
        <v>340</v>
      </c>
      <c r="K77" s="472" t="s">
        <v>1058</v>
      </c>
      <c r="L77" s="454" t="s">
        <v>1022</v>
      </c>
      <c r="M77" s="257">
        <v>31</v>
      </c>
      <c r="N77" s="257">
        <v>2023</v>
      </c>
      <c r="O77" s="258" t="s">
        <v>47</v>
      </c>
      <c r="P77" s="258" t="s">
        <v>528</v>
      </c>
      <c r="Q77" s="258"/>
      <c r="R77" s="341">
        <v>44942</v>
      </c>
      <c r="S77" s="258" t="s">
        <v>1003</v>
      </c>
      <c r="T77" s="272">
        <v>31</v>
      </c>
    </row>
    <row r="78" spans="1:30" s="409" customFormat="1">
      <c r="A78" s="358" t="s">
        <v>1071</v>
      </c>
      <c r="B78" s="260" t="s">
        <v>527</v>
      </c>
      <c r="C78" s="358"/>
      <c r="D78" s="455" t="s">
        <v>1004</v>
      </c>
      <c r="E78" s="404">
        <v>87</v>
      </c>
      <c r="F78" s="405">
        <v>2022</v>
      </c>
      <c r="G78" s="405" t="s">
        <v>47</v>
      </c>
      <c r="H78" s="405" t="s">
        <v>528</v>
      </c>
      <c r="I78" s="406"/>
      <c r="J78" s="405"/>
      <c r="K78" s="407"/>
      <c r="L78" s="455" t="s">
        <v>1004</v>
      </c>
      <c r="M78" s="404">
        <v>72</v>
      </c>
      <c r="N78" s="405">
        <v>2022</v>
      </c>
      <c r="O78" s="405" t="s">
        <v>47</v>
      </c>
      <c r="P78" s="405" t="s">
        <v>528</v>
      </c>
      <c r="Q78" s="405"/>
      <c r="R78" s="406"/>
      <c r="S78" s="406"/>
      <c r="T78" s="408">
        <v>33</v>
      </c>
      <c r="AD78" s="409" t="s">
        <v>1022</v>
      </c>
    </row>
    <row r="79" spans="1:30" s="437" customFormat="1">
      <c r="A79" s="431" t="s">
        <v>1071</v>
      </c>
      <c r="B79" s="419" t="s">
        <v>527</v>
      </c>
      <c r="C79" s="431"/>
      <c r="D79" s="453" t="s">
        <v>1004</v>
      </c>
      <c r="E79" s="432">
        <v>112</v>
      </c>
      <c r="F79" s="433">
        <v>2022</v>
      </c>
      <c r="G79" s="433" t="s">
        <v>47</v>
      </c>
      <c r="H79" s="433" t="s">
        <v>535</v>
      </c>
      <c r="I79" s="434"/>
      <c r="J79" s="433"/>
      <c r="K79" s="435"/>
      <c r="L79" s="453" t="s">
        <v>1004</v>
      </c>
      <c r="M79" s="432">
        <v>94</v>
      </c>
      <c r="N79" s="433">
        <v>2022</v>
      </c>
      <c r="O79" s="433" t="s">
        <v>47</v>
      </c>
      <c r="P79" s="433" t="s">
        <v>535</v>
      </c>
      <c r="Q79" s="433"/>
      <c r="R79" s="434"/>
      <c r="S79" s="434"/>
      <c r="T79" s="436">
        <v>59</v>
      </c>
      <c r="AD79" s="437" t="s">
        <v>1004</v>
      </c>
    </row>
    <row r="80" spans="1:30" s="409" customFormat="1">
      <c r="A80" s="358" t="s">
        <v>1071</v>
      </c>
      <c r="B80" s="260" t="s">
        <v>527</v>
      </c>
      <c r="C80" s="358"/>
      <c r="D80" s="455" t="s">
        <v>1004</v>
      </c>
      <c r="E80" s="404">
        <v>162</v>
      </c>
      <c r="F80" s="405">
        <v>2022</v>
      </c>
      <c r="G80" s="405" t="s">
        <v>47</v>
      </c>
      <c r="H80" s="405" t="s">
        <v>1007</v>
      </c>
      <c r="I80" s="406"/>
      <c r="J80" s="405"/>
      <c r="K80" s="407"/>
      <c r="L80" s="455" t="s">
        <v>1004</v>
      </c>
      <c r="M80" s="404">
        <v>138</v>
      </c>
      <c r="N80" s="405">
        <v>2022</v>
      </c>
      <c r="O80" s="405" t="s">
        <v>47</v>
      </c>
      <c r="P80" s="405" t="s">
        <v>1007</v>
      </c>
      <c r="Q80" s="405"/>
      <c r="R80" s="406"/>
      <c r="S80" s="406"/>
      <c r="T80" s="408">
        <v>41</v>
      </c>
      <c r="AD80" s="409" t="s">
        <v>1072</v>
      </c>
    </row>
    <row r="81" spans="1:20" s="409" customFormat="1">
      <c r="A81" s="358" t="s">
        <v>1071</v>
      </c>
      <c r="B81" s="260" t="s">
        <v>527</v>
      </c>
      <c r="C81" s="358"/>
      <c r="D81" s="455" t="s">
        <v>1004</v>
      </c>
      <c r="E81" s="404">
        <v>94</v>
      </c>
      <c r="F81" s="405">
        <v>2022</v>
      </c>
      <c r="G81" s="405" t="s">
        <v>78</v>
      </c>
      <c r="H81" s="405" t="s">
        <v>543</v>
      </c>
      <c r="I81" s="406"/>
      <c r="J81" s="405"/>
      <c r="K81" s="407"/>
      <c r="L81" s="455" t="s">
        <v>1004</v>
      </c>
      <c r="M81" s="404">
        <v>82</v>
      </c>
      <c r="N81" s="404">
        <v>2022</v>
      </c>
      <c r="O81" s="405" t="s">
        <v>78</v>
      </c>
      <c r="P81" s="405" t="s">
        <v>543</v>
      </c>
      <c r="Q81" s="405"/>
      <c r="R81" s="406"/>
      <c r="S81" s="405"/>
      <c r="T81" s="408">
        <v>22</v>
      </c>
    </row>
    <row r="82" spans="1:20" s="437" customFormat="1">
      <c r="A82" s="431" t="s">
        <v>1071</v>
      </c>
      <c r="B82" s="419" t="s">
        <v>527</v>
      </c>
      <c r="C82" s="431"/>
      <c r="D82" s="453" t="s">
        <v>1004</v>
      </c>
      <c r="E82" s="432">
        <v>111</v>
      </c>
      <c r="F82" s="433">
        <v>2022</v>
      </c>
      <c r="G82" s="433" t="s">
        <v>78</v>
      </c>
      <c r="H82" s="433" t="s">
        <v>547</v>
      </c>
      <c r="I82" s="434"/>
      <c r="J82" s="433"/>
      <c r="K82" s="435"/>
      <c r="L82" s="453" t="s">
        <v>1004</v>
      </c>
      <c r="M82" s="432">
        <v>99</v>
      </c>
      <c r="N82" s="432">
        <v>2022</v>
      </c>
      <c r="O82" s="433" t="s">
        <v>78</v>
      </c>
      <c r="P82" s="433" t="s">
        <v>547</v>
      </c>
      <c r="Q82" s="433"/>
      <c r="R82" s="434"/>
      <c r="S82" s="433"/>
      <c r="T82" s="436">
        <v>9</v>
      </c>
    </row>
    <row r="83" spans="1:20" s="447" customFormat="1">
      <c r="A83" s="440" t="s">
        <v>1071</v>
      </c>
      <c r="B83" s="441" t="s">
        <v>527</v>
      </c>
      <c r="C83" s="440"/>
      <c r="D83" s="473" t="s">
        <v>1004</v>
      </c>
      <c r="E83" s="442">
        <v>154</v>
      </c>
      <c r="F83" s="443">
        <v>2022</v>
      </c>
      <c r="G83" s="443" t="s">
        <v>78</v>
      </c>
      <c r="H83" s="443" t="s">
        <v>551</v>
      </c>
      <c r="I83" s="444"/>
      <c r="J83" s="443"/>
      <c r="K83" s="445"/>
      <c r="L83" s="473" t="s">
        <v>1004</v>
      </c>
      <c r="M83" s="442">
        <v>136</v>
      </c>
      <c r="N83" s="442">
        <v>2022</v>
      </c>
      <c r="O83" s="443" t="s">
        <v>78</v>
      </c>
      <c r="P83" s="443" t="s">
        <v>551</v>
      </c>
      <c r="Q83" s="443"/>
      <c r="R83" s="444"/>
      <c r="S83" s="443"/>
      <c r="T83" s="446">
        <v>14</v>
      </c>
    </row>
    <row r="84" spans="1:20" s="409" customFormat="1">
      <c r="A84" s="358" t="s">
        <v>1071</v>
      </c>
      <c r="B84" s="260" t="s">
        <v>527</v>
      </c>
      <c r="C84" s="358"/>
      <c r="D84" s="455" t="s">
        <v>1004</v>
      </c>
      <c r="E84" s="404">
        <v>165</v>
      </c>
      <c r="F84" s="405">
        <v>2022</v>
      </c>
      <c r="G84" s="405" t="s">
        <v>99</v>
      </c>
      <c r="H84" s="405" t="s">
        <v>556</v>
      </c>
      <c r="I84" s="406"/>
      <c r="J84" s="405"/>
      <c r="K84" s="407"/>
      <c r="L84" s="455" t="s">
        <v>1004</v>
      </c>
      <c r="M84" s="404">
        <v>123</v>
      </c>
      <c r="N84" s="404">
        <v>2022</v>
      </c>
      <c r="O84" s="405" t="s">
        <v>99</v>
      </c>
      <c r="P84" s="405" t="s">
        <v>556</v>
      </c>
      <c r="Q84" s="405"/>
      <c r="R84" s="406"/>
      <c r="S84" s="405"/>
      <c r="T84" s="408">
        <v>8</v>
      </c>
    </row>
    <row r="85" spans="1:20" s="437" customFormat="1">
      <c r="A85" s="431" t="s">
        <v>1071</v>
      </c>
      <c r="B85" s="419" t="s">
        <v>527</v>
      </c>
      <c r="C85" s="431"/>
      <c r="D85" s="453" t="s">
        <v>1004</v>
      </c>
      <c r="E85" s="432">
        <v>174</v>
      </c>
      <c r="F85" s="433">
        <v>2022</v>
      </c>
      <c r="G85" s="433" t="s">
        <v>99</v>
      </c>
      <c r="H85" s="433" t="s">
        <v>558</v>
      </c>
      <c r="I85" s="434"/>
      <c r="J85" s="433"/>
      <c r="K85" s="435"/>
      <c r="L85" s="453" t="s">
        <v>1004</v>
      </c>
      <c r="M85" s="432">
        <v>129</v>
      </c>
      <c r="N85" s="432">
        <v>2022</v>
      </c>
      <c r="O85" s="433" t="s">
        <v>99</v>
      </c>
      <c r="P85" s="433" t="s">
        <v>558</v>
      </c>
      <c r="Q85" s="433"/>
      <c r="R85" s="434"/>
      <c r="S85" s="433"/>
      <c r="T85" s="436">
        <v>10</v>
      </c>
    </row>
    <row r="86" spans="1:20" s="409" customFormat="1">
      <c r="A86" s="358" t="s">
        <v>1071</v>
      </c>
      <c r="B86" s="260" t="s">
        <v>527</v>
      </c>
      <c r="C86" s="358"/>
      <c r="D86" s="455" t="s">
        <v>1004</v>
      </c>
      <c r="E86" s="404">
        <v>115</v>
      </c>
      <c r="F86" s="405">
        <v>2022</v>
      </c>
      <c r="G86" s="405" t="s">
        <v>99</v>
      </c>
      <c r="H86" s="405" t="s">
        <v>563</v>
      </c>
      <c r="I86" s="406"/>
      <c r="J86" s="405"/>
      <c r="K86" s="407"/>
      <c r="L86" s="455" t="s">
        <v>1004</v>
      </c>
      <c r="M86" s="404">
        <v>83</v>
      </c>
      <c r="N86" s="404">
        <v>2022</v>
      </c>
      <c r="O86" s="405" t="s">
        <v>99</v>
      </c>
      <c r="P86" s="405" t="s">
        <v>563</v>
      </c>
      <c r="Q86" s="405"/>
      <c r="R86" s="406"/>
      <c r="S86" s="405"/>
      <c r="T86" s="408" t="s">
        <v>1048</v>
      </c>
    </row>
    <row r="87" spans="1:20" s="409" customFormat="1">
      <c r="A87" s="358" t="s">
        <v>1071</v>
      </c>
      <c r="B87" s="260" t="s">
        <v>527</v>
      </c>
      <c r="C87" s="358"/>
      <c r="D87" s="455" t="s">
        <v>1004</v>
      </c>
      <c r="E87" s="404">
        <v>59</v>
      </c>
      <c r="F87" s="405">
        <v>2022</v>
      </c>
      <c r="G87" s="405" t="s">
        <v>99</v>
      </c>
      <c r="H87" s="405" t="s">
        <v>566</v>
      </c>
      <c r="I87" s="406"/>
      <c r="J87" s="405"/>
      <c r="K87" s="407"/>
      <c r="L87" s="455" t="s">
        <v>1004</v>
      </c>
      <c r="M87" s="404">
        <v>25</v>
      </c>
      <c r="N87" s="404">
        <v>2022</v>
      </c>
      <c r="O87" s="405" t="s">
        <v>121</v>
      </c>
      <c r="P87" s="405" t="s">
        <v>566</v>
      </c>
      <c r="Q87" s="405"/>
      <c r="R87" s="406"/>
      <c r="S87" s="405"/>
      <c r="T87" s="408" t="s">
        <v>1048</v>
      </c>
    </row>
    <row r="88" spans="1:20">
      <c r="A88" s="355" t="s">
        <v>1071</v>
      </c>
      <c r="B88" s="255" t="s">
        <v>527</v>
      </c>
      <c r="C88" s="355"/>
      <c r="D88" s="454" t="s">
        <v>1004</v>
      </c>
      <c r="E88" s="257">
        <v>136</v>
      </c>
      <c r="F88" s="258">
        <v>2022</v>
      </c>
      <c r="G88" s="258" t="s">
        <v>99</v>
      </c>
      <c r="H88" s="258" t="s">
        <v>1010</v>
      </c>
      <c r="I88" s="259"/>
      <c r="J88" s="258"/>
      <c r="K88" s="248"/>
      <c r="L88" s="454" t="s">
        <v>1004</v>
      </c>
      <c r="M88" s="257">
        <v>56</v>
      </c>
      <c r="N88" s="257">
        <v>2022</v>
      </c>
      <c r="O88" s="258" t="s">
        <v>121</v>
      </c>
      <c r="P88" s="258" t="s">
        <v>1010</v>
      </c>
      <c r="Q88" s="258"/>
      <c r="R88" s="259"/>
      <c r="S88" s="258"/>
      <c r="T88" s="272" t="s">
        <v>1048</v>
      </c>
    </row>
    <row r="89" spans="1:20" s="409" customFormat="1">
      <c r="A89" s="358" t="s">
        <v>1071</v>
      </c>
      <c r="B89" s="260" t="s">
        <v>527</v>
      </c>
      <c r="C89" s="358"/>
      <c r="D89" s="455" t="s">
        <v>1004</v>
      </c>
      <c r="E89" s="404">
        <v>108</v>
      </c>
      <c r="F89" s="405">
        <v>2022</v>
      </c>
      <c r="G89" s="405" t="s">
        <v>99</v>
      </c>
      <c r="H89" s="405" t="s">
        <v>570</v>
      </c>
      <c r="I89" s="406"/>
      <c r="J89" s="405"/>
      <c r="K89" s="407"/>
      <c r="L89" s="455" t="s">
        <v>1004</v>
      </c>
      <c r="M89" s="404">
        <v>45</v>
      </c>
      <c r="N89" s="404">
        <v>2022</v>
      </c>
      <c r="O89" s="405" t="s">
        <v>121</v>
      </c>
      <c r="P89" s="405" t="s">
        <v>570</v>
      </c>
      <c r="Q89" s="405"/>
      <c r="R89" s="406"/>
      <c r="S89" s="405"/>
      <c r="T89" s="408" t="s">
        <v>1048</v>
      </c>
    </row>
    <row r="90" spans="1:20" s="437" customFormat="1" ht="11.25" customHeight="1">
      <c r="A90" s="431" t="s">
        <v>1071</v>
      </c>
      <c r="B90" s="419" t="s">
        <v>766</v>
      </c>
      <c r="C90" s="431"/>
      <c r="D90" s="453" t="s">
        <v>1020</v>
      </c>
      <c r="E90" s="432">
        <v>83</v>
      </c>
      <c r="F90" s="433">
        <v>2022</v>
      </c>
      <c r="G90" s="433" t="s">
        <v>47</v>
      </c>
      <c r="H90" s="433"/>
      <c r="I90" s="434"/>
      <c r="J90" s="433"/>
      <c r="K90" s="435"/>
      <c r="L90" s="453"/>
      <c r="M90" s="432"/>
      <c r="N90" s="432"/>
      <c r="O90" s="433"/>
      <c r="P90" s="433"/>
      <c r="Q90" s="433"/>
      <c r="R90" s="434"/>
      <c r="S90" s="433"/>
      <c r="T90" s="436"/>
    </row>
    <row r="91" spans="1:20" s="437" customFormat="1">
      <c r="A91" s="431" t="s">
        <v>1071</v>
      </c>
      <c r="B91" s="419" t="s">
        <v>766</v>
      </c>
      <c r="C91" s="431"/>
      <c r="D91" s="453"/>
      <c r="E91" s="432">
        <v>30</v>
      </c>
      <c r="F91" s="433">
        <v>2022</v>
      </c>
      <c r="G91" s="433" t="s">
        <v>78</v>
      </c>
      <c r="H91" s="433"/>
      <c r="I91" s="434"/>
      <c r="J91" s="433"/>
      <c r="K91" s="435"/>
      <c r="L91" s="453"/>
      <c r="M91" s="432"/>
      <c r="N91" s="432"/>
      <c r="O91" s="433"/>
      <c r="P91" s="433"/>
      <c r="Q91" s="433"/>
      <c r="R91" s="434"/>
      <c r="S91" s="433"/>
      <c r="T91" s="436"/>
    </row>
    <row r="92" spans="1:20" s="437" customFormat="1">
      <c r="A92" s="431" t="s">
        <v>1071</v>
      </c>
      <c r="B92" s="419" t="s">
        <v>766</v>
      </c>
      <c r="C92" s="431"/>
      <c r="D92" s="453" t="s">
        <v>1020</v>
      </c>
      <c r="E92" s="432">
        <v>112</v>
      </c>
      <c r="F92" s="433">
        <v>2022</v>
      </c>
      <c r="G92" s="433" t="s">
        <v>99</v>
      </c>
      <c r="H92" s="433"/>
      <c r="I92" s="434"/>
      <c r="J92" s="433"/>
      <c r="K92" s="435"/>
      <c r="L92" s="453" t="s">
        <v>1022</v>
      </c>
      <c r="M92" s="432">
        <v>30</v>
      </c>
      <c r="N92" s="432">
        <v>2022</v>
      </c>
      <c r="O92" s="433" t="s">
        <v>99</v>
      </c>
      <c r="P92" s="433" t="s">
        <v>558</v>
      </c>
      <c r="Q92" s="433"/>
      <c r="R92" s="434"/>
      <c r="S92" s="433"/>
      <c r="T92" s="436"/>
    </row>
    <row r="93" spans="1:20" s="409" customFormat="1">
      <c r="A93" s="358" t="s">
        <v>1071</v>
      </c>
      <c r="B93" s="260" t="s">
        <v>766</v>
      </c>
      <c r="C93" s="358"/>
      <c r="D93" s="261" t="s">
        <v>1020</v>
      </c>
      <c r="E93" s="404">
        <v>29</v>
      </c>
      <c r="F93" s="405">
        <v>2023</v>
      </c>
      <c r="G93" s="405" t="s">
        <v>47</v>
      </c>
      <c r="H93" s="405"/>
      <c r="I93" s="406"/>
      <c r="J93" s="405"/>
      <c r="K93" s="407"/>
      <c r="L93" s="261"/>
      <c r="M93" s="404"/>
      <c r="N93" s="404"/>
      <c r="O93" s="405"/>
      <c r="P93" s="405"/>
      <c r="Q93" s="405"/>
      <c r="R93" s="406"/>
      <c r="S93" s="405"/>
      <c r="T93" s="408"/>
    </row>
    <row r="94" spans="1:20" s="437" customFormat="1">
      <c r="A94" s="431" t="s">
        <v>1071</v>
      </c>
      <c r="B94" s="419" t="s">
        <v>650</v>
      </c>
      <c r="C94" s="431"/>
      <c r="D94" s="453" t="s">
        <v>1020</v>
      </c>
      <c r="E94" s="432">
        <v>14</v>
      </c>
      <c r="F94" s="433">
        <v>2022</v>
      </c>
      <c r="G94" s="433" t="s">
        <v>78</v>
      </c>
      <c r="H94" s="433" t="s">
        <v>547</v>
      </c>
      <c r="I94" s="434">
        <v>44704</v>
      </c>
      <c r="J94" s="433" t="s">
        <v>1003</v>
      </c>
      <c r="K94" s="435" t="s">
        <v>1045</v>
      </c>
      <c r="L94" s="453" t="s">
        <v>1022</v>
      </c>
      <c r="M94" s="432">
        <v>14</v>
      </c>
      <c r="N94" s="433">
        <v>2022</v>
      </c>
      <c r="O94" s="433" t="s">
        <v>78</v>
      </c>
      <c r="P94" s="433" t="s">
        <v>547</v>
      </c>
      <c r="Q94" s="433"/>
      <c r="R94" s="434">
        <v>44704</v>
      </c>
      <c r="S94" s="433" t="s">
        <v>1003</v>
      </c>
      <c r="T94" s="436"/>
    </row>
    <row r="95" spans="1:20">
      <c r="A95" s="355" t="s">
        <v>1071</v>
      </c>
      <c r="B95" s="255" t="s">
        <v>650</v>
      </c>
      <c r="C95" s="355"/>
      <c r="D95" s="454" t="s">
        <v>1020</v>
      </c>
      <c r="E95" s="257">
        <v>13</v>
      </c>
      <c r="F95" s="258">
        <v>2023</v>
      </c>
      <c r="G95" s="258" t="s">
        <v>78</v>
      </c>
      <c r="H95" s="258" t="s">
        <v>547</v>
      </c>
      <c r="I95" s="259">
        <v>45068</v>
      </c>
      <c r="J95" s="258" t="s">
        <v>1003</v>
      </c>
      <c r="K95" s="248" t="s">
        <v>1045</v>
      </c>
      <c r="L95" s="454"/>
      <c r="M95" s="257"/>
      <c r="N95" s="257"/>
      <c r="O95" s="258"/>
      <c r="P95" s="258"/>
      <c r="Q95" s="258"/>
      <c r="R95" s="259"/>
      <c r="S95" s="258"/>
      <c r="T95" s="272"/>
    </row>
    <row r="96" spans="1:20" s="499" customFormat="1">
      <c r="A96" s="603" t="s">
        <v>1071</v>
      </c>
      <c r="B96" s="605" t="s">
        <v>864</v>
      </c>
      <c r="C96" s="500"/>
      <c r="D96" s="607" t="s">
        <v>1020</v>
      </c>
      <c r="E96" s="609">
        <v>20</v>
      </c>
      <c r="F96" s="611">
        <v>2022</v>
      </c>
      <c r="G96" s="611" t="s">
        <v>78</v>
      </c>
      <c r="H96" s="611"/>
      <c r="I96" s="613"/>
      <c r="J96" s="611"/>
      <c r="K96" s="615"/>
      <c r="L96" s="494" t="s">
        <v>1022</v>
      </c>
      <c r="M96" s="495">
        <v>2</v>
      </c>
      <c r="N96" s="495">
        <v>2022</v>
      </c>
      <c r="O96" s="496" t="s">
        <v>78</v>
      </c>
      <c r="P96" s="496" t="s">
        <v>547</v>
      </c>
      <c r="Q96" s="496"/>
      <c r="R96" s="497"/>
      <c r="S96" s="496"/>
      <c r="T96" s="498">
        <v>1</v>
      </c>
    </row>
    <row r="97" spans="1:20" s="499" customFormat="1" ht="14.5" customHeight="1">
      <c r="A97" s="604"/>
      <c r="B97" s="606"/>
      <c r="C97" s="501"/>
      <c r="D97" s="608"/>
      <c r="E97" s="610"/>
      <c r="F97" s="612"/>
      <c r="G97" s="612"/>
      <c r="H97" s="612"/>
      <c r="I97" s="614"/>
      <c r="J97" s="612"/>
      <c r="K97" s="616"/>
      <c r="L97" s="494" t="s">
        <v>1022</v>
      </c>
      <c r="M97" s="495">
        <v>1</v>
      </c>
      <c r="N97" s="495">
        <v>2022</v>
      </c>
      <c r="O97" s="496" t="s">
        <v>78</v>
      </c>
      <c r="P97" s="496" t="s">
        <v>551</v>
      </c>
      <c r="Q97" s="496"/>
      <c r="R97" s="497"/>
      <c r="S97" s="496"/>
      <c r="T97" s="498"/>
    </row>
    <row r="98" spans="1:20" s="409" customFormat="1">
      <c r="A98" s="358" t="s">
        <v>1071</v>
      </c>
      <c r="B98" s="260" t="s">
        <v>864</v>
      </c>
      <c r="C98" s="358"/>
      <c r="D98" s="455" t="s">
        <v>1020</v>
      </c>
      <c r="E98" s="404">
        <v>10</v>
      </c>
      <c r="F98" s="405">
        <v>2022</v>
      </c>
      <c r="G98" s="405" t="s">
        <v>47</v>
      </c>
      <c r="H98" s="405"/>
      <c r="I98" s="406"/>
      <c r="J98" s="405"/>
      <c r="K98" s="407"/>
      <c r="L98" s="455" t="s">
        <v>1022</v>
      </c>
      <c r="M98" s="404">
        <v>3</v>
      </c>
      <c r="N98" s="405">
        <v>2022</v>
      </c>
      <c r="O98" s="405" t="s">
        <v>47</v>
      </c>
      <c r="P98" s="405" t="s">
        <v>1007</v>
      </c>
      <c r="Q98" s="405"/>
      <c r="R98" s="406"/>
      <c r="S98" s="405"/>
      <c r="T98" s="408">
        <v>1</v>
      </c>
    </row>
    <row r="99" spans="1:20">
      <c r="A99" s="358" t="s">
        <v>1071</v>
      </c>
      <c r="B99" s="249" t="s">
        <v>864</v>
      </c>
      <c r="C99" s="354"/>
      <c r="D99" s="465" t="s">
        <v>1020</v>
      </c>
      <c r="E99" s="251">
        <v>2</v>
      </c>
      <c r="F99" s="252">
        <v>2022</v>
      </c>
      <c r="G99" s="252" t="s">
        <v>99</v>
      </c>
      <c r="H99" s="252" t="s">
        <v>558</v>
      </c>
      <c r="I99" s="253"/>
      <c r="J99" s="252"/>
      <c r="K99" s="254"/>
      <c r="L99" s="454" t="s">
        <v>1022</v>
      </c>
      <c r="M99" s="251">
        <v>1</v>
      </c>
      <c r="N99" s="252">
        <v>2022</v>
      </c>
      <c r="O99" s="252" t="s">
        <v>78</v>
      </c>
      <c r="P99" s="252" t="s">
        <v>551</v>
      </c>
      <c r="Q99" s="252"/>
      <c r="R99" s="253"/>
      <c r="S99" s="252"/>
      <c r="T99" s="273">
        <v>1</v>
      </c>
    </row>
    <row r="100" spans="1:20">
      <c r="A100" s="355" t="s">
        <v>1071</v>
      </c>
      <c r="B100" s="255" t="s">
        <v>864</v>
      </c>
      <c r="C100" s="355"/>
      <c r="D100" s="453" t="s">
        <v>1020</v>
      </c>
      <c r="E100" s="257">
        <v>2</v>
      </c>
      <c r="F100" s="258">
        <v>2022</v>
      </c>
      <c r="G100" s="258" t="s">
        <v>99</v>
      </c>
      <c r="H100" s="258" t="s">
        <v>563</v>
      </c>
      <c r="I100" s="259"/>
      <c r="J100" s="258"/>
      <c r="K100" s="248"/>
      <c r="L100" s="454" t="s">
        <v>1022</v>
      </c>
      <c r="M100" s="257">
        <v>4</v>
      </c>
      <c r="N100" s="257">
        <v>2022</v>
      </c>
      <c r="O100" s="258" t="s">
        <v>99</v>
      </c>
      <c r="P100" s="258" t="s">
        <v>558</v>
      </c>
      <c r="Q100" s="258"/>
      <c r="R100" s="259"/>
      <c r="S100" s="258"/>
      <c r="T100" s="272">
        <v>3</v>
      </c>
    </row>
    <row r="101" spans="1:20">
      <c r="A101" s="355" t="s">
        <v>1071</v>
      </c>
      <c r="B101" s="255" t="s">
        <v>864</v>
      </c>
      <c r="C101" s="355"/>
      <c r="D101" s="454" t="s">
        <v>1020</v>
      </c>
      <c r="E101" s="257">
        <v>9</v>
      </c>
      <c r="F101" s="258">
        <v>2022</v>
      </c>
      <c r="G101" s="258" t="s">
        <v>121</v>
      </c>
      <c r="H101" s="258"/>
      <c r="I101" s="259"/>
      <c r="J101" s="258"/>
      <c r="K101" s="248"/>
      <c r="L101" s="454" t="s">
        <v>1022</v>
      </c>
      <c r="M101" s="257">
        <v>7</v>
      </c>
      <c r="N101" s="257">
        <v>2022</v>
      </c>
      <c r="O101" s="258" t="s">
        <v>121</v>
      </c>
      <c r="P101" s="258" t="s">
        <v>566</v>
      </c>
      <c r="Q101" s="258"/>
      <c r="R101" s="259"/>
      <c r="S101" s="258"/>
      <c r="T101" s="272"/>
    </row>
    <row r="102" spans="1:20" s="409" customFormat="1">
      <c r="A102" s="358" t="s">
        <v>1071</v>
      </c>
      <c r="B102" s="260" t="s">
        <v>864</v>
      </c>
      <c r="C102" s="358"/>
      <c r="D102" s="455" t="s">
        <v>1020</v>
      </c>
      <c r="E102" s="404">
        <v>15</v>
      </c>
      <c r="F102" s="405">
        <v>2023</v>
      </c>
      <c r="G102" s="405" t="s">
        <v>47</v>
      </c>
      <c r="H102" s="405" t="s">
        <v>535</v>
      </c>
      <c r="I102" s="406"/>
      <c r="J102" s="405"/>
      <c r="K102" s="407"/>
      <c r="L102" s="455" t="s">
        <v>1022</v>
      </c>
      <c r="M102" s="404">
        <v>5</v>
      </c>
      <c r="N102" s="404">
        <v>2023</v>
      </c>
      <c r="O102" s="405" t="s">
        <v>47</v>
      </c>
      <c r="P102" s="405" t="s">
        <v>535</v>
      </c>
      <c r="Q102" s="405"/>
      <c r="R102" s="406"/>
      <c r="S102" s="405"/>
      <c r="T102" s="408"/>
    </row>
    <row r="103" spans="1:20">
      <c r="A103" s="355" t="s">
        <v>1071</v>
      </c>
      <c r="B103" s="255" t="s">
        <v>864</v>
      </c>
      <c r="C103" s="355"/>
      <c r="D103" s="454" t="s">
        <v>1020</v>
      </c>
      <c r="E103" s="257">
        <v>15</v>
      </c>
      <c r="F103" s="258">
        <v>2023</v>
      </c>
      <c r="G103" s="258" t="s">
        <v>47</v>
      </c>
      <c r="H103" s="258" t="s">
        <v>1007</v>
      </c>
      <c r="I103" s="259"/>
      <c r="J103" s="258"/>
      <c r="K103" s="248"/>
      <c r="L103" s="454"/>
      <c r="M103" s="257"/>
      <c r="N103" s="257"/>
      <c r="O103" s="258"/>
      <c r="P103" s="258"/>
      <c r="Q103" s="258"/>
      <c r="R103" s="259"/>
      <c r="S103" s="258"/>
      <c r="T103" s="272"/>
    </row>
    <row r="104" spans="1:20" s="409" customFormat="1">
      <c r="A104" s="358" t="s">
        <v>1071</v>
      </c>
      <c r="B104" s="260" t="s">
        <v>864</v>
      </c>
      <c r="C104" s="358"/>
      <c r="D104" s="455" t="s">
        <v>1020</v>
      </c>
      <c r="E104" s="404">
        <v>15</v>
      </c>
      <c r="F104" s="405">
        <v>2023</v>
      </c>
      <c r="G104" s="405" t="s">
        <v>78</v>
      </c>
      <c r="H104" s="405" t="s">
        <v>543</v>
      </c>
      <c r="I104" s="406"/>
      <c r="J104" s="405"/>
      <c r="K104" s="407"/>
      <c r="L104" s="455"/>
      <c r="M104" s="404"/>
      <c r="N104" s="404"/>
      <c r="O104" s="405"/>
      <c r="P104" s="405"/>
      <c r="Q104" s="405"/>
      <c r="R104" s="406"/>
      <c r="S104" s="405"/>
      <c r="T104" s="408"/>
    </row>
    <row r="105" spans="1:20">
      <c r="A105" s="355" t="s">
        <v>1071</v>
      </c>
      <c r="B105" s="255" t="s">
        <v>864</v>
      </c>
      <c r="C105" s="355"/>
      <c r="D105" s="454" t="s">
        <v>1020</v>
      </c>
      <c r="E105" s="257">
        <v>15</v>
      </c>
      <c r="F105" s="258">
        <v>2023</v>
      </c>
      <c r="G105" s="258" t="s">
        <v>78</v>
      </c>
      <c r="H105" s="258" t="s">
        <v>547</v>
      </c>
      <c r="I105" s="259"/>
      <c r="J105" s="258"/>
      <c r="K105" s="248"/>
      <c r="L105" s="454"/>
      <c r="M105" s="257"/>
      <c r="N105" s="257"/>
      <c r="O105" s="258"/>
      <c r="P105" s="258"/>
      <c r="Q105" s="258"/>
      <c r="R105" s="259"/>
      <c r="S105" s="258"/>
      <c r="T105" s="272"/>
    </row>
    <row r="106" spans="1:20" s="409" customFormat="1">
      <c r="A106" s="358" t="s">
        <v>1071</v>
      </c>
      <c r="B106" s="260" t="s">
        <v>864</v>
      </c>
      <c r="C106" s="358"/>
      <c r="D106" s="455" t="s">
        <v>1020</v>
      </c>
      <c r="E106" s="404">
        <v>15</v>
      </c>
      <c r="F106" s="405">
        <v>2023</v>
      </c>
      <c r="G106" s="405" t="s">
        <v>78</v>
      </c>
      <c r="H106" s="405" t="s">
        <v>551</v>
      </c>
      <c r="I106" s="406"/>
      <c r="J106" s="405"/>
      <c r="K106" s="407"/>
      <c r="L106" s="455"/>
      <c r="M106" s="404"/>
      <c r="N106" s="404"/>
      <c r="O106" s="405"/>
      <c r="P106" s="405"/>
      <c r="Q106" s="405"/>
      <c r="R106" s="406"/>
      <c r="S106" s="405"/>
      <c r="T106" s="408"/>
    </row>
    <row r="107" spans="1:20">
      <c r="A107" s="355"/>
      <c r="B107" s="255"/>
      <c r="C107" s="355"/>
      <c r="D107" s="256"/>
      <c r="E107" s="257"/>
      <c r="F107" s="258"/>
      <c r="G107" s="258"/>
      <c r="H107" s="258"/>
      <c r="I107" s="259"/>
      <c r="J107" s="258"/>
      <c r="K107" s="248"/>
      <c r="L107" s="256"/>
      <c r="M107" s="257"/>
      <c r="N107" s="257"/>
      <c r="O107" s="258"/>
      <c r="P107" s="258"/>
      <c r="Q107" s="258"/>
      <c r="R107" s="259"/>
      <c r="S107" s="258"/>
      <c r="T107" s="272"/>
    </row>
    <row r="108" spans="1:20">
      <c r="A108" s="354"/>
      <c r="B108" s="249"/>
      <c r="C108" s="354"/>
      <c r="D108" s="250"/>
      <c r="E108" s="251"/>
      <c r="F108" s="252"/>
      <c r="G108" s="252"/>
      <c r="H108" s="252"/>
      <c r="I108" s="253"/>
      <c r="J108" s="252"/>
      <c r="K108" s="254"/>
      <c r="L108" s="250"/>
      <c r="M108" s="251"/>
      <c r="N108" s="251"/>
      <c r="O108" s="252"/>
      <c r="P108" s="252"/>
      <c r="Q108" s="252"/>
      <c r="R108" s="253"/>
      <c r="S108" s="252"/>
      <c r="T108" s="273"/>
    </row>
    <row r="109" spans="1:20">
      <c r="A109" s="355"/>
      <c r="B109" s="255"/>
      <c r="C109" s="355"/>
      <c r="D109" s="256"/>
      <c r="E109" s="257"/>
      <c r="F109" s="258"/>
      <c r="G109" s="258"/>
      <c r="H109" s="258"/>
      <c r="I109" s="259"/>
      <c r="J109" s="258"/>
      <c r="K109" s="248"/>
      <c r="L109" s="256"/>
      <c r="M109" s="257"/>
      <c r="N109" s="257"/>
      <c r="O109" s="258"/>
      <c r="P109" s="258"/>
      <c r="Q109" s="258"/>
      <c r="R109" s="259"/>
      <c r="S109" s="258"/>
      <c r="T109" s="272"/>
    </row>
    <row r="110" spans="1:20">
      <c r="A110" s="354"/>
      <c r="B110" s="249"/>
      <c r="C110" s="354"/>
      <c r="D110" s="250"/>
      <c r="E110" s="251"/>
      <c r="F110" s="252"/>
      <c r="G110" s="252"/>
      <c r="H110" s="252"/>
      <c r="I110" s="253"/>
      <c r="J110" s="252"/>
      <c r="K110" s="254"/>
      <c r="L110" s="250"/>
      <c r="M110" s="251"/>
      <c r="N110" s="251"/>
      <c r="O110" s="252"/>
      <c r="P110" s="252"/>
      <c r="Q110" s="252"/>
      <c r="R110" s="253"/>
      <c r="S110" s="252"/>
      <c r="T110" s="273"/>
    </row>
    <row r="111" spans="1:20">
      <c r="A111" s="355"/>
      <c r="B111" s="255"/>
      <c r="C111" s="355"/>
      <c r="D111" s="256"/>
      <c r="E111" s="257"/>
      <c r="F111" s="258"/>
      <c r="G111" s="258"/>
      <c r="H111" s="258"/>
      <c r="I111" s="259"/>
      <c r="J111" s="258"/>
      <c r="K111" s="248"/>
      <c r="L111" s="256"/>
      <c r="M111" s="257"/>
      <c r="N111" s="257"/>
      <c r="O111" s="258"/>
      <c r="P111" s="258"/>
      <c r="Q111" s="258"/>
      <c r="R111" s="259"/>
      <c r="S111" s="258"/>
      <c r="T111" s="272"/>
    </row>
    <row r="112" spans="1:20">
      <c r="A112" s="354"/>
      <c r="B112" s="249"/>
      <c r="C112" s="354"/>
      <c r="D112" s="250"/>
      <c r="E112" s="251"/>
      <c r="F112" s="252"/>
      <c r="G112" s="252"/>
      <c r="H112" s="252"/>
      <c r="I112" s="253"/>
      <c r="J112" s="252"/>
      <c r="K112" s="254"/>
      <c r="L112" s="250"/>
      <c r="M112" s="251"/>
      <c r="N112" s="251"/>
      <c r="O112" s="252"/>
      <c r="P112" s="252"/>
      <c r="Q112" s="252"/>
      <c r="R112" s="253"/>
      <c r="S112" s="252"/>
      <c r="T112" s="273"/>
    </row>
    <row r="113" spans="1:20">
      <c r="A113" s="355"/>
      <c r="B113" s="255"/>
      <c r="C113" s="355"/>
      <c r="D113" s="256"/>
      <c r="E113" s="257"/>
      <c r="F113" s="258"/>
      <c r="G113" s="258"/>
      <c r="H113" s="258"/>
      <c r="I113" s="259"/>
      <c r="J113" s="258"/>
      <c r="K113" s="248"/>
      <c r="L113" s="256"/>
      <c r="M113" s="257"/>
      <c r="N113" s="257"/>
      <c r="O113" s="258"/>
      <c r="P113" s="258"/>
      <c r="Q113" s="258"/>
      <c r="R113" s="259"/>
      <c r="S113" s="258"/>
      <c r="T113" s="272"/>
    </row>
    <row r="114" spans="1:20">
      <c r="A114" s="354"/>
      <c r="B114" s="249"/>
      <c r="C114" s="354"/>
      <c r="D114" s="250"/>
      <c r="E114" s="251"/>
      <c r="F114" s="252"/>
      <c r="G114" s="252"/>
      <c r="H114" s="252"/>
      <c r="I114" s="253"/>
      <c r="J114" s="252"/>
      <c r="K114" s="254"/>
      <c r="L114" s="250"/>
      <c r="M114" s="251"/>
      <c r="N114" s="251"/>
      <c r="O114" s="252"/>
      <c r="P114" s="252"/>
      <c r="Q114" s="252"/>
      <c r="R114" s="253"/>
      <c r="S114" s="252"/>
      <c r="T114" s="273"/>
    </row>
    <row r="115" spans="1:20">
      <c r="A115" s="355"/>
      <c r="B115" s="255"/>
      <c r="C115" s="355"/>
      <c r="D115" s="256"/>
      <c r="E115" s="257"/>
      <c r="F115" s="258"/>
      <c r="G115" s="258"/>
      <c r="H115" s="258"/>
      <c r="I115" s="259"/>
      <c r="J115" s="258"/>
      <c r="K115" s="248"/>
      <c r="L115" s="256"/>
      <c r="M115" s="257"/>
      <c r="N115" s="257"/>
      <c r="O115" s="258"/>
      <c r="P115" s="258"/>
      <c r="Q115" s="258"/>
      <c r="R115" s="259"/>
      <c r="S115" s="258"/>
      <c r="T115" s="272"/>
    </row>
    <row r="116" spans="1:20">
      <c r="A116" s="354"/>
      <c r="B116" s="249"/>
      <c r="C116" s="354"/>
      <c r="D116" s="250"/>
      <c r="E116" s="251"/>
      <c r="F116" s="252"/>
      <c r="G116" s="252"/>
      <c r="H116" s="252"/>
      <c r="I116" s="253"/>
      <c r="J116" s="252"/>
      <c r="K116" s="254"/>
      <c r="L116" s="250"/>
      <c r="M116" s="251"/>
      <c r="N116" s="251"/>
      <c r="O116" s="252"/>
      <c r="P116" s="252"/>
      <c r="Q116" s="252"/>
      <c r="R116" s="253"/>
      <c r="S116" s="252"/>
      <c r="T116" s="273"/>
    </row>
    <row r="117" spans="1:20">
      <c r="A117" s="355"/>
      <c r="B117" s="255"/>
      <c r="C117" s="355"/>
      <c r="D117" s="256"/>
      <c r="E117" s="257"/>
      <c r="F117" s="258"/>
      <c r="G117" s="258"/>
      <c r="H117" s="258"/>
      <c r="I117" s="259"/>
      <c r="J117" s="258"/>
      <c r="K117" s="248"/>
      <c r="L117" s="256"/>
      <c r="M117" s="257"/>
      <c r="N117" s="257"/>
      <c r="O117" s="258"/>
      <c r="P117" s="258"/>
      <c r="Q117" s="258"/>
      <c r="R117" s="259"/>
      <c r="S117" s="258"/>
      <c r="T117" s="272"/>
    </row>
    <row r="118" spans="1:20">
      <c r="A118" s="354"/>
      <c r="B118" s="249"/>
      <c r="C118" s="354"/>
      <c r="D118" s="250"/>
      <c r="E118" s="251"/>
      <c r="F118" s="252"/>
      <c r="G118" s="252"/>
      <c r="H118" s="252"/>
      <c r="I118" s="253"/>
      <c r="J118" s="252"/>
      <c r="K118" s="254"/>
      <c r="L118" s="250"/>
      <c r="M118" s="251"/>
      <c r="N118" s="251"/>
      <c r="O118" s="252"/>
      <c r="P118" s="252"/>
      <c r="Q118" s="252"/>
      <c r="R118" s="253"/>
      <c r="S118" s="252"/>
      <c r="T118" s="273"/>
    </row>
    <row r="119" spans="1:20">
      <c r="A119" s="355"/>
      <c r="B119" s="255"/>
      <c r="C119" s="355"/>
      <c r="D119" s="256"/>
      <c r="E119" s="257"/>
      <c r="F119" s="258"/>
      <c r="G119" s="258"/>
      <c r="H119" s="258"/>
      <c r="I119" s="259"/>
      <c r="J119" s="258"/>
      <c r="K119" s="248"/>
      <c r="L119" s="256"/>
      <c r="M119" s="257"/>
      <c r="N119" s="257"/>
      <c r="O119" s="258"/>
      <c r="P119" s="258"/>
      <c r="Q119" s="258"/>
      <c r="R119" s="259"/>
      <c r="S119" s="258"/>
      <c r="T119" s="272"/>
    </row>
    <row r="120" spans="1:20">
      <c r="A120" s="354"/>
      <c r="B120" s="249"/>
      <c r="C120" s="354"/>
      <c r="D120" s="250"/>
      <c r="E120" s="251"/>
      <c r="F120" s="252"/>
      <c r="G120" s="252"/>
      <c r="H120" s="252"/>
      <c r="I120" s="253"/>
      <c r="J120" s="252"/>
      <c r="K120" s="254"/>
      <c r="L120" s="250"/>
      <c r="M120" s="251"/>
      <c r="N120" s="251"/>
      <c r="O120" s="252"/>
      <c r="P120" s="252"/>
      <c r="Q120" s="252"/>
      <c r="R120" s="253"/>
      <c r="S120" s="252"/>
      <c r="T120" s="273"/>
    </row>
    <row r="121" spans="1:20">
      <c r="A121" s="355"/>
      <c r="B121" s="255"/>
      <c r="C121" s="355"/>
      <c r="D121" s="256"/>
      <c r="E121" s="257"/>
      <c r="F121" s="258"/>
      <c r="G121" s="258"/>
      <c r="H121" s="258"/>
      <c r="I121" s="259"/>
      <c r="J121" s="258"/>
      <c r="K121" s="248"/>
      <c r="L121" s="256"/>
      <c r="M121" s="257"/>
      <c r="N121" s="257"/>
      <c r="O121" s="258"/>
      <c r="P121" s="258"/>
      <c r="Q121" s="258"/>
      <c r="R121" s="259"/>
      <c r="S121" s="258"/>
      <c r="T121" s="272"/>
    </row>
    <row r="122" spans="1:20">
      <c r="A122" s="354"/>
      <c r="B122" s="249"/>
      <c r="C122" s="354"/>
      <c r="D122" s="250"/>
      <c r="E122" s="251"/>
      <c r="F122" s="252"/>
      <c r="G122" s="252"/>
      <c r="H122" s="252"/>
      <c r="I122" s="253"/>
      <c r="J122" s="252"/>
      <c r="K122" s="254"/>
      <c r="L122" s="250"/>
      <c r="M122" s="251"/>
      <c r="N122" s="251"/>
      <c r="O122" s="252"/>
      <c r="P122" s="252"/>
      <c r="Q122" s="252"/>
      <c r="R122" s="253"/>
      <c r="S122" s="252"/>
      <c r="T122" s="273"/>
    </row>
    <row r="123" spans="1:20">
      <c r="A123" s="355"/>
      <c r="B123" s="255"/>
      <c r="C123" s="355"/>
      <c r="D123" s="256"/>
      <c r="E123" s="257"/>
      <c r="F123" s="258"/>
      <c r="G123" s="258"/>
      <c r="H123" s="258"/>
      <c r="I123" s="259"/>
      <c r="J123" s="258"/>
      <c r="K123" s="248"/>
      <c r="L123" s="256"/>
      <c r="M123" s="257"/>
      <c r="N123" s="257"/>
      <c r="O123" s="258"/>
      <c r="P123" s="258"/>
      <c r="Q123" s="258"/>
      <c r="R123" s="259"/>
      <c r="S123" s="258"/>
      <c r="T123" s="272"/>
    </row>
    <row r="124" spans="1:20">
      <c r="A124" s="354"/>
      <c r="B124" s="249"/>
      <c r="C124" s="354"/>
      <c r="D124" s="250"/>
      <c r="E124" s="251"/>
      <c r="F124" s="252"/>
      <c r="G124" s="252"/>
      <c r="H124" s="252"/>
      <c r="I124" s="253"/>
      <c r="J124" s="252"/>
      <c r="K124" s="254"/>
      <c r="L124" s="250"/>
      <c r="M124" s="251"/>
      <c r="N124" s="251"/>
      <c r="O124" s="252"/>
      <c r="P124" s="252"/>
      <c r="Q124" s="252"/>
      <c r="R124" s="253"/>
      <c r="S124" s="252"/>
      <c r="T124" s="273"/>
    </row>
    <row r="125" spans="1:20">
      <c r="A125" s="355"/>
      <c r="B125" s="255"/>
      <c r="C125" s="355"/>
      <c r="D125" s="256"/>
      <c r="E125" s="257"/>
      <c r="F125" s="258"/>
      <c r="G125" s="258"/>
      <c r="H125" s="258"/>
      <c r="I125" s="259"/>
      <c r="J125" s="258"/>
      <c r="K125" s="248"/>
      <c r="L125" s="256"/>
      <c r="M125" s="257"/>
      <c r="N125" s="257"/>
      <c r="O125" s="258"/>
      <c r="P125" s="258"/>
      <c r="Q125" s="258"/>
      <c r="R125" s="259"/>
      <c r="S125" s="258"/>
      <c r="T125" s="272"/>
    </row>
    <row r="126" spans="1:20">
      <c r="A126" s="354"/>
      <c r="B126" s="249"/>
      <c r="C126" s="354"/>
      <c r="D126" s="250"/>
      <c r="E126" s="251"/>
      <c r="F126" s="252"/>
      <c r="G126" s="252"/>
      <c r="H126" s="252"/>
      <c r="I126" s="253"/>
      <c r="J126" s="252"/>
      <c r="K126" s="254"/>
      <c r="L126" s="250"/>
      <c r="M126" s="251"/>
      <c r="N126" s="251"/>
      <c r="O126" s="252"/>
      <c r="P126" s="252"/>
      <c r="Q126" s="252"/>
      <c r="R126" s="253"/>
      <c r="S126" s="252"/>
      <c r="T126" s="273"/>
    </row>
    <row r="127" spans="1:20">
      <c r="A127" s="355"/>
      <c r="B127" s="255"/>
      <c r="C127" s="355"/>
      <c r="D127" s="256"/>
      <c r="E127" s="257"/>
      <c r="F127" s="258"/>
      <c r="G127" s="258"/>
      <c r="H127" s="258"/>
      <c r="I127" s="259"/>
      <c r="J127" s="258"/>
      <c r="K127" s="248"/>
      <c r="L127" s="256"/>
      <c r="M127" s="257"/>
      <c r="N127" s="257"/>
      <c r="O127" s="258"/>
      <c r="P127" s="258"/>
      <c r="Q127" s="258"/>
      <c r="R127" s="259"/>
      <c r="S127" s="258"/>
      <c r="T127" s="272"/>
    </row>
    <row r="128" spans="1:20">
      <c r="A128" s="354"/>
      <c r="B128" s="249"/>
      <c r="C128" s="354"/>
      <c r="D128" s="250"/>
      <c r="E128" s="251"/>
      <c r="F128" s="252"/>
      <c r="G128" s="252"/>
      <c r="H128" s="252"/>
      <c r="I128" s="253"/>
      <c r="J128" s="252"/>
      <c r="K128" s="254"/>
      <c r="L128" s="250"/>
      <c r="M128" s="251"/>
      <c r="N128" s="251"/>
      <c r="O128" s="252"/>
      <c r="P128" s="252"/>
      <c r="Q128" s="252"/>
      <c r="R128" s="253"/>
      <c r="S128" s="252"/>
      <c r="T128" s="273"/>
    </row>
    <row r="129" spans="1:20">
      <c r="A129" s="355"/>
      <c r="B129" s="255"/>
      <c r="C129" s="355"/>
      <c r="D129" s="256"/>
      <c r="E129" s="257"/>
      <c r="F129" s="258"/>
      <c r="G129" s="258"/>
      <c r="H129" s="258"/>
      <c r="I129" s="259"/>
      <c r="J129" s="258"/>
      <c r="K129" s="248"/>
      <c r="L129" s="256"/>
      <c r="M129" s="257"/>
      <c r="N129" s="257"/>
      <c r="O129" s="258"/>
      <c r="P129" s="258"/>
      <c r="Q129" s="258"/>
      <c r="R129" s="259"/>
      <c r="S129" s="258"/>
      <c r="T129" s="272"/>
    </row>
    <row r="130" spans="1:20">
      <c r="A130" s="354"/>
      <c r="B130" s="249"/>
      <c r="C130" s="354"/>
      <c r="D130" s="250"/>
      <c r="E130" s="251"/>
      <c r="F130" s="252"/>
      <c r="G130" s="252"/>
      <c r="H130" s="252"/>
      <c r="I130" s="253"/>
      <c r="J130" s="252"/>
      <c r="K130" s="254"/>
      <c r="L130" s="250"/>
      <c r="M130" s="251"/>
      <c r="N130" s="251"/>
      <c r="O130" s="252"/>
      <c r="P130" s="252"/>
      <c r="Q130" s="252"/>
      <c r="R130" s="253"/>
      <c r="S130" s="252"/>
      <c r="T130" s="273"/>
    </row>
    <row r="131" spans="1:20">
      <c r="A131" s="355"/>
      <c r="B131" s="255"/>
      <c r="C131" s="355"/>
      <c r="D131" s="256"/>
      <c r="E131" s="257"/>
      <c r="F131" s="258"/>
      <c r="G131" s="258"/>
      <c r="H131" s="258"/>
      <c r="I131" s="259"/>
      <c r="J131" s="258"/>
      <c r="K131" s="248"/>
      <c r="L131" s="256"/>
      <c r="M131" s="257"/>
      <c r="N131" s="257"/>
      <c r="O131" s="258"/>
      <c r="P131" s="258"/>
      <c r="Q131" s="258"/>
      <c r="R131" s="259"/>
      <c r="S131" s="258"/>
      <c r="T131" s="272"/>
    </row>
    <row r="132" spans="1:20">
      <c r="A132" s="354"/>
      <c r="B132" s="249"/>
      <c r="C132" s="354"/>
      <c r="D132" s="250"/>
      <c r="E132" s="251"/>
      <c r="F132" s="252"/>
      <c r="G132" s="252"/>
      <c r="H132" s="252"/>
      <c r="I132" s="253"/>
      <c r="J132" s="252"/>
      <c r="K132" s="254"/>
      <c r="L132" s="250"/>
      <c r="M132" s="251"/>
      <c r="N132" s="251"/>
      <c r="O132" s="252"/>
      <c r="P132" s="252"/>
      <c r="Q132" s="252"/>
      <c r="R132" s="253"/>
      <c r="S132" s="252"/>
      <c r="T132" s="273"/>
    </row>
    <row r="133" spans="1:20">
      <c r="A133" s="355"/>
      <c r="B133" s="255"/>
      <c r="C133" s="355"/>
      <c r="D133" s="256"/>
      <c r="E133" s="257"/>
      <c r="F133" s="258"/>
      <c r="G133" s="258"/>
      <c r="H133" s="258"/>
      <c r="I133" s="259"/>
      <c r="J133" s="258"/>
      <c r="K133" s="248"/>
      <c r="L133" s="256"/>
      <c r="M133" s="257"/>
      <c r="N133" s="257"/>
      <c r="O133" s="258"/>
      <c r="P133" s="258"/>
      <c r="Q133" s="258"/>
      <c r="R133" s="259"/>
      <c r="S133" s="258"/>
      <c r="T133" s="272"/>
    </row>
    <row r="134" spans="1:20">
      <c r="A134" s="354"/>
      <c r="B134" s="249"/>
      <c r="C134" s="354"/>
      <c r="D134" s="250"/>
      <c r="E134" s="251"/>
      <c r="F134" s="252"/>
      <c r="G134" s="252"/>
      <c r="H134" s="252"/>
      <c r="I134" s="253"/>
      <c r="J134" s="252"/>
      <c r="K134" s="254"/>
      <c r="L134" s="250"/>
      <c r="M134" s="251"/>
      <c r="N134" s="251"/>
      <c r="O134" s="252"/>
      <c r="P134" s="252"/>
      <c r="Q134" s="252"/>
      <c r="R134" s="253"/>
      <c r="S134" s="252"/>
      <c r="T134" s="273"/>
    </row>
    <row r="135" spans="1:20">
      <c r="A135" s="355"/>
      <c r="B135" s="255"/>
      <c r="C135" s="355"/>
      <c r="D135" s="256"/>
      <c r="E135" s="257"/>
      <c r="F135" s="258"/>
      <c r="G135" s="258"/>
      <c r="H135" s="258"/>
      <c r="I135" s="259"/>
      <c r="J135" s="258"/>
      <c r="K135" s="248"/>
      <c r="L135" s="256"/>
      <c r="M135" s="257"/>
      <c r="N135" s="257"/>
      <c r="O135" s="258"/>
      <c r="P135" s="258"/>
      <c r="Q135" s="258"/>
      <c r="R135" s="259"/>
      <c r="S135" s="258"/>
      <c r="T135" s="272"/>
    </row>
    <row r="136" spans="1:20">
      <c r="A136" s="354"/>
      <c r="B136" s="249"/>
      <c r="C136" s="354"/>
      <c r="D136" s="250"/>
      <c r="E136" s="251"/>
      <c r="F136" s="252"/>
      <c r="G136" s="252"/>
      <c r="H136" s="252"/>
      <c r="I136" s="253"/>
      <c r="J136" s="252"/>
      <c r="K136" s="254"/>
      <c r="L136" s="250"/>
      <c r="M136" s="251"/>
      <c r="N136" s="251"/>
      <c r="O136" s="252"/>
      <c r="P136" s="252"/>
      <c r="Q136" s="252"/>
      <c r="R136" s="253"/>
      <c r="S136" s="252"/>
      <c r="T136" s="273"/>
    </row>
    <row r="137" spans="1:20">
      <c r="A137" s="355"/>
      <c r="B137" s="255"/>
      <c r="C137" s="355"/>
      <c r="D137" s="256"/>
      <c r="E137" s="257"/>
      <c r="F137" s="258"/>
      <c r="G137" s="258"/>
      <c r="H137" s="258"/>
      <c r="I137" s="259"/>
      <c r="J137" s="258"/>
      <c r="K137" s="248"/>
      <c r="L137" s="256"/>
      <c r="M137" s="257"/>
      <c r="N137" s="257"/>
      <c r="O137" s="258"/>
      <c r="P137" s="258"/>
      <c r="Q137" s="258"/>
      <c r="R137" s="259"/>
      <c r="S137" s="258"/>
      <c r="T137" s="272"/>
    </row>
    <row r="138" spans="1:20">
      <c r="A138" s="354"/>
      <c r="B138" s="249"/>
      <c r="C138" s="354"/>
      <c r="D138" s="250"/>
      <c r="E138" s="251"/>
      <c r="F138" s="252"/>
      <c r="G138" s="252"/>
      <c r="H138" s="252"/>
      <c r="I138" s="253"/>
      <c r="J138" s="252"/>
      <c r="K138" s="254"/>
      <c r="L138" s="250"/>
      <c r="M138" s="251"/>
      <c r="N138" s="251"/>
      <c r="O138" s="252"/>
      <c r="P138" s="252"/>
      <c r="Q138" s="252"/>
      <c r="R138" s="253"/>
      <c r="S138" s="252"/>
      <c r="T138" s="273"/>
    </row>
    <row r="139" spans="1:20">
      <c r="A139" s="355"/>
      <c r="B139" s="255"/>
      <c r="C139" s="355"/>
      <c r="D139" s="256"/>
      <c r="E139" s="257"/>
      <c r="F139" s="258"/>
      <c r="G139" s="258"/>
      <c r="H139" s="258"/>
      <c r="I139" s="259"/>
      <c r="J139" s="258"/>
      <c r="K139" s="248"/>
      <c r="L139" s="256"/>
      <c r="M139" s="257"/>
      <c r="N139" s="257"/>
      <c r="O139" s="258"/>
      <c r="P139" s="258"/>
      <c r="Q139" s="258"/>
      <c r="R139" s="259"/>
      <c r="S139" s="258"/>
      <c r="T139" s="272"/>
    </row>
    <row r="140" spans="1:20">
      <c r="A140" s="354"/>
      <c r="B140" s="249"/>
      <c r="C140" s="354"/>
      <c r="D140" s="250"/>
      <c r="E140" s="251"/>
      <c r="F140" s="252"/>
      <c r="G140" s="252"/>
      <c r="H140" s="252"/>
      <c r="I140" s="253"/>
      <c r="J140" s="252"/>
      <c r="K140" s="254"/>
      <c r="L140" s="250"/>
      <c r="M140" s="251"/>
      <c r="N140" s="251"/>
      <c r="O140" s="252"/>
      <c r="P140" s="252"/>
      <c r="Q140" s="252"/>
      <c r="R140" s="253"/>
      <c r="S140" s="252"/>
      <c r="T140" s="273"/>
    </row>
    <row r="141" spans="1:20">
      <c r="A141" s="355"/>
      <c r="B141" s="255"/>
      <c r="C141" s="355"/>
      <c r="D141" s="256"/>
      <c r="E141" s="257"/>
      <c r="F141" s="258"/>
      <c r="G141" s="258"/>
      <c r="H141" s="258"/>
      <c r="I141" s="259"/>
      <c r="J141" s="258"/>
      <c r="K141" s="248"/>
      <c r="L141" s="256"/>
      <c r="M141" s="257"/>
      <c r="N141" s="257"/>
      <c r="O141" s="258"/>
      <c r="P141" s="258"/>
      <c r="Q141" s="258"/>
      <c r="R141" s="259"/>
      <c r="S141" s="258"/>
      <c r="T141" s="272"/>
    </row>
    <row r="142" spans="1:20">
      <c r="A142" s="354"/>
      <c r="B142" s="249"/>
      <c r="C142" s="354"/>
      <c r="D142" s="250"/>
      <c r="E142" s="251"/>
      <c r="F142" s="252"/>
      <c r="G142" s="252"/>
      <c r="H142" s="252"/>
      <c r="I142" s="253"/>
      <c r="J142" s="252"/>
      <c r="K142" s="254"/>
      <c r="L142" s="250"/>
      <c r="M142" s="251"/>
      <c r="N142" s="251"/>
      <c r="O142" s="252"/>
      <c r="P142" s="252"/>
      <c r="Q142" s="252"/>
      <c r="R142" s="253"/>
      <c r="S142" s="252"/>
      <c r="T142" s="273"/>
    </row>
    <row r="143" spans="1:20">
      <c r="A143" s="355"/>
      <c r="B143" s="255"/>
      <c r="C143" s="355"/>
      <c r="D143" s="256"/>
      <c r="E143" s="257"/>
      <c r="F143" s="258"/>
      <c r="G143" s="258"/>
      <c r="H143" s="258"/>
      <c r="I143" s="259"/>
      <c r="J143" s="258"/>
      <c r="K143" s="248"/>
      <c r="L143" s="256"/>
      <c r="M143" s="257"/>
      <c r="N143" s="257"/>
      <c r="O143" s="258"/>
      <c r="P143" s="258"/>
      <c r="Q143" s="258"/>
      <c r="R143" s="259"/>
      <c r="S143" s="258"/>
      <c r="T143" s="272"/>
    </row>
    <row r="144" spans="1:20">
      <c r="A144" s="354"/>
      <c r="B144" s="249"/>
      <c r="C144" s="354"/>
      <c r="D144" s="250"/>
      <c r="E144" s="251"/>
      <c r="F144" s="252"/>
      <c r="G144" s="252"/>
      <c r="H144" s="252"/>
      <c r="I144" s="253"/>
      <c r="J144" s="252"/>
      <c r="K144" s="254"/>
      <c r="L144" s="250"/>
      <c r="M144" s="251"/>
      <c r="N144" s="251"/>
      <c r="O144" s="252"/>
      <c r="P144" s="252"/>
      <c r="Q144" s="252"/>
      <c r="R144" s="253"/>
      <c r="S144" s="252"/>
      <c r="T144" s="273"/>
    </row>
    <row r="145" spans="1:20">
      <c r="A145" s="355"/>
      <c r="B145" s="255"/>
      <c r="C145" s="355"/>
      <c r="D145" s="256"/>
      <c r="E145" s="257"/>
      <c r="F145" s="258"/>
      <c r="G145" s="258"/>
      <c r="H145" s="258"/>
      <c r="I145" s="259"/>
      <c r="J145" s="258"/>
      <c r="K145" s="248"/>
      <c r="L145" s="256"/>
      <c r="M145" s="257"/>
      <c r="N145" s="257"/>
      <c r="O145" s="258"/>
      <c r="P145" s="258"/>
      <c r="Q145" s="258"/>
      <c r="R145" s="259"/>
      <c r="S145" s="258"/>
      <c r="T145" s="272"/>
    </row>
    <row r="146" spans="1:20">
      <c r="A146" s="354"/>
      <c r="B146" s="249"/>
      <c r="C146" s="354"/>
      <c r="D146" s="250"/>
      <c r="E146" s="251"/>
      <c r="F146" s="252"/>
      <c r="G146" s="252"/>
      <c r="H146" s="252"/>
      <c r="I146" s="253"/>
      <c r="J146" s="252"/>
      <c r="K146" s="254"/>
      <c r="L146" s="250"/>
      <c r="M146" s="251"/>
      <c r="N146" s="251"/>
      <c r="O146" s="252"/>
      <c r="P146" s="252"/>
      <c r="Q146" s="252"/>
      <c r="R146" s="253"/>
      <c r="S146" s="252"/>
      <c r="T146" s="273"/>
    </row>
    <row r="147" spans="1:20">
      <c r="A147" s="355"/>
      <c r="B147" s="255"/>
      <c r="C147" s="355"/>
      <c r="D147" s="256"/>
      <c r="E147" s="257"/>
      <c r="F147" s="258"/>
      <c r="G147" s="258"/>
      <c r="H147" s="258"/>
      <c r="I147" s="259"/>
      <c r="J147" s="258"/>
      <c r="K147" s="248"/>
      <c r="L147" s="256"/>
      <c r="M147" s="257"/>
      <c r="N147" s="257"/>
      <c r="O147" s="258"/>
      <c r="P147" s="258"/>
      <c r="Q147" s="258"/>
      <c r="R147" s="259"/>
      <c r="S147" s="258"/>
      <c r="T147" s="272"/>
    </row>
    <row r="148" spans="1:20">
      <c r="A148" s="354"/>
      <c r="B148" s="249"/>
      <c r="C148" s="354"/>
      <c r="D148" s="250"/>
      <c r="E148" s="251"/>
      <c r="F148" s="252"/>
      <c r="G148" s="252"/>
      <c r="H148" s="252"/>
      <c r="I148" s="253"/>
      <c r="J148" s="252"/>
      <c r="K148" s="254"/>
      <c r="L148" s="250"/>
      <c r="M148" s="251"/>
      <c r="N148" s="251"/>
      <c r="O148" s="252"/>
      <c r="P148" s="252"/>
      <c r="Q148" s="252"/>
      <c r="R148" s="253"/>
      <c r="S148" s="252"/>
      <c r="T148" s="273"/>
    </row>
    <row r="149" spans="1:20">
      <c r="A149" s="355"/>
      <c r="B149" s="255"/>
      <c r="C149" s="355"/>
      <c r="D149" s="256"/>
      <c r="E149" s="257"/>
      <c r="F149" s="258"/>
      <c r="G149" s="258"/>
      <c r="H149" s="258"/>
      <c r="I149" s="259"/>
      <c r="J149" s="258"/>
      <c r="K149" s="248"/>
      <c r="L149" s="256"/>
      <c r="M149" s="257"/>
      <c r="N149" s="257"/>
      <c r="O149" s="258"/>
      <c r="P149" s="258"/>
      <c r="Q149" s="258"/>
      <c r="R149" s="259"/>
      <c r="S149" s="258"/>
      <c r="T149" s="272"/>
    </row>
    <row r="150" spans="1:20">
      <c r="A150" s="354"/>
      <c r="B150" s="249"/>
      <c r="C150" s="354"/>
      <c r="D150" s="250"/>
      <c r="E150" s="251"/>
      <c r="F150" s="252"/>
      <c r="G150" s="252"/>
      <c r="H150" s="252"/>
      <c r="I150" s="253"/>
      <c r="J150" s="252"/>
      <c r="K150" s="254"/>
      <c r="L150" s="250"/>
      <c r="M150" s="251"/>
      <c r="N150" s="251"/>
      <c r="O150" s="252"/>
      <c r="P150" s="252"/>
      <c r="Q150" s="252"/>
      <c r="R150" s="253"/>
      <c r="S150" s="252"/>
      <c r="T150" s="273"/>
    </row>
    <row r="151" spans="1:20">
      <c r="A151" s="355"/>
      <c r="B151" s="255"/>
      <c r="C151" s="355"/>
      <c r="D151" s="256"/>
      <c r="E151" s="257"/>
      <c r="F151" s="258"/>
      <c r="G151" s="258"/>
      <c r="H151" s="258"/>
      <c r="I151" s="259"/>
      <c r="J151" s="258"/>
      <c r="K151" s="248"/>
      <c r="L151" s="256"/>
      <c r="M151" s="257"/>
      <c r="N151" s="257"/>
      <c r="O151" s="258"/>
      <c r="P151" s="258"/>
      <c r="Q151" s="258"/>
      <c r="R151" s="259"/>
      <c r="S151" s="258"/>
      <c r="T151" s="272"/>
    </row>
    <row r="152" spans="1:20">
      <c r="A152" s="354"/>
      <c r="B152" s="249"/>
      <c r="C152" s="354"/>
      <c r="D152" s="250"/>
      <c r="E152" s="251"/>
      <c r="F152" s="252"/>
      <c r="G152" s="252"/>
      <c r="H152" s="252"/>
      <c r="I152" s="253"/>
      <c r="J152" s="252"/>
      <c r="K152" s="254"/>
      <c r="L152" s="250"/>
      <c r="M152" s="251"/>
      <c r="N152" s="251"/>
      <c r="O152" s="252"/>
      <c r="P152" s="252"/>
      <c r="Q152" s="252"/>
      <c r="R152" s="253"/>
      <c r="S152" s="252"/>
      <c r="T152" s="273"/>
    </row>
    <row r="153" spans="1:20">
      <c r="A153" s="355"/>
      <c r="B153" s="255"/>
      <c r="C153" s="355"/>
      <c r="D153" s="256"/>
      <c r="E153" s="257"/>
      <c r="F153" s="258"/>
      <c r="G153" s="258"/>
      <c r="H153" s="258"/>
      <c r="I153" s="259"/>
      <c r="J153" s="258"/>
      <c r="K153" s="248"/>
      <c r="L153" s="256"/>
      <c r="M153" s="257"/>
      <c r="N153" s="257"/>
      <c r="O153" s="258"/>
      <c r="P153" s="258"/>
      <c r="Q153" s="258"/>
      <c r="R153" s="259"/>
      <c r="S153" s="258"/>
      <c r="T153" s="272"/>
    </row>
    <row r="154" spans="1:20">
      <c r="A154" s="354"/>
      <c r="B154" s="249"/>
      <c r="C154" s="354"/>
      <c r="D154" s="250"/>
      <c r="E154" s="251"/>
      <c r="F154" s="252"/>
      <c r="G154" s="252"/>
      <c r="H154" s="252"/>
      <c r="I154" s="253"/>
      <c r="J154" s="252"/>
      <c r="K154" s="254"/>
      <c r="L154" s="250"/>
      <c r="M154" s="251"/>
      <c r="N154" s="251"/>
      <c r="O154" s="252"/>
      <c r="P154" s="252"/>
      <c r="Q154" s="252"/>
      <c r="R154" s="253"/>
      <c r="S154" s="252"/>
      <c r="T154" s="273"/>
    </row>
    <row r="155" spans="1:20">
      <c r="A155" s="355"/>
      <c r="B155" s="255"/>
      <c r="C155" s="355"/>
      <c r="D155" s="256"/>
      <c r="E155" s="257"/>
      <c r="F155" s="258"/>
      <c r="G155" s="258"/>
      <c r="H155" s="258"/>
      <c r="I155" s="259"/>
      <c r="J155" s="258"/>
      <c r="K155" s="248"/>
      <c r="L155" s="256"/>
      <c r="M155" s="257"/>
      <c r="N155" s="257"/>
      <c r="O155" s="258"/>
      <c r="P155" s="258"/>
      <c r="Q155" s="258"/>
      <c r="R155" s="259"/>
      <c r="S155" s="258"/>
      <c r="T155" s="272"/>
    </row>
    <row r="156" spans="1:20">
      <c r="A156" s="354"/>
      <c r="B156" s="249"/>
      <c r="C156" s="354"/>
      <c r="D156" s="250"/>
      <c r="E156" s="251"/>
      <c r="F156" s="252"/>
      <c r="G156" s="252"/>
      <c r="H156" s="252"/>
      <c r="I156" s="253"/>
      <c r="J156" s="252"/>
      <c r="K156" s="254"/>
      <c r="L156" s="250"/>
      <c r="M156" s="251"/>
      <c r="N156" s="251"/>
      <c r="O156" s="252"/>
      <c r="P156" s="252"/>
      <c r="Q156" s="252"/>
      <c r="R156" s="253"/>
      <c r="S156" s="252"/>
      <c r="T156" s="273"/>
    </row>
    <row r="157" spans="1:20">
      <c r="A157" s="355"/>
      <c r="B157" s="255"/>
      <c r="C157" s="355"/>
      <c r="D157" s="256"/>
      <c r="E157" s="257"/>
      <c r="F157" s="258"/>
      <c r="G157" s="258"/>
      <c r="H157" s="258"/>
      <c r="I157" s="259"/>
      <c r="J157" s="258"/>
      <c r="K157" s="248"/>
      <c r="L157" s="256"/>
      <c r="M157" s="257"/>
      <c r="N157" s="257"/>
      <c r="O157" s="258"/>
      <c r="P157" s="258"/>
      <c r="Q157" s="258"/>
      <c r="R157" s="259"/>
      <c r="S157" s="258"/>
      <c r="T157" s="272"/>
    </row>
    <row r="158" spans="1:20">
      <c r="A158" s="354"/>
      <c r="B158" s="249"/>
      <c r="C158" s="354"/>
      <c r="D158" s="250"/>
      <c r="E158" s="251"/>
      <c r="F158" s="252"/>
      <c r="G158" s="252"/>
      <c r="H158" s="252"/>
      <c r="I158" s="253"/>
      <c r="J158" s="252"/>
      <c r="K158" s="254"/>
      <c r="L158" s="250"/>
      <c r="M158" s="251"/>
      <c r="N158" s="251"/>
      <c r="O158" s="252"/>
      <c r="P158" s="252"/>
      <c r="Q158" s="252"/>
      <c r="R158" s="253"/>
      <c r="S158" s="252"/>
      <c r="T158" s="273"/>
    </row>
    <row r="159" spans="1:20">
      <c r="A159" s="355"/>
      <c r="B159" s="255"/>
      <c r="C159" s="355"/>
      <c r="D159" s="256"/>
      <c r="E159" s="257"/>
      <c r="F159" s="258"/>
      <c r="G159" s="258"/>
      <c r="H159" s="258"/>
      <c r="I159" s="259"/>
      <c r="J159" s="258"/>
      <c r="K159" s="248"/>
      <c r="L159" s="256"/>
      <c r="M159" s="257"/>
      <c r="N159" s="257"/>
      <c r="O159" s="258"/>
      <c r="P159" s="258"/>
      <c r="Q159" s="258"/>
      <c r="R159" s="259"/>
      <c r="S159" s="258"/>
      <c r="T159" s="272"/>
    </row>
    <row r="160" spans="1:20">
      <c r="A160" s="354"/>
      <c r="B160" s="249"/>
      <c r="C160" s="354"/>
      <c r="D160" s="250"/>
      <c r="E160" s="251"/>
      <c r="F160" s="252"/>
      <c r="G160" s="252"/>
      <c r="H160" s="252"/>
      <c r="I160" s="253"/>
      <c r="J160" s="252"/>
      <c r="K160" s="254"/>
      <c r="L160" s="250"/>
      <c r="M160" s="251"/>
      <c r="N160" s="251"/>
      <c r="O160" s="252"/>
      <c r="P160" s="252"/>
      <c r="Q160" s="252"/>
      <c r="R160" s="253"/>
      <c r="S160" s="252"/>
      <c r="T160" s="273"/>
    </row>
    <row r="161" spans="1:20">
      <c r="A161" s="355"/>
      <c r="B161" s="255"/>
      <c r="C161" s="355"/>
      <c r="D161" s="256"/>
      <c r="E161" s="257"/>
      <c r="F161" s="258"/>
      <c r="G161" s="258"/>
      <c r="H161" s="258"/>
      <c r="I161" s="259"/>
      <c r="J161" s="258"/>
      <c r="K161" s="248"/>
      <c r="L161" s="256"/>
      <c r="M161" s="257"/>
      <c r="N161" s="257"/>
      <c r="O161" s="258"/>
      <c r="P161" s="258"/>
      <c r="Q161" s="258"/>
      <c r="R161" s="259"/>
      <c r="S161" s="258"/>
      <c r="T161" s="272"/>
    </row>
    <row r="162" spans="1:20">
      <c r="A162" s="354"/>
      <c r="B162" s="249"/>
      <c r="C162" s="354"/>
      <c r="D162" s="250"/>
      <c r="E162" s="251"/>
      <c r="F162" s="252"/>
      <c r="G162" s="252"/>
      <c r="H162" s="252"/>
      <c r="I162" s="253"/>
      <c r="J162" s="252"/>
      <c r="K162" s="254"/>
      <c r="L162" s="250"/>
      <c r="M162" s="251"/>
      <c r="N162" s="251"/>
      <c r="O162" s="252"/>
      <c r="P162" s="252"/>
      <c r="Q162" s="252"/>
      <c r="R162" s="253"/>
      <c r="S162" s="252"/>
      <c r="T162" s="273"/>
    </row>
    <row r="163" spans="1:20">
      <c r="A163" s="355"/>
      <c r="B163" s="255"/>
      <c r="C163" s="355"/>
      <c r="D163" s="256"/>
      <c r="E163" s="257"/>
      <c r="F163" s="258"/>
      <c r="G163" s="258"/>
      <c r="H163" s="258"/>
      <c r="I163" s="259"/>
      <c r="J163" s="258"/>
      <c r="K163" s="248"/>
      <c r="L163" s="256"/>
      <c r="M163" s="257"/>
      <c r="N163" s="257"/>
      <c r="O163" s="258"/>
      <c r="P163" s="258"/>
      <c r="Q163" s="258"/>
      <c r="R163" s="259"/>
      <c r="S163" s="258"/>
      <c r="T163" s="272"/>
    </row>
    <row r="164" spans="1:20">
      <c r="A164" s="354"/>
      <c r="B164" s="249"/>
      <c r="C164" s="354"/>
      <c r="D164" s="250"/>
      <c r="E164" s="251"/>
      <c r="F164" s="252"/>
      <c r="G164" s="252"/>
      <c r="H164" s="252"/>
      <c r="I164" s="253"/>
      <c r="J164" s="252"/>
      <c r="K164" s="254"/>
      <c r="L164" s="250"/>
      <c r="M164" s="251"/>
      <c r="N164" s="251"/>
      <c r="O164" s="252"/>
      <c r="P164" s="252"/>
      <c r="Q164" s="252"/>
      <c r="R164" s="253"/>
      <c r="S164" s="252"/>
      <c r="T164" s="273"/>
    </row>
    <row r="165" spans="1:20">
      <c r="A165" s="355"/>
      <c r="B165" s="255"/>
      <c r="C165" s="355"/>
      <c r="D165" s="256"/>
      <c r="E165" s="257"/>
      <c r="F165" s="258"/>
      <c r="G165" s="258"/>
      <c r="H165" s="258"/>
      <c r="I165" s="259"/>
      <c r="J165" s="258"/>
      <c r="K165" s="248"/>
      <c r="L165" s="256"/>
      <c r="M165" s="257"/>
      <c r="N165" s="257"/>
      <c r="O165" s="258"/>
      <c r="P165" s="258"/>
      <c r="Q165" s="258"/>
      <c r="R165" s="259"/>
      <c r="S165" s="258"/>
      <c r="T165" s="272"/>
    </row>
    <row r="166" spans="1:20">
      <c r="A166" s="354"/>
      <c r="B166" s="249"/>
      <c r="C166" s="354"/>
      <c r="D166" s="250"/>
      <c r="E166" s="251"/>
      <c r="F166" s="252"/>
      <c r="G166" s="252"/>
      <c r="H166" s="252"/>
      <c r="I166" s="253"/>
      <c r="J166" s="252"/>
      <c r="K166" s="254"/>
      <c r="L166" s="250"/>
      <c r="M166" s="251"/>
      <c r="N166" s="251"/>
      <c r="O166" s="252"/>
      <c r="P166" s="252"/>
      <c r="Q166" s="252"/>
      <c r="R166" s="253"/>
      <c r="S166" s="252"/>
      <c r="T166" s="273"/>
    </row>
    <row r="167" spans="1:20">
      <c r="A167" s="355"/>
      <c r="B167" s="255"/>
      <c r="C167" s="355"/>
      <c r="D167" s="256"/>
      <c r="E167" s="257"/>
      <c r="F167" s="258"/>
      <c r="G167" s="258"/>
      <c r="H167" s="258"/>
      <c r="I167" s="259"/>
      <c r="J167" s="258"/>
      <c r="K167" s="248"/>
      <c r="L167" s="256"/>
      <c r="M167" s="257"/>
      <c r="N167" s="257"/>
      <c r="O167" s="258"/>
      <c r="P167" s="258"/>
      <c r="Q167" s="258"/>
      <c r="R167" s="259"/>
      <c r="S167" s="258"/>
      <c r="T167" s="272"/>
    </row>
    <row r="168" spans="1:20">
      <c r="A168" s="354"/>
      <c r="B168" s="249"/>
      <c r="C168" s="354"/>
      <c r="D168" s="250"/>
      <c r="E168" s="251"/>
      <c r="F168" s="252"/>
      <c r="G168" s="252"/>
      <c r="H168" s="252"/>
      <c r="I168" s="253"/>
      <c r="J168" s="252"/>
      <c r="K168" s="254"/>
      <c r="L168" s="250"/>
      <c r="M168" s="251"/>
      <c r="N168" s="251"/>
      <c r="O168" s="252"/>
      <c r="P168" s="252"/>
      <c r="Q168" s="252"/>
      <c r="R168" s="253"/>
      <c r="S168" s="252"/>
      <c r="T168" s="273"/>
    </row>
    <row r="169" spans="1:20">
      <c r="A169" s="355"/>
      <c r="B169" s="255"/>
      <c r="C169" s="355"/>
      <c r="D169" s="256"/>
      <c r="E169" s="257"/>
      <c r="F169" s="258"/>
      <c r="G169" s="258"/>
      <c r="H169" s="258"/>
      <c r="I169" s="259"/>
      <c r="J169" s="258"/>
      <c r="K169" s="248"/>
      <c r="L169" s="256"/>
      <c r="M169" s="257"/>
      <c r="N169" s="257"/>
      <c r="O169" s="258"/>
      <c r="P169" s="258"/>
      <c r="Q169" s="258"/>
      <c r="R169" s="259"/>
      <c r="S169" s="258"/>
      <c r="T169" s="272"/>
    </row>
    <row r="170" spans="1:20">
      <c r="A170" s="354"/>
      <c r="B170" s="249"/>
      <c r="C170" s="354"/>
      <c r="D170" s="250"/>
      <c r="E170" s="251"/>
      <c r="F170" s="252"/>
      <c r="G170" s="252"/>
      <c r="H170" s="252"/>
      <c r="I170" s="253"/>
      <c r="J170" s="252"/>
      <c r="K170" s="254"/>
      <c r="L170" s="250"/>
      <c r="M170" s="251"/>
      <c r="N170" s="251"/>
      <c r="O170" s="252"/>
      <c r="P170" s="252"/>
      <c r="Q170" s="252"/>
      <c r="R170" s="253"/>
      <c r="S170" s="252"/>
      <c r="T170" s="273"/>
    </row>
    <row r="171" spans="1:20">
      <c r="A171" s="355"/>
      <c r="B171" s="255"/>
      <c r="C171" s="355"/>
      <c r="D171" s="256"/>
      <c r="E171" s="257"/>
      <c r="F171" s="258"/>
      <c r="G171" s="258"/>
      <c r="H171" s="258"/>
      <c r="I171" s="259"/>
      <c r="J171" s="258"/>
      <c r="K171" s="248"/>
      <c r="L171" s="256"/>
      <c r="M171" s="257"/>
      <c r="N171" s="257"/>
      <c r="O171" s="258"/>
      <c r="P171" s="258"/>
      <c r="Q171" s="258"/>
      <c r="R171" s="259"/>
      <c r="S171" s="258"/>
      <c r="T171" s="272"/>
    </row>
    <row r="172" spans="1:20">
      <c r="A172" s="354"/>
      <c r="B172" s="249"/>
      <c r="C172" s="354"/>
      <c r="D172" s="250"/>
      <c r="E172" s="251"/>
      <c r="F172" s="252"/>
      <c r="G172" s="252"/>
      <c r="H172" s="252"/>
      <c r="I172" s="253"/>
      <c r="J172" s="252"/>
      <c r="K172" s="254"/>
      <c r="L172" s="250"/>
      <c r="M172" s="251"/>
      <c r="N172" s="251"/>
      <c r="O172" s="252"/>
      <c r="P172" s="252"/>
      <c r="Q172" s="252"/>
      <c r="R172" s="253"/>
      <c r="S172" s="252"/>
      <c r="T172" s="273"/>
    </row>
    <row r="173" spans="1:20">
      <c r="A173" s="355"/>
      <c r="B173" s="255"/>
      <c r="C173" s="355"/>
      <c r="D173" s="256"/>
      <c r="E173" s="257"/>
      <c r="F173" s="258"/>
      <c r="G173" s="258"/>
      <c r="H173" s="258"/>
      <c r="I173" s="259"/>
      <c r="J173" s="258"/>
      <c r="K173" s="248"/>
      <c r="L173" s="256"/>
      <c r="M173" s="257"/>
      <c r="N173" s="257"/>
      <c r="O173" s="258"/>
      <c r="P173" s="258"/>
      <c r="Q173" s="258"/>
      <c r="R173" s="259"/>
      <c r="S173" s="258"/>
      <c r="T173" s="272"/>
    </row>
    <row r="174" spans="1:20">
      <c r="A174" s="354"/>
      <c r="B174" s="249"/>
      <c r="C174" s="354"/>
      <c r="D174" s="250"/>
      <c r="E174" s="251"/>
      <c r="F174" s="252"/>
      <c r="G174" s="252"/>
      <c r="H174" s="252"/>
      <c r="I174" s="253"/>
      <c r="J174" s="252"/>
      <c r="K174" s="254"/>
      <c r="L174" s="250"/>
      <c r="M174" s="251"/>
      <c r="N174" s="251"/>
      <c r="O174" s="252"/>
      <c r="P174" s="252"/>
      <c r="Q174" s="252"/>
      <c r="R174" s="253"/>
      <c r="S174" s="252"/>
      <c r="T174" s="273"/>
    </row>
    <row r="175" spans="1:20">
      <c r="A175" s="355"/>
      <c r="B175" s="255"/>
      <c r="C175" s="355"/>
      <c r="D175" s="256"/>
      <c r="E175" s="257"/>
      <c r="F175" s="258"/>
      <c r="G175" s="258"/>
      <c r="H175" s="258"/>
      <c r="I175" s="259"/>
      <c r="J175" s="258"/>
      <c r="K175" s="248"/>
      <c r="L175" s="256"/>
      <c r="M175" s="257"/>
      <c r="N175" s="257"/>
      <c r="O175" s="258"/>
      <c r="P175" s="258"/>
      <c r="Q175" s="258"/>
      <c r="R175" s="259"/>
      <c r="S175" s="258"/>
      <c r="T175" s="272"/>
    </row>
    <row r="176" spans="1:20">
      <c r="A176" s="354"/>
      <c r="B176" s="249"/>
      <c r="C176" s="354"/>
      <c r="D176" s="250"/>
      <c r="E176" s="251"/>
      <c r="F176" s="252"/>
      <c r="G176" s="252"/>
      <c r="H176" s="252"/>
      <c r="I176" s="253"/>
      <c r="J176" s="252"/>
      <c r="K176" s="254"/>
      <c r="L176" s="250"/>
      <c r="M176" s="251"/>
      <c r="N176" s="251"/>
      <c r="O176" s="252"/>
      <c r="P176" s="252"/>
      <c r="Q176" s="252"/>
      <c r="R176" s="253"/>
      <c r="S176" s="252"/>
      <c r="T176" s="273"/>
    </row>
    <row r="177" spans="1:20">
      <c r="A177" s="355"/>
      <c r="B177" s="255"/>
      <c r="C177" s="355"/>
      <c r="D177" s="256"/>
      <c r="E177" s="257"/>
      <c r="F177" s="258"/>
      <c r="G177" s="258"/>
      <c r="H177" s="258"/>
      <c r="I177" s="259"/>
      <c r="J177" s="258"/>
      <c r="K177" s="248"/>
      <c r="L177" s="256"/>
      <c r="M177" s="257"/>
      <c r="N177" s="257"/>
      <c r="O177" s="258"/>
      <c r="P177" s="258"/>
      <c r="Q177" s="258"/>
      <c r="R177" s="259"/>
      <c r="S177" s="258"/>
      <c r="T177" s="272"/>
    </row>
    <row r="178" spans="1:20">
      <c r="A178" s="354"/>
      <c r="B178" s="249"/>
      <c r="C178" s="354"/>
      <c r="D178" s="250"/>
      <c r="E178" s="251"/>
      <c r="F178" s="252"/>
      <c r="G178" s="252"/>
      <c r="H178" s="252"/>
      <c r="I178" s="253"/>
      <c r="J178" s="252"/>
      <c r="K178" s="254"/>
      <c r="L178" s="250"/>
      <c r="M178" s="251"/>
      <c r="N178" s="251"/>
      <c r="O178" s="252"/>
      <c r="P178" s="252"/>
      <c r="Q178" s="252"/>
      <c r="R178" s="253"/>
      <c r="S178" s="252"/>
      <c r="T178" s="273"/>
    </row>
    <row r="179" spans="1:20">
      <c r="A179" s="355"/>
      <c r="B179" s="255"/>
      <c r="C179" s="355"/>
      <c r="D179" s="256"/>
      <c r="E179" s="257"/>
      <c r="F179" s="258"/>
      <c r="G179" s="258"/>
      <c r="H179" s="258"/>
      <c r="I179" s="259"/>
      <c r="J179" s="258"/>
      <c r="K179" s="248"/>
      <c r="L179" s="256"/>
      <c r="M179" s="257"/>
      <c r="N179" s="257"/>
      <c r="O179" s="258"/>
      <c r="P179" s="258"/>
      <c r="Q179" s="258"/>
      <c r="R179" s="259"/>
      <c r="S179" s="258"/>
      <c r="T179" s="272"/>
    </row>
    <row r="180" spans="1:20">
      <c r="A180" s="354"/>
      <c r="B180" s="249"/>
      <c r="C180" s="354"/>
      <c r="D180" s="250"/>
      <c r="E180" s="251"/>
      <c r="F180" s="252"/>
      <c r="G180" s="252"/>
      <c r="H180" s="252"/>
      <c r="I180" s="253"/>
      <c r="J180" s="252"/>
      <c r="K180" s="254"/>
      <c r="L180" s="250"/>
      <c r="M180" s="251"/>
      <c r="N180" s="251"/>
      <c r="O180" s="252"/>
      <c r="P180" s="252"/>
      <c r="Q180" s="252"/>
      <c r="R180" s="253"/>
      <c r="S180" s="252"/>
      <c r="T180" s="273"/>
    </row>
    <row r="181" spans="1:20">
      <c r="A181" s="355"/>
      <c r="B181" s="255"/>
      <c r="C181" s="355"/>
      <c r="D181" s="256"/>
      <c r="E181" s="257"/>
      <c r="F181" s="258"/>
      <c r="G181" s="258"/>
      <c r="H181" s="258"/>
      <c r="I181" s="259"/>
      <c r="J181" s="258"/>
      <c r="K181" s="248"/>
      <c r="L181" s="256"/>
      <c r="M181" s="257"/>
      <c r="N181" s="257"/>
      <c r="O181" s="258"/>
      <c r="P181" s="258"/>
      <c r="Q181" s="258"/>
      <c r="R181" s="259"/>
      <c r="S181" s="258"/>
      <c r="T181" s="272"/>
    </row>
    <row r="182" spans="1:20">
      <c r="A182" s="354"/>
      <c r="B182" s="249"/>
      <c r="C182" s="354"/>
      <c r="D182" s="250"/>
      <c r="E182" s="251"/>
      <c r="F182" s="252"/>
      <c r="G182" s="252"/>
      <c r="H182" s="252"/>
      <c r="I182" s="253"/>
      <c r="J182" s="252"/>
      <c r="K182" s="254"/>
      <c r="L182" s="250"/>
      <c r="M182" s="251"/>
      <c r="N182" s="251"/>
      <c r="O182" s="252"/>
      <c r="P182" s="252"/>
      <c r="Q182" s="252"/>
      <c r="R182" s="253"/>
      <c r="S182" s="252"/>
      <c r="T182" s="273"/>
    </row>
    <row r="183" spans="1:20">
      <c r="A183" s="355"/>
      <c r="B183" s="255"/>
      <c r="C183" s="355"/>
      <c r="D183" s="256"/>
      <c r="E183" s="257"/>
      <c r="F183" s="258"/>
      <c r="G183" s="258"/>
      <c r="H183" s="258"/>
      <c r="I183" s="259"/>
      <c r="J183" s="258"/>
      <c r="K183" s="248"/>
      <c r="L183" s="256"/>
      <c r="M183" s="257"/>
      <c r="N183" s="257"/>
      <c r="O183" s="258"/>
      <c r="P183" s="258"/>
      <c r="Q183" s="258"/>
      <c r="R183" s="259"/>
      <c r="S183" s="258"/>
      <c r="T183" s="272"/>
    </row>
    <row r="184" spans="1:20">
      <c r="A184" s="354"/>
      <c r="B184" s="249"/>
      <c r="C184" s="354"/>
      <c r="D184" s="250"/>
      <c r="E184" s="251"/>
      <c r="F184" s="252"/>
      <c r="G184" s="252"/>
      <c r="H184" s="252"/>
      <c r="I184" s="253"/>
      <c r="J184" s="252"/>
      <c r="K184" s="254"/>
      <c r="L184" s="250"/>
      <c r="M184" s="251"/>
      <c r="N184" s="251"/>
      <c r="O184" s="252"/>
      <c r="P184" s="252"/>
      <c r="Q184" s="252"/>
      <c r="R184" s="253"/>
      <c r="S184" s="252"/>
      <c r="T184" s="273"/>
    </row>
    <row r="185" spans="1:20">
      <c r="A185" s="355"/>
      <c r="B185" s="255"/>
      <c r="C185" s="355"/>
      <c r="D185" s="256"/>
      <c r="E185" s="257"/>
      <c r="F185" s="258"/>
      <c r="G185" s="258"/>
      <c r="H185" s="258"/>
      <c r="I185" s="259"/>
      <c r="J185" s="258"/>
      <c r="K185" s="248"/>
      <c r="L185" s="256"/>
      <c r="M185" s="257"/>
      <c r="N185" s="257"/>
      <c r="O185" s="258"/>
      <c r="P185" s="258"/>
      <c r="Q185" s="258"/>
      <c r="R185" s="259"/>
      <c r="S185" s="258"/>
      <c r="T185" s="272"/>
    </row>
    <row r="186" spans="1:20">
      <c r="A186" s="354"/>
      <c r="B186" s="249"/>
      <c r="C186" s="354"/>
      <c r="D186" s="250"/>
      <c r="E186" s="251"/>
      <c r="F186" s="252"/>
      <c r="G186" s="252"/>
      <c r="H186" s="252"/>
      <c r="I186" s="253"/>
      <c r="J186" s="252"/>
      <c r="K186" s="254"/>
      <c r="L186" s="250"/>
      <c r="M186" s="251"/>
      <c r="N186" s="251"/>
      <c r="O186" s="252"/>
      <c r="P186" s="252"/>
      <c r="Q186" s="252"/>
      <c r="R186" s="253"/>
      <c r="S186" s="252"/>
      <c r="T186" s="273"/>
    </row>
    <row r="187" spans="1:20">
      <c r="A187" s="355"/>
      <c r="B187" s="255"/>
      <c r="C187" s="355"/>
      <c r="D187" s="256"/>
      <c r="E187" s="257"/>
      <c r="F187" s="258"/>
      <c r="G187" s="258"/>
      <c r="H187" s="258"/>
      <c r="I187" s="259"/>
      <c r="J187" s="258"/>
      <c r="K187" s="248"/>
      <c r="L187" s="256"/>
      <c r="M187" s="257"/>
      <c r="N187" s="257"/>
      <c r="O187" s="258"/>
      <c r="P187" s="258"/>
      <c r="Q187" s="258"/>
      <c r="R187" s="259"/>
      <c r="S187" s="258"/>
      <c r="T187" s="272"/>
    </row>
    <row r="188" spans="1:20">
      <c r="A188" s="354"/>
      <c r="B188" s="249"/>
      <c r="C188" s="354"/>
      <c r="D188" s="250"/>
      <c r="E188" s="251"/>
      <c r="F188" s="252"/>
      <c r="G188" s="252"/>
      <c r="H188" s="252"/>
      <c r="I188" s="253"/>
      <c r="J188" s="252"/>
      <c r="K188" s="254"/>
      <c r="L188" s="250"/>
      <c r="M188" s="251"/>
      <c r="N188" s="251"/>
      <c r="O188" s="252"/>
      <c r="P188" s="252"/>
      <c r="Q188" s="252"/>
      <c r="R188" s="253"/>
      <c r="S188" s="252"/>
      <c r="T188" s="273"/>
    </row>
    <row r="189" spans="1:20">
      <c r="A189" s="355"/>
      <c r="B189" s="255"/>
      <c r="C189" s="355"/>
      <c r="D189" s="256"/>
      <c r="E189" s="257"/>
      <c r="F189" s="258"/>
      <c r="G189" s="258"/>
      <c r="H189" s="258"/>
      <c r="I189" s="259"/>
      <c r="J189" s="258"/>
      <c r="K189" s="248"/>
      <c r="L189" s="256"/>
      <c r="M189" s="257"/>
      <c r="N189" s="257"/>
      <c r="O189" s="258"/>
      <c r="P189" s="258"/>
      <c r="Q189" s="258"/>
      <c r="R189" s="259"/>
      <c r="S189" s="258"/>
      <c r="T189" s="272"/>
    </row>
    <row r="190" spans="1:20">
      <c r="A190" s="354"/>
      <c r="B190" s="249"/>
      <c r="C190" s="354"/>
      <c r="D190" s="250"/>
      <c r="E190" s="251"/>
      <c r="F190" s="252"/>
      <c r="G190" s="252"/>
      <c r="H190" s="252"/>
      <c r="I190" s="253"/>
      <c r="J190" s="252"/>
      <c r="K190" s="254"/>
      <c r="L190" s="250"/>
      <c r="M190" s="251"/>
      <c r="N190" s="251"/>
      <c r="O190" s="252"/>
      <c r="P190" s="252"/>
      <c r="Q190" s="252"/>
      <c r="R190" s="253"/>
      <c r="S190" s="252"/>
      <c r="T190" s="273"/>
    </row>
    <row r="191" spans="1:20">
      <c r="A191" s="355"/>
      <c r="B191" s="255"/>
      <c r="C191" s="355"/>
      <c r="D191" s="256"/>
      <c r="E191" s="257"/>
      <c r="F191" s="258"/>
      <c r="G191" s="258"/>
      <c r="H191" s="258"/>
      <c r="I191" s="259"/>
      <c r="J191" s="258"/>
      <c r="K191" s="248"/>
      <c r="L191" s="256"/>
      <c r="M191" s="257"/>
      <c r="N191" s="257"/>
      <c r="O191" s="258"/>
      <c r="P191" s="258"/>
      <c r="Q191" s="258"/>
      <c r="R191" s="259"/>
      <c r="S191" s="258"/>
      <c r="T191" s="272"/>
    </row>
    <row r="192" spans="1:20">
      <c r="A192" s="354"/>
      <c r="B192" s="249"/>
      <c r="C192" s="354"/>
      <c r="D192" s="250"/>
      <c r="E192" s="251"/>
      <c r="F192" s="252"/>
      <c r="G192" s="252"/>
      <c r="H192" s="252"/>
      <c r="I192" s="253"/>
      <c r="J192" s="252"/>
      <c r="K192" s="254"/>
      <c r="L192" s="250"/>
      <c r="M192" s="251"/>
      <c r="N192" s="251"/>
      <c r="O192" s="252"/>
      <c r="P192" s="252"/>
      <c r="Q192" s="252"/>
      <c r="R192" s="253"/>
      <c r="S192" s="252"/>
      <c r="T192" s="273"/>
    </row>
    <row r="193" spans="1:20">
      <c r="A193" s="355"/>
      <c r="B193" s="255"/>
      <c r="C193" s="355"/>
      <c r="D193" s="256"/>
      <c r="E193" s="257"/>
      <c r="F193" s="258"/>
      <c r="G193" s="258"/>
      <c r="H193" s="258"/>
      <c r="I193" s="259"/>
      <c r="J193" s="258"/>
      <c r="K193" s="248"/>
      <c r="L193" s="256"/>
      <c r="M193" s="257"/>
      <c r="N193" s="257"/>
      <c r="O193" s="258"/>
      <c r="P193" s="258"/>
      <c r="Q193" s="258"/>
      <c r="R193" s="259"/>
      <c r="S193" s="258"/>
      <c r="T193" s="272"/>
    </row>
    <row r="194" spans="1:20">
      <c r="A194" s="354"/>
      <c r="B194" s="249"/>
      <c r="C194" s="354"/>
      <c r="D194" s="250"/>
      <c r="E194" s="251"/>
      <c r="F194" s="252"/>
      <c r="G194" s="252"/>
      <c r="H194" s="252"/>
      <c r="I194" s="253"/>
      <c r="J194" s="252"/>
      <c r="K194" s="254"/>
      <c r="L194" s="250"/>
      <c r="M194" s="251"/>
      <c r="N194" s="251"/>
      <c r="O194" s="252"/>
      <c r="P194" s="252"/>
      <c r="Q194" s="252"/>
      <c r="R194" s="253"/>
      <c r="S194" s="252"/>
      <c r="T194" s="273"/>
    </row>
    <row r="195" spans="1:20">
      <c r="A195" s="355"/>
      <c r="B195" s="255"/>
      <c r="C195" s="355"/>
      <c r="D195" s="256"/>
      <c r="E195" s="257"/>
      <c r="F195" s="258"/>
      <c r="G195" s="258"/>
      <c r="H195" s="258"/>
      <c r="I195" s="259"/>
      <c r="J195" s="258"/>
      <c r="K195" s="248"/>
      <c r="L195" s="256"/>
      <c r="M195" s="257"/>
      <c r="N195" s="257"/>
      <c r="O195" s="258"/>
      <c r="P195" s="258"/>
      <c r="Q195" s="258"/>
      <c r="R195" s="259"/>
      <c r="S195" s="258"/>
      <c r="T195" s="272"/>
    </row>
    <row r="196" spans="1:20">
      <c r="A196" s="354"/>
      <c r="B196" s="249"/>
      <c r="C196" s="354"/>
      <c r="D196" s="250"/>
      <c r="E196" s="251"/>
      <c r="F196" s="252"/>
      <c r="G196" s="252"/>
      <c r="H196" s="252"/>
      <c r="I196" s="253"/>
      <c r="J196" s="252"/>
      <c r="K196" s="254"/>
      <c r="L196" s="250"/>
      <c r="M196" s="251"/>
      <c r="N196" s="251"/>
      <c r="O196" s="252"/>
      <c r="P196" s="252"/>
      <c r="Q196" s="252"/>
      <c r="R196" s="253"/>
      <c r="S196" s="252"/>
      <c r="T196" s="273"/>
    </row>
    <row r="197" spans="1:20">
      <c r="A197" s="355"/>
      <c r="B197" s="255"/>
      <c r="C197" s="355"/>
      <c r="D197" s="256"/>
      <c r="E197" s="257"/>
      <c r="F197" s="258"/>
      <c r="G197" s="258"/>
      <c r="H197" s="258"/>
      <c r="I197" s="259"/>
      <c r="J197" s="258"/>
      <c r="K197" s="248"/>
      <c r="L197" s="256"/>
      <c r="M197" s="257"/>
      <c r="N197" s="257"/>
      <c r="O197" s="258"/>
      <c r="P197" s="258"/>
      <c r="Q197" s="258"/>
      <c r="R197" s="259"/>
      <c r="S197" s="258"/>
      <c r="T197" s="272"/>
    </row>
    <row r="198" spans="1:20">
      <c r="A198" s="354"/>
      <c r="B198" s="249"/>
      <c r="C198" s="354"/>
      <c r="D198" s="250"/>
      <c r="E198" s="251"/>
      <c r="F198" s="252"/>
      <c r="G198" s="252"/>
      <c r="H198" s="252"/>
      <c r="I198" s="253"/>
      <c r="J198" s="252"/>
      <c r="K198" s="254"/>
      <c r="L198" s="250"/>
      <c r="M198" s="251"/>
      <c r="N198" s="251"/>
      <c r="O198" s="252"/>
      <c r="P198" s="252"/>
      <c r="Q198" s="252"/>
      <c r="R198" s="253"/>
      <c r="S198" s="252"/>
      <c r="T198" s="273"/>
    </row>
    <row r="199" spans="1:20">
      <c r="A199" s="355"/>
      <c r="B199" s="255"/>
      <c r="C199" s="355"/>
      <c r="D199" s="256"/>
      <c r="E199" s="257"/>
      <c r="F199" s="258"/>
      <c r="G199" s="258"/>
      <c r="H199" s="258"/>
      <c r="I199" s="259"/>
      <c r="J199" s="258"/>
      <c r="K199" s="248"/>
      <c r="L199" s="256"/>
      <c r="M199" s="257"/>
      <c r="N199" s="257"/>
      <c r="O199" s="258"/>
      <c r="P199" s="258"/>
      <c r="Q199" s="258"/>
      <c r="R199" s="259"/>
      <c r="S199" s="258"/>
      <c r="T199" s="272"/>
    </row>
    <row r="200" spans="1:20">
      <c r="A200" s="354"/>
      <c r="B200" s="249"/>
      <c r="C200" s="354"/>
      <c r="D200" s="250"/>
      <c r="E200" s="251"/>
      <c r="F200" s="252"/>
      <c r="G200" s="252"/>
      <c r="H200" s="252"/>
      <c r="I200" s="253"/>
      <c r="J200" s="252"/>
      <c r="K200" s="254"/>
      <c r="L200" s="250"/>
      <c r="M200" s="251"/>
      <c r="N200" s="251"/>
      <c r="O200" s="252"/>
      <c r="P200" s="252"/>
      <c r="Q200" s="252"/>
      <c r="R200" s="253"/>
      <c r="S200" s="252"/>
      <c r="T200" s="273"/>
    </row>
    <row r="201" spans="1:20">
      <c r="A201" s="355"/>
      <c r="B201" s="255"/>
      <c r="C201" s="355"/>
      <c r="D201" s="256"/>
      <c r="E201" s="257"/>
      <c r="F201" s="258"/>
      <c r="G201" s="258"/>
      <c r="H201" s="258"/>
      <c r="I201" s="259"/>
      <c r="J201" s="258"/>
      <c r="K201" s="248"/>
      <c r="L201" s="256"/>
      <c r="M201" s="257"/>
      <c r="N201" s="257"/>
      <c r="O201" s="258"/>
      <c r="P201" s="258"/>
      <c r="Q201" s="258"/>
      <c r="R201" s="259"/>
      <c r="S201" s="258"/>
      <c r="T201" s="272"/>
    </row>
    <row r="202" spans="1:20">
      <c r="A202" s="354"/>
      <c r="B202" s="249"/>
      <c r="C202" s="354"/>
      <c r="D202" s="250"/>
      <c r="E202" s="251"/>
      <c r="F202" s="252"/>
      <c r="G202" s="252"/>
      <c r="H202" s="252"/>
      <c r="I202" s="253"/>
      <c r="J202" s="252"/>
      <c r="K202" s="254"/>
      <c r="L202" s="250"/>
      <c r="M202" s="251"/>
      <c r="N202" s="251"/>
      <c r="O202" s="252"/>
      <c r="P202" s="252"/>
      <c r="Q202" s="252"/>
      <c r="R202" s="253"/>
      <c r="S202" s="252"/>
      <c r="T202" s="273"/>
    </row>
    <row r="203" spans="1:20">
      <c r="A203" s="355"/>
      <c r="B203" s="255"/>
      <c r="C203" s="355"/>
      <c r="D203" s="256"/>
      <c r="E203" s="257"/>
      <c r="F203" s="258"/>
      <c r="G203" s="258"/>
      <c r="H203" s="258"/>
      <c r="I203" s="259"/>
      <c r="J203" s="258"/>
      <c r="K203" s="248"/>
      <c r="L203" s="256"/>
      <c r="M203" s="257"/>
      <c r="N203" s="257"/>
      <c r="O203" s="258"/>
      <c r="P203" s="258"/>
      <c r="Q203" s="258"/>
      <c r="R203" s="259"/>
      <c r="S203" s="258"/>
      <c r="T203" s="272"/>
    </row>
    <row r="204" spans="1:20">
      <c r="A204" s="354"/>
      <c r="B204" s="249"/>
      <c r="C204" s="354"/>
      <c r="D204" s="250"/>
      <c r="E204" s="251"/>
      <c r="F204" s="252"/>
      <c r="G204" s="252"/>
      <c r="H204" s="252"/>
      <c r="I204" s="253"/>
      <c r="J204" s="252"/>
      <c r="K204" s="254"/>
      <c r="L204" s="250"/>
      <c r="M204" s="251"/>
      <c r="N204" s="251"/>
      <c r="O204" s="252"/>
      <c r="P204" s="252"/>
      <c r="Q204" s="252"/>
      <c r="R204" s="253"/>
      <c r="S204" s="252"/>
      <c r="T204" s="273"/>
    </row>
    <row r="205" spans="1:20">
      <c r="A205" s="355"/>
      <c r="B205" s="255"/>
      <c r="C205" s="355"/>
      <c r="D205" s="256"/>
      <c r="E205" s="257"/>
      <c r="F205" s="258"/>
      <c r="G205" s="258"/>
      <c r="H205" s="258"/>
      <c r="I205" s="259"/>
      <c r="J205" s="258"/>
      <c r="K205" s="248"/>
      <c r="L205" s="256"/>
      <c r="M205" s="257"/>
      <c r="N205" s="257"/>
      <c r="O205" s="258"/>
      <c r="P205" s="258"/>
      <c r="Q205" s="258"/>
      <c r="R205" s="259"/>
      <c r="S205" s="258"/>
      <c r="T205" s="272"/>
    </row>
    <row r="206" spans="1:20">
      <c r="A206" s="354"/>
      <c r="B206" s="249"/>
      <c r="C206" s="354"/>
      <c r="D206" s="250"/>
      <c r="E206" s="251"/>
      <c r="F206" s="252"/>
      <c r="G206" s="252"/>
      <c r="H206" s="252"/>
      <c r="I206" s="253"/>
      <c r="J206" s="252"/>
      <c r="K206" s="254"/>
      <c r="L206" s="250"/>
      <c r="M206" s="251"/>
      <c r="N206" s="251"/>
      <c r="O206" s="252"/>
      <c r="P206" s="252"/>
      <c r="Q206" s="252"/>
      <c r="R206" s="253"/>
      <c r="S206" s="252"/>
      <c r="T206" s="273"/>
    </row>
    <row r="207" spans="1:20">
      <c r="A207" s="355"/>
      <c r="B207" s="255"/>
      <c r="C207" s="355"/>
      <c r="D207" s="256"/>
      <c r="E207" s="257"/>
      <c r="F207" s="258"/>
      <c r="G207" s="258"/>
      <c r="H207" s="258"/>
      <c r="I207" s="259"/>
      <c r="J207" s="258"/>
      <c r="K207" s="248"/>
      <c r="L207" s="256"/>
      <c r="M207" s="257"/>
      <c r="N207" s="257"/>
      <c r="O207" s="258"/>
      <c r="P207" s="258"/>
      <c r="Q207" s="258"/>
      <c r="R207" s="259"/>
      <c r="S207" s="258"/>
      <c r="T207" s="272"/>
    </row>
    <row r="208" spans="1:20">
      <c r="A208" s="354"/>
      <c r="B208" s="249"/>
      <c r="C208" s="354"/>
      <c r="D208" s="250"/>
      <c r="E208" s="251"/>
      <c r="F208" s="252"/>
      <c r="G208" s="252"/>
      <c r="H208" s="252"/>
      <c r="I208" s="253"/>
      <c r="J208" s="252"/>
      <c r="K208" s="254"/>
      <c r="L208" s="250"/>
      <c r="M208" s="251"/>
      <c r="N208" s="251"/>
      <c r="O208" s="252"/>
      <c r="P208" s="252"/>
      <c r="Q208" s="252"/>
      <c r="R208" s="253"/>
      <c r="S208" s="252"/>
      <c r="T208" s="273"/>
    </row>
    <row r="209" spans="1:20">
      <c r="A209" s="355"/>
      <c r="B209" s="255"/>
      <c r="C209" s="355"/>
      <c r="D209" s="256"/>
      <c r="E209" s="257"/>
      <c r="F209" s="258"/>
      <c r="G209" s="258"/>
      <c r="H209" s="258"/>
      <c r="I209" s="259"/>
      <c r="J209" s="258"/>
      <c r="K209" s="248"/>
      <c r="L209" s="256"/>
      <c r="M209" s="257"/>
      <c r="N209" s="257"/>
      <c r="O209" s="258"/>
      <c r="P209" s="258"/>
      <c r="Q209" s="258"/>
      <c r="R209" s="259"/>
      <c r="S209" s="258"/>
      <c r="T209" s="272"/>
    </row>
    <row r="210" spans="1:20">
      <c r="A210" s="354"/>
      <c r="B210" s="249"/>
      <c r="C210" s="354"/>
      <c r="D210" s="250"/>
      <c r="E210" s="251"/>
      <c r="F210" s="252"/>
      <c r="G210" s="252"/>
      <c r="H210" s="252"/>
      <c r="I210" s="253"/>
      <c r="J210" s="252"/>
      <c r="K210" s="254"/>
      <c r="L210" s="250"/>
      <c r="M210" s="251"/>
      <c r="N210" s="251"/>
      <c r="O210" s="252"/>
      <c r="P210" s="252"/>
      <c r="Q210" s="252"/>
      <c r="R210" s="253"/>
      <c r="S210" s="252"/>
      <c r="T210" s="273"/>
    </row>
    <row r="211" spans="1:20">
      <c r="A211" s="355"/>
      <c r="B211" s="255"/>
      <c r="C211" s="355"/>
      <c r="D211" s="256"/>
      <c r="E211" s="257"/>
      <c r="F211" s="258"/>
      <c r="G211" s="258"/>
      <c r="H211" s="258"/>
      <c r="I211" s="259"/>
      <c r="J211" s="258"/>
      <c r="K211" s="248"/>
      <c r="L211" s="256"/>
      <c r="M211" s="257"/>
      <c r="N211" s="257"/>
      <c r="O211" s="258"/>
      <c r="P211" s="258"/>
      <c r="Q211" s="258"/>
      <c r="R211" s="259"/>
      <c r="S211" s="258"/>
      <c r="T211" s="272"/>
    </row>
    <row r="212" spans="1:20">
      <c r="A212" s="354"/>
      <c r="B212" s="249"/>
      <c r="C212" s="354"/>
      <c r="D212" s="250"/>
      <c r="E212" s="251"/>
      <c r="F212" s="252"/>
      <c r="G212" s="252"/>
      <c r="H212" s="252"/>
      <c r="I212" s="253"/>
      <c r="J212" s="252"/>
      <c r="K212" s="254"/>
      <c r="L212" s="250"/>
      <c r="M212" s="251"/>
      <c r="N212" s="251"/>
      <c r="O212" s="252"/>
      <c r="P212" s="252"/>
      <c r="Q212" s="252"/>
      <c r="R212" s="253"/>
      <c r="S212" s="252"/>
      <c r="T212" s="273"/>
    </row>
    <row r="213" spans="1:20">
      <c r="A213" s="355"/>
      <c r="B213" s="255"/>
      <c r="C213" s="355"/>
      <c r="D213" s="256"/>
      <c r="E213" s="257"/>
      <c r="F213" s="258"/>
      <c r="G213" s="258"/>
      <c r="H213" s="258"/>
      <c r="I213" s="259"/>
      <c r="J213" s="258"/>
      <c r="K213" s="248"/>
      <c r="L213" s="256"/>
      <c r="M213" s="257"/>
      <c r="N213" s="257"/>
      <c r="O213" s="258"/>
      <c r="P213" s="258"/>
      <c r="Q213" s="258"/>
      <c r="R213" s="259"/>
      <c r="S213" s="258"/>
      <c r="T213" s="272"/>
    </row>
    <row r="214" spans="1:20">
      <c r="A214" s="354"/>
      <c r="B214" s="249"/>
      <c r="C214" s="354"/>
      <c r="D214" s="250"/>
      <c r="E214" s="251"/>
      <c r="F214" s="252"/>
      <c r="G214" s="252"/>
      <c r="H214" s="252"/>
      <c r="I214" s="253"/>
      <c r="J214" s="252"/>
      <c r="K214" s="254"/>
      <c r="L214" s="250"/>
      <c r="M214" s="251"/>
      <c r="N214" s="251"/>
      <c r="O214" s="252"/>
      <c r="P214" s="252"/>
      <c r="Q214" s="252"/>
      <c r="R214" s="253"/>
      <c r="S214" s="252"/>
      <c r="T214" s="273"/>
    </row>
    <row r="215" spans="1:20">
      <c r="A215" s="355"/>
      <c r="B215" s="255"/>
      <c r="C215" s="355"/>
      <c r="D215" s="256"/>
      <c r="E215" s="257"/>
      <c r="F215" s="258"/>
      <c r="G215" s="258"/>
      <c r="H215" s="258"/>
      <c r="I215" s="259"/>
      <c r="J215" s="258"/>
      <c r="K215" s="248"/>
      <c r="L215" s="256"/>
      <c r="M215" s="257"/>
      <c r="N215" s="257"/>
      <c r="O215" s="258"/>
      <c r="P215" s="258"/>
      <c r="Q215" s="258"/>
      <c r="R215" s="259"/>
      <c r="S215" s="258"/>
      <c r="T215" s="272"/>
    </row>
    <row r="216" spans="1:20">
      <c r="A216" s="354"/>
      <c r="B216" s="249"/>
      <c r="C216" s="354"/>
      <c r="D216" s="250"/>
      <c r="E216" s="251"/>
      <c r="F216" s="252"/>
      <c r="G216" s="252"/>
      <c r="H216" s="252"/>
      <c r="I216" s="253"/>
      <c r="J216" s="252"/>
      <c r="K216" s="254"/>
      <c r="L216" s="250"/>
      <c r="M216" s="251"/>
      <c r="N216" s="251"/>
      <c r="O216" s="252"/>
      <c r="P216" s="252"/>
      <c r="Q216" s="252"/>
      <c r="R216" s="253"/>
      <c r="S216" s="252"/>
      <c r="T216" s="273"/>
    </row>
    <row r="217" spans="1:20">
      <c r="A217" s="355"/>
      <c r="B217" s="255"/>
      <c r="C217" s="355"/>
      <c r="D217" s="256"/>
      <c r="E217" s="257"/>
      <c r="F217" s="258"/>
      <c r="G217" s="258"/>
      <c r="H217" s="258"/>
      <c r="I217" s="259"/>
      <c r="J217" s="258"/>
      <c r="K217" s="248"/>
      <c r="L217" s="256"/>
      <c r="M217" s="257"/>
      <c r="N217" s="257"/>
      <c r="O217" s="258"/>
      <c r="P217" s="258"/>
      <c r="Q217" s="258"/>
      <c r="R217" s="259"/>
      <c r="S217" s="258"/>
      <c r="T217" s="272"/>
    </row>
    <row r="218" spans="1:20">
      <c r="A218" s="354"/>
      <c r="B218" s="249"/>
      <c r="C218" s="354"/>
      <c r="D218" s="250"/>
      <c r="E218" s="251"/>
      <c r="F218" s="252"/>
      <c r="G218" s="252"/>
      <c r="H218" s="252"/>
      <c r="I218" s="253"/>
      <c r="J218" s="252"/>
      <c r="K218" s="254"/>
      <c r="L218" s="250"/>
      <c r="M218" s="251"/>
      <c r="N218" s="251"/>
      <c r="O218" s="252"/>
      <c r="P218" s="252"/>
      <c r="Q218" s="252"/>
      <c r="R218" s="253"/>
      <c r="S218" s="252"/>
      <c r="T218" s="273"/>
    </row>
    <row r="219" spans="1:20">
      <c r="A219" s="355"/>
      <c r="B219" s="255"/>
      <c r="C219" s="355"/>
      <c r="D219" s="256"/>
      <c r="E219" s="257"/>
      <c r="F219" s="258"/>
      <c r="G219" s="258"/>
      <c r="H219" s="258"/>
      <c r="I219" s="259"/>
      <c r="J219" s="258"/>
      <c r="K219" s="248"/>
      <c r="L219" s="256"/>
      <c r="M219" s="257"/>
      <c r="N219" s="257"/>
      <c r="O219" s="258"/>
      <c r="P219" s="258"/>
      <c r="Q219" s="258"/>
      <c r="R219" s="259"/>
      <c r="S219" s="258"/>
      <c r="T219" s="272"/>
    </row>
    <row r="220" spans="1:20">
      <c r="A220" s="354"/>
      <c r="B220" s="249"/>
      <c r="C220" s="354"/>
      <c r="D220" s="250"/>
      <c r="E220" s="251"/>
      <c r="F220" s="252"/>
      <c r="G220" s="252"/>
      <c r="H220" s="252"/>
      <c r="I220" s="253"/>
      <c r="J220" s="252"/>
      <c r="K220" s="254"/>
      <c r="L220" s="250"/>
      <c r="M220" s="251"/>
      <c r="N220" s="251"/>
      <c r="O220" s="252"/>
      <c r="P220" s="252"/>
      <c r="Q220" s="252"/>
      <c r="R220" s="253"/>
      <c r="S220" s="252"/>
      <c r="T220" s="273"/>
    </row>
    <row r="221" spans="1:20">
      <c r="A221" s="355"/>
      <c r="B221" s="255"/>
      <c r="C221" s="355"/>
      <c r="D221" s="256"/>
      <c r="E221" s="257"/>
      <c r="F221" s="258"/>
      <c r="G221" s="258"/>
      <c r="H221" s="258"/>
      <c r="I221" s="259"/>
      <c r="J221" s="258"/>
      <c r="K221" s="248"/>
      <c r="L221" s="256"/>
      <c r="M221" s="257"/>
      <c r="N221" s="257"/>
      <c r="O221" s="258"/>
      <c r="P221" s="258"/>
      <c r="Q221" s="258"/>
      <c r="R221" s="259"/>
      <c r="S221" s="258"/>
      <c r="T221" s="272"/>
    </row>
    <row r="222" spans="1:20">
      <c r="A222" s="354"/>
      <c r="B222" s="249"/>
      <c r="C222" s="354"/>
      <c r="D222" s="250"/>
      <c r="E222" s="251"/>
      <c r="F222" s="252"/>
      <c r="G222" s="252"/>
      <c r="H222" s="252"/>
      <c r="I222" s="253"/>
      <c r="J222" s="252"/>
      <c r="K222" s="254"/>
      <c r="L222" s="250"/>
      <c r="M222" s="251"/>
      <c r="N222" s="251"/>
      <c r="O222" s="252"/>
      <c r="P222" s="252"/>
      <c r="Q222" s="252"/>
      <c r="R222" s="253"/>
      <c r="S222" s="252"/>
      <c r="T222" s="273"/>
    </row>
    <row r="223" spans="1:20">
      <c r="A223" s="355"/>
      <c r="B223" s="255"/>
      <c r="C223" s="355"/>
      <c r="D223" s="256"/>
      <c r="E223" s="257"/>
      <c r="F223" s="258"/>
      <c r="G223" s="258"/>
      <c r="H223" s="258"/>
      <c r="I223" s="259"/>
      <c r="J223" s="258"/>
      <c r="K223" s="248"/>
      <c r="L223" s="256"/>
      <c r="M223" s="257"/>
      <c r="N223" s="257"/>
      <c r="O223" s="258"/>
      <c r="P223" s="258"/>
      <c r="Q223" s="258"/>
      <c r="R223" s="259"/>
      <c r="S223" s="258"/>
      <c r="T223" s="272"/>
    </row>
    <row r="224" spans="1:20">
      <c r="A224" s="354"/>
      <c r="B224" s="249"/>
      <c r="C224" s="354"/>
      <c r="D224" s="250"/>
      <c r="E224" s="251"/>
      <c r="F224" s="252"/>
      <c r="G224" s="252"/>
      <c r="H224" s="252"/>
      <c r="I224" s="253"/>
      <c r="J224" s="252"/>
      <c r="K224" s="254"/>
      <c r="L224" s="250"/>
      <c r="M224" s="251"/>
      <c r="N224" s="251"/>
      <c r="O224" s="252"/>
      <c r="P224" s="252"/>
      <c r="Q224" s="252"/>
      <c r="R224" s="253"/>
      <c r="S224" s="252"/>
      <c r="T224" s="273"/>
    </row>
    <row r="225" spans="1:20">
      <c r="A225" s="355"/>
      <c r="B225" s="255"/>
      <c r="C225" s="355"/>
      <c r="D225" s="256"/>
      <c r="E225" s="257"/>
      <c r="F225" s="258"/>
      <c r="G225" s="258"/>
      <c r="H225" s="258"/>
      <c r="I225" s="259"/>
      <c r="J225" s="258"/>
      <c r="K225" s="248"/>
      <c r="L225" s="256"/>
      <c r="M225" s="257"/>
      <c r="N225" s="257"/>
      <c r="O225" s="258"/>
      <c r="P225" s="258"/>
      <c r="Q225" s="258"/>
      <c r="R225" s="259"/>
      <c r="S225" s="258"/>
      <c r="T225" s="272"/>
    </row>
    <row r="226" spans="1:20">
      <c r="A226" s="354"/>
      <c r="B226" s="249"/>
      <c r="C226" s="354"/>
      <c r="D226" s="250"/>
      <c r="E226" s="251"/>
      <c r="F226" s="252"/>
      <c r="G226" s="252"/>
      <c r="H226" s="252"/>
      <c r="I226" s="253"/>
      <c r="J226" s="252"/>
      <c r="K226" s="254"/>
      <c r="L226" s="250"/>
      <c r="M226" s="251"/>
      <c r="N226" s="251"/>
      <c r="O226" s="252"/>
      <c r="P226" s="252"/>
      <c r="Q226" s="252"/>
      <c r="R226" s="253"/>
      <c r="S226" s="252"/>
      <c r="T226" s="273"/>
    </row>
    <row r="227" spans="1:20">
      <c r="A227" s="355"/>
      <c r="B227" s="255"/>
      <c r="C227" s="355"/>
      <c r="D227" s="256"/>
      <c r="E227" s="257"/>
      <c r="F227" s="258"/>
      <c r="G227" s="258"/>
      <c r="H227" s="258"/>
      <c r="I227" s="259"/>
      <c r="J227" s="258"/>
      <c r="K227" s="248"/>
      <c r="L227" s="256"/>
      <c r="M227" s="257"/>
      <c r="N227" s="257"/>
      <c r="O227" s="258"/>
      <c r="P227" s="258"/>
      <c r="Q227" s="258"/>
      <c r="R227" s="259"/>
      <c r="S227" s="258"/>
      <c r="T227" s="272"/>
    </row>
    <row r="228" spans="1:20">
      <c r="A228" s="354"/>
      <c r="B228" s="249"/>
      <c r="C228" s="354"/>
      <c r="D228" s="250"/>
      <c r="E228" s="251"/>
      <c r="F228" s="252"/>
      <c r="G228" s="252"/>
      <c r="H228" s="252"/>
      <c r="I228" s="253"/>
      <c r="J228" s="252"/>
      <c r="K228" s="254"/>
      <c r="L228" s="250"/>
      <c r="M228" s="251"/>
      <c r="N228" s="251"/>
      <c r="O228" s="252"/>
      <c r="P228" s="252"/>
      <c r="Q228" s="252"/>
      <c r="R228" s="253"/>
      <c r="S228" s="252"/>
      <c r="T228" s="273"/>
    </row>
    <row r="229" spans="1:20">
      <c r="A229" s="355"/>
      <c r="B229" s="255"/>
      <c r="C229" s="355"/>
      <c r="D229" s="256"/>
      <c r="E229" s="257"/>
      <c r="F229" s="258"/>
      <c r="G229" s="258"/>
      <c r="H229" s="258"/>
      <c r="I229" s="259"/>
      <c r="J229" s="258"/>
      <c r="K229" s="248"/>
      <c r="L229" s="256"/>
      <c r="M229" s="257"/>
      <c r="N229" s="257"/>
      <c r="O229" s="258"/>
      <c r="P229" s="258"/>
      <c r="Q229" s="258"/>
      <c r="R229" s="259"/>
      <c r="S229" s="258"/>
      <c r="T229" s="272"/>
    </row>
    <row r="230" spans="1:20">
      <c r="A230" s="354"/>
      <c r="B230" s="249"/>
      <c r="C230" s="354"/>
      <c r="D230" s="250"/>
      <c r="E230" s="251"/>
      <c r="F230" s="252"/>
      <c r="G230" s="252"/>
      <c r="H230" s="252"/>
      <c r="I230" s="253"/>
      <c r="J230" s="252"/>
      <c r="K230" s="254"/>
      <c r="L230" s="250"/>
      <c r="M230" s="251"/>
      <c r="N230" s="251"/>
      <c r="O230" s="252"/>
      <c r="P230" s="252"/>
      <c r="Q230" s="252"/>
      <c r="R230" s="253"/>
      <c r="S230" s="252"/>
      <c r="T230" s="273"/>
    </row>
    <row r="231" spans="1:20">
      <c r="A231" s="355"/>
      <c r="B231" s="255"/>
      <c r="C231" s="355"/>
      <c r="D231" s="256"/>
      <c r="E231" s="257"/>
      <c r="F231" s="258"/>
      <c r="G231" s="258"/>
      <c r="H231" s="258"/>
      <c r="I231" s="259"/>
      <c r="J231" s="258"/>
      <c r="K231" s="248"/>
      <c r="L231" s="256"/>
      <c r="M231" s="257"/>
      <c r="N231" s="257"/>
      <c r="O231" s="258"/>
      <c r="P231" s="258"/>
      <c r="Q231" s="258"/>
      <c r="R231" s="259"/>
      <c r="S231" s="258"/>
      <c r="T231" s="272"/>
    </row>
    <row r="232" spans="1:20">
      <c r="A232" s="354"/>
      <c r="B232" s="249"/>
      <c r="C232" s="354"/>
      <c r="D232" s="250"/>
      <c r="E232" s="251"/>
      <c r="F232" s="252"/>
      <c r="G232" s="252"/>
      <c r="H232" s="252"/>
      <c r="I232" s="253"/>
      <c r="J232" s="252"/>
      <c r="K232" s="254"/>
      <c r="L232" s="250"/>
      <c r="M232" s="251"/>
      <c r="N232" s="251"/>
      <c r="O232" s="252"/>
      <c r="P232" s="252"/>
      <c r="Q232" s="252"/>
      <c r="R232" s="253"/>
      <c r="S232" s="252"/>
      <c r="T232" s="273"/>
    </row>
    <row r="233" spans="1:20">
      <c r="A233" s="355"/>
      <c r="B233" s="255"/>
      <c r="C233" s="355"/>
      <c r="D233" s="256"/>
      <c r="E233" s="257"/>
      <c r="F233" s="258"/>
      <c r="G233" s="258"/>
      <c r="H233" s="258"/>
      <c r="I233" s="259"/>
      <c r="J233" s="258"/>
      <c r="K233" s="248"/>
      <c r="L233" s="256"/>
      <c r="M233" s="257"/>
      <c r="N233" s="257"/>
      <c r="O233" s="258"/>
      <c r="P233" s="258"/>
      <c r="Q233" s="258"/>
      <c r="R233" s="259"/>
      <c r="S233" s="258"/>
      <c r="T233" s="272"/>
    </row>
    <row r="234" spans="1:20">
      <c r="A234" s="354"/>
      <c r="B234" s="249"/>
      <c r="C234" s="354"/>
      <c r="D234" s="250"/>
      <c r="E234" s="251"/>
      <c r="F234" s="252"/>
      <c r="G234" s="252"/>
      <c r="H234" s="252"/>
      <c r="I234" s="253"/>
      <c r="J234" s="252"/>
      <c r="K234" s="254"/>
      <c r="L234" s="250"/>
      <c r="M234" s="251"/>
      <c r="N234" s="251"/>
      <c r="O234" s="252"/>
      <c r="P234" s="252"/>
      <c r="Q234" s="252"/>
      <c r="R234" s="253"/>
      <c r="S234" s="252"/>
      <c r="T234" s="273"/>
    </row>
    <row r="235" spans="1:20">
      <c r="A235" s="355"/>
      <c r="B235" s="255"/>
      <c r="C235" s="355"/>
      <c r="D235" s="256"/>
      <c r="E235" s="257"/>
      <c r="F235" s="258"/>
      <c r="G235" s="258"/>
      <c r="H235" s="258"/>
      <c r="I235" s="259"/>
      <c r="J235" s="258"/>
      <c r="K235" s="248"/>
      <c r="L235" s="256"/>
      <c r="M235" s="257"/>
      <c r="N235" s="257"/>
      <c r="O235" s="258"/>
      <c r="P235" s="258"/>
      <c r="Q235" s="258"/>
      <c r="R235" s="259"/>
      <c r="S235" s="258"/>
      <c r="T235" s="272"/>
    </row>
    <row r="236" spans="1:20">
      <c r="A236" s="354"/>
      <c r="B236" s="249"/>
      <c r="C236" s="354"/>
      <c r="D236" s="250"/>
      <c r="E236" s="251"/>
      <c r="F236" s="252"/>
      <c r="G236" s="252"/>
      <c r="H236" s="252"/>
      <c r="I236" s="253"/>
      <c r="J236" s="252"/>
      <c r="K236" s="254"/>
      <c r="L236" s="250"/>
      <c r="M236" s="251"/>
      <c r="N236" s="251"/>
      <c r="O236" s="252"/>
      <c r="P236" s="252"/>
      <c r="Q236" s="252"/>
      <c r="R236" s="253"/>
      <c r="S236" s="252"/>
      <c r="T236" s="273"/>
    </row>
    <row r="237" spans="1:20">
      <c r="A237" s="355"/>
      <c r="B237" s="255"/>
      <c r="C237" s="355"/>
      <c r="D237" s="256"/>
      <c r="E237" s="257"/>
      <c r="F237" s="258"/>
      <c r="G237" s="258"/>
      <c r="H237" s="258"/>
      <c r="I237" s="259"/>
      <c r="J237" s="258"/>
      <c r="K237" s="248"/>
      <c r="L237" s="256"/>
      <c r="M237" s="257"/>
      <c r="N237" s="257"/>
      <c r="O237" s="258"/>
      <c r="P237" s="258"/>
      <c r="Q237" s="258"/>
      <c r="R237" s="259"/>
      <c r="S237" s="258"/>
      <c r="T237" s="272"/>
    </row>
    <row r="238" spans="1:20">
      <c r="A238" s="354"/>
      <c r="B238" s="249"/>
      <c r="C238" s="354"/>
      <c r="D238" s="250"/>
      <c r="E238" s="251"/>
      <c r="F238" s="252"/>
      <c r="G238" s="252"/>
      <c r="H238" s="252"/>
      <c r="I238" s="253"/>
      <c r="J238" s="252"/>
      <c r="K238" s="254"/>
      <c r="L238" s="250"/>
      <c r="M238" s="251"/>
      <c r="N238" s="251"/>
      <c r="O238" s="252"/>
      <c r="P238" s="252"/>
      <c r="Q238" s="252"/>
      <c r="R238" s="253"/>
      <c r="S238" s="252"/>
      <c r="T238" s="273"/>
    </row>
    <row r="239" spans="1:20">
      <c r="A239" s="355"/>
      <c r="B239" s="255"/>
      <c r="C239" s="355"/>
      <c r="D239" s="256"/>
      <c r="E239" s="257"/>
      <c r="F239" s="258"/>
      <c r="G239" s="258"/>
      <c r="H239" s="258"/>
      <c r="I239" s="259"/>
      <c r="J239" s="258"/>
      <c r="K239" s="248"/>
      <c r="L239" s="256"/>
      <c r="M239" s="257"/>
      <c r="N239" s="257"/>
      <c r="O239" s="258"/>
      <c r="P239" s="258"/>
      <c r="Q239" s="258"/>
      <c r="R239" s="259"/>
      <c r="S239" s="258"/>
      <c r="T239" s="272"/>
    </row>
    <row r="240" spans="1:20">
      <c r="A240" s="354"/>
      <c r="B240" s="249"/>
      <c r="C240" s="354"/>
      <c r="D240" s="250"/>
      <c r="E240" s="251"/>
      <c r="F240" s="252"/>
      <c r="G240" s="252"/>
      <c r="H240" s="252"/>
      <c r="I240" s="253"/>
      <c r="J240" s="252"/>
      <c r="K240" s="254"/>
      <c r="L240" s="250"/>
      <c r="M240" s="251"/>
      <c r="N240" s="251"/>
      <c r="O240" s="252"/>
      <c r="P240" s="252"/>
      <c r="Q240" s="252"/>
      <c r="R240" s="253"/>
      <c r="S240" s="252"/>
      <c r="T240" s="273"/>
    </row>
    <row r="241" spans="1:20">
      <c r="A241" s="355"/>
      <c r="B241" s="255"/>
      <c r="C241" s="355"/>
      <c r="D241" s="256"/>
      <c r="E241" s="257"/>
      <c r="F241" s="258"/>
      <c r="G241" s="258"/>
      <c r="H241" s="258"/>
      <c r="I241" s="259"/>
      <c r="J241" s="258"/>
      <c r="K241" s="248"/>
      <c r="L241" s="256"/>
      <c r="M241" s="257"/>
      <c r="N241" s="257"/>
      <c r="O241" s="258"/>
      <c r="P241" s="258"/>
      <c r="Q241" s="258"/>
      <c r="R241" s="259"/>
      <c r="S241" s="258"/>
      <c r="T241" s="272"/>
    </row>
    <row r="242" spans="1:20">
      <c r="A242" s="354"/>
      <c r="B242" s="249"/>
      <c r="C242" s="354"/>
      <c r="D242" s="250"/>
      <c r="E242" s="251"/>
      <c r="F242" s="252"/>
      <c r="G242" s="252"/>
      <c r="H242" s="252"/>
      <c r="I242" s="253"/>
      <c r="J242" s="252"/>
      <c r="K242" s="254"/>
      <c r="L242" s="250"/>
      <c r="M242" s="251"/>
      <c r="N242" s="251"/>
      <c r="O242" s="252"/>
      <c r="P242" s="252"/>
      <c r="Q242" s="252"/>
      <c r="R242" s="253"/>
      <c r="S242" s="252"/>
      <c r="T242" s="273"/>
    </row>
    <row r="243" spans="1:20">
      <c r="A243" s="355"/>
      <c r="B243" s="255"/>
      <c r="C243" s="355"/>
      <c r="D243" s="256"/>
      <c r="E243" s="257"/>
      <c r="F243" s="258"/>
      <c r="G243" s="258"/>
      <c r="H243" s="258"/>
      <c r="I243" s="259"/>
      <c r="J243" s="258"/>
      <c r="K243" s="248"/>
      <c r="L243" s="256"/>
      <c r="M243" s="257"/>
      <c r="N243" s="257"/>
      <c r="O243" s="258"/>
      <c r="P243" s="258"/>
      <c r="Q243" s="258"/>
      <c r="R243" s="259"/>
      <c r="S243" s="258"/>
      <c r="T243" s="272"/>
    </row>
    <row r="244" spans="1:20">
      <c r="A244" s="354"/>
      <c r="B244" s="249"/>
      <c r="C244" s="354"/>
      <c r="D244" s="250"/>
      <c r="E244" s="251"/>
      <c r="F244" s="252"/>
      <c r="G244" s="252"/>
      <c r="H244" s="252"/>
      <c r="I244" s="253"/>
      <c r="J244" s="252"/>
      <c r="K244" s="254"/>
      <c r="L244" s="250"/>
      <c r="M244" s="251"/>
      <c r="N244" s="251"/>
      <c r="O244" s="252"/>
      <c r="P244" s="252"/>
      <c r="Q244" s="252"/>
      <c r="R244" s="253"/>
      <c r="S244" s="252"/>
      <c r="T244" s="273"/>
    </row>
    <row r="245" spans="1:20">
      <c r="A245" s="355"/>
      <c r="B245" s="255"/>
      <c r="C245" s="355"/>
      <c r="D245" s="256"/>
      <c r="E245" s="257"/>
      <c r="F245" s="258"/>
      <c r="G245" s="258"/>
      <c r="H245" s="258"/>
      <c r="I245" s="259"/>
      <c r="J245" s="258"/>
      <c r="K245" s="248"/>
      <c r="L245" s="256"/>
      <c r="M245" s="257"/>
      <c r="N245" s="257"/>
      <c r="O245" s="258"/>
      <c r="P245" s="258"/>
      <c r="Q245" s="258"/>
      <c r="R245" s="259"/>
      <c r="S245" s="258"/>
      <c r="T245" s="272"/>
    </row>
    <row r="246" spans="1:20">
      <c r="A246" s="354"/>
      <c r="B246" s="249"/>
      <c r="C246" s="354"/>
      <c r="D246" s="250"/>
      <c r="E246" s="251"/>
      <c r="F246" s="252"/>
      <c r="G246" s="252"/>
      <c r="H246" s="252"/>
      <c r="I246" s="253"/>
      <c r="J246" s="252"/>
      <c r="K246" s="254"/>
      <c r="L246" s="250"/>
      <c r="M246" s="251"/>
      <c r="N246" s="251"/>
      <c r="O246" s="252"/>
      <c r="P246" s="252"/>
      <c r="Q246" s="252"/>
      <c r="R246" s="253"/>
      <c r="S246" s="252"/>
      <c r="T246" s="273"/>
    </row>
    <row r="247" spans="1:20">
      <c r="A247" s="355"/>
      <c r="B247" s="255"/>
      <c r="C247" s="355"/>
      <c r="D247" s="256"/>
      <c r="E247" s="257"/>
      <c r="F247" s="258"/>
      <c r="G247" s="258"/>
      <c r="H247" s="258"/>
      <c r="I247" s="259"/>
      <c r="J247" s="258"/>
      <c r="K247" s="248"/>
      <c r="L247" s="256"/>
      <c r="M247" s="257"/>
      <c r="N247" s="257"/>
      <c r="O247" s="258"/>
      <c r="P247" s="258"/>
      <c r="Q247" s="258"/>
      <c r="R247" s="259"/>
      <c r="S247" s="258"/>
      <c r="T247" s="272"/>
    </row>
    <row r="248" spans="1:20">
      <c r="A248" s="354"/>
      <c r="B248" s="249"/>
      <c r="C248" s="354"/>
      <c r="D248" s="250"/>
      <c r="E248" s="251"/>
      <c r="F248" s="252"/>
      <c r="G248" s="252"/>
      <c r="H248" s="252"/>
      <c r="I248" s="253"/>
      <c r="J248" s="252"/>
      <c r="K248" s="254"/>
      <c r="L248" s="250"/>
      <c r="M248" s="251"/>
      <c r="N248" s="251"/>
      <c r="O248" s="252"/>
      <c r="P248" s="252"/>
      <c r="Q248" s="252"/>
      <c r="R248" s="253"/>
      <c r="S248" s="252"/>
      <c r="T248" s="273"/>
    </row>
    <row r="249" spans="1:20">
      <c r="A249" s="355"/>
      <c r="B249" s="255"/>
      <c r="C249" s="355"/>
      <c r="D249" s="256"/>
      <c r="E249" s="257"/>
      <c r="F249" s="258"/>
      <c r="G249" s="258"/>
      <c r="H249" s="258"/>
      <c r="I249" s="259"/>
      <c r="J249" s="258"/>
      <c r="K249" s="248"/>
      <c r="L249" s="256"/>
      <c r="M249" s="257"/>
      <c r="N249" s="257"/>
      <c r="O249" s="258"/>
      <c r="P249" s="258"/>
      <c r="Q249" s="258"/>
      <c r="R249" s="259"/>
      <c r="S249" s="258"/>
      <c r="T249" s="272"/>
    </row>
    <row r="250" spans="1:20">
      <c r="A250" s="354"/>
      <c r="B250" s="249"/>
      <c r="C250" s="354"/>
      <c r="D250" s="250"/>
      <c r="E250" s="251"/>
      <c r="F250" s="252"/>
      <c r="G250" s="252"/>
      <c r="H250" s="252"/>
      <c r="I250" s="253"/>
      <c r="J250" s="252"/>
      <c r="K250" s="254"/>
      <c r="L250" s="250"/>
      <c r="M250" s="251"/>
      <c r="N250" s="251"/>
      <c r="O250" s="252"/>
      <c r="P250" s="252"/>
      <c r="Q250" s="252"/>
      <c r="R250" s="253"/>
      <c r="S250" s="252"/>
      <c r="T250" s="273"/>
    </row>
    <row r="251" spans="1:20">
      <c r="A251" s="355"/>
      <c r="B251" s="255"/>
      <c r="C251" s="355"/>
      <c r="D251" s="256"/>
      <c r="E251" s="257"/>
      <c r="F251" s="258"/>
      <c r="G251" s="258"/>
      <c r="H251" s="258"/>
      <c r="I251" s="259"/>
      <c r="J251" s="258"/>
      <c r="K251" s="248"/>
      <c r="L251" s="256"/>
      <c r="M251" s="257"/>
      <c r="N251" s="257"/>
      <c r="O251" s="258"/>
      <c r="P251" s="258"/>
      <c r="Q251" s="258"/>
      <c r="R251" s="259"/>
      <c r="S251" s="258"/>
      <c r="T251" s="272"/>
    </row>
    <row r="252" spans="1:20">
      <c r="A252" s="354"/>
      <c r="B252" s="249"/>
      <c r="C252" s="354"/>
      <c r="D252" s="250"/>
      <c r="E252" s="251"/>
      <c r="F252" s="252"/>
      <c r="G252" s="252"/>
      <c r="H252" s="252"/>
      <c r="I252" s="253"/>
      <c r="J252" s="252"/>
      <c r="K252" s="254"/>
      <c r="L252" s="250"/>
      <c r="M252" s="251"/>
      <c r="N252" s="251"/>
      <c r="O252" s="252"/>
      <c r="P252" s="252"/>
      <c r="Q252" s="252"/>
      <c r="R252" s="253"/>
      <c r="S252" s="252"/>
      <c r="T252" s="273"/>
    </row>
    <row r="253" spans="1:20">
      <c r="A253" s="355"/>
      <c r="B253" s="255"/>
      <c r="C253" s="355"/>
      <c r="D253" s="256"/>
      <c r="E253" s="257"/>
      <c r="F253" s="258"/>
      <c r="G253" s="258"/>
      <c r="H253" s="258"/>
      <c r="I253" s="259"/>
      <c r="J253" s="258"/>
      <c r="K253" s="248"/>
      <c r="L253" s="256"/>
      <c r="M253" s="257"/>
      <c r="N253" s="257"/>
      <c r="O253" s="258"/>
      <c r="P253" s="258"/>
      <c r="Q253" s="258"/>
      <c r="R253" s="259"/>
      <c r="S253" s="258"/>
      <c r="T253" s="272"/>
    </row>
    <row r="254" spans="1:20">
      <c r="A254" s="354"/>
      <c r="B254" s="249"/>
      <c r="C254" s="354"/>
      <c r="D254" s="250"/>
      <c r="E254" s="251"/>
      <c r="F254" s="252"/>
      <c r="G254" s="252"/>
      <c r="H254" s="252"/>
      <c r="I254" s="253"/>
      <c r="J254" s="252"/>
      <c r="K254" s="254"/>
      <c r="L254" s="250"/>
      <c r="M254" s="251"/>
      <c r="N254" s="251"/>
      <c r="O254" s="252"/>
      <c r="P254" s="252"/>
      <c r="Q254" s="252"/>
      <c r="R254" s="253"/>
      <c r="S254" s="252"/>
      <c r="T254" s="273"/>
    </row>
    <row r="255" spans="1:20">
      <c r="A255" s="355"/>
      <c r="B255" s="255"/>
      <c r="C255" s="355"/>
      <c r="D255" s="256"/>
      <c r="E255" s="257"/>
      <c r="F255" s="258"/>
      <c r="G255" s="258"/>
      <c r="H255" s="258"/>
      <c r="I255" s="259"/>
      <c r="J255" s="258"/>
      <c r="K255" s="248"/>
      <c r="L255" s="256"/>
      <c r="M255" s="257"/>
      <c r="N255" s="257"/>
      <c r="O255" s="258"/>
      <c r="P255" s="258"/>
      <c r="Q255" s="258"/>
      <c r="R255" s="259"/>
      <c r="S255" s="258"/>
      <c r="T255" s="272"/>
    </row>
    <row r="256" spans="1:20">
      <c r="A256" s="354"/>
      <c r="B256" s="249"/>
      <c r="C256" s="354"/>
      <c r="D256" s="250"/>
      <c r="E256" s="251"/>
      <c r="F256" s="252"/>
      <c r="G256" s="252"/>
      <c r="H256" s="252"/>
      <c r="I256" s="253"/>
      <c r="J256" s="252"/>
      <c r="K256" s="254"/>
      <c r="L256" s="250"/>
      <c r="M256" s="251"/>
      <c r="N256" s="251"/>
      <c r="O256" s="252"/>
      <c r="P256" s="252"/>
      <c r="Q256" s="252"/>
      <c r="R256" s="253"/>
      <c r="S256" s="252"/>
      <c r="T256" s="273"/>
    </row>
    <row r="257" spans="1:20">
      <c r="A257" s="355"/>
      <c r="B257" s="255"/>
      <c r="C257" s="355"/>
      <c r="D257" s="256"/>
      <c r="E257" s="257"/>
      <c r="F257" s="258"/>
      <c r="G257" s="258"/>
      <c r="H257" s="258"/>
      <c r="I257" s="259"/>
      <c r="J257" s="258"/>
      <c r="K257" s="248"/>
      <c r="L257" s="256"/>
      <c r="M257" s="257"/>
      <c r="N257" s="257"/>
      <c r="O257" s="258"/>
      <c r="P257" s="258"/>
      <c r="Q257" s="258"/>
      <c r="R257" s="259"/>
      <c r="S257" s="258"/>
      <c r="T257" s="272"/>
    </row>
    <row r="258" spans="1:20">
      <c r="A258" s="354"/>
      <c r="B258" s="249"/>
      <c r="C258" s="354"/>
      <c r="D258" s="250"/>
      <c r="E258" s="251"/>
      <c r="F258" s="252"/>
      <c r="G258" s="252"/>
      <c r="H258" s="252"/>
      <c r="I258" s="253"/>
      <c r="J258" s="252"/>
      <c r="K258" s="254"/>
      <c r="L258" s="250"/>
      <c r="M258" s="251"/>
      <c r="N258" s="251"/>
      <c r="O258" s="252"/>
      <c r="P258" s="252"/>
      <c r="Q258" s="252"/>
      <c r="R258" s="253"/>
      <c r="S258" s="252"/>
      <c r="T258" s="273"/>
    </row>
    <row r="259" spans="1:20">
      <c r="A259" s="355"/>
      <c r="B259" s="255"/>
      <c r="C259" s="355"/>
      <c r="D259" s="256"/>
      <c r="E259" s="257"/>
      <c r="F259" s="258"/>
      <c r="G259" s="258"/>
      <c r="H259" s="258"/>
      <c r="I259" s="259"/>
      <c r="J259" s="258"/>
      <c r="K259" s="248"/>
      <c r="L259" s="256"/>
      <c r="M259" s="257"/>
      <c r="N259" s="257"/>
      <c r="O259" s="258"/>
      <c r="P259" s="258"/>
      <c r="Q259" s="258"/>
      <c r="R259" s="259"/>
      <c r="S259" s="258"/>
      <c r="T259" s="272"/>
    </row>
    <row r="260" spans="1:20">
      <c r="A260" s="354"/>
      <c r="B260" s="249"/>
      <c r="C260" s="354"/>
      <c r="D260" s="250"/>
      <c r="E260" s="251"/>
      <c r="F260" s="252"/>
      <c r="G260" s="252"/>
      <c r="H260" s="252"/>
      <c r="I260" s="253"/>
      <c r="J260" s="252"/>
      <c r="K260" s="254"/>
      <c r="L260" s="250"/>
      <c r="M260" s="251"/>
      <c r="N260" s="251"/>
      <c r="O260" s="252"/>
      <c r="P260" s="252"/>
      <c r="Q260" s="252"/>
      <c r="R260" s="253"/>
      <c r="S260" s="252"/>
      <c r="T260" s="273"/>
    </row>
    <row r="261" spans="1:20">
      <c r="A261" s="355"/>
      <c r="B261" s="255"/>
      <c r="C261" s="355"/>
      <c r="D261" s="256"/>
      <c r="E261" s="257"/>
      <c r="F261" s="258"/>
      <c r="G261" s="258"/>
      <c r="H261" s="258"/>
      <c r="I261" s="259"/>
      <c r="J261" s="258"/>
      <c r="K261" s="248"/>
      <c r="L261" s="256"/>
      <c r="M261" s="257"/>
      <c r="N261" s="257"/>
      <c r="O261" s="258"/>
      <c r="P261" s="258"/>
      <c r="Q261" s="258"/>
      <c r="R261" s="259"/>
      <c r="S261" s="258"/>
      <c r="T261" s="272"/>
    </row>
    <row r="262" spans="1:20">
      <c r="A262" s="354"/>
      <c r="B262" s="249"/>
      <c r="C262" s="354"/>
      <c r="D262" s="250"/>
      <c r="E262" s="251"/>
      <c r="F262" s="252"/>
      <c r="G262" s="252"/>
      <c r="H262" s="252"/>
      <c r="I262" s="253"/>
      <c r="J262" s="252"/>
      <c r="K262" s="254"/>
      <c r="L262" s="250"/>
      <c r="M262" s="251"/>
      <c r="N262" s="251"/>
      <c r="O262" s="252"/>
      <c r="P262" s="252"/>
      <c r="Q262" s="252"/>
      <c r="R262" s="253"/>
      <c r="S262" s="252"/>
      <c r="T262" s="273"/>
    </row>
    <row r="263" spans="1:20">
      <c r="A263" s="355"/>
      <c r="B263" s="255"/>
      <c r="C263" s="355"/>
      <c r="D263" s="256"/>
      <c r="E263" s="257"/>
      <c r="F263" s="258"/>
      <c r="G263" s="258"/>
      <c r="H263" s="258"/>
      <c r="I263" s="259"/>
      <c r="J263" s="258"/>
      <c r="K263" s="248"/>
      <c r="L263" s="256"/>
      <c r="M263" s="257"/>
      <c r="N263" s="257"/>
      <c r="O263" s="258"/>
      <c r="P263" s="258"/>
      <c r="Q263" s="258"/>
      <c r="R263" s="259"/>
      <c r="S263" s="258"/>
      <c r="T263" s="272"/>
    </row>
    <row r="264" spans="1:20">
      <c r="A264" s="354"/>
      <c r="B264" s="249"/>
      <c r="C264" s="354"/>
      <c r="D264" s="250"/>
      <c r="E264" s="251"/>
      <c r="F264" s="252"/>
      <c r="G264" s="252"/>
      <c r="H264" s="252"/>
      <c r="I264" s="253"/>
      <c r="J264" s="252"/>
      <c r="K264" s="254"/>
      <c r="L264" s="250"/>
      <c r="M264" s="251"/>
      <c r="N264" s="251"/>
      <c r="O264" s="252"/>
      <c r="P264" s="252"/>
      <c r="Q264" s="252"/>
      <c r="R264" s="253"/>
      <c r="S264" s="252"/>
      <c r="T264" s="273"/>
    </row>
    <row r="265" spans="1:20">
      <c r="A265" s="355"/>
      <c r="B265" s="255"/>
      <c r="C265" s="355"/>
      <c r="D265" s="256"/>
      <c r="E265" s="257"/>
      <c r="F265" s="258"/>
      <c r="G265" s="258"/>
      <c r="H265" s="258"/>
      <c r="I265" s="259"/>
      <c r="J265" s="258"/>
      <c r="K265" s="248"/>
      <c r="L265" s="256"/>
      <c r="M265" s="257"/>
      <c r="N265" s="257"/>
      <c r="O265" s="258"/>
      <c r="P265" s="258"/>
      <c r="Q265" s="258"/>
      <c r="R265" s="259"/>
      <c r="S265" s="258"/>
      <c r="T265" s="272"/>
    </row>
    <row r="266" spans="1:20">
      <c r="A266" s="354"/>
      <c r="B266" s="249"/>
      <c r="C266" s="354"/>
      <c r="D266" s="250"/>
      <c r="E266" s="251"/>
      <c r="F266" s="252"/>
      <c r="G266" s="252"/>
      <c r="H266" s="252"/>
      <c r="I266" s="253"/>
      <c r="J266" s="252"/>
      <c r="K266" s="254"/>
      <c r="L266" s="250"/>
      <c r="M266" s="251"/>
      <c r="N266" s="251"/>
      <c r="O266" s="252"/>
      <c r="P266" s="252"/>
      <c r="Q266" s="252"/>
      <c r="R266" s="253"/>
      <c r="S266" s="252"/>
      <c r="T266" s="273"/>
    </row>
    <row r="267" spans="1:20">
      <c r="A267" s="355"/>
      <c r="B267" s="255"/>
      <c r="C267" s="355"/>
      <c r="D267" s="256"/>
      <c r="E267" s="257"/>
      <c r="F267" s="258"/>
      <c r="G267" s="258"/>
      <c r="H267" s="258"/>
      <c r="I267" s="259"/>
      <c r="J267" s="258"/>
      <c r="K267" s="248"/>
      <c r="L267" s="256"/>
      <c r="M267" s="257"/>
      <c r="N267" s="257"/>
      <c r="O267" s="258"/>
      <c r="P267" s="258"/>
      <c r="Q267" s="258"/>
      <c r="R267" s="259"/>
      <c r="S267" s="258"/>
      <c r="T267" s="272"/>
    </row>
    <row r="268" spans="1:20">
      <c r="A268" s="354"/>
      <c r="B268" s="249"/>
      <c r="C268" s="354"/>
      <c r="D268" s="250"/>
      <c r="E268" s="251"/>
      <c r="F268" s="252"/>
      <c r="G268" s="252"/>
      <c r="H268" s="252"/>
      <c r="I268" s="253"/>
      <c r="J268" s="252"/>
      <c r="K268" s="254"/>
      <c r="L268" s="250"/>
      <c r="M268" s="251"/>
      <c r="N268" s="251"/>
      <c r="O268" s="252"/>
      <c r="P268" s="252"/>
      <c r="Q268" s="252"/>
      <c r="R268" s="253"/>
      <c r="S268" s="252"/>
      <c r="T268" s="273"/>
    </row>
    <row r="269" spans="1:20">
      <c r="A269" s="355"/>
      <c r="B269" s="255"/>
      <c r="C269" s="355"/>
      <c r="D269" s="256"/>
      <c r="E269" s="257"/>
      <c r="F269" s="258"/>
      <c r="G269" s="258"/>
      <c r="H269" s="258"/>
      <c r="I269" s="259"/>
      <c r="J269" s="258"/>
      <c r="K269" s="248"/>
      <c r="L269" s="256"/>
      <c r="M269" s="257"/>
      <c r="N269" s="257"/>
      <c r="O269" s="258"/>
      <c r="P269" s="258"/>
      <c r="Q269" s="258"/>
      <c r="R269" s="259"/>
      <c r="S269" s="258"/>
      <c r="T269" s="272"/>
    </row>
    <row r="270" spans="1:20">
      <c r="A270" s="354"/>
      <c r="B270" s="249"/>
      <c r="C270" s="354"/>
      <c r="D270" s="250"/>
      <c r="E270" s="251"/>
      <c r="F270" s="252"/>
      <c r="G270" s="252"/>
      <c r="H270" s="252"/>
      <c r="I270" s="253"/>
      <c r="J270" s="252"/>
      <c r="K270" s="254"/>
      <c r="L270" s="250"/>
      <c r="M270" s="251"/>
      <c r="N270" s="251"/>
      <c r="O270" s="252"/>
      <c r="P270" s="252"/>
      <c r="Q270" s="252"/>
      <c r="R270" s="253"/>
      <c r="S270" s="252"/>
      <c r="T270" s="273"/>
    </row>
    <row r="271" spans="1:20">
      <c r="A271" s="355"/>
      <c r="B271" s="255"/>
      <c r="C271" s="355"/>
      <c r="D271" s="256"/>
      <c r="E271" s="257"/>
      <c r="F271" s="258"/>
      <c r="G271" s="258"/>
      <c r="H271" s="258"/>
      <c r="I271" s="259"/>
      <c r="J271" s="258"/>
      <c r="K271" s="248"/>
      <c r="L271" s="256"/>
      <c r="M271" s="257"/>
      <c r="N271" s="257"/>
      <c r="O271" s="258"/>
      <c r="P271" s="258"/>
      <c r="Q271" s="258"/>
      <c r="R271" s="259"/>
      <c r="S271" s="258"/>
      <c r="T271" s="272"/>
    </row>
    <row r="272" spans="1:20">
      <c r="A272" s="354"/>
      <c r="B272" s="249"/>
      <c r="C272" s="354"/>
      <c r="D272" s="250"/>
      <c r="E272" s="251"/>
      <c r="F272" s="252"/>
      <c r="G272" s="252"/>
      <c r="H272" s="252"/>
      <c r="I272" s="253"/>
      <c r="J272" s="252"/>
      <c r="K272" s="254"/>
      <c r="L272" s="250"/>
      <c r="M272" s="251"/>
      <c r="N272" s="251"/>
      <c r="O272" s="252"/>
      <c r="P272" s="252"/>
      <c r="Q272" s="252"/>
      <c r="R272" s="253"/>
      <c r="S272" s="252"/>
      <c r="T272" s="273"/>
    </row>
    <row r="273" spans="1:20">
      <c r="A273" s="355"/>
      <c r="B273" s="255"/>
      <c r="C273" s="355"/>
      <c r="D273" s="256"/>
      <c r="E273" s="257"/>
      <c r="F273" s="258"/>
      <c r="G273" s="258"/>
      <c r="H273" s="258"/>
      <c r="I273" s="259"/>
      <c r="J273" s="258"/>
      <c r="K273" s="248"/>
      <c r="L273" s="256"/>
      <c r="M273" s="257"/>
      <c r="N273" s="257"/>
      <c r="O273" s="258"/>
      <c r="P273" s="258"/>
      <c r="Q273" s="258"/>
      <c r="R273" s="259"/>
      <c r="S273" s="258"/>
      <c r="T273" s="272"/>
    </row>
    <row r="274" spans="1:20">
      <c r="A274" s="354"/>
      <c r="B274" s="249"/>
      <c r="C274" s="354"/>
      <c r="D274" s="250"/>
      <c r="E274" s="251"/>
      <c r="F274" s="252"/>
      <c r="G274" s="252"/>
      <c r="H274" s="252"/>
      <c r="I274" s="253"/>
      <c r="J274" s="252"/>
      <c r="K274" s="254"/>
      <c r="L274" s="250"/>
      <c r="M274" s="251"/>
      <c r="N274" s="251"/>
      <c r="O274" s="252"/>
      <c r="P274" s="252"/>
      <c r="Q274" s="252"/>
      <c r="R274" s="253"/>
      <c r="S274" s="252"/>
      <c r="T274" s="273"/>
    </row>
    <row r="275" spans="1:20">
      <c r="A275" s="355"/>
      <c r="B275" s="255"/>
      <c r="C275" s="355"/>
      <c r="D275" s="256"/>
      <c r="E275" s="257"/>
      <c r="F275" s="258"/>
      <c r="G275" s="258"/>
      <c r="H275" s="258"/>
      <c r="I275" s="259"/>
      <c r="J275" s="258"/>
      <c r="K275" s="248"/>
      <c r="L275" s="256"/>
      <c r="M275" s="257"/>
      <c r="N275" s="257"/>
      <c r="O275" s="258"/>
      <c r="P275" s="258"/>
      <c r="Q275" s="258"/>
      <c r="R275" s="259"/>
      <c r="S275" s="258"/>
      <c r="T275" s="272"/>
    </row>
    <row r="276" spans="1:20">
      <c r="A276" s="354"/>
      <c r="B276" s="249"/>
      <c r="C276" s="354"/>
      <c r="D276" s="250"/>
      <c r="E276" s="251"/>
      <c r="F276" s="252"/>
      <c r="G276" s="252"/>
      <c r="H276" s="252"/>
      <c r="I276" s="253"/>
      <c r="J276" s="252"/>
      <c r="K276" s="254"/>
      <c r="L276" s="250"/>
      <c r="M276" s="251"/>
      <c r="N276" s="251"/>
      <c r="O276" s="252"/>
      <c r="P276" s="252"/>
      <c r="Q276" s="252"/>
      <c r="R276" s="253"/>
      <c r="S276" s="252"/>
      <c r="T276" s="273"/>
    </row>
    <row r="277" spans="1:20">
      <c r="A277" s="355"/>
      <c r="B277" s="255"/>
      <c r="C277" s="355"/>
      <c r="D277" s="256"/>
      <c r="E277" s="257"/>
      <c r="F277" s="258"/>
      <c r="G277" s="258"/>
      <c r="H277" s="258"/>
      <c r="I277" s="259"/>
      <c r="J277" s="258"/>
      <c r="K277" s="248"/>
      <c r="L277" s="256"/>
      <c r="M277" s="257"/>
      <c r="N277" s="257"/>
      <c r="O277" s="258"/>
      <c r="P277" s="258"/>
      <c r="Q277" s="258"/>
      <c r="R277" s="259"/>
      <c r="S277" s="258"/>
      <c r="T277" s="272"/>
    </row>
    <row r="278" spans="1:20">
      <c r="A278" s="354"/>
      <c r="B278" s="249"/>
      <c r="C278" s="354"/>
      <c r="D278" s="250"/>
      <c r="E278" s="251"/>
      <c r="F278" s="252"/>
      <c r="G278" s="252"/>
      <c r="H278" s="252"/>
      <c r="I278" s="253"/>
      <c r="J278" s="252"/>
      <c r="K278" s="254"/>
      <c r="L278" s="250"/>
      <c r="M278" s="251"/>
      <c r="N278" s="251"/>
      <c r="O278" s="252"/>
      <c r="P278" s="252"/>
      <c r="Q278" s="252"/>
      <c r="R278" s="253"/>
      <c r="S278" s="252"/>
      <c r="T278" s="273"/>
    </row>
    <row r="279" spans="1:20">
      <c r="A279" s="355"/>
      <c r="B279" s="255"/>
      <c r="C279" s="355"/>
      <c r="D279" s="256"/>
      <c r="E279" s="257"/>
      <c r="F279" s="258"/>
      <c r="G279" s="258"/>
      <c r="H279" s="258"/>
      <c r="I279" s="259"/>
      <c r="J279" s="258"/>
      <c r="K279" s="248"/>
      <c r="L279" s="256"/>
      <c r="M279" s="257"/>
      <c r="N279" s="257"/>
      <c r="O279" s="258"/>
      <c r="P279" s="258"/>
      <c r="Q279" s="258"/>
      <c r="R279" s="259"/>
      <c r="S279" s="258"/>
      <c r="T279" s="272"/>
    </row>
    <row r="280" spans="1:20">
      <c r="A280" s="354"/>
      <c r="B280" s="249"/>
      <c r="C280" s="354"/>
      <c r="D280" s="250"/>
      <c r="E280" s="251"/>
      <c r="F280" s="252"/>
      <c r="G280" s="252"/>
      <c r="H280" s="252"/>
      <c r="I280" s="253"/>
      <c r="J280" s="252"/>
      <c r="K280" s="254"/>
      <c r="L280" s="250"/>
      <c r="M280" s="251"/>
      <c r="N280" s="251"/>
      <c r="O280" s="252"/>
      <c r="P280" s="252"/>
      <c r="Q280" s="252"/>
      <c r="R280" s="253"/>
      <c r="S280" s="252"/>
      <c r="T280" s="273"/>
    </row>
    <row r="281" spans="1:20">
      <c r="A281" s="355"/>
      <c r="B281" s="255"/>
      <c r="C281" s="355"/>
      <c r="D281" s="256"/>
      <c r="E281" s="257"/>
      <c r="F281" s="258"/>
      <c r="G281" s="258"/>
      <c r="H281" s="258"/>
      <c r="I281" s="259"/>
      <c r="J281" s="258"/>
      <c r="K281" s="248"/>
      <c r="L281" s="256"/>
      <c r="M281" s="257"/>
      <c r="N281" s="257"/>
      <c r="O281" s="258"/>
      <c r="P281" s="258"/>
      <c r="Q281" s="258"/>
      <c r="R281" s="259"/>
      <c r="S281" s="258"/>
      <c r="T281" s="272"/>
    </row>
    <row r="282" spans="1:20">
      <c r="A282" s="354"/>
      <c r="B282" s="249"/>
      <c r="C282" s="354"/>
      <c r="D282" s="250"/>
      <c r="E282" s="251"/>
      <c r="F282" s="252"/>
      <c r="G282" s="252"/>
      <c r="H282" s="252"/>
      <c r="I282" s="253"/>
      <c r="J282" s="252"/>
      <c r="K282" s="254"/>
      <c r="L282" s="250"/>
      <c r="M282" s="251"/>
      <c r="N282" s="251"/>
      <c r="O282" s="252"/>
      <c r="P282" s="252"/>
      <c r="Q282" s="252"/>
      <c r="R282" s="253"/>
      <c r="S282" s="252"/>
      <c r="T282" s="273"/>
    </row>
    <row r="283" spans="1:20">
      <c r="A283" s="355"/>
      <c r="B283" s="255"/>
      <c r="C283" s="355"/>
      <c r="D283" s="256"/>
      <c r="E283" s="257"/>
      <c r="F283" s="258"/>
      <c r="G283" s="258"/>
      <c r="H283" s="258"/>
      <c r="I283" s="259"/>
      <c r="J283" s="258"/>
      <c r="K283" s="248"/>
      <c r="L283" s="256"/>
      <c r="M283" s="257"/>
      <c r="N283" s="257"/>
      <c r="O283" s="258"/>
      <c r="P283" s="258"/>
      <c r="Q283" s="258"/>
      <c r="R283" s="259"/>
      <c r="S283" s="258"/>
      <c r="T283" s="272"/>
    </row>
    <row r="284" spans="1:20">
      <c r="A284" s="354"/>
      <c r="B284" s="249"/>
      <c r="C284" s="354"/>
      <c r="D284" s="250"/>
      <c r="E284" s="251"/>
      <c r="F284" s="252"/>
      <c r="G284" s="252"/>
      <c r="H284" s="252"/>
      <c r="I284" s="253"/>
      <c r="J284" s="252"/>
      <c r="K284" s="254"/>
      <c r="L284" s="250"/>
      <c r="M284" s="251"/>
      <c r="N284" s="251"/>
      <c r="O284" s="252"/>
      <c r="P284" s="252"/>
      <c r="Q284" s="252"/>
      <c r="R284" s="253"/>
      <c r="S284" s="252"/>
      <c r="T284" s="273"/>
    </row>
    <row r="285" spans="1:20">
      <c r="A285" s="355"/>
      <c r="B285" s="255"/>
      <c r="C285" s="355"/>
      <c r="D285" s="256"/>
      <c r="E285" s="257"/>
      <c r="F285" s="258"/>
      <c r="G285" s="258"/>
      <c r="H285" s="258"/>
      <c r="I285" s="259"/>
      <c r="J285" s="258"/>
      <c r="K285" s="248"/>
      <c r="L285" s="256"/>
      <c r="M285" s="257"/>
      <c r="N285" s="257"/>
      <c r="O285" s="258"/>
      <c r="P285" s="258"/>
      <c r="Q285" s="258"/>
      <c r="R285" s="259"/>
      <c r="S285" s="258"/>
      <c r="T285" s="272"/>
    </row>
    <row r="286" spans="1:20">
      <c r="A286" s="354"/>
      <c r="B286" s="249"/>
      <c r="C286" s="354"/>
      <c r="D286" s="250"/>
      <c r="E286" s="251"/>
      <c r="F286" s="252"/>
      <c r="G286" s="252"/>
      <c r="H286" s="252"/>
      <c r="I286" s="253"/>
      <c r="J286" s="252"/>
      <c r="K286" s="254"/>
      <c r="L286" s="250"/>
      <c r="M286" s="251"/>
      <c r="N286" s="251"/>
      <c r="O286" s="252"/>
      <c r="P286" s="252"/>
      <c r="Q286" s="252"/>
      <c r="R286" s="253"/>
      <c r="S286" s="252"/>
      <c r="T286" s="273"/>
    </row>
    <row r="287" spans="1:20">
      <c r="A287" s="355"/>
      <c r="B287" s="255"/>
      <c r="C287" s="355"/>
      <c r="D287" s="256"/>
      <c r="E287" s="257"/>
      <c r="F287" s="258"/>
      <c r="G287" s="258"/>
      <c r="H287" s="258"/>
      <c r="I287" s="259"/>
      <c r="J287" s="258"/>
      <c r="K287" s="248"/>
      <c r="L287" s="256"/>
      <c r="M287" s="257"/>
      <c r="N287" s="257"/>
      <c r="O287" s="258"/>
      <c r="P287" s="258"/>
      <c r="Q287" s="258"/>
      <c r="R287" s="259"/>
      <c r="S287" s="258"/>
      <c r="T287" s="272"/>
    </row>
    <row r="288" spans="1:20">
      <c r="A288" s="354"/>
      <c r="B288" s="249"/>
      <c r="C288" s="354"/>
      <c r="D288" s="250"/>
      <c r="E288" s="251"/>
      <c r="F288" s="252"/>
      <c r="G288" s="252"/>
      <c r="H288" s="252"/>
      <c r="I288" s="253"/>
      <c r="J288" s="252"/>
      <c r="K288" s="254"/>
      <c r="L288" s="250"/>
      <c r="M288" s="251"/>
      <c r="N288" s="251"/>
      <c r="O288" s="252"/>
      <c r="P288" s="252"/>
      <c r="Q288" s="252"/>
      <c r="R288" s="253"/>
      <c r="S288" s="252"/>
      <c r="T288" s="273"/>
    </row>
    <row r="289" spans="1:20">
      <c r="A289" s="355"/>
      <c r="B289" s="255"/>
      <c r="C289" s="355"/>
      <c r="D289" s="256"/>
      <c r="E289" s="257"/>
      <c r="F289" s="258"/>
      <c r="G289" s="258"/>
      <c r="H289" s="258"/>
      <c r="I289" s="259"/>
      <c r="J289" s="258"/>
      <c r="K289" s="248"/>
      <c r="L289" s="256"/>
      <c r="M289" s="257"/>
      <c r="N289" s="257"/>
      <c r="O289" s="258"/>
      <c r="P289" s="258"/>
      <c r="Q289" s="258"/>
      <c r="R289" s="259"/>
      <c r="S289" s="258"/>
      <c r="T289" s="272"/>
    </row>
    <row r="290" spans="1:20">
      <c r="A290" s="354"/>
      <c r="B290" s="249"/>
      <c r="C290" s="354"/>
      <c r="D290" s="250"/>
      <c r="E290" s="251"/>
      <c r="F290" s="252"/>
      <c r="G290" s="252"/>
      <c r="H290" s="252"/>
      <c r="I290" s="253"/>
      <c r="J290" s="252"/>
      <c r="K290" s="254"/>
      <c r="L290" s="250"/>
      <c r="M290" s="251"/>
      <c r="N290" s="251"/>
      <c r="O290" s="252"/>
      <c r="P290" s="252"/>
      <c r="Q290" s="252"/>
      <c r="R290" s="253"/>
      <c r="S290" s="252"/>
      <c r="T290" s="273"/>
    </row>
    <row r="291" spans="1:20">
      <c r="A291" s="355"/>
      <c r="B291" s="255"/>
      <c r="C291" s="355"/>
      <c r="D291" s="256"/>
      <c r="E291" s="257"/>
      <c r="F291" s="258"/>
      <c r="G291" s="258"/>
      <c r="H291" s="258"/>
      <c r="I291" s="259"/>
      <c r="J291" s="258"/>
      <c r="K291" s="248"/>
      <c r="L291" s="256"/>
      <c r="M291" s="257"/>
      <c r="N291" s="257"/>
      <c r="O291" s="258"/>
      <c r="P291" s="258"/>
      <c r="Q291" s="258"/>
      <c r="R291" s="259"/>
      <c r="S291" s="258"/>
      <c r="T291" s="272"/>
    </row>
    <row r="292" spans="1:20">
      <c r="A292" s="354"/>
      <c r="B292" s="249"/>
      <c r="C292" s="354"/>
      <c r="D292" s="250"/>
      <c r="E292" s="251"/>
      <c r="F292" s="252"/>
      <c r="G292" s="252"/>
      <c r="H292" s="252"/>
      <c r="I292" s="253"/>
      <c r="J292" s="252"/>
      <c r="K292" s="254"/>
      <c r="L292" s="250"/>
      <c r="M292" s="251"/>
      <c r="N292" s="251"/>
      <c r="O292" s="252"/>
      <c r="P292" s="252"/>
      <c r="Q292" s="252"/>
      <c r="R292" s="253"/>
      <c r="S292" s="252"/>
      <c r="T292" s="273"/>
    </row>
    <row r="293" spans="1:20">
      <c r="A293" s="355"/>
      <c r="B293" s="255"/>
      <c r="C293" s="355"/>
      <c r="D293" s="256"/>
      <c r="E293" s="257"/>
      <c r="F293" s="258"/>
      <c r="G293" s="258"/>
      <c r="H293" s="258"/>
      <c r="I293" s="259"/>
      <c r="J293" s="258"/>
      <c r="K293" s="248"/>
      <c r="L293" s="256"/>
      <c r="M293" s="257"/>
      <c r="N293" s="257"/>
      <c r="O293" s="258"/>
      <c r="P293" s="258"/>
      <c r="Q293" s="258"/>
      <c r="R293" s="259"/>
      <c r="S293" s="258"/>
      <c r="T293" s="272"/>
    </row>
    <row r="294" spans="1:20">
      <c r="A294" s="354"/>
      <c r="B294" s="249"/>
      <c r="C294" s="354"/>
      <c r="D294" s="250"/>
      <c r="E294" s="251"/>
      <c r="F294" s="252"/>
      <c r="G294" s="252"/>
      <c r="H294" s="252"/>
      <c r="I294" s="253"/>
      <c r="J294" s="252"/>
      <c r="K294" s="254"/>
      <c r="L294" s="250"/>
      <c r="M294" s="251"/>
      <c r="N294" s="251"/>
      <c r="O294" s="252"/>
      <c r="P294" s="252"/>
      <c r="Q294" s="252"/>
      <c r="R294" s="253"/>
      <c r="S294" s="252"/>
      <c r="T294" s="273"/>
    </row>
    <row r="295" spans="1:20">
      <c r="A295" s="355"/>
      <c r="B295" s="255"/>
      <c r="C295" s="355"/>
      <c r="D295" s="256"/>
      <c r="E295" s="257"/>
      <c r="F295" s="258"/>
      <c r="G295" s="258"/>
      <c r="H295" s="258"/>
      <c r="I295" s="259"/>
      <c r="J295" s="258"/>
      <c r="K295" s="248"/>
      <c r="L295" s="256"/>
      <c r="M295" s="257"/>
      <c r="N295" s="257"/>
      <c r="O295" s="258"/>
      <c r="P295" s="258"/>
      <c r="Q295" s="258"/>
      <c r="R295" s="259"/>
      <c r="S295" s="258"/>
      <c r="T295" s="272"/>
    </row>
    <row r="296" spans="1:20">
      <c r="A296" s="354"/>
      <c r="B296" s="249"/>
      <c r="C296" s="354"/>
      <c r="D296" s="250"/>
      <c r="E296" s="251"/>
      <c r="F296" s="252"/>
      <c r="G296" s="252"/>
      <c r="H296" s="252"/>
      <c r="I296" s="253"/>
      <c r="J296" s="252"/>
      <c r="K296" s="254"/>
      <c r="L296" s="250"/>
      <c r="M296" s="251"/>
      <c r="N296" s="251"/>
      <c r="O296" s="252"/>
      <c r="P296" s="252"/>
      <c r="Q296" s="252"/>
      <c r="R296" s="253"/>
      <c r="S296" s="252"/>
      <c r="T296" s="273"/>
    </row>
    <row r="297" spans="1:20">
      <c r="A297" s="355"/>
      <c r="B297" s="255"/>
      <c r="C297" s="355"/>
      <c r="D297" s="256"/>
      <c r="E297" s="257"/>
      <c r="F297" s="258"/>
      <c r="G297" s="258"/>
      <c r="H297" s="258"/>
      <c r="I297" s="259"/>
      <c r="J297" s="258"/>
      <c r="K297" s="248"/>
      <c r="L297" s="256"/>
      <c r="M297" s="257"/>
      <c r="N297" s="257"/>
      <c r="O297" s="258"/>
      <c r="P297" s="258"/>
      <c r="Q297" s="258"/>
      <c r="R297" s="259"/>
      <c r="S297" s="258"/>
      <c r="T297" s="272"/>
    </row>
    <row r="298" spans="1:20">
      <c r="A298" s="354"/>
      <c r="B298" s="249"/>
      <c r="C298" s="354"/>
      <c r="D298" s="250"/>
      <c r="E298" s="251"/>
      <c r="F298" s="252"/>
      <c r="G298" s="252"/>
      <c r="H298" s="252"/>
      <c r="I298" s="253"/>
      <c r="J298" s="252"/>
      <c r="K298" s="254"/>
      <c r="L298" s="250"/>
      <c r="M298" s="251"/>
      <c r="N298" s="251"/>
      <c r="O298" s="252"/>
      <c r="P298" s="252"/>
      <c r="Q298" s="252"/>
      <c r="R298" s="253"/>
      <c r="S298" s="252"/>
      <c r="T298" s="273"/>
    </row>
    <row r="299" spans="1:20">
      <c r="A299" s="355"/>
      <c r="B299" s="255"/>
      <c r="C299" s="355"/>
      <c r="D299" s="256"/>
      <c r="E299" s="257"/>
      <c r="F299" s="258"/>
      <c r="G299" s="258"/>
      <c r="H299" s="258"/>
      <c r="I299" s="259"/>
      <c r="J299" s="258"/>
      <c r="K299" s="248"/>
      <c r="L299" s="256"/>
      <c r="M299" s="257"/>
      <c r="N299" s="257"/>
      <c r="O299" s="258"/>
      <c r="P299" s="258"/>
      <c r="Q299" s="258"/>
      <c r="R299" s="259"/>
      <c r="S299" s="258"/>
      <c r="T299" s="272"/>
    </row>
    <row r="300" spans="1:20">
      <c r="A300" s="354"/>
      <c r="B300" s="249"/>
      <c r="C300" s="354"/>
      <c r="D300" s="250"/>
      <c r="E300" s="251"/>
      <c r="F300" s="252"/>
      <c r="G300" s="252"/>
      <c r="H300" s="252"/>
      <c r="I300" s="253"/>
      <c r="J300" s="252"/>
      <c r="K300" s="254"/>
      <c r="L300" s="250"/>
      <c r="M300" s="251"/>
      <c r="N300" s="251"/>
      <c r="O300" s="252"/>
      <c r="P300" s="252"/>
      <c r="Q300" s="252"/>
      <c r="R300" s="253"/>
      <c r="S300" s="252"/>
      <c r="T300" s="273"/>
    </row>
    <row r="301" spans="1:20">
      <c r="A301" s="355"/>
      <c r="B301" s="255"/>
      <c r="C301" s="355"/>
      <c r="D301" s="256"/>
      <c r="E301" s="257"/>
      <c r="F301" s="258"/>
      <c r="G301" s="258"/>
      <c r="H301" s="258"/>
      <c r="I301" s="259"/>
      <c r="J301" s="258"/>
      <c r="K301" s="248"/>
      <c r="L301" s="256"/>
      <c r="M301" s="257"/>
      <c r="N301" s="257"/>
      <c r="O301" s="258"/>
      <c r="P301" s="258"/>
      <c r="Q301" s="258"/>
      <c r="R301" s="259"/>
      <c r="S301" s="258"/>
      <c r="T301" s="272"/>
    </row>
    <row r="302" spans="1:20">
      <c r="A302" s="354"/>
      <c r="B302" s="249"/>
      <c r="C302" s="354"/>
      <c r="D302" s="250"/>
      <c r="E302" s="251"/>
      <c r="F302" s="252"/>
      <c r="G302" s="252"/>
      <c r="H302" s="252"/>
      <c r="I302" s="253"/>
      <c r="J302" s="252"/>
      <c r="K302" s="254"/>
      <c r="L302" s="250"/>
      <c r="M302" s="251"/>
      <c r="N302" s="251"/>
      <c r="O302" s="252"/>
      <c r="P302" s="252"/>
      <c r="Q302" s="252"/>
      <c r="R302" s="253"/>
      <c r="S302" s="252"/>
      <c r="T302" s="273"/>
    </row>
    <row r="303" spans="1:20">
      <c r="A303" s="355"/>
      <c r="B303" s="255"/>
      <c r="C303" s="355"/>
      <c r="D303" s="256"/>
      <c r="E303" s="257"/>
      <c r="F303" s="258"/>
      <c r="G303" s="258"/>
      <c r="H303" s="258"/>
      <c r="I303" s="259"/>
      <c r="J303" s="258"/>
      <c r="K303" s="248"/>
      <c r="L303" s="256"/>
      <c r="M303" s="257"/>
      <c r="N303" s="257"/>
      <c r="O303" s="258"/>
      <c r="P303" s="258"/>
      <c r="Q303" s="258"/>
      <c r="R303" s="259"/>
      <c r="S303" s="258"/>
      <c r="T303" s="272"/>
    </row>
    <row r="304" spans="1:20">
      <c r="A304" s="354"/>
      <c r="B304" s="249"/>
      <c r="C304" s="354"/>
      <c r="D304" s="250"/>
      <c r="E304" s="251"/>
      <c r="F304" s="252"/>
      <c r="G304" s="252"/>
      <c r="H304" s="252"/>
      <c r="I304" s="253"/>
      <c r="J304" s="252"/>
      <c r="K304" s="254"/>
      <c r="L304" s="250"/>
      <c r="M304" s="251"/>
      <c r="N304" s="251"/>
      <c r="O304" s="252"/>
      <c r="P304" s="252"/>
      <c r="Q304" s="252"/>
      <c r="R304" s="253"/>
      <c r="S304" s="252"/>
      <c r="T304" s="273"/>
    </row>
    <row r="305" spans="1:20">
      <c r="A305" s="355"/>
      <c r="B305" s="255"/>
      <c r="C305" s="355"/>
      <c r="D305" s="256"/>
      <c r="E305" s="257"/>
      <c r="F305" s="258"/>
      <c r="G305" s="258"/>
      <c r="H305" s="258"/>
      <c r="I305" s="259"/>
      <c r="J305" s="258"/>
      <c r="K305" s="248"/>
      <c r="L305" s="256"/>
      <c r="M305" s="257"/>
      <c r="N305" s="257"/>
      <c r="O305" s="258"/>
      <c r="P305" s="258"/>
      <c r="Q305" s="258"/>
      <c r="R305" s="259"/>
      <c r="S305" s="258"/>
      <c r="T305" s="272"/>
    </row>
    <row r="306" spans="1:20">
      <c r="A306" s="354"/>
      <c r="B306" s="249"/>
      <c r="C306" s="354"/>
      <c r="D306" s="250"/>
      <c r="E306" s="251"/>
      <c r="F306" s="252"/>
      <c r="G306" s="252"/>
      <c r="H306" s="252"/>
      <c r="I306" s="253"/>
      <c r="J306" s="252"/>
      <c r="K306" s="254"/>
      <c r="L306" s="250"/>
      <c r="M306" s="251"/>
      <c r="N306" s="251"/>
      <c r="O306" s="252"/>
      <c r="P306" s="252"/>
      <c r="Q306" s="252"/>
      <c r="R306" s="253"/>
      <c r="S306" s="252"/>
      <c r="T306" s="273"/>
    </row>
    <row r="307" spans="1:20">
      <c r="A307" s="355"/>
      <c r="B307" s="255"/>
      <c r="C307" s="355"/>
      <c r="D307" s="256"/>
      <c r="E307" s="257"/>
      <c r="F307" s="258"/>
      <c r="G307" s="258"/>
      <c r="H307" s="258"/>
      <c r="I307" s="259"/>
      <c r="J307" s="258"/>
      <c r="K307" s="248"/>
      <c r="L307" s="256"/>
      <c r="M307" s="257"/>
      <c r="N307" s="257"/>
      <c r="O307" s="258"/>
      <c r="P307" s="258"/>
      <c r="Q307" s="258"/>
      <c r="R307" s="259"/>
      <c r="S307" s="258"/>
      <c r="T307" s="272"/>
    </row>
    <row r="308" spans="1:20">
      <c r="A308" s="354"/>
      <c r="B308" s="249"/>
      <c r="C308" s="354"/>
      <c r="D308" s="250"/>
      <c r="E308" s="251"/>
      <c r="F308" s="252"/>
      <c r="G308" s="252"/>
      <c r="H308" s="252"/>
      <c r="I308" s="253"/>
      <c r="J308" s="252"/>
      <c r="K308" s="254"/>
      <c r="L308" s="250"/>
      <c r="M308" s="251"/>
      <c r="N308" s="251"/>
      <c r="O308" s="252"/>
      <c r="P308" s="252"/>
      <c r="Q308" s="252"/>
      <c r="R308" s="253"/>
      <c r="S308" s="252"/>
      <c r="T308" s="273"/>
    </row>
    <row r="309" spans="1:20">
      <c r="A309" s="355"/>
      <c r="B309" s="255"/>
      <c r="C309" s="355"/>
      <c r="D309" s="256"/>
      <c r="E309" s="257"/>
      <c r="F309" s="258"/>
      <c r="G309" s="258"/>
      <c r="H309" s="258"/>
      <c r="I309" s="259"/>
      <c r="J309" s="258"/>
      <c r="K309" s="248"/>
      <c r="L309" s="256"/>
      <c r="M309" s="257"/>
      <c r="N309" s="257"/>
      <c r="O309" s="258"/>
      <c r="P309" s="258"/>
      <c r="Q309" s="258"/>
      <c r="R309" s="259"/>
      <c r="S309" s="258"/>
      <c r="T309" s="272"/>
    </row>
    <row r="310" spans="1:20">
      <c r="A310" s="354"/>
      <c r="B310" s="249"/>
      <c r="C310" s="354"/>
      <c r="D310" s="250"/>
      <c r="E310" s="251"/>
      <c r="F310" s="252"/>
      <c r="G310" s="252"/>
      <c r="H310" s="252"/>
      <c r="I310" s="253"/>
      <c r="J310" s="252"/>
      <c r="K310" s="254"/>
      <c r="L310" s="250"/>
      <c r="M310" s="251"/>
      <c r="N310" s="251"/>
      <c r="O310" s="252"/>
      <c r="P310" s="252"/>
      <c r="Q310" s="252"/>
      <c r="R310" s="253"/>
      <c r="S310" s="252"/>
      <c r="T310" s="273"/>
    </row>
    <row r="311" spans="1:20">
      <c r="A311" s="355"/>
      <c r="B311" s="255"/>
      <c r="C311" s="355"/>
      <c r="D311" s="256"/>
      <c r="E311" s="257"/>
      <c r="F311" s="258"/>
      <c r="G311" s="258"/>
      <c r="H311" s="258"/>
      <c r="I311" s="259"/>
      <c r="J311" s="258"/>
      <c r="K311" s="248"/>
      <c r="L311" s="256"/>
      <c r="M311" s="257"/>
      <c r="N311" s="257"/>
      <c r="O311" s="258"/>
      <c r="P311" s="258"/>
      <c r="Q311" s="258"/>
      <c r="R311" s="259"/>
      <c r="S311" s="258"/>
      <c r="T311" s="272"/>
    </row>
    <row r="312" spans="1:20">
      <c r="A312" s="354"/>
      <c r="B312" s="249"/>
      <c r="C312" s="354"/>
      <c r="D312" s="250"/>
      <c r="E312" s="251"/>
      <c r="F312" s="252"/>
      <c r="G312" s="252"/>
      <c r="H312" s="252"/>
      <c r="I312" s="253"/>
      <c r="J312" s="252"/>
      <c r="K312" s="254"/>
      <c r="L312" s="250"/>
      <c r="M312" s="251"/>
      <c r="N312" s="251"/>
      <c r="O312" s="252"/>
      <c r="P312" s="252"/>
      <c r="Q312" s="252"/>
      <c r="R312" s="253"/>
      <c r="S312" s="252"/>
      <c r="T312" s="273"/>
    </row>
    <row r="313" spans="1:20">
      <c r="A313" s="355"/>
      <c r="B313" s="255"/>
      <c r="C313" s="355"/>
      <c r="D313" s="256"/>
      <c r="E313" s="257"/>
      <c r="F313" s="258"/>
      <c r="G313" s="258"/>
      <c r="H313" s="258"/>
      <c r="I313" s="259"/>
      <c r="J313" s="258"/>
      <c r="K313" s="248"/>
      <c r="L313" s="256"/>
      <c r="M313" s="257"/>
      <c r="N313" s="257"/>
      <c r="O313" s="258"/>
      <c r="P313" s="258"/>
      <c r="Q313" s="258"/>
      <c r="R313" s="259"/>
      <c r="S313" s="258"/>
      <c r="T313" s="272"/>
    </row>
    <row r="314" spans="1:20">
      <c r="A314" s="354"/>
      <c r="B314" s="249"/>
      <c r="C314" s="354"/>
      <c r="D314" s="250"/>
      <c r="E314" s="251"/>
      <c r="F314" s="252"/>
      <c r="G314" s="252"/>
      <c r="H314" s="252"/>
      <c r="I314" s="253"/>
      <c r="J314" s="252"/>
      <c r="K314" s="254"/>
      <c r="L314" s="250"/>
      <c r="M314" s="251"/>
      <c r="N314" s="251"/>
      <c r="O314" s="252"/>
      <c r="P314" s="252"/>
      <c r="Q314" s="252"/>
      <c r="R314" s="253"/>
      <c r="S314" s="252"/>
      <c r="T314" s="273"/>
    </row>
    <row r="315" spans="1:20">
      <c r="A315" s="355"/>
      <c r="B315" s="255"/>
      <c r="C315" s="355"/>
      <c r="D315" s="256"/>
      <c r="E315" s="257"/>
      <c r="F315" s="258"/>
      <c r="G315" s="258"/>
      <c r="H315" s="258"/>
      <c r="I315" s="259"/>
      <c r="J315" s="258"/>
      <c r="K315" s="248"/>
      <c r="L315" s="256"/>
      <c r="M315" s="257"/>
      <c r="N315" s="257"/>
      <c r="O315" s="258"/>
      <c r="P315" s="258"/>
      <c r="Q315" s="258"/>
      <c r="R315" s="259"/>
      <c r="S315" s="258"/>
      <c r="T315" s="272"/>
    </row>
    <row r="316" spans="1:20">
      <c r="A316" s="354"/>
      <c r="B316" s="249"/>
      <c r="C316" s="354"/>
      <c r="D316" s="250"/>
      <c r="E316" s="251"/>
      <c r="F316" s="252"/>
      <c r="G316" s="252"/>
      <c r="H316" s="252"/>
      <c r="I316" s="253"/>
      <c r="J316" s="252"/>
      <c r="K316" s="254"/>
      <c r="L316" s="250"/>
      <c r="M316" s="251"/>
      <c r="N316" s="251"/>
      <c r="O316" s="252"/>
      <c r="P316" s="252"/>
      <c r="Q316" s="252"/>
      <c r="R316" s="253"/>
      <c r="S316" s="252"/>
      <c r="T316" s="273"/>
    </row>
    <row r="317" spans="1:20">
      <c r="A317" s="355"/>
      <c r="B317" s="255"/>
      <c r="C317" s="355"/>
      <c r="D317" s="256"/>
      <c r="E317" s="257"/>
      <c r="F317" s="258"/>
      <c r="G317" s="258"/>
      <c r="H317" s="258"/>
      <c r="I317" s="259"/>
      <c r="J317" s="258"/>
      <c r="K317" s="248"/>
      <c r="L317" s="256"/>
      <c r="M317" s="257"/>
      <c r="N317" s="257"/>
      <c r="O317" s="258"/>
      <c r="P317" s="258"/>
      <c r="Q317" s="258"/>
      <c r="R317" s="259"/>
      <c r="S317" s="258"/>
      <c r="T317" s="272"/>
    </row>
    <row r="318" spans="1:20">
      <c r="A318" s="354"/>
      <c r="B318" s="249"/>
      <c r="C318" s="354"/>
      <c r="D318" s="250"/>
      <c r="E318" s="251"/>
      <c r="F318" s="252"/>
      <c r="G318" s="252"/>
      <c r="H318" s="252"/>
      <c r="I318" s="253"/>
      <c r="J318" s="252"/>
      <c r="K318" s="254"/>
      <c r="L318" s="250"/>
      <c r="M318" s="251"/>
      <c r="N318" s="251"/>
      <c r="O318" s="252"/>
      <c r="P318" s="252"/>
      <c r="Q318" s="252"/>
      <c r="R318" s="253"/>
      <c r="S318" s="252"/>
      <c r="T318" s="273"/>
    </row>
    <row r="319" spans="1:20">
      <c r="A319" s="355"/>
      <c r="B319" s="255"/>
      <c r="C319" s="355"/>
      <c r="D319" s="256"/>
      <c r="E319" s="257"/>
      <c r="F319" s="258"/>
      <c r="G319" s="258"/>
      <c r="H319" s="258"/>
      <c r="I319" s="259"/>
      <c r="J319" s="258"/>
      <c r="K319" s="248"/>
      <c r="L319" s="256"/>
      <c r="M319" s="257"/>
      <c r="N319" s="257"/>
      <c r="O319" s="258"/>
      <c r="P319" s="258"/>
      <c r="Q319" s="258"/>
      <c r="R319" s="259"/>
      <c r="S319" s="258"/>
      <c r="T319" s="272"/>
    </row>
    <row r="320" spans="1:20">
      <c r="A320" s="354"/>
      <c r="B320" s="249"/>
      <c r="C320" s="354"/>
      <c r="D320" s="250"/>
      <c r="E320" s="251"/>
      <c r="F320" s="252"/>
      <c r="G320" s="252"/>
      <c r="H320" s="252"/>
      <c r="I320" s="253"/>
      <c r="J320" s="252"/>
      <c r="K320" s="254"/>
      <c r="L320" s="250"/>
      <c r="M320" s="251"/>
      <c r="N320" s="251"/>
      <c r="O320" s="252"/>
      <c r="P320" s="252"/>
      <c r="Q320" s="252"/>
      <c r="R320" s="253"/>
      <c r="S320" s="252"/>
      <c r="T320" s="273"/>
    </row>
    <row r="321" spans="1:20">
      <c r="A321" s="355"/>
      <c r="B321" s="255"/>
      <c r="C321" s="355"/>
      <c r="D321" s="256"/>
      <c r="E321" s="257"/>
      <c r="F321" s="258"/>
      <c r="G321" s="258"/>
      <c r="H321" s="258"/>
      <c r="I321" s="259"/>
      <c r="J321" s="258"/>
      <c r="K321" s="248"/>
      <c r="L321" s="256"/>
      <c r="M321" s="257"/>
      <c r="N321" s="257"/>
      <c r="O321" s="258"/>
      <c r="P321" s="258"/>
      <c r="Q321" s="258"/>
      <c r="R321" s="259"/>
      <c r="S321" s="258"/>
      <c r="T321" s="272"/>
    </row>
    <row r="322" spans="1:20">
      <c r="A322" s="354"/>
      <c r="B322" s="249"/>
      <c r="C322" s="354"/>
      <c r="D322" s="250"/>
      <c r="E322" s="251"/>
      <c r="F322" s="252"/>
      <c r="G322" s="252"/>
      <c r="H322" s="252"/>
      <c r="I322" s="253"/>
      <c r="J322" s="252"/>
      <c r="K322" s="254"/>
      <c r="L322" s="250"/>
      <c r="M322" s="251"/>
      <c r="N322" s="251"/>
      <c r="O322" s="252"/>
      <c r="P322" s="252"/>
      <c r="Q322" s="252"/>
      <c r="R322" s="253"/>
      <c r="S322" s="252"/>
      <c r="T322" s="273"/>
    </row>
    <row r="323" spans="1:20">
      <c r="A323" s="355"/>
      <c r="B323" s="255"/>
      <c r="C323" s="355"/>
      <c r="D323" s="256"/>
      <c r="E323" s="257"/>
      <c r="F323" s="258"/>
      <c r="G323" s="258"/>
      <c r="H323" s="258"/>
      <c r="I323" s="259"/>
      <c r="J323" s="258"/>
      <c r="K323" s="248"/>
      <c r="L323" s="256"/>
      <c r="M323" s="257"/>
      <c r="N323" s="257"/>
      <c r="O323" s="258"/>
      <c r="P323" s="258"/>
      <c r="Q323" s="258"/>
      <c r="R323" s="259"/>
      <c r="S323" s="258"/>
      <c r="T323" s="272"/>
    </row>
    <row r="324" spans="1:20">
      <c r="A324" s="354"/>
      <c r="B324" s="249"/>
      <c r="C324" s="354"/>
      <c r="D324" s="250"/>
      <c r="E324" s="251"/>
      <c r="F324" s="252"/>
      <c r="G324" s="252"/>
      <c r="H324" s="252"/>
      <c r="I324" s="253"/>
      <c r="J324" s="252"/>
      <c r="K324" s="254"/>
      <c r="L324" s="250"/>
      <c r="M324" s="251"/>
      <c r="N324" s="251"/>
      <c r="O324" s="252"/>
      <c r="P324" s="252"/>
      <c r="Q324" s="252"/>
      <c r="R324" s="253"/>
      <c r="S324" s="252"/>
      <c r="T324" s="273"/>
    </row>
    <row r="325" spans="1:20">
      <c r="A325" s="355"/>
      <c r="B325" s="255"/>
      <c r="C325" s="355"/>
      <c r="D325" s="256"/>
      <c r="E325" s="257"/>
      <c r="F325" s="258"/>
      <c r="G325" s="258"/>
      <c r="H325" s="258"/>
      <c r="I325" s="259"/>
      <c r="J325" s="258"/>
      <c r="K325" s="248"/>
      <c r="L325" s="256"/>
      <c r="M325" s="257"/>
      <c r="N325" s="257"/>
      <c r="O325" s="258"/>
      <c r="P325" s="258"/>
      <c r="Q325" s="258"/>
      <c r="R325" s="259"/>
      <c r="S325" s="258"/>
      <c r="T325" s="272"/>
    </row>
    <row r="326" spans="1:20">
      <c r="A326" s="354"/>
      <c r="B326" s="249"/>
      <c r="C326" s="354"/>
      <c r="D326" s="250"/>
      <c r="E326" s="251"/>
      <c r="F326" s="252"/>
      <c r="G326" s="252"/>
      <c r="H326" s="252"/>
      <c r="I326" s="253"/>
      <c r="J326" s="252"/>
      <c r="K326" s="254"/>
      <c r="L326" s="250"/>
      <c r="M326" s="251"/>
      <c r="N326" s="251"/>
      <c r="O326" s="252"/>
      <c r="P326" s="252"/>
      <c r="Q326" s="252"/>
      <c r="R326" s="253"/>
      <c r="S326" s="252"/>
      <c r="T326" s="273"/>
    </row>
    <row r="327" spans="1:20">
      <c r="A327" s="355"/>
      <c r="B327" s="255"/>
      <c r="C327" s="355"/>
      <c r="D327" s="256"/>
      <c r="E327" s="257"/>
      <c r="F327" s="258"/>
      <c r="G327" s="258"/>
      <c r="H327" s="258"/>
      <c r="I327" s="259"/>
      <c r="J327" s="258"/>
      <c r="K327" s="248"/>
      <c r="L327" s="256"/>
      <c r="M327" s="257"/>
      <c r="N327" s="257"/>
      <c r="O327" s="258"/>
      <c r="P327" s="258"/>
      <c r="Q327" s="258"/>
      <c r="R327" s="259"/>
      <c r="S327" s="258"/>
      <c r="T327" s="272"/>
    </row>
    <row r="328" spans="1:20">
      <c r="A328" s="354"/>
      <c r="B328" s="249"/>
      <c r="C328" s="354"/>
      <c r="D328" s="250"/>
      <c r="E328" s="251"/>
      <c r="F328" s="252"/>
      <c r="G328" s="252"/>
      <c r="H328" s="252"/>
      <c r="I328" s="253"/>
      <c r="J328" s="252"/>
      <c r="K328" s="254"/>
      <c r="L328" s="250"/>
      <c r="M328" s="251"/>
      <c r="N328" s="251"/>
      <c r="O328" s="252"/>
      <c r="P328" s="252"/>
      <c r="Q328" s="252"/>
      <c r="R328" s="253"/>
      <c r="S328" s="252"/>
      <c r="T328" s="273"/>
    </row>
    <row r="329" spans="1:20">
      <c r="A329" s="355"/>
      <c r="B329" s="255"/>
      <c r="C329" s="355"/>
      <c r="D329" s="256"/>
      <c r="E329" s="257"/>
      <c r="F329" s="258"/>
      <c r="G329" s="258"/>
      <c r="H329" s="258"/>
      <c r="I329" s="259"/>
      <c r="J329" s="258"/>
      <c r="K329" s="248"/>
      <c r="L329" s="256"/>
      <c r="M329" s="257"/>
      <c r="N329" s="257"/>
      <c r="O329" s="258"/>
      <c r="P329" s="258"/>
      <c r="Q329" s="258"/>
      <c r="R329" s="259"/>
      <c r="S329" s="258"/>
      <c r="T329" s="272"/>
    </row>
    <row r="330" spans="1:20">
      <c r="A330" s="354"/>
      <c r="B330" s="249"/>
      <c r="C330" s="354"/>
      <c r="D330" s="250"/>
      <c r="E330" s="251"/>
      <c r="F330" s="252"/>
      <c r="G330" s="252"/>
      <c r="H330" s="252"/>
      <c r="I330" s="253"/>
      <c r="J330" s="252"/>
      <c r="K330" s="254"/>
      <c r="L330" s="250"/>
      <c r="M330" s="251"/>
      <c r="N330" s="251"/>
      <c r="O330" s="252"/>
      <c r="P330" s="252"/>
      <c r="Q330" s="252"/>
      <c r="R330" s="253"/>
      <c r="S330" s="252"/>
      <c r="T330" s="273"/>
    </row>
    <row r="331" spans="1:20">
      <c r="A331" s="355"/>
      <c r="B331" s="255"/>
      <c r="C331" s="355"/>
      <c r="D331" s="256"/>
      <c r="E331" s="257"/>
      <c r="F331" s="258"/>
      <c r="G331" s="258"/>
      <c r="H331" s="258"/>
      <c r="I331" s="259"/>
      <c r="J331" s="258"/>
      <c r="K331" s="248"/>
      <c r="L331" s="256"/>
      <c r="M331" s="257"/>
      <c r="N331" s="257"/>
      <c r="O331" s="258"/>
      <c r="P331" s="258"/>
      <c r="Q331" s="258"/>
      <c r="R331" s="259"/>
      <c r="S331" s="258"/>
      <c r="T331" s="272"/>
    </row>
    <row r="332" spans="1:20">
      <c r="A332" s="354"/>
      <c r="B332" s="249"/>
      <c r="C332" s="354"/>
      <c r="D332" s="250"/>
      <c r="E332" s="251"/>
      <c r="F332" s="252"/>
      <c r="G332" s="252"/>
      <c r="H332" s="252"/>
      <c r="I332" s="253"/>
      <c r="J332" s="252"/>
      <c r="K332" s="254"/>
      <c r="L332" s="250"/>
      <c r="M332" s="251"/>
      <c r="N332" s="251"/>
      <c r="O332" s="252"/>
      <c r="P332" s="252"/>
      <c r="Q332" s="252"/>
      <c r="R332" s="253"/>
      <c r="S332" s="252"/>
      <c r="T332" s="273"/>
    </row>
    <row r="333" spans="1:20">
      <c r="A333" s="355"/>
      <c r="B333" s="255"/>
      <c r="C333" s="355"/>
      <c r="D333" s="256"/>
      <c r="E333" s="257"/>
      <c r="F333" s="258"/>
      <c r="G333" s="258"/>
      <c r="H333" s="258"/>
      <c r="I333" s="259"/>
      <c r="J333" s="258"/>
      <c r="K333" s="248"/>
      <c r="L333" s="256"/>
      <c r="M333" s="257"/>
      <c r="N333" s="257"/>
      <c r="O333" s="258"/>
      <c r="P333" s="258"/>
      <c r="Q333" s="258"/>
      <c r="R333" s="259"/>
      <c r="S333" s="258"/>
      <c r="T333" s="272"/>
    </row>
    <row r="334" spans="1:20">
      <c r="A334" s="354"/>
      <c r="B334" s="249"/>
      <c r="C334" s="354"/>
      <c r="D334" s="250"/>
      <c r="E334" s="251"/>
      <c r="F334" s="252"/>
      <c r="G334" s="252"/>
      <c r="H334" s="252"/>
      <c r="I334" s="253"/>
      <c r="J334" s="252"/>
      <c r="K334" s="254"/>
      <c r="L334" s="250"/>
      <c r="M334" s="251"/>
      <c r="N334" s="251"/>
      <c r="O334" s="252"/>
      <c r="P334" s="252"/>
      <c r="Q334" s="252"/>
      <c r="R334" s="253"/>
      <c r="S334" s="252"/>
      <c r="T334" s="273"/>
    </row>
    <row r="335" spans="1:20">
      <c r="A335" s="355"/>
      <c r="B335" s="255"/>
      <c r="C335" s="355"/>
      <c r="D335" s="256"/>
      <c r="E335" s="257"/>
      <c r="F335" s="258"/>
      <c r="G335" s="258"/>
      <c r="H335" s="258"/>
      <c r="I335" s="259"/>
      <c r="J335" s="258"/>
      <c r="K335" s="248"/>
      <c r="L335" s="256"/>
      <c r="M335" s="257"/>
      <c r="N335" s="257"/>
      <c r="O335" s="258"/>
      <c r="P335" s="258"/>
      <c r="Q335" s="258"/>
      <c r="R335" s="259"/>
      <c r="S335" s="258"/>
      <c r="T335" s="272"/>
    </row>
    <row r="336" spans="1:20">
      <c r="A336" s="354"/>
      <c r="B336" s="249"/>
      <c r="C336" s="354"/>
      <c r="D336" s="250"/>
      <c r="E336" s="251"/>
      <c r="F336" s="252"/>
      <c r="G336" s="252"/>
      <c r="H336" s="252"/>
      <c r="I336" s="253"/>
      <c r="J336" s="252"/>
      <c r="K336" s="254"/>
      <c r="L336" s="250"/>
      <c r="M336" s="251"/>
      <c r="N336" s="251"/>
      <c r="O336" s="252"/>
      <c r="P336" s="252"/>
      <c r="Q336" s="252"/>
      <c r="R336" s="253"/>
      <c r="S336" s="252"/>
      <c r="T336" s="273"/>
    </row>
    <row r="337" spans="1:20">
      <c r="A337" s="355"/>
      <c r="B337" s="255"/>
      <c r="C337" s="355"/>
      <c r="D337" s="256"/>
      <c r="E337" s="257"/>
      <c r="F337" s="258"/>
      <c r="G337" s="258"/>
      <c r="H337" s="258"/>
      <c r="I337" s="259"/>
      <c r="J337" s="258"/>
      <c r="K337" s="248"/>
      <c r="L337" s="256"/>
      <c r="M337" s="257"/>
      <c r="N337" s="257"/>
      <c r="O337" s="258"/>
      <c r="P337" s="258"/>
      <c r="Q337" s="258"/>
      <c r="R337" s="259"/>
      <c r="S337" s="258"/>
      <c r="T337" s="272"/>
    </row>
    <row r="338" spans="1:20">
      <c r="A338" s="354"/>
      <c r="B338" s="249"/>
      <c r="C338" s="354"/>
      <c r="D338" s="250"/>
      <c r="E338" s="251"/>
      <c r="F338" s="252"/>
      <c r="G338" s="252"/>
      <c r="H338" s="252"/>
      <c r="I338" s="253"/>
      <c r="J338" s="252"/>
      <c r="K338" s="254"/>
      <c r="L338" s="250"/>
      <c r="M338" s="251"/>
      <c r="N338" s="251"/>
      <c r="O338" s="252"/>
      <c r="P338" s="252"/>
      <c r="Q338" s="252"/>
      <c r="R338" s="253"/>
      <c r="S338" s="252"/>
      <c r="T338" s="273"/>
    </row>
    <row r="339" spans="1:20">
      <c r="A339" s="355"/>
      <c r="B339" s="255"/>
      <c r="C339" s="355"/>
      <c r="D339" s="256"/>
      <c r="E339" s="257"/>
      <c r="F339" s="258"/>
      <c r="G339" s="258"/>
      <c r="H339" s="258"/>
      <c r="I339" s="259"/>
      <c r="J339" s="258"/>
      <c r="K339" s="248"/>
      <c r="L339" s="256"/>
      <c r="M339" s="257"/>
      <c r="N339" s="257"/>
      <c r="O339" s="258"/>
      <c r="P339" s="258"/>
      <c r="Q339" s="258"/>
      <c r="R339" s="259"/>
      <c r="S339" s="258"/>
      <c r="T339" s="272"/>
    </row>
    <row r="340" spans="1:20">
      <c r="A340" s="354"/>
      <c r="B340" s="249"/>
      <c r="C340" s="354"/>
      <c r="D340" s="250"/>
      <c r="E340" s="251"/>
      <c r="F340" s="252"/>
      <c r="G340" s="252"/>
      <c r="H340" s="252"/>
      <c r="I340" s="253"/>
      <c r="J340" s="252"/>
      <c r="K340" s="254"/>
      <c r="L340" s="250"/>
      <c r="M340" s="251"/>
      <c r="N340" s="251"/>
      <c r="O340" s="252"/>
      <c r="P340" s="252"/>
      <c r="Q340" s="252"/>
      <c r="R340" s="253"/>
      <c r="S340" s="252"/>
      <c r="T340" s="273"/>
    </row>
    <row r="341" spans="1:20">
      <c r="A341" s="355"/>
      <c r="B341" s="255"/>
      <c r="C341" s="355"/>
      <c r="D341" s="256"/>
      <c r="E341" s="257"/>
      <c r="F341" s="258"/>
      <c r="G341" s="258"/>
      <c r="H341" s="258"/>
      <c r="I341" s="259"/>
      <c r="J341" s="258"/>
      <c r="K341" s="248"/>
      <c r="L341" s="256"/>
      <c r="M341" s="257"/>
      <c r="N341" s="257"/>
      <c r="O341" s="258"/>
      <c r="P341" s="258"/>
      <c r="Q341" s="258"/>
      <c r="R341" s="259"/>
      <c r="S341" s="258"/>
      <c r="T341" s="272"/>
    </row>
    <row r="342" spans="1:20">
      <c r="A342" s="354"/>
      <c r="B342" s="249"/>
      <c r="C342" s="354"/>
      <c r="D342" s="250"/>
      <c r="E342" s="251"/>
      <c r="F342" s="252"/>
      <c r="G342" s="252"/>
      <c r="H342" s="252"/>
      <c r="I342" s="253"/>
      <c r="J342" s="252"/>
      <c r="K342" s="254"/>
      <c r="L342" s="250"/>
      <c r="M342" s="251"/>
      <c r="N342" s="251"/>
      <c r="O342" s="252"/>
      <c r="P342" s="252"/>
      <c r="Q342" s="252"/>
      <c r="R342" s="253"/>
      <c r="S342" s="252"/>
      <c r="T342" s="273"/>
    </row>
    <row r="343" spans="1:20">
      <c r="A343" s="355"/>
      <c r="B343" s="255"/>
      <c r="C343" s="355"/>
      <c r="D343" s="256"/>
      <c r="E343" s="257"/>
      <c r="F343" s="258"/>
      <c r="G343" s="258"/>
      <c r="H343" s="258"/>
      <c r="I343" s="259"/>
      <c r="J343" s="258"/>
      <c r="K343" s="248"/>
      <c r="L343" s="256"/>
      <c r="M343" s="257"/>
      <c r="N343" s="257"/>
      <c r="O343" s="258"/>
      <c r="P343" s="258"/>
      <c r="Q343" s="258"/>
      <c r="R343" s="259"/>
      <c r="S343" s="258"/>
      <c r="T343" s="272"/>
    </row>
    <row r="344" spans="1:20">
      <c r="A344" s="354"/>
      <c r="B344" s="249"/>
      <c r="C344" s="354"/>
      <c r="D344" s="250"/>
      <c r="E344" s="251"/>
      <c r="F344" s="252"/>
      <c r="G344" s="252"/>
      <c r="H344" s="252"/>
      <c r="I344" s="253"/>
      <c r="J344" s="252"/>
      <c r="K344" s="254"/>
      <c r="L344" s="250"/>
      <c r="M344" s="251"/>
      <c r="N344" s="251"/>
      <c r="O344" s="252"/>
      <c r="P344" s="252"/>
      <c r="Q344" s="252"/>
      <c r="R344" s="253"/>
      <c r="S344" s="252"/>
      <c r="T344" s="273"/>
    </row>
    <row r="345" spans="1:20">
      <c r="A345" s="355"/>
      <c r="B345" s="255"/>
      <c r="C345" s="355"/>
      <c r="D345" s="256"/>
      <c r="E345" s="257"/>
      <c r="F345" s="258"/>
      <c r="G345" s="258"/>
      <c r="H345" s="258"/>
      <c r="I345" s="259"/>
      <c r="J345" s="258"/>
      <c r="K345" s="248"/>
      <c r="L345" s="256"/>
      <c r="M345" s="257"/>
      <c r="N345" s="257"/>
      <c r="O345" s="258"/>
      <c r="P345" s="258"/>
      <c r="Q345" s="258"/>
      <c r="R345" s="259"/>
      <c r="S345" s="258"/>
      <c r="T345" s="272"/>
    </row>
    <row r="346" spans="1:20">
      <c r="A346" s="354"/>
      <c r="B346" s="249"/>
      <c r="C346" s="354"/>
      <c r="D346" s="250"/>
      <c r="E346" s="251"/>
      <c r="F346" s="252"/>
      <c r="G346" s="252"/>
      <c r="H346" s="252"/>
      <c r="I346" s="253"/>
      <c r="J346" s="252"/>
      <c r="K346" s="254"/>
      <c r="L346" s="250"/>
      <c r="M346" s="251"/>
      <c r="N346" s="251"/>
      <c r="O346" s="252"/>
      <c r="P346" s="252"/>
      <c r="Q346" s="252"/>
      <c r="R346" s="253"/>
      <c r="S346" s="252"/>
      <c r="T346" s="273"/>
    </row>
    <row r="347" spans="1:20">
      <c r="A347" s="355"/>
      <c r="B347" s="255"/>
      <c r="C347" s="355"/>
      <c r="D347" s="256"/>
      <c r="E347" s="257"/>
      <c r="F347" s="258"/>
      <c r="G347" s="258"/>
      <c r="H347" s="258"/>
      <c r="I347" s="259"/>
      <c r="J347" s="258"/>
      <c r="K347" s="248"/>
      <c r="L347" s="256"/>
      <c r="M347" s="257"/>
      <c r="N347" s="257"/>
      <c r="O347" s="258"/>
      <c r="P347" s="258"/>
      <c r="Q347" s="258"/>
      <c r="R347" s="259"/>
      <c r="S347" s="258"/>
      <c r="T347" s="272"/>
    </row>
    <row r="348" spans="1:20">
      <c r="A348" s="354"/>
      <c r="B348" s="249"/>
      <c r="C348" s="354"/>
      <c r="D348" s="250"/>
      <c r="E348" s="251"/>
      <c r="F348" s="252"/>
      <c r="G348" s="252"/>
      <c r="H348" s="252"/>
      <c r="I348" s="253"/>
      <c r="J348" s="252"/>
      <c r="K348" s="254"/>
      <c r="L348" s="250"/>
      <c r="M348" s="251"/>
      <c r="N348" s="251"/>
      <c r="O348" s="252"/>
      <c r="P348" s="252"/>
      <c r="Q348" s="252"/>
      <c r="R348" s="253"/>
      <c r="S348" s="252"/>
      <c r="T348" s="273"/>
    </row>
    <row r="349" spans="1:20">
      <c r="A349" s="355"/>
      <c r="B349" s="255"/>
      <c r="C349" s="355"/>
      <c r="D349" s="256"/>
      <c r="E349" s="257"/>
      <c r="F349" s="258"/>
      <c r="G349" s="258"/>
      <c r="H349" s="258"/>
      <c r="I349" s="259"/>
      <c r="J349" s="258"/>
      <c r="K349" s="248"/>
      <c r="L349" s="256"/>
      <c r="M349" s="257"/>
      <c r="N349" s="257"/>
      <c r="O349" s="258"/>
      <c r="P349" s="258"/>
      <c r="Q349" s="258"/>
      <c r="R349" s="259"/>
      <c r="S349" s="258"/>
      <c r="T349" s="272"/>
    </row>
    <row r="350" spans="1:20">
      <c r="A350" s="354"/>
      <c r="B350" s="249"/>
      <c r="C350" s="354"/>
      <c r="D350" s="250"/>
      <c r="E350" s="251"/>
      <c r="F350" s="252"/>
      <c r="G350" s="252"/>
      <c r="H350" s="252"/>
      <c r="I350" s="253"/>
      <c r="J350" s="252"/>
      <c r="K350" s="254"/>
      <c r="L350" s="250"/>
      <c r="M350" s="251"/>
      <c r="N350" s="251"/>
      <c r="O350" s="252"/>
      <c r="P350" s="252"/>
      <c r="Q350" s="252"/>
      <c r="R350" s="253"/>
      <c r="S350" s="252"/>
      <c r="T350" s="273"/>
    </row>
    <row r="351" spans="1:20">
      <c r="A351" s="355"/>
      <c r="B351" s="255"/>
      <c r="C351" s="355"/>
      <c r="D351" s="256"/>
      <c r="E351" s="257"/>
      <c r="F351" s="258"/>
      <c r="G351" s="258"/>
      <c r="H351" s="258"/>
      <c r="I351" s="259"/>
      <c r="J351" s="258"/>
      <c r="K351" s="248"/>
      <c r="L351" s="256"/>
      <c r="M351" s="257"/>
      <c r="N351" s="257"/>
      <c r="O351" s="258"/>
      <c r="P351" s="258"/>
      <c r="Q351" s="258"/>
      <c r="R351" s="259"/>
      <c r="S351" s="258"/>
      <c r="T351" s="272"/>
    </row>
    <row r="352" spans="1:20">
      <c r="A352" s="354"/>
      <c r="B352" s="249"/>
      <c r="C352" s="354"/>
      <c r="D352" s="250"/>
      <c r="E352" s="251"/>
      <c r="F352" s="252"/>
      <c r="G352" s="252"/>
      <c r="H352" s="252"/>
      <c r="I352" s="253"/>
      <c r="J352" s="252"/>
      <c r="K352" s="254"/>
      <c r="L352" s="250"/>
      <c r="M352" s="251"/>
      <c r="N352" s="251"/>
      <c r="O352" s="252"/>
      <c r="P352" s="252"/>
      <c r="Q352" s="252"/>
      <c r="R352" s="253"/>
      <c r="S352" s="252"/>
      <c r="T352" s="273"/>
    </row>
    <row r="353" spans="1:20">
      <c r="A353" s="355"/>
      <c r="B353" s="255"/>
      <c r="C353" s="355"/>
      <c r="D353" s="256"/>
      <c r="E353" s="257"/>
      <c r="F353" s="258"/>
      <c r="G353" s="258"/>
      <c r="H353" s="258"/>
      <c r="I353" s="259"/>
      <c r="J353" s="258"/>
      <c r="K353" s="248"/>
      <c r="L353" s="256"/>
      <c r="M353" s="257"/>
      <c r="N353" s="257"/>
      <c r="O353" s="258"/>
      <c r="P353" s="258"/>
      <c r="Q353" s="258"/>
      <c r="R353" s="259"/>
      <c r="S353" s="258"/>
      <c r="T353" s="272"/>
    </row>
    <row r="354" spans="1:20">
      <c r="A354" s="354"/>
      <c r="B354" s="249"/>
      <c r="C354" s="354"/>
      <c r="D354" s="250"/>
      <c r="E354" s="251"/>
      <c r="F354" s="252"/>
      <c r="G354" s="252"/>
      <c r="H354" s="252"/>
      <c r="I354" s="253"/>
      <c r="J354" s="252"/>
      <c r="K354" s="254"/>
      <c r="L354" s="250"/>
      <c r="M354" s="251"/>
      <c r="N354" s="251"/>
      <c r="O354" s="252"/>
      <c r="P354" s="252"/>
      <c r="Q354" s="252"/>
      <c r="R354" s="253"/>
      <c r="S354" s="252"/>
      <c r="T354" s="273"/>
    </row>
    <row r="355" spans="1:20">
      <c r="A355" s="355"/>
      <c r="B355" s="255"/>
      <c r="C355" s="355"/>
      <c r="D355" s="256"/>
      <c r="E355" s="257"/>
      <c r="F355" s="258"/>
      <c r="G355" s="258"/>
      <c r="H355" s="258"/>
      <c r="I355" s="259"/>
      <c r="J355" s="258"/>
      <c r="K355" s="248"/>
      <c r="L355" s="256"/>
      <c r="M355" s="257"/>
      <c r="N355" s="257"/>
      <c r="O355" s="258"/>
      <c r="P355" s="258"/>
      <c r="Q355" s="258"/>
      <c r="R355" s="259"/>
      <c r="S355" s="258"/>
      <c r="T355" s="272"/>
    </row>
    <row r="356" spans="1:20">
      <c r="A356" s="354"/>
      <c r="B356" s="249"/>
      <c r="C356" s="354"/>
      <c r="D356" s="250"/>
      <c r="E356" s="251"/>
      <c r="F356" s="252"/>
      <c r="G356" s="252"/>
      <c r="H356" s="252"/>
      <c r="I356" s="253"/>
      <c r="J356" s="252"/>
      <c r="K356" s="254"/>
      <c r="L356" s="250"/>
      <c r="M356" s="251"/>
      <c r="N356" s="251"/>
      <c r="O356" s="252"/>
      <c r="P356" s="252"/>
      <c r="Q356" s="252"/>
      <c r="R356" s="253"/>
      <c r="S356" s="252"/>
      <c r="T356" s="273"/>
    </row>
    <row r="357" spans="1:20">
      <c r="A357" s="355"/>
      <c r="B357" s="255"/>
      <c r="C357" s="355"/>
      <c r="D357" s="256"/>
      <c r="E357" s="257"/>
      <c r="F357" s="258"/>
      <c r="G357" s="258"/>
      <c r="H357" s="258"/>
      <c r="I357" s="259"/>
      <c r="J357" s="258"/>
      <c r="K357" s="248"/>
      <c r="L357" s="256"/>
      <c r="M357" s="257"/>
      <c r="N357" s="257"/>
      <c r="O357" s="258"/>
      <c r="P357" s="258"/>
      <c r="Q357" s="258"/>
      <c r="R357" s="259"/>
      <c r="S357" s="258"/>
      <c r="T357" s="272"/>
    </row>
    <row r="358" spans="1:20">
      <c r="A358" s="354"/>
      <c r="B358" s="249"/>
      <c r="C358" s="354"/>
      <c r="D358" s="250"/>
      <c r="E358" s="251"/>
      <c r="F358" s="252"/>
      <c r="G358" s="252"/>
      <c r="H358" s="252"/>
      <c r="I358" s="253"/>
      <c r="J358" s="252"/>
      <c r="K358" s="254"/>
      <c r="L358" s="250"/>
      <c r="M358" s="251"/>
      <c r="N358" s="251"/>
      <c r="O358" s="252"/>
      <c r="P358" s="252"/>
      <c r="Q358" s="252"/>
      <c r="R358" s="253"/>
      <c r="S358" s="252"/>
      <c r="T358" s="273"/>
    </row>
    <row r="359" spans="1:20">
      <c r="A359" s="355"/>
      <c r="B359" s="255"/>
      <c r="C359" s="355"/>
      <c r="D359" s="256"/>
      <c r="E359" s="257"/>
      <c r="F359" s="258"/>
      <c r="G359" s="258"/>
      <c r="H359" s="258"/>
      <c r="I359" s="259"/>
      <c r="J359" s="258"/>
      <c r="K359" s="248"/>
      <c r="L359" s="256"/>
      <c r="M359" s="257"/>
      <c r="N359" s="257"/>
      <c r="O359" s="258"/>
      <c r="P359" s="258"/>
      <c r="Q359" s="258"/>
      <c r="R359" s="259"/>
      <c r="S359" s="258"/>
      <c r="T359" s="272"/>
    </row>
    <row r="360" spans="1:20">
      <c r="A360" s="354"/>
      <c r="B360" s="249"/>
      <c r="C360" s="354"/>
      <c r="D360" s="250"/>
      <c r="E360" s="251"/>
      <c r="F360" s="252"/>
      <c r="G360" s="252"/>
      <c r="H360" s="252"/>
      <c r="I360" s="253"/>
      <c r="J360" s="252"/>
      <c r="K360" s="254"/>
      <c r="L360" s="250"/>
      <c r="M360" s="251"/>
      <c r="N360" s="251"/>
      <c r="O360" s="252"/>
      <c r="P360" s="252"/>
      <c r="Q360" s="252"/>
      <c r="R360" s="253"/>
      <c r="S360" s="252"/>
      <c r="T360" s="273"/>
    </row>
    <row r="361" spans="1:20">
      <c r="A361" s="355"/>
      <c r="B361" s="255"/>
      <c r="C361" s="355"/>
      <c r="D361" s="256"/>
      <c r="E361" s="257"/>
      <c r="F361" s="258"/>
      <c r="G361" s="258"/>
      <c r="H361" s="258"/>
      <c r="I361" s="259"/>
      <c r="J361" s="258"/>
      <c r="K361" s="248"/>
      <c r="L361" s="256"/>
      <c r="M361" s="257"/>
      <c r="N361" s="257"/>
      <c r="O361" s="258"/>
      <c r="P361" s="258"/>
      <c r="Q361" s="258"/>
      <c r="R361" s="259"/>
      <c r="S361" s="258"/>
      <c r="T361" s="272"/>
    </row>
    <row r="362" spans="1:20">
      <c r="A362" s="354"/>
      <c r="B362" s="249"/>
      <c r="C362" s="354"/>
      <c r="D362" s="250"/>
      <c r="E362" s="251"/>
      <c r="F362" s="252"/>
      <c r="G362" s="252"/>
      <c r="H362" s="252"/>
      <c r="I362" s="253"/>
      <c r="J362" s="252"/>
      <c r="K362" s="254"/>
      <c r="L362" s="250"/>
      <c r="M362" s="251"/>
      <c r="N362" s="251"/>
      <c r="O362" s="252"/>
      <c r="P362" s="252"/>
      <c r="Q362" s="252"/>
      <c r="R362" s="253"/>
      <c r="S362" s="252"/>
      <c r="T362" s="273"/>
    </row>
    <row r="363" spans="1:20">
      <c r="A363" s="355"/>
      <c r="B363" s="255"/>
      <c r="C363" s="355"/>
      <c r="D363" s="256"/>
      <c r="E363" s="257"/>
      <c r="F363" s="258"/>
      <c r="G363" s="258"/>
      <c r="H363" s="258"/>
      <c r="I363" s="259"/>
      <c r="J363" s="258"/>
      <c r="K363" s="248"/>
      <c r="L363" s="256"/>
      <c r="M363" s="257"/>
      <c r="N363" s="257"/>
      <c r="O363" s="258"/>
      <c r="P363" s="258"/>
      <c r="Q363" s="258"/>
      <c r="R363" s="259"/>
      <c r="S363" s="258"/>
      <c r="T363" s="272"/>
    </row>
    <row r="364" spans="1:20">
      <c r="A364" s="354"/>
      <c r="B364" s="249"/>
      <c r="C364" s="354"/>
      <c r="D364" s="250"/>
      <c r="E364" s="251"/>
      <c r="F364" s="252"/>
      <c r="G364" s="252"/>
      <c r="H364" s="252"/>
      <c r="I364" s="253"/>
      <c r="J364" s="252"/>
      <c r="K364" s="254"/>
      <c r="L364" s="250"/>
      <c r="M364" s="251"/>
      <c r="N364" s="251"/>
      <c r="O364" s="252"/>
      <c r="P364" s="252"/>
      <c r="Q364" s="252"/>
      <c r="R364" s="253"/>
      <c r="S364" s="252"/>
      <c r="T364" s="273"/>
    </row>
    <row r="365" spans="1:20">
      <c r="A365" s="355"/>
      <c r="B365" s="255"/>
      <c r="C365" s="355"/>
      <c r="D365" s="256"/>
      <c r="E365" s="257"/>
      <c r="F365" s="258"/>
      <c r="G365" s="258"/>
      <c r="H365" s="258"/>
      <c r="I365" s="259"/>
      <c r="J365" s="258"/>
      <c r="K365" s="248"/>
      <c r="L365" s="256"/>
      <c r="M365" s="257"/>
      <c r="N365" s="257"/>
      <c r="O365" s="258"/>
      <c r="P365" s="258"/>
      <c r="Q365" s="258"/>
      <c r="R365" s="259"/>
      <c r="S365" s="258"/>
      <c r="T365" s="272"/>
    </row>
    <row r="366" spans="1:20">
      <c r="A366" s="354"/>
      <c r="B366" s="249"/>
      <c r="C366" s="354"/>
      <c r="D366" s="250"/>
      <c r="E366" s="251"/>
      <c r="F366" s="252"/>
      <c r="G366" s="252"/>
      <c r="H366" s="252"/>
      <c r="I366" s="253"/>
      <c r="J366" s="252"/>
      <c r="K366" s="254"/>
      <c r="L366" s="250"/>
      <c r="M366" s="251"/>
      <c r="N366" s="251"/>
      <c r="O366" s="252"/>
      <c r="P366" s="252"/>
      <c r="Q366" s="252"/>
      <c r="R366" s="253"/>
      <c r="S366" s="252"/>
      <c r="T366" s="273"/>
    </row>
    <row r="367" spans="1:20">
      <c r="A367" s="355"/>
      <c r="B367" s="255"/>
      <c r="C367" s="355"/>
      <c r="D367" s="256"/>
      <c r="E367" s="257"/>
      <c r="F367" s="258"/>
      <c r="G367" s="258"/>
      <c r="H367" s="258"/>
      <c r="I367" s="259"/>
      <c r="J367" s="258"/>
      <c r="K367" s="248"/>
      <c r="L367" s="256"/>
      <c r="M367" s="257"/>
      <c r="N367" s="257"/>
      <c r="O367" s="258"/>
      <c r="P367" s="258"/>
      <c r="Q367" s="258"/>
      <c r="R367" s="259"/>
      <c r="S367" s="258"/>
      <c r="T367" s="272"/>
    </row>
    <row r="368" spans="1:20">
      <c r="A368" s="354"/>
      <c r="B368" s="249"/>
      <c r="C368" s="354"/>
      <c r="D368" s="250"/>
      <c r="E368" s="251"/>
      <c r="F368" s="252"/>
      <c r="G368" s="252"/>
      <c r="H368" s="252"/>
      <c r="I368" s="253"/>
      <c r="J368" s="252"/>
      <c r="K368" s="254"/>
      <c r="L368" s="250"/>
      <c r="M368" s="251"/>
      <c r="N368" s="251"/>
      <c r="O368" s="252"/>
      <c r="P368" s="252"/>
      <c r="Q368" s="252"/>
      <c r="R368" s="253"/>
      <c r="S368" s="252"/>
      <c r="T368" s="273"/>
    </row>
    <row r="369" spans="1:20">
      <c r="A369" s="355"/>
      <c r="B369" s="255"/>
      <c r="C369" s="355"/>
      <c r="D369" s="256"/>
      <c r="E369" s="257"/>
      <c r="F369" s="258"/>
      <c r="G369" s="258"/>
      <c r="H369" s="258"/>
      <c r="I369" s="259"/>
      <c r="J369" s="258"/>
      <c r="K369" s="248"/>
      <c r="L369" s="256"/>
      <c r="M369" s="257"/>
      <c r="N369" s="257"/>
      <c r="O369" s="258"/>
      <c r="P369" s="258"/>
      <c r="Q369" s="258"/>
      <c r="R369" s="259"/>
      <c r="S369" s="258"/>
      <c r="T369" s="272"/>
    </row>
    <row r="370" spans="1:20">
      <c r="A370" s="354"/>
      <c r="B370" s="249"/>
      <c r="C370" s="354"/>
      <c r="D370" s="250"/>
      <c r="E370" s="251"/>
      <c r="F370" s="252"/>
      <c r="G370" s="252"/>
      <c r="H370" s="252"/>
      <c r="I370" s="253"/>
      <c r="J370" s="252"/>
      <c r="K370" s="254"/>
      <c r="L370" s="250"/>
      <c r="M370" s="251"/>
      <c r="N370" s="251"/>
      <c r="O370" s="252"/>
      <c r="P370" s="252"/>
      <c r="Q370" s="252"/>
      <c r="R370" s="253"/>
      <c r="S370" s="252"/>
      <c r="T370" s="273"/>
    </row>
    <row r="371" spans="1:20">
      <c r="A371" s="355"/>
      <c r="B371" s="255"/>
      <c r="C371" s="355"/>
      <c r="D371" s="256"/>
      <c r="E371" s="257"/>
      <c r="F371" s="258"/>
      <c r="G371" s="258"/>
      <c r="H371" s="258"/>
      <c r="I371" s="259"/>
      <c r="J371" s="258"/>
      <c r="K371" s="248"/>
      <c r="L371" s="256"/>
      <c r="M371" s="257"/>
      <c r="N371" s="257"/>
      <c r="O371" s="258"/>
      <c r="P371" s="258"/>
      <c r="Q371" s="258"/>
      <c r="R371" s="259"/>
      <c r="S371" s="258"/>
      <c r="T371" s="272"/>
    </row>
    <row r="372" spans="1:20">
      <c r="A372" s="354"/>
      <c r="B372" s="249"/>
      <c r="C372" s="354"/>
      <c r="D372" s="250"/>
      <c r="E372" s="251"/>
      <c r="F372" s="252"/>
      <c r="G372" s="252"/>
      <c r="H372" s="252"/>
      <c r="I372" s="253"/>
      <c r="J372" s="252"/>
      <c r="K372" s="254"/>
      <c r="L372" s="250"/>
      <c r="M372" s="251"/>
      <c r="N372" s="251"/>
      <c r="O372" s="252"/>
      <c r="P372" s="252"/>
      <c r="Q372" s="252"/>
      <c r="R372" s="253"/>
      <c r="S372" s="252"/>
      <c r="T372" s="273"/>
    </row>
    <row r="373" spans="1:20">
      <c r="A373" s="355"/>
      <c r="B373" s="255"/>
      <c r="C373" s="355"/>
      <c r="D373" s="256"/>
      <c r="E373" s="257"/>
      <c r="F373" s="258"/>
      <c r="G373" s="258"/>
      <c r="H373" s="258"/>
      <c r="I373" s="259"/>
      <c r="J373" s="258"/>
      <c r="K373" s="248"/>
      <c r="L373" s="256"/>
      <c r="M373" s="257"/>
      <c r="N373" s="257"/>
      <c r="O373" s="258"/>
      <c r="P373" s="258"/>
      <c r="Q373" s="258"/>
      <c r="R373" s="259"/>
      <c r="S373" s="258"/>
      <c r="T373" s="272"/>
    </row>
    <row r="374" spans="1:20">
      <c r="A374" s="354"/>
      <c r="B374" s="249"/>
      <c r="C374" s="354"/>
      <c r="D374" s="250"/>
      <c r="E374" s="251"/>
      <c r="F374" s="252"/>
      <c r="G374" s="252"/>
      <c r="H374" s="252"/>
      <c r="I374" s="253"/>
      <c r="J374" s="252"/>
      <c r="K374" s="254"/>
      <c r="L374" s="250"/>
      <c r="M374" s="251"/>
      <c r="N374" s="251"/>
      <c r="O374" s="252"/>
      <c r="P374" s="252"/>
      <c r="Q374" s="252"/>
      <c r="R374" s="253"/>
      <c r="S374" s="252"/>
      <c r="T374" s="273"/>
    </row>
    <row r="375" spans="1:20">
      <c r="A375" s="355"/>
      <c r="B375" s="255"/>
      <c r="C375" s="355"/>
      <c r="D375" s="256"/>
      <c r="E375" s="257"/>
      <c r="F375" s="258"/>
      <c r="G375" s="258"/>
      <c r="H375" s="258"/>
      <c r="I375" s="259"/>
      <c r="J375" s="258"/>
      <c r="K375" s="248"/>
      <c r="L375" s="256"/>
      <c r="M375" s="257"/>
      <c r="N375" s="257"/>
      <c r="O375" s="258"/>
      <c r="P375" s="258"/>
      <c r="Q375" s="258"/>
      <c r="R375" s="259"/>
      <c r="S375" s="258"/>
      <c r="T375" s="272"/>
    </row>
    <row r="376" spans="1:20">
      <c r="A376" s="354"/>
      <c r="B376" s="249"/>
      <c r="C376" s="354"/>
      <c r="D376" s="250"/>
      <c r="E376" s="251"/>
      <c r="F376" s="252"/>
      <c r="G376" s="252"/>
      <c r="H376" s="252"/>
      <c r="I376" s="253"/>
      <c r="J376" s="252"/>
      <c r="K376" s="254"/>
      <c r="L376" s="250"/>
      <c r="M376" s="251"/>
      <c r="N376" s="251"/>
      <c r="O376" s="252"/>
      <c r="P376" s="252"/>
      <c r="Q376" s="252"/>
      <c r="R376" s="253"/>
      <c r="S376" s="252"/>
      <c r="T376" s="273"/>
    </row>
    <row r="377" spans="1:20">
      <c r="A377" s="355"/>
      <c r="B377" s="255"/>
      <c r="C377" s="355"/>
      <c r="D377" s="256"/>
      <c r="E377" s="257"/>
      <c r="F377" s="258"/>
      <c r="G377" s="258"/>
      <c r="H377" s="258"/>
      <c r="I377" s="259"/>
      <c r="J377" s="258"/>
      <c r="K377" s="248"/>
      <c r="L377" s="256"/>
      <c r="M377" s="257"/>
      <c r="N377" s="257"/>
      <c r="O377" s="258"/>
      <c r="P377" s="258"/>
      <c r="Q377" s="258"/>
      <c r="R377" s="259"/>
      <c r="S377" s="258"/>
      <c r="T377" s="272"/>
    </row>
    <row r="378" spans="1:20">
      <c r="A378" s="354"/>
      <c r="B378" s="249"/>
      <c r="C378" s="354"/>
      <c r="D378" s="250"/>
      <c r="E378" s="251"/>
      <c r="F378" s="252"/>
      <c r="G378" s="252"/>
      <c r="H378" s="252"/>
      <c r="I378" s="253"/>
      <c r="J378" s="252"/>
      <c r="K378" s="254"/>
      <c r="L378" s="250"/>
      <c r="M378" s="251"/>
      <c r="N378" s="251"/>
      <c r="O378" s="252"/>
      <c r="P378" s="252"/>
      <c r="Q378" s="252"/>
      <c r="R378" s="253"/>
      <c r="S378" s="252"/>
      <c r="T378" s="273"/>
    </row>
    <row r="379" spans="1:20">
      <c r="A379" s="355"/>
      <c r="B379" s="255"/>
      <c r="C379" s="355"/>
      <c r="D379" s="256"/>
      <c r="E379" s="257"/>
      <c r="F379" s="258"/>
      <c r="G379" s="258"/>
      <c r="H379" s="258"/>
      <c r="I379" s="259"/>
      <c r="J379" s="258"/>
      <c r="K379" s="248"/>
      <c r="L379" s="256"/>
      <c r="M379" s="257"/>
      <c r="N379" s="257"/>
      <c r="O379" s="258"/>
      <c r="P379" s="258"/>
      <c r="Q379" s="258"/>
      <c r="R379" s="259"/>
      <c r="S379" s="258"/>
      <c r="T379" s="272"/>
    </row>
    <row r="380" spans="1:20">
      <c r="A380" s="354"/>
      <c r="B380" s="249"/>
      <c r="C380" s="354"/>
      <c r="D380" s="250"/>
      <c r="E380" s="251"/>
      <c r="F380" s="252"/>
      <c r="G380" s="252"/>
      <c r="H380" s="252"/>
      <c r="I380" s="253"/>
      <c r="J380" s="252"/>
      <c r="K380" s="254"/>
      <c r="L380" s="250"/>
      <c r="M380" s="251"/>
      <c r="N380" s="251"/>
      <c r="O380" s="252"/>
      <c r="P380" s="252"/>
      <c r="Q380" s="252"/>
      <c r="R380" s="253"/>
      <c r="S380" s="252"/>
      <c r="T380" s="273"/>
    </row>
    <row r="381" spans="1:20">
      <c r="A381" s="355"/>
      <c r="B381" s="255"/>
      <c r="C381" s="355"/>
      <c r="D381" s="256"/>
      <c r="E381" s="257"/>
      <c r="F381" s="258"/>
      <c r="G381" s="258"/>
      <c r="H381" s="258"/>
      <c r="I381" s="259"/>
      <c r="J381" s="258"/>
      <c r="K381" s="248"/>
      <c r="L381" s="256"/>
      <c r="M381" s="257"/>
      <c r="N381" s="257"/>
      <c r="O381" s="258"/>
      <c r="P381" s="258"/>
      <c r="Q381" s="258"/>
      <c r="R381" s="259"/>
      <c r="S381" s="258"/>
      <c r="T381" s="272"/>
    </row>
    <row r="382" spans="1:20">
      <c r="A382" s="354"/>
      <c r="B382" s="249"/>
      <c r="C382" s="354"/>
      <c r="D382" s="250"/>
      <c r="E382" s="251"/>
      <c r="F382" s="252"/>
      <c r="G382" s="252"/>
      <c r="H382" s="252"/>
      <c r="I382" s="253"/>
      <c r="J382" s="252"/>
      <c r="K382" s="254"/>
      <c r="L382" s="250"/>
      <c r="M382" s="251"/>
      <c r="N382" s="251"/>
      <c r="O382" s="252"/>
      <c r="P382" s="252"/>
      <c r="Q382" s="252"/>
      <c r="R382" s="253"/>
      <c r="S382" s="252"/>
      <c r="T382" s="273"/>
    </row>
    <row r="383" spans="1:20">
      <c r="A383" s="355"/>
      <c r="B383" s="255"/>
      <c r="C383" s="355"/>
      <c r="D383" s="256"/>
      <c r="E383" s="257"/>
      <c r="F383" s="258"/>
      <c r="G383" s="258"/>
      <c r="H383" s="258"/>
      <c r="I383" s="259"/>
      <c r="J383" s="258"/>
      <c r="K383" s="248"/>
      <c r="L383" s="256"/>
      <c r="M383" s="257"/>
      <c r="N383" s="257"/>
      <c r="O383" s="258"/>
      <c r="P383" s="258"/>
      <c r="Q383" s="258"/>
      <c r="R383" s="259"/>
      <c r="S383" s="258"/>
      <c r="T383" s="272"/>
    </row>
    <row r="384" spans="1:20">
      <c r="A384" s="354"/>
      <c r="B384" s="249"/>
      <c r="C384" s="354"/>
      <c r="D384" s="250"/>
      <c r="E384" s="251"/>
      <c r="F384" s="252"/>
      <c r="G384" s="252"/>
      <c r="H384" s="252"/>
      <c r="I384" s="253"/>
      <c r="J384" s="252"/>
      <c r="K384" s="254"/>
      <c r="L384" s="250"/>
      <c r="M384" s="251"/>
      <c r="N384" s="251"/>
      <c r="O384" s="252"/>
      <c r="P384" s="252"/>
      <c r="Q384" s="252"/>
      <c r="R384" s="253"/>
      <c r="S384" s="252"/>
      <c r="T384" s="273"/>
    </row>
    <row r="385" spans="1:20">
      <c r="A385" s="355"/>
      <c r="B385" s="255"/>
      <c r="C385" s="355"/>
      <c r="D385" s="256"/>
      <c r="E385" s="257"/>
      <c r="F385" s="258"/>
      <c r="G385" s="258"/>
      <c r="H385" s="258"/>
      <c r="I385" s="259"/>
      <c r="J385" s="258"/>
      <c r="K385" s="248"/>
      <c r="L385" s="256"/>
      <c r="M385" s="257"/>
      <c r="N385" s="257"/>
      <c r="O385" s="258"/>
      <c r="P385" s="258"/>
      <c r="Q385" s="258"/>
      <c r="R385" s="259"/>
      <c r="S385" s="258"/>
      <c r="T385" s="272"/>
    </row>
    <row r="386" spans="1:20">
      <c r="A386" s="354"/>
      <c r="B386" s="249"/>
      <c r="C386" s="354"/>
      <c r="D386" s="250"/>
      <c r="E386" s="251"/>
      <c r="F386" s="252"/>
      <c r="G386" s="252"/>
      <c r="H386" s="252"/>
      <c r="I386" s="253"/>
      <c r="J386" s="252"/>
      <c r="K386" s="254"/>
      <c r="L386" s="250"/>
      <c r="M386" s="251"/>
      <c r="N386" s="251"/>
      <c r="O386" s="252"/>
      <c r="P386" s="252"/>
      <c r="Q386" s="252"/>
      <c r="R386" s="253"/>
      <c r="S386" s="252"/>
      <c r="T386" s="273"/>
    </row>
    <row r="387" spans="1:20">
      <c r="A387" s="355"/>
      <c r="B387" s="255"/>
      <c r="C387" s="355"/>
      <c r="D387" s="256"/>
      <c r="E387" s="257"/>
      <c r="F387" s="258"/>
      <c r="G387" s="258"/>
      <c r="H387" s="258"/>
      <c r="I387" s="259"/>
      <c r="J387" s="258"/>
      <c r="K387" s="248"/>
      <c r="L387" s="256"/>
      <c r="M387" s="257"/>
      <c r="N387" s="257"/>
      <c r="O387" s="258"/>
      <c r="P387" s="258"/>
      <c r="Q387" s="258"/>
      <c r="R387" s="259"/>
      <c r="S387" s="258"/>
      <c r="T387" s="272"/>
    </row>
    <row r="388" spans="1:20">
      <c r="A388" s="354"/>
      <c r="B388" s="249"/>
      <c r="C388" s="354"/>
      <c r="D388" s="250"/>
      <c r="E388" s="251"/>
      <c r="F388" s="252"/>
      <c r="G388" s="252"/>
      <c r="H388" s="252"/>
      <c r="I388" s="253"/>
      <c r="J388" s="252"/>
      <c r="K388" s="254"/>
      <c r="L388" s="250"/>
      <c r="M388" s="251"/>
      <c r="N388" s="251"/>
      <c r="O388" s="252"/>
      <c r="P388" s="252"/>
      <c r="Q388" s="252"/>
      <c r="R388" s="253"/>
      <c r="S388" s="252"/>
      <c r="T388" s="273"/>
    </row>
    <row r="389" spans="1:20">
      <c r="A389" s="355"/>
      <c r="B389" s="255"/>
      <c r="C389" s="355"/>
      <c r="D389" s="256"/>
      <c r="E389" s="257"/>
      <c r="F389" s="258"/>
      <c r="G389" s="258"/>
      <c r="H389" s="258"/>
      <c r="I389" s="259"/>
      <c r="J389" s="258"/>
      <c r="K389" s="248"/>
      <c r="L389" s="256"/>
      <c r="M389" s="257"/>
      <c r="N389" s="257"/>
      <c r="O389" s="258"/>
      <c r="P389" s="258"/>
      <c r="Q389" s="258"/>
      <c r="R389" s="259"/>
      <c r="S389" s="258"/>
      <c r="T389" s="272"/>
    </row>
    <row r="390" spans="1:20">
      <c r="A390" s="354"/>
      <c r="B390" s="249"/>
      <c r="C390" s="354"/>
      <c r="D390" s="250"/>
      <c r="E390" s="251"/>
      <c r="F390" s="252"/>
      <c r="G390" s="252"/>
      <c r="H390" s="252"/>
      <c r="I390" s="253"/>
      <c r="J390" s="252"/>
      <c r="K390" s="254"/>
      <c r="L390" s="250"/>
      <c r="M390" s="251"/>
      <c r="N390" s="251"/>
      <c r="O390" s="252"/>
      <c r="P390" s="252"/>
      <c r="Q390" s="252"/>
      <c r="R390" s="253"/>
      <c r="S390" s="252"/>
      <c r="T390" s="273"/>
    </row>
    <row r="391" spans="1:20">
      <c r="A391" s="355"/>
      <c r="B391" s="255"/>
      <c r="C391" s="355"/>
      <c r="D391" s="256"/>
      <c r="E391" s="257"/>
      <c r="F391" s="258"/>
      <c r="G391" s="258"/>
      <c r="H391" s="258"/>
      <c r="I391" s="259"/>
      <c r="J391" s="258"/>
      <c r="K391" s="248"/>
      <c r="L391" s="256"/>
      <c r="M391" s="257"/>
      <c r="N391" s="257"/>
      <c r="O391" s="258"/>
      <c r="P391" s="258"/>
      <c r="Q391" s="258"/>
      <c r="R391" s="259"/>
      <c r="S391" s="258"/>
      <c r="T391" s="272"/>
    </row>
    <row r="392" spans="1:20">
      <c r="A392" s="354"/>
      <c r="B392" s="249"/>
      <c r="C392" s="354"/>
      <c r="D392" s="250"/>
      <c r="E392" s="251"/>
      <c r="F392" s="252"/>
      <c r="G392" s="252"/>
      <c r="H392" s="252"/>
      <c r="I392" s="253"/>
      <c r="J392" s="252"/>
      <c r="K392" s="254"/>
      <c r="L392" s="250"/>
      <c r="M392" s="251"/>
      <c r="N392" s="251"/>
      <c r="O392" s="252"/>
      <c r="P392" s="252"/>
      <c r="Q392" s="252"/>
      <c r="R392" s="253"/>
      <c r="S392" s="252"/>
      <c r="T392" s="273"/>
    </row>
    <row r="393" spans="1:20">
      <c r="A393" s="355"/>
      <c r="B393" s="255"/>
      <c r="C393" s="355"/>
      <c r="D393" s="256"/>
      <c r="E393" s="257"/>
      <c r="F393" s="258"/>
      <c r="G393" s="258"/>
      <c r="H393" s="258"/>
      <c r="I393" s="259"/>
      <c r="J393" s="258"/>
      <c r="K393" s="248"/>
      <c r="L393" s="256"/>
      <c r="M393" s="257"/>
      <c r="N393" s="257"/>
      <c r="O393" s="258"/>
      <c r="P393" s="258"/>
      <c r="Q393" s="258"/>
      <c r="R393" s="259"/>
      <c r="S393" s="258"/>
      <c r="T393" s="272"/>
    </row>
    <row r="394" spans="1:20">
      <c r="A394" s="354"/>
      <c r="B394" s="249"/>
      <c r="C394" s="354"/>
      <c r="D394" s="250"/>
      <c r="E394" s="251"/>
      <c r="F394" s="252"/>
      <c r="G394" s="252"/>
      <c r="H394" s="252"/>
      <c r="I394" s="253"/>
      <c r="J394" s="252"/>
      <c r="K394" s="254"/>
      <c r="L394" s="250"/>
      <c r="M394" s="251"/>
      <c r="N394" s="251"/>
      <c r="O394" s="252"/>
      <c r="P394" s="252"/>
      <c r="Q394" s="252"/>
      <c r="R394" s="253"/>
      <c r="S394" s="252"/>
      <c r="T394" s="273"/>
    </row>
    <row r="395" spans="1:20">
      <c r="A395" s="355"/>
      <c r="B395" s="255"/>
      <c r="C395" s="355"/>
      <c r="D395" s="256"/>
      <c r="E395" s="257"/>
      <c r="F395" s="258"/>
      <c r="G395" s="258"/>
      <c r="H395" s="258"/>
      <c r="I395" s="259"/>
      <c r="J395" s="258"/>
      <c r="K395" s="248"/>
      <c r="L395" s="256"/>
      <c r="M395" s="257"/>
      <c r="N395" s="257"/>
      <c r="O395" s="258"/>
      <c r="P395" s="258"/>
      <c r="Q395" s="258"/>
      <c r="R395" s="259"/>
      <c r="S395" s="258"/>
      <c r="T395" s="272"/>
    </row>
    <row r="396" spans="1:20">
      <c r="A396" s="354"/>
      <c r="B396" s="249"/>
      <c r="C396" s="354"/>
      <c r="D396" s="250"/>
      <c r="E396" s="251"/>
      <c r="F396" s="252"/>
      <c r="G396" s="252"/>
      <c r="H396" s="252"/>
      <c r="I396" s="253"/>
      <c r="J396" s="252"/>
      <c r="K396" s="254"/>
      <c r="L396" s="250"/>
      <c r="M396" s="251"/>
      <c r="N396" s="251"/>
      <c r="O396" s="252"/>
      <c r="P396" s="252"/>
      <c r="Q396" s="252"/>
      <c r="R396" s="253"/>
      <c r="S396" s="252"/>
      <c r="T396" s="273"/>
    </row>
    <row r="397" spans="1:20">
      <c r="A397" s="355"/>
      <c r="B397" s="255"/>
      <c r="C397" s="355"/>
      <c r="D397" s="256"/>
      <c r="E397" s="257"/>
      <c r="F397" s="258"/>
      <c r="G397" s="258"/>
      <c r="H397" s="258"/>
      <c r="I397" s="259"/>
      <c r="J397" s="258"/>
      <c r="K397" s="248"/>
      <c r="L397" s="256"/>
      <c r="M397" s="257"/>
      <c r="N397" s="257"/>
      <c r="O397" s="258"/>
      <c r="P397" s="258"/>
      <c r="Q397" s="258"/>
      <c r="R397" s="259"/>
      <c r="S397" s="258"/>
      <c r="T397" s="272"/>
    </row>
    <row r="398" spans="1:20">
      <c r="A398" s="354"/>
      <c r="B398" s="249"/>
      <c r="C398" s="354"/>
      <c r="D398" s="250"/>
      <c r="E398" s="251"/>
      <c r="F398" s="252"/>
      <c r="G398" s="252"/>
      <c r="H398" s="252"/>
      <c r="I398" s="253"/>
      <c r="J398" s="252"/>
      <c r="K398" s="254"/>
      <c r="L398" s="250"/>
      <c r="M398" s="251"/>
      <c r="N398" s="251"/>
      <c r="O398" s="252"/>
      <c r="P398" s="252"/>
      <c r="Q398" s="252"/>
      <c r="R398" s="253"/>
      <c r="S398" s="252"/>
      <c r="T398" s="273"/>
    </row>
    <row r="399" spans="1:20">
      <c r="A399" s="355"/>
      <c r="B399" s="255"/>
      <c r="C399" s="355"/>
      <c r="D399" s="256"/>
      <c r="E399" s="257"/>
      <c r="F399" s="258"/>
      <c r="G399" s="258"/>
      <c r="H399" s="258"/>
      <c r="I399" s="259"/>
      <c r="J399" s="258"/>
      <c r="K399" s="248"/>
      <c r="L399" s="256"/>
      <c r="M399" s="257"/>
      <c r="N399" s="257"/>
      <c r="O399" s="258"/>
      <c r="P399" s="258"/>
      <c r="Q399" s="258"/>
      <c r="R399" s="259"/>
      <c r="S399" s="258"/>
      <c r="T399" s="272"/>
    </row>
    <row r="400" spans="1:20">
      <c r="A400" s="354"/>
      <c r="B400" s="249"/>
      <c r="C400" s="354"/>
      <c r="D400" s="250"/>
      <c r="E400" s="251"/>
      <c r="F400" s="252"/>
      <c r="G400" s="252"/>
      <c r="H400" s="252"/>
      <c r="I400" s="253"/>
      <c r="J400" s="252"/>
      <c r="K400" s="254"/>
      <c r="L400" s="250"/>
      <c r="M400" s="251"/>
      <c r="N400" s="251"/>
      <c r="O400" s="252"/>
      <c r="P400" s="252"/>
      <c r="Q400" s="252"/>
      <c r="R400" s="253"/>
      <c r="S400" s="252"/>
      <c r="T400" s="273"/>
    </row>
    <row r="401" spans="1:20">
      <c r="A401" s="355"/>
      <c r="B401" s="255"/>
      <c r="C401" s="355"/>
      <c r="D401" s="256"/>
      <c r="E401" s="257"/>
      <c r="F401" s="258"/>
      <c r="G401" s="258"/>
      <c r="H401" s="258"/>
      <c r="I401" s="259"/>
      <c r="J401" s="258"/>
      <c r="K401" s="248"/>
      <c r="L401" s="256"/>
      <c r="M401" s="257"/>
      <c r="N401" s="257"/>
      <c r="O401" s="258"/>
      <c r="P401" s="258"/>
      <c r="Q401" s="258"/>
      <c r="R401" s="259"/>
      <c r="S401" s="258"/>
      <c r="T401" s="272"/>
    </row>
    <row r="402" spans="1:20">
      <c r="A402" s="354"/>
      <c r="B402" s="249"/>
      <c r="C402" s="354"/>
      <c r="D402" s="250"/>
      <c r="E402" s="251"/>
      <c r="F402" s="252"/>
      <c r="G402" s="252"/>
      <c r="H402" s="252"/>
      <c r="I402" s="253"/>
      <c r="J402" s="252"/>
      <c r="K402" s="254"/>
      <c r="L402" s="250"/>
      <c r="M402" s="251"/>
      <c r="N402" s="251"/>
      <c r="O402" s="252"/>
      <c r="P402" s="252"/>
      <c r="Q402" s="252"/>
      <c r="R402" s="253"/>
      <c r="S402" s="252"/>
      <c r="T402" s="273"/>
    </row>
    <row r="403" spans="1:20">
      <c r="A403" s="355"/>
      <c r="B403" s="255"/>
      <c r="C403" s="355"/>
      <c r="D403" s="256"/>
      <c r="E403" s="257"/>
      <c r="F403" s="258"/>
      <c r="G403" s="258"/>
      <c r="H403" s="258"/>
      <c r="I403" s="259"/>
      <c r="J403" s="258"/>
      <c r="K403" s="248"/>
      <c r="L403" s="256"/>
      <c r="M403" s="257"/>
      <c r="N403" s="257"/>
      <c r="O403" s="258"/>
      <c r="P403" s="258"/>
      <c r="Q403" s="258"/>
      <c r="R403" s="259"/>
      <c r="S403" s="258"/>
      <c r="T403" s="272"/>
    </row>
    <row r="404" spans="1:20">
      <c r="A404" s="354"/>
      <c r="B404" s="249"/>
      <c r="C404" s="354"/>
      <c r="D404" s="250"/>
      <c r="E404" s="251"/>
      <c r="F404" s="252"/>
      <c r="G404" s="252"/>
      <c r="H404" s="252"/>
      <c r="I404" s="253"/>
      <c r="J404" s="252"/>
      <c r="K404" s="254"/>
      <c r="L404" s="250"/>
      <c r="M404" s="251"/>
      <c r="N404" s="251"/>
      <c r="O404" s="252"/>
      <c r="P404" s="252"/>
      <c r="Q404" s="252"/>
      <c r="R404" s="253"/>
      <c r="S404" s="252"/>
      <c r="T404" s="273"/>
    </row>
    <row r="405" spans="1:20">
      <c r="A405" s="355"/>
      <c r="B405" s="255"/>
      <c r="C405" s="355"/>
      <c r="D405" s="256"/>
      <c r="E405" s="257"/>
      <c r="F405" s="258"/>
      <c r="G405" s="258"/>
      <c r="H405" s="258"/>
      <c r="I405" s="259"/>
      <c r="J405" s="258"/>
      <c r="K405" s="248"/>
      <c r="L405" s="256"/>
      <c r="M405" s="257"/>
      <c r="N405" s="257"/>
      <c r="O405" s="258"/>
      <c r="P405" s="258"/>
      <c r="Q405" s="258"/>
      <c r="R405" s="259"/>
      <c r="S405" s="258"/>
      <c r="T405" s="272"/>
    </row>
    <row r="406" spans="1:20">
      <c r="A406" s="354"/>
      <c r="B406" s="249"/>
      <c r="C406" s="354"/>
      <c r="D406" s="250"/>
      <c r="E406" s="251"/>
      <c r="F406" s="252"/>
      <c r="G406" s="252"/>
      <c r="H406" s="252"/>
      <c r="I406" s="253"/>
      <c r="J406" s="252"/>
      <c r="K406" s="254"/>
      <c r="L406" s="250"/>
      <c r="M406" s="251"/>
      <c r="N406" s="251"/>
      <c r="O406" s="252"/>
      <c r="P406" s="252"/>
      <c r="Q406" s="252"/>
      <c r="R406" s="253"/>
      <c r="S406" s="252"/>
      <c r="T406" s="273"/>
    </row>
    <row r="407" spans="1:20">
      <c r="A407" s="355"/>
      <c r="B407" s="255"/>
      <c r="C407" s="355"/>
      <c r="D407" s="256"/>
      <c r="E407" s="257"/>
      <c r="F407" s="258"/>
      <c r="G407" s="258"/>
      <c r="H407" s="258"/>
      <c r="I407" s="259"/>
      <c r="J407" s="258"/>
      <c r="K407" s="248"/>
      <c r="L407" s="256"/>
      <c r="M407" s="257"/>
      <c r="N407" s="257"/>
      <c r="O407" s="258"/>
      <c r="P407" s="258"/>
      <c r="Q407" s="258"/>
      <c r="R407" s="259"/>
      <c r="S407" s="258"/>
      <c r="T407" s="272"/>
    </row>
    <row r="408" spans="1:20">
      <c r="A408" s="354"/>
      <c r="B408" s="249"/>
      <c r="C408" s="354"/>
      <c r="D408" s="250"/>
      <c r="E408" s="251"/>
      <c r="F408" s="252"/>
      <c r="G408" s="252"/>
      <c r="H408" s="252"/>
      <c r="I408" s="253"/>
      <c r="J408" s="252"/>
      <c r="K408" s="254"/>
      <c r="L408" s="250"/>
      <c r="M408" s="251"/>
      <c r="N408" s="251"/>
      <c r="O408" s="252"/>
      <c r="P408" s="252"/>
      <c r="Q408" s="252"/>
      <c r="R408" s="253"/>
      <c r="S408" s="252"/>
      <c r="T408" s="273"/>
    </row>
    <row r="409" spans="1:20">
      <c r="A409" s="355"/>
      <c r="B409" s="255"/>
      <c r="C409" s="355"/>
      <c r="D409" s="256"/>
      <c r="E409" s="257"/>
      <c r="F409" s="258"/>
      <c r="G409" s="258"/>
      <c r="H409" s="258"/>
      <c r="I409" s="259"/>
      <c r="J409" s="258"/>
      <c r="K409" s="248"/>
      <c r="L409" s="256"/>
      <c r="M409" s="257"/>
      <c r="N409" s="257"/>
      <c r="O409" s="258"/>
      <c r="P409" s="258"/>
      <c r="Q409" s="258"/>
      <c r="R409" s="259"/>
      <c r="S409" s="258"/>
      <c r="T409" s="272"/>
    </row>
    <row r="410" spans="1:20">
      <c r="A410" s="354"/>
      <c r="B410" s="249"/>
      <c r="C410" s="354"/>
      <c r="D410" s="250"/>
      <c r="E410" s="251"/>
      <c r="F410" s="252"/>
      <c r="G410" s="252"/>
      <c r="H410" s="252"/>
      <c r="I410" s="253"/>
      <c r="J410" s="252"/>
      <c r="K410" s="254"/>
      <c r="L410" s="250"/>
      <c r="M410" s="251"/>
      <c r="N410" s="251"/>
      <c r="O410" s="252"/>
      <c r="P410" s="252"/>
      <c r="Q410" s="252"/>
      <c r="R410" s="253"/>
      <c r="S410" s="252"/>
      <c r="T410" s="273"/>
    </row>
    <row r="411" spans="1:20">
      <c r="A411" s="355"/>
      <c r="B411" s="255"/>
      <c r="C411" s="355"/>
      <c r="D411" s="256"/>
      <c r="E411" s="257"/>
      <c r="F411" s="258"/>
      <c r="G411" s="258"/>
      <c r="H411" s="258"/>
      <c r="I411" s="259"/>
      <c r="J411" s="258"/>
      <c r="K411" s="248"/>
      <c r="L411" s="256"/>
      <c r="M411" s="257"/>
      <c r="N411" s="257"/>
      <c r="O411" s="258"/>
      <c r="P411" s="258"/>
      <c r="Q411" s="258"/>
      <c r="R411" s="259"/>
      <c r="S411" s="258"/>
      <c r="T411" s="272"/>
    </row>
    <row r="412" spans="1:20">
      <c r="A412" s="354"/>
      <c r="B412" s="249"/>
      <c r="C412" s="354"/>
      <c r="D412" s="250"/>
      <c r="E412" s="251"/>
      <c r="F412" s="252"/>
      <c r="G412" s="252"/>
      <c r="H412" s="252"/>
      <c r="I412" s="253"/>
      <c r="J412" s="252"/>
      <c r="K412" s="254"/>
      <c r="L412" s="250"/>
      <c r="M412" s="251"/>
      <c r="N412" s="251"/>
      <c r="O412" s="252"/>
      <c r="P412" s="252"/>
      <c r="Q412" s="252"/>
      <c r="R412" s="253"/>
      <c r="S412" s="252"/>
      <c r="T412" s="273"/>
    </row>
    <row r="413" spans="1:20">
      <c r="A413" s="355"/>
      <c r="B413" s="255"/>
      <c r="C413" s="355"/>
      <c r="D413" s="256"/>
      <c r="E413" s="257"/>
      <c r="F413" s="258"/>
      <c r="G413" s="258"/>
      <c r="H413" s="258"/>
      <c r="I413" s="259"/>
      <c r="J413" s="258"/>
      <c r="K413" s="248"/>
      <c r="L413" s="256"/>
      <c r="M413" s="257"/>
      <c r="N413" s="257"/>
      <c r="O413" s="258"/>
      <c r="P413" s="258"/>
      <c r="Q413" s="258"/>
      <c r="R413" s="259"/>
      <c r="S413" s="258"/>
      <c r="T413" s="272"/>
    </row>
    <row r="414" spans="1:20">
      <c r="A414" s="354"/>
      <c r="B414" s="249"/>
      <c r="C414" s="354"/>
      <c r="D414" s="250"/>
      <c r="E414" s="251"/>
      <c r="F414" s="252"/>
      <c r="G414" s="252"/>
      <c r="H414" s="252"/>
      <c r="I414" s="253"/>
      <c r="J414" s="252"/>
      <c r="K414" s="254"/>
      <c r="L414" s="250"/>
      <c r="M414" s="251"/>
      <c r="N414" s="251"/>
      <c r="O414" s="252"/>
      <c r="P414" s="252"/>
      <c r="Q414" s="252"/>
      <c r="R414" s="253"/>
      <c r="S414" s="252"/>
      <c r="T414" s="273"/>
    </row>
    <row r="415" spans="1:20">
      <c r="A415" s="355"/>
      <c r="B415" s="255"/>
      <c r="C415" s="355"/>
      <c r="D415" s="256"/>
      <c r="E415" s="257"/>
      <c r="F415" s="258"/>
      <c r="G415" s="258"/>
      <c r="H415" s="258"/>
      <c r="I415" s="259"/>
      <c r="J415" s="258"/>
      <c r="K415" s="248"/>
      <c r="L415" s="256"/>
      <c r="M415" s="257"/>
      <c r="N415" s="257"/>
      <c r="O415" s="258"/>
      <c r="P415" s="258"/>
      <c r="Q415" s="258"/>
      <c r="R415" s="259"/>
      <c r="S415" s="258"/>
      <c r="T415" s="272"/>
    </row>
    <row r="416" spans="1:20">
      <c r="A416" s="354"/>
      <c r="B416" s="249"/>
      <c r="C416" s="354"/>
      <c r="D416" s="250"/>
      <c r="E416" s="251"/>
      <c r="F416" s="252"/>
      <c r="G416" s="252"/>
      <c r="H416" s="252"/>
      <c r="I416" s="253"/>
      <c r="J416" s="252"/>
      <c r="K416" s="254"/>
      <c r="L416" s="250"/>
      <c r="M416" s="251"/>
      <c r="N416" s="251"/>
      <c r="O416" s="252"/>
      <c r="P416" s="252"/>
      <c r="Q416" s="252"/>
      <c r="R416" s="253"/>
      <c r="S416" s="252"/>
      <c r="T416" s="273"/>
    </row>
    <row r="417" spans="1:20">
      <c r="A417" s="355"/>
      <c r="B417" s="255"/>
      <c r="C417" s="355"/>
      <c r="D417" s="256"/>
      <c r="E417" s="257"/>
      <c r="F417" s="258"/>
      <c r="G417" s="258"/>
      <c r="H417" s="258"/>
      <c r="I417" s="259"/>
      <c r="J417" s="258"/>
      <c r="K417" s="248"/>
      <c r="L417" s="256"/>
      <c r="M417" s="257"/>
      <c r="N417" s="257"/>
      <c r="O417" s="258"/>
      <c r="P417" s="258"/>
      <c r="Q417" s="258"/>
      <c r="R417" s="259"/>
      <c r="S417" s="258"/>
      <c r="T417" s="272"/>
    </row>
    <row r="418" spans="1:20">
      <c r="A418" s="354"/>
      <c r="B418" s="249"/>
      <c r="C418" s="354"/>
      <c r="D418" s="250"/>
      <c r="E418" s="251"/>
      <c r="F418" s="252"/>
      <c r="G418" s="252"/>
      <c r="H418" s="252"/>
      <c r="I418" s="253"/>
      <c r="J418" s="252"/>
      <c r="K418" s="254"/>
      <c r="L418" s="250"/>
      <c r="M418" s="251"/>
      <c r="N418" s="251"/>
      <c r="O418" s="252"/>
      <c r="P418" s="252"/>
      <c r="Q418" s="252"/>
      <c r="R418" s="253"/>
      <c r="S418" s="252"/>
      <c r="T418" s="273"/>
    </row>
    <row r="419" spans="1:20">
      <c r="A419" s="355"/>
      <c r="B419" s="255"/>
      <c r="C419" s="355"/>
      <c r="D419" s="256"/>
      <c r="E419" s="257"/>
      <c r="F419" s="258"/>
      <c r="G419" s="258"/>
      <c r="H419" s="258"/>
      <c r="I419" s="259"/>
      <c r="J419" s="258"/>
      <c r="K419" s="248"/>
      <c r="L419" s="256"/>
      <c r="M419" s="257"/>
      <c r="N419" s="257"/>
      <c r="O419" s="258"/>
      <c r="P419" s="258"/>
      <c r="Q419" s="258"/>
      <c r="R419" s="259"/>
      <c r="S419" s="258"/>
      <c r="T419" s="272"/>
    </row>
    <row r="420" spans="1:20">
      <c r="A420" s="354"/>
      <c r="B420" s="249"/>
      <c r="C420" s="354"/>
      <c r="D420" s="250"/>
      <c r="E420" s="251"/>
      <c r="F420" s="252"/>
      <c r="G420" s="252"/>
      <c r="H420" s="252"/>
      <c r="I420" s="253"/>
      <c r="J420" s="252"/>
      <c r="K420" s="254"/>
      <c r="L420" s="250"/>
      <c r="M420" s="251"/>
      <c r="N420" s="251"/>
      <c r="O420" s="252"/>
      <c r="P420" s="252"/>
      <c r="Q420" s="252"/>
      <c r="R420" s="253"/>
      <c r="S420" s="252"/>
      <c r="T420" s="273"/>
    </row>
    <row r="421" spans="1:20">
      <c r="A421" s="355"/>
      <c r="B421" s="255"/>
      <c r="C421" s="355"/>
      <c r="D421" s="256"/>
      <c r="E421" s="257"/>
      <c r="F421" s="258"/>
      <c r="G421" s="258"/>
      <c r="H421" s="258"/>
      <c r="I421" s="259"/>
      <c r="J421" s="258"/>
      <c r="K421" s="248"/>
      <c r="L421" s="256"/>
      <c r="M421" s="257"/>
      <c r="N421" s="257"/>
      <c r="O421" s="258"/>
      <c r="P421" s="258"/>
      <c r="Q421" s="258"/>
      <c r="R421" s="259"/>
      <c r="S421" s="258"/>
      <c r="T421" s="272"/>
    </row>
    <row r="422" spans="1:20">
      <c r="A422" s="354"/>
      <c r="B422" s="249"/>
      <c r="C422" s="354"/>
      <c r="D422" s="250"/>
      <c r="E422" s="251"/>
      <c r="F422" s="252"/>
      <c r="G422" s="252"/>
      <c r="H422" s="252"/>
      <c r="I422" s="253"/>
      <c r="J422" s="252"/>
      <c r="K422" s="254"/>
      <c r="L422" s="250"/>
      <c r="M422" s="251"/>
      <c r="N422" s="251"/>
      <c r="O422" s="252"/>
      <c r="P422" s="252"/>
      <c r="Q422" s="252"/>
      <c r="R422" s="253"/>
      <c r="S422" s="252"/>
      <c r="T422" s="273"/>
    </row>
    <row r="423" spans="1:20">
      <c r="A423" s="355"/>
      <c r="B423" s="255"/>
      <c r="C423" s="355"/>
      <c r="D423" s="256"/>
      <c r="E423" s="257"/>
      <c r="F423" s="258"/>
      <c r="G423" s="258"/>
      <c r="H423" s="258"/>
      <c r="I423" s="259"/>
      <c r="J423" s="258"/>
      <c r="K423" s="248"/>
      <c r="L423" s="256"/>
      <c r="M423" s="257"/>
      <c r="N423" s="257"/>
      <c r="O423" s="258"/>
      <c r="P423" s="258"/>
      <c r="Q423" s="258"/>
      <c r="R423" s="259"/>
      <c r="S423" s="258"/>
      <c r="T423" s="272"/>
    </row>
    <row r="424" spans="1:20">
      <c r="A424" s="354"/>
      <c r="B424" s="249"/>
      <c r="C424" s="354"/>
      <c r="D424" s="250"/>
      <c r="E424" s="251"/>
      <c r="F424" s="252"/>
      <c r="G424" s="252"/>
      <c r="H424" s="252"/>
      <c r="I424" s="253"/>
      <c r="J424" s="252"/>
      <c r="K424" s="254"/>
      <c r="L424" s="250"/>
      <c r="M424" s="251"/>
      <c r="N424" s="251"/>
      <c r="O424" s="252"/>
      <c r="P424" s="252"/>
      <c r="Q424" s="252"/>
      <c r="R424" s="253"/>
      <c r="S424" s="252"/>
      <c r="T424" s="273"/>
    </row>
    <row r="425" spans="1:20">
      <c r="A425" s="355"/>
      <c r="B425" s="255"/>
      <c r="C425" s="355"/>
      <c r="D425" s="256"/>
      <c r="E425" s="257"/>
      <c r="F425" s="258"/>
      <c r="G425" s="258"/>
      <c r="H425" s="258"/>
      <c r="I425" s="259"/>
      <c r="J425" s="258"/>
      <c r="K425" s="248"/>
      <c r="L425" s="256"/>
      <c r="M425" s="257"/>
      <c r="N425" s="257"/>
      <c r="O425" s="258"/>
      <c r="P425" s="258"/>
      <c r="Q425" s="258"/>
      <c r="R425" s="259"/>
      <c r="S425" s="258"/>
      <c r="T425" s="272"/>
    </row>
    <row r="426" spans="1:20">
      <c r="A426" s="354"/>
      <c r="B426" s="249"/>
      <c r="C426" s="354"/>
      <c r="D426" s="250"/>
      <c r="E426" s="251"/>
      <c r="F426" s="252"/>
      <c r="G426" s="252"/>
      <c r="H426" s="252"/>
      <c r="I426" s="253"/>
      <c r="J426" s="252"/>
      <c r="K426" s="254"/>
      <c r="L426" s="250"/>
      <c r="M426" s="251"/>
      <c r="N426" s="251"/>
      <c r="O426" s="252"/>
      <c r="P426" s="252"/>
      <c r="Q426" s="252"/>
      <c r="R426" s="253"/>
      <c r="S426" s="252"/>
      <c r="T426" s="273"/>
    </row>
    <row r="427" spans="1:20">
      <c r="A427" s="355"/>
      <c r="B427" s="255"/>
      <c r="C427" s="355"/>
      <c r="D427" s="256"/>
      <c r="E427" s="257"/>
      <c r="F427" s="258"/>
      <c r="G427" s="258"/>
      <c r="H427" s="258"/>
      <c r="I427" s="259"/>
      <c r="J427" s="258"/>
      <c r="K427" s="248"/>
      <c r="L427" s="256"/>
      <c r="M427" s="257"/>
      <c r="N427" s="257"/>
      <c r="O427" s="258"/>
      <c r="P427" s="258"/>
      <c r="Q427" s="258"/>
      <c r="R427" s="259"/>
      <c r="S427" s="258"/>
      <c r="T427" s="272"/>
    </row>
    <row r="428" spans="1:20">
      <c r="A428" s="354"/>
      <c r="B428" s="249"/>
      <c r="C428" s="354"/>
      <c r="D428" s="250"/>
      <c r="E428" s="251"/>
      <c r="F428" s="252"/>
      <c r="G428" s="252"/>
      <c r="H428" s="252"/>
      <c r="I428" s="253"/>
      <c r="J428" s="252"/>
      <c r="K428" s="254"/>
      <c r="L428" s="250"/>
      <c r="M428" s="251"/>
      <c r="N428" s="251"/>
      <c r="O428" s="252"/>
      <c r="P428" s="252"/>
      <c r="Q428" s="252"/>
      <c r="R428" s="253"/>
      <c r="S428" s="252"/>
      <c r="T428" s="273"/>
    </row>
    <row r="429" spans="1:20">
      <c r="A429" s="355"/>
      <c r="B429" s="255"/>
      <c r="C429" s="355"/>
      <c r="D429" s="256"/>
      <c r="E429" s="257"/>
      <c r="F429" s="258"/>
      <c r="G429" s="258"/>
      <c r="H429" s="258"/>
      <c r="I429" s="259"/>
      <c r="J429" s="258"/>
      <c r="K429" s="248"/>
      <c r="L429" s="256"/>
      <c r="M429" s="257"/>
      <c r="N429" s="257"/>
      <c r="O429" s="258"/>
      <c r="P429" s="258"/>
      <c r="Q429" s="258"/>
      <c r="R429" s="259"/>
      <c r="S429" s="258"/>
      <c r="T429" s="272"/>
    </row>
    <row r="430" spans="1:20">
      <c r="A430" s="354"/>
      <c r="B430" s="249"/>
      <c r="C430" s="354"/>
      <c r="D430" s="250"/>
      <c r="E430" s="251"/>
      <c r="F430" s="252"/>
      <c r="G430" s="252"/>
      <c r="H430" s="252"/>
      <c r="I430" s="253"/>
      <c r="J430" s="252"/>
      <c r="K430" s="254"/>
      <c r="L430" s="250"/>
      <c r="M430" s="251"/>
      <c r="N430" s="251"/>
      <c r="O430" s="252"/>
      <c r="P430" s="252"/>
      <c r="Q430" s="252"/>
      <c r="R430" s="253"/>
      <c r="S430" s="252"/>
      <c r="T430" s="273"/>
    </row>
    <row r="431" spans="1:20">
      <c r="A431" s="355"/>
      <c r="B431" s="255"/>
      <c r="C431" s="355"/>
      <c r="D431" s="256"/>
      <c r="E431" s="257"/>
      <c r="F431" s="258"/>
      <c r="G431" s="258"/>
      <c r="H431" s="258"/>
      <c r="I431" s="259"/>
      <c r="J431" s="258"/>
      <c r="K431" s="248"/>
      <c r="L431" s="256"/>
      <c r="M431" s="257"/>
      <c r="N431" s="257"/>
      <c r="O431" s="258"/>
      <c r="P431" s="258"/>
      <c r="Q431" s="258"/>
      <c r="R431" s="259"/>
      <c r="S431" s="258"/>
      <c r="T431" s="272"/>
    </row>
    <row r="432" spans="1:20">
      <c r="A432" s="354"/>
      <c r="B432" s="249"/>
      <c r="C432" s="354"/>
      <c r="D432" s="250"/>
      <c r="E432" s="251"/>
      <c r="F432" s="252"/>
      <c r="G432" s="252"/>
      <c r="H432" s="252"/>
      <c r="I432" s="253"/>
      <c r="J432" s="252"/>
      <c r="K432" s="254"/>
      <c r="L432" s="250"/>
      <c r="M432" s="251"/>
      <c r="N432" s="251"/>
      <c r="O432" s="252"/>
      <c r="P432" s="252"/>
      <c r="Q432" s="252"/>
      <c r="R432" s="253"/>
      <c r="S432" s="252"/>
      <c r="T432" s="273"/>
    </row>
    <row r="433" spans="1:20">
      <c r="A433" s="355"/>
      <c r="B433" s="255"/>
      <c r="C433" s="355"/>
      <c r="D433" s="256"/>
      <c r="E433" s="257"/>
      <c r="F433" s="258"/>
      <c r="G433" s="258"/>
      <c r="H433" s="258"/>
      <c r="I433" s="259"/>
      <c r="J433" s="258"/>
      <c r="K433" s="248"/>
      <c r="L433" s="256"/>
      <c r="M433" s="257"/>
      <c r="N433" s="257"/>
      <c r="O433" s="258"/>
      <c r="P433" s="258"/>
      <c r="Q433" s="258"/>
      <c r="R433" s="259"/>
      <c r="S433" s="258"/>
      <c r="T433" s="272"/>
    </row>
    <row r="434" spans="1:20">
      <c r="A434" s="354"/>
      <c r="B434" s="249"/>
      <c r="C434" s="354"/>
      <c r="D434" s="250"/>
      <c r="E434" s="251"/>
      <c r="F434" s="252"/>
      <c r="G434" s="252"/>
      <c r="H434" s="252"/>
      <c r="I434" s="253"/>
      <c r="J434" s="252"/>
      <c r="K434" s="254"/>
      <c r="L434" s="250"/>
      <c r="M434" s="251"/>
      <c r="N434" s="251"/>
      <c r="O434" s="252"/>
      <c r="P434" s="252"/>
      <c r="Q434" s="252"/>
      <c r="R434" s="253"/>
      <c r="S434" s="252"/>
      <c r="T434" s="273"/>
    </row>
    <row r="435" spans="1:20">
      <c r="A435" s="355"/>
      <c r="B435" s="255"/>
      <c r="C435" s="355"/>
      <c r="D435" s="256"/>
      <c r="E435" s="257"/>
      <c r="F435" s="258"/>
      <c r="G435" s="258"/>
      <c r="H435" s="258"/>
      <c r="I435" s="259"/>
      <c r="J435" s="258"/>
      <c r="K435" s="248"/>
      <c r="L435" s="256"/>
      <c r="M435" s="257"/>
      <c r="N435" s="257"/>
      <c r="O435" s="258"/>
      <c r="P435" s="258"/>
      <c r="Q435" s="258"/>
      <c r="R435" s="259"/>
      <c r="S435" s="258"/>
      <c r="T435" s="272"/>
    </row>
    <row r="436" spans="1:20">
      <c r="A436" s="354"/>
      <c r="B436" s="249"/>
      <c r="C436" s="354"/>
      <c r="D436" s="250"/>
      <c r="E436" s="251"/>
      <c r="F436" s="252"/>
      <c r="G436" s="252"/>
      <c r="H436" s="252"/>
      <c r="I436" s="253"/>
      <c r="J436" s="252"/>
      <c r="K436" s="254"/>
      <c r="L436" s="250"/>
      <c r="M436" s="251"/>
      <c r="N436" s="251"/>
      <c r="O436" s="252"/>
      <c r="P436" s="252"/>
      <c r="Q436" s="252"/>
      <c r="R436" s="253"/>
      <c r="S436" s="252"/>
      <c r="T436" s="273"/>
    </row>
    <row r="437" spans="1:20">
      <c r="A437" s="355"/>
      <c r="B437" s="255"/>
      <c r="C437" s="355"/>
      <c r="D437" s="256"/>
      <c r="E437" s="257"/>
      <c r="F437" s="258"/>
      <c r="G437" s="258"/>
      <c r="H437" s="258"/>
      <c r="I437" s="259"/>
      <c r="J437" s="258"/>
      <c r="K437" s="248"/>
      <c r="L437" s="256"/>
      <c r="M437" s="257"/>
      <c r="N437" s="257"/>
      <c r="O437" s="258"/>
      <c r="P437" s="258"/>
      <c r="Q437" s="258"/>
      <c r="R437" s="259"/>
      <c r="S437" s="258"/>
      <c r="T437" s="272"/>
    </row>
    <row r="438" spans="1:20">
      <c r="A438" s="354"/>
      <c r="B438" s="249"/>
      <c r="C438" s="354"/>
      <c r="D438" s="250"/>
      <c r="E438" s="251"/>
      <c r="F438" s="252"/>
      <c r="G438" s="252"/>
      <c r="H438" s="252"/>
      <c r="I438" s="253"/>
      <c r="J438" s="252"/>
      <c r="K438" s="254"/>
      <c r="L438" s="250"/>
      <c r="M438" s="251"/>
      <c r="N438" s="251"/>
      <c r="O438" s="252"/>
      <c r="P438" s="252"/>
      <c r="Q438" s="252"/>
      <c r="R438" s="253"/>
      <c r="S438" s="252"/>
      <c r="T438" s="273"/>
    </row>
    <row r="439" spans="1:20">
      <c r="A439" s="355"/>
      <c r="B439" s="255"/>
      <c r="C439" s="355"/>
      <c r="D439" s="256"/>
      <c r="E439" s="257"/>
      <c r="F439" s="258"/>
      <c r="G439" s="258"/>
      <c r="H439" s="258"/>
      <c r="I439" s="259"/>
      <c r="J439" s="258"/>
      <c r="K439" s="248"/>
      <c r="L439" s="256"/>
      <c r="M439" s="257"/>
      <c r="N439" s="257"/>
      <c r="O439" s="258"/>
      <c r="P439" s="258"/>
      <c r="Q439" s="258"/>
      <c r="R439" s="259"/>
      <c r="S439" s="258"/>
      <c r="T439" s="272"/>
    </row>
    <row r="440" spans="1:20">
      <c r="A440" s="354"/>
      <c r="B440" s="249"/>
      <c r="C440" s="354"/>
      <c r="D440" s="250"/>
      <c r="E440" s="251"/>
      <c r="F440" s="252"/>
      <c r="G440" s="252"/>
      <c r="H440" s="252"/>
      <c r="I440" s="253"/>
      <c r="J440" s="252"/>
      <c r="K440" s="254"/>
      <c r="L440" s="250"/>
      <c r="M440" s="251"/>
      <c r="N440" s="251"/>
      <c r="O440" s="252"/>
      <c r="P440" s="252"/>
      <c r="Q440" s="252"/>
      <c r="R440" s="253"/>
      <c r="S440" s="252"/>
      <c r="T440" s="273"/>
    </row>
    <row r="441" spans="1:20">
      <c r="A441" s="355"/>
      <c r="B441" s="255"/>
      <c r="C441" s="355"/>
      <c r="D441" s="256"/>
      <c r="E441" s="257"/>
      <c r="F441" s="258"/>
      <c r="G441" s="258"/>
      <c r="H441" s="258"/>
      <c r="I441" s="259"/>
      <c r="J441" s="258"/>
      <c r="K441" s="248"/>
      <c r="L441" s="256"/>
      <c r="M441" s="257"/>
      <c r="N441" s="257"/>
      <c r="O441" s="258"/>
      <c r="P441" s="258"/>
      <c r="Q441" s="258"/>
      <c r="R441" s="259"/>
      <c r="S441" s="258"/>
      <c r="T441" s="272"/>
    </row>
    <row r="442" spans="1:20">
      <c r="A442" s="354"/>
      <c r="B442" s="249"/>
      <c r="C442" s="354"/>
      <c r="D442" s="250"/>
      <c r="E442" s="251"/>
      <c r="F442" s="252"/>
      <c r="G442" s="252"/>
      <c r="H442" s="252"/>
      <c r="I442" s="253"/>
      <c r="J442" s="252"/>
      <c r="K442" s="254"/>
      <c r="L442" s="250"/>
      <c r="M442" s="251"/>
      <c r="N442" s="251"/>
      <c r="O442" s="252"/>
      <c r="P442" s="252"/>
      <c r="Q442" s="252"/>
      <c r="R442" s="253"/>
      <c r="S442" s="252"/>
      <c r="T442" s="273"/>
    </row>
    <row r="443" spans="1:20">
      <c r="A443" s="355"/>
      <c r="B443" s="255"/>
      <c r="C443" s="355"/>
      <c r="D443" s="256"/>
      <c r="E443" s="257"/>
      <c r="F443" s="258"/>
      <c r="G443" s="258"/>
      <c r="H443" s="258"/>
      <c r="I443" s="259"/>
      <c r="J443" s="258"/>
      <c r="K443" s="248"/>
      <c r="L443" s="256"/>
      <c r="M443" s="257"/>
      <c r="N443" s="257"/>
      <c r="O443" s="258"/>
      <c r="P443" s="258"/>
      <c r="Q443" s="258"/>
      <c r="R443" s="259"/>
      <c r="S443" s="258"/>
      <c r="T443" s="272"/>
    </row>
    <row r="444" spans="1:20">
      <c r="A444" s="354"/>
      <c r="B444" s="249"/>
      <c r="C444" s="354"/>
      <c r="D444" s="250"/>
      <c r="E444" s="251"/>
      <c r="F444" s="252"/>
      <c r="G444" s="252"/>
      <c r="H444" s="252"/>
      <c r="I444" s="253"/>
      <c r="J444" s="252"/>
      <c r="K444" s="254"/>
      <c r="L444" s="250"/>
      <c r="M444" s="251"/>
      <c r="N444" s="251"/>
      <c r="O444" s="252"/>
      <c r="P444" s="252"/>
      <c r="Q444" s="252"/>
      <c r="R444" s="253"/>
      <c r="S444" s="252"/>
      <c r="T444" s="273"/>
    </row>
    <row r="445" spans="1:20">
      <c r="A445" s="355"/>
      <c r="B445" s="255"/>
      <c r="C445" s="355"/>
      <c r="D445" s="256"/>
      <c r="E445" s="257"/>
      <c r="F445" s="258"/>
      <c r="G445" s="258"/>
      <c r="H445" s="258"/>
      <c r="I445" s="259"/>
      <c r="J445" s="258"/>
      <c r="K445" s="248"/>
      <c r="L445" s="256"/>
      <c r="M445" s="257"/>
      <c r="N445" s="257"/>
      <c r="O445" s="258"/>
      <c r="P445" s="258"/>
      <c r="Q445" s="258"/>
      <c r="R445" s="259"/>
      <c r="S445" s="258"/>
      <c r="T445" s="272"/>
    </row>
    <row r="446" spans="1:20">
      <c r="A446" s="354"/>
      <c r="B446" s="249"/>
      <c r="C446" s="354"/>
      <c r="D446" s="250"/>
      <c r="E446" s="251"/>
      <c r="F446" s="252"/>
      <c r="G446" s="252"/>
      <c r="H446" s="252"/>
      <c r="I446" s="253"/>
      <c r="J446" s="252"/>
      <c r="K446" s="254"/>
      <c r="L446" s="250"/>
      <c r="M446" s="251"/>
      <c r="N446" s="251"/>
      <c r="O446" s="252"/>
      <c r="P446" s="252"/>
      <c r="Q446" s="252"/>
      <c r="R446" s="253"/>
      <c r="S446" s="252"/>
      <c r="T446" s="273"/>
    </row>
    <row r="447" spans="1:20">
      <c r="A447" s="355"/>
      <c r="B447" s="255"/>
      <c r="C447" s="355"/>
      <c r="D447" s="256"/>
      <c r="E447" s="257"/>
      <c r="F447" s="258"/>
      <c r="G447" s="258"/>
      <c r="H447" s="258"/>
      <c r="I447" s="259"/>
      <c r="J447" s="258"/>
      <c r="K447" s="248"/>
      <c r="L447" s="256"/>
      <c r="M447" s="257"/>
      <c r="N447" s="257"/>
      <c r="O447" s="258"/>
      <c r="P447" s="258"/>
      <c r="Q447" s="258"/>
      <c r="R447" s="259"/>
      <c r="S447" s="258"/>
      <c r="T447" s="272"/>
    </row>
    <row r="448" spans="1:20">
      <c r="A448" s="354"/>
      <c r="B448" s="249"/>
      <c r="C448" s="354"/>
      <c r="D448" s="250"/>
      <c r="E448" s="251"/>
      <c r="F448" s="252"/>
      <c r="G448" s="252"/>
      <c r="H448" s="252"/>
      <c r="I448" s="253"/>
      <c r="J448" s="252"/>
      <c r="K448" s="254"/>
      <c r="L448" s="250"/>
      <c r="M448" s="251"/>
      <c r="N448" s="251"/>
      <c r="O448" s="252"/>
      <c r="P448" s="252"/>
      <c r="Q448" s="252"/>
      <c r="R448" s="253"/>
      <c r="S448" s="252"/>
      <c r="T448" s="273"/>
    </row>
    <row r="449" spans="1:20">
      <c r="A449" s="355"/>
      <c r="B449" s="255"/>
      <c r="C449" s="355"/>
      <c r="D449" s="256"/>
      <c r="E449" s="257"/>
      <c r="F449" s="258"/>
      <c r="G449" s="258"/>
      <c r="H449" s="258"/>
      <c r="I449" s="259"/>
      <c r="J449" s="258"/>
      <c r="K449" s="248"/>
      <c r="L449" s="256"/>
      <c r="M449" s="257"/>
      <c r="N449" s="257"/>
      <c r="O449" s="258"/>
      <c r="P449" s="258"/>
      <c r="Q449" s="258"/>
      <c r="R449" s="259"/>
      <c r="S449" s="258"/>
      <c r="T449" s="272"/>
    </row>
    <row r="450" spans="1:20">
      <c r="A450" s="354"/>
      <c r="B450" s="249"/>
      <c r="C450" s="354"/>
      <c r="D450" s="250"/>
      <c r="E450" s="251"/>
      <c r="F450" s="252"/>
      <c r="G450" s="252"/>
      <c r="H450" s="252"/>
      <c r="I450" s="253"/>
      <c r="J450" s="252"/>
      <c r="K450" s="254"/>
      <c r="L450" s="250"/>
      <c r="M450" s="251"/>
      <c r="N450" s="251"/>
      <c r="O450" s="252"/>
      <c r="P450" s="252"/>
      <c r="Q450" s="252"/>
      <c r="R450" s="253"/>
      <c r="S450" s="252"/>
      <c r="T450" s="273"/>
    </row>
    <row r="451" spans="1:20">
      <c r="A451" s="355"/>
      <c r="B451" s="255"/>
      <c r="C451" s="355"/>
      <c r="D451" s="256"/>
      <c r="E451" s="257"/>
      <c r="F451" s="258"/>
      <c r="G451" s="258"/>
      <c r="H451" s="258"/>
      <c r="I451" s="259"/>
      <c r="J451" s="258"/>
      <c r="K451" s="248"/>
      <c r="L451" s="256"/>
      <c r="M451" s="257"/>
      <c r="N451" s="257"/>
      <c r="O451" s="258"/>
      <c r="P451" s="258"/>
      <c r="Q451" s="258"/>
      <c r="R451" s="259"/>
      <c r="S451" s="258"/>
      <c r="T451" s="272"/>
    </row>
    <row r="452" spans="1:20">
      <c r="A452" s="354"/>
      <c r="B452" s="249"/>
      <c r="C452" s="354"/>
      <c r="D452" s="250"/>
      <c r="E452" s="251"/>
      <c r="F452" s="252"/>
      <c r="G452" s="252"/>
      <c r="H452" s="252"/>
      <c r="I452" s="253"/>
      <c r="J452" s="252"/>
      <c r="K452" s="254"/>
      <c r="L452" s="250"/>
      <c r="M452" s="251"/>
      <c r="N452" s="251"/>
      <c r="O452" s="252"/>
      <c r="P452" s="252"/>
      <c r="Q452" s="252"/>
      <c r="R452" s="253"/>
      <c r="S452" s="252"/>
      <c r="T452" s="273"/>
    </row>
    <row r="453" spans="1:20">
      <c r="A453" s="355"/>
      <c r="B453" s="255"/>
      <c r="C453" s="355"/>
      <c r="D453" s="256"/>
      <c r="E453" s="257"/>
      <c r="F453" s="258"/>
      <c r="G453" s="258"/>
      <c r="H453" s="258"/>
      <c r="I453" s="259"/>
      <c r="J453" s="258"/>
      <c r="K453" s="248"/>
      <c r="L453" s="256"/>
      <c r="M453" s="257"/>
      <c r="N453" s="257"/>
      <c r="O453" s="258"/>
      <c r="P453" s="258"/>
      <c r="Q453" s="258"/>
      <c r="R453" s="259"/>
      <c r="S453" s="258"/>
      <c r="T453" s="272"/>
    </row>
    <row r="454" spans="1:20">
      <c r="A454" s="354"/>
      <c r="B454" s="249"/>
      <c r="C454" s="354"/>
      <c r="D454" s="250"/>
      <c r="E454" s="251"/>
      <c r="F454" s="252"/>
      <c r="G454" s="252"/>
      <c r="H454" s="252"/>
      <c r="I454" s="253"/>
      <c r="J454" s="252"/>
      <c r="K454" s="254"/>
      <c r="L454" s="250"/>
      <c r="M454" s="251"/>
      <c r="N454" s="251"/>
      <c r="O454" s="252"/>
      <c r="P454" s="252"/>
      <c r="Q454" s="252"/>
      <c r="R454" s="253"/>
      <c r="S454" s="252"/>
      <c r="T454" s="273"/>
    </row>
    <row r="455" spans="1:20">
      <c r="A455" s="355"/>
      <c r="B455" s="255"/>
      <c r="C455" s="355"/>
      <c r="D455" s="256"/>
      <c r="E455" s="257"/>
      <c r="F455" s="258"/>
      <c r="G455" s="258"/>
      <c r="H455" s="258"/>
      <c r="I455" s="259"/>
      <c r="J455" s="258"/>
      <c r="K455" s="248"/>
      <c r="L455" s="256"/>
      <c r="M455" s="257"/>
      <c r="N455" s="257"/>
      <c r="O455" s="258"/>
      <c r="P455" s="258"/>
      <c r="Q455" s="258"/>
      <c r="R455" s="259"/>
      <c r="S455" s="258"/>
      <c r="T455" s="272"/>
    </row>
    <row r="456" spans="1:20">
      <c r="A456" s="354"/>
      <c r="B456" s="249"/>
      <c r="C456" s="354"/>
      <c r="D456" s="250"/>
      <c r="E456" s="251"/>
      <c r="F456" s="252"/>
      <c r="G456" s="252"/>
      <c r="H456" s="252"/>
      <c r="I456" s="253"/>
      <c r="J456" s="252"/>
      <c r="K456" s="254"/>
      <c r="L456" s="250"/>
      <c r="M456" s="251"/>
      <c r="N456" s="251"/>
      <c r="O456" s="252"/>
      <c r="P456" s="252"/>
      <c r="Q456" s="252"/>
      <c r="R456" s="253"/>
      <c r="S456" s="252"/>
      <c r="T456" s="273"/>
    </row>
    <row r="457" spans="1:20">
      <c r="A457" s="355"/>
      <c r="B457" s="255"/>
      <c r="C457" s="355"/>
      <c r="D457" s="256"/>
      <c r="E457" s="257"/>
      <c r="F457" s="258"/>
      <c r="G457" s="258"/>
      <c r="H457" s="258"/>
      <c r="I457" s="259"/>
      <c r="J457" s="258"/>
      <c r="K457" s="248"/>
      <c r="L457" s="256"/>
      <c r="M457" s="257"/>
      <c r="N457" s="257"/>
      <c r="O457" s="258"/>
      <c r="P457" s="258"/>
      <c r="Q457" s="258"/>
      <c r="R457" s="259"/>
      <c r="S457" s="258"/>
      <c r="T457" s="272"/>
    </row>
    <row r="458" spans="1:20">
      <c r="A458" s="354"/>
      <c r="B458" s="249"/>
      <c r="C458" s="354"/>
      <c r="D458" s="250"/>
      <c r="E458" s="251"/>
      <c r="F458" s="252"/>
      <c r="G458" s="252"/>
      <c r="H458" s="252"/>
      <c r="I458" s="253"/>
      <c r="J458" s="252"/>
      <c r="K458" s="254"/>
      <c r="L458" s="250"/>
      <c r="M458" s="251"/>
      <c r="N458" s="251"/>
      <c r="O458" s="252"/>
      <c r="P458" s="252"/>
      <c r="Q458" s="252"/>
      <c r="R458" s="253"/>
      <c r="S458" s="252"/>
      <c r="T458" s="273"/>
    </row>
    <row r="459" spans="1:20">
      <c r="A459" s="355"/>
      <c r="B459" s="255"/>
      <c r="C459" s="355"/>
      <c r="D459" s="256"/>
      <c r="E459" s="257"/>
      <c r="F459" s="258"/>
      <c r="G459" s="258"/>
      <c r="H459" s="258"/>
      <c r="I459" s="259"/>
      <c r="J459" s="258"/>
      <c r="K459" s="248"/>
      <c r="L459" s="256"/>
      <c r="M459" s="257"/>
      <c r="N459" s="257"/>
      <c r="O459" s="258"/>
      <c r="P459" s="258"/>
      <c r="Q459" s="258"/>
      <c r="R459" s="259"/>
      <c r="S459" s="258"/>
      <c r="T459" s="272"/>
    </row>
    <row r="460" spans="1:20">
      <c r="A460" s="354"/>
      <c r="B460" s="249"/>
      <c r="C460" s="354"/>
      <c r="D460" s="250"/>
      <c r="E460" s="251"/>
      <c r="F460" s="252"/>
      <c r="G460" s="252"/>
      <c r="H460" s="252"/>
      <c r="I460" s="253"/>
      <c r="J460" s="252"/>
      <c r="K460" s="254"/>
      <c r="L460" s="250"/>
      <c r="M460" s="251"/>
      <c r="N460" s="251"/>
      <c r="O460" s="252"/>
      <c r="P460" s="252"/>
      <c r="Q460" s="252"/>
      <c r="R460" s="253"/>
      <c r="S460" s="252"/>
      <c r="T460" s="273"/>
    </row>
    <row r="461" spans="1:20">
      <c r="A461" s="355"/>
      <c r="B461" s="255"/>
      <c r="C461" s="355"/>
      <c r="D461" s="256"/>
      <c r="E461" s="257"/>
      <c r="F461" s="258"/>
      <c r="G461" s="258"/>
      <c r="H461" s="258"/>
      <c r="I461" s="259"/>
      <c r="J461" s="258"/>
      <c r="K461" s="248"/>
      <c r="L461" s="256"/>
      <c r="M461" s="257"/>
      <c r="N461" s="257"/>
      <c r="O461" s="258"/>
      <c r="P461" s="258"/>
      <c r="Q461" s="258"/>
      <c r="R461" s="259"/>
      <c r="S461" s="258"/>
      <c r="T461" s="272"/>
    </row>
    <row r="462" spans="1:20">
      <c r="A462" s="354"/>
      <c r="B462" s="249"/>
      <c r="C462" s="354"/>
      <c r="D462" s="250"/>
      <c r="E462" s="251"/>
      <c r="F462" s="252"/>
      <c r="G462" s="252"/>
      <c r="H462" s="252"/>
      <c r="I462" s="253"/>
      <c r="J462" s="252"/>
      <c r="K462" s="254"/>
      <c r="L462" s="250"/>
      <c r="M462" s="251"/>
      <c r="N462" s="251"/>
      <c r="O462" s="252"/>
      <c r="P462" s="252"/>
      <c r="Q462" s="252"/>
      <c r="R462" s="253"/>
      <c r="S462" s="252"/>
      <c r="T462" s="273"/>
    </row>
    <row r="463" spans="1:20">
      <c r="A463" s="355"/>
      <c r="B463" s="255"/>
      <c r="C463" s="355"/>
      <c r="D463" s="256"/>
      <c r="E463" s="257"/>
      <c r="F463" s="258"/>
      <c r="G463" s="258"/>
      <c r="H463" s="258"/>
      <c r="I463" s="259"/>
      <c r="J463" s="258"/>
      <c r="K463" s="248"/>
      <c r="L463" s="256"/>
      <c r="M463" s="257"/>
      <c r="N463" s="257"/>
      <c r="O463" s="258"/>
      <c r="P463" s="258"/>
      <c r="Q463" s="258"/>
      <c r="R463" s="259"/>
      <c r="S463" s="258"/>
      <c r="T463" s="272"/>
    </row>
    <row r="464" spans="1:20">
      <c r="A464" s="354"/>
      <c r="B464" s="249"/>
      <c r="C464" s="354"/>
      <c r="D464" s="250"/>
      <c r="E464" s="251"/>
      <c r="F464" s="252"/>
      <c r="G464" s="252"/>
      <c r="H464" s="252"/>
      <c r="I464" s="253"/>
      <c r="J464" s="252"/>
      <c r="K464" s="254"/>
      <c r="L464" s="250"/>
      <c r="M464" s="251"/>
      <c r="N464" s="251"/>
      <c r="O464" s="252"/>
      <c r="P464" s="252"/>
      <c r="Q464" s="252"/>
      <c r="R464" s="253"/>
      <c r="S464" s="252"/>
      <c r="T464" s="273"/>
    </row>
    <row r="465" spans="1:20">
      <c r="A465" s="355"/>
      <c r="B465" s="255"/>
      <c r="C465" s="355"/>
      <c r="D465" s="256"/>
      <c r="E465" s="257"/>
      <c r="F465" s="258"/>
      <c r="G465" s="258"/>
      <c r="H465" s="258"/>
      <c r="I465" s="259"/>
      <c r="J465" s="258"/>
      <c r="K465" s="248"/>
      <c r="L465" s="256"/>
      <c r="M465" s="257"/>
      <c r="N465" s="257"/>
      <c r="O465" s="258"/>
      <c r="P465" s="258"/>
      <c r="Q465" s="258"/>
      <c r="R465" s="259"/>
      <c r="S465" s="258"/>
      <c r="T465" s="272"/>
    </row>
    <row r="466" spans="1:20">
      <c r="A466" s="354"/>
      <c r="B466" s="249"/>
      <c r="C466" s="354"/>
      <c r="D466" s="250"/>
      <c r="E466" s="251"/>
      <c r="F466" s="252"/>
      <c r="G466" s="252"/>
      <c r="H466" s="252"/>
      <c r="I466" s="253"/>
      <c r="J466" s="252"/>
      <c r="K466" s="254"/>
      <c r="L466" s="250"/>
      <c r="M466" s="251"/>
      <c r="N466" s="251"/>
      <c r="O466" s="252"/>
      <c r="P466" s="252"/>
      <c r="Q466" s="252"/>
      <c r="R466" s="253"/>
      <c r="S466" s="252"/>
      <c r="T466" s="273"/>
    </row>
    <row r="467" spans="1:20">
      <c r="A467" s="355"/>
      <c r="B467" s="255"/>
      <c r="C467" s="355"/>
      <c r="D467" s="256"/>
      <c r="E467" s="257"/>
      <c r="F467" s="258"/>
      <c r="G467" s="258"/>
      <c r="H467" s="258"/>
      <c r="I467" s="259"/>
      <c r="J467" s="258"/>
      <c r="K467" s="248"/>
      <c r="L467" s="256"/>
      <c r="M467" s="257"/>
      <c r="N467" s="257"/>
      <c r="O467" s="258"/>
      <c r="P467" s="258"/>
      <c r="Q467" s="258"/>
      <c r="R467" s="259"/>
      <c r="S467" s="258"/>
      <c r="T467" s="272"/>
    </row>
    <row r="468" spans="1:20">
      <c r="A468" s="354"/>
      <c r="B468" s="249"/>
      <c r="C468" s="354"/>
      <c r="D468" s="250"/>
      <c r="E468" s="251"/>
      <c r="F468" s="252"/>
      <c r="G468" s="252"/>
      <c r="H468" s="252"/>
      <c r="I468" s="253"/>
      <c r="J468" s="252"/>
      <c r="K468" s="254"/>
      <c r="L468" s="250"/>
      <c r="M468" s="251"/>
      <c r="N468" s="251"/>
      <c r="O468" s="252"/>
      <c r="P468" s="252"/>
      <c r="Q468" s="252"/>
      <c r="R468" s="253"/>
      <c r="S468" s="252"/>
      <c r="T468" s="273"/>
    </row>
    <row r="469" spans="1:20">
      <c r="A469" s="355"/>
      <c r="B469" s="255"/>
      <c r="C469" s="355"/>
      <c r="D469" s="256"/>
      <c r="E469" s="257"/>
      <c r="F469" s="258"/>
      <c r="G469" s="258"/>
      <c r="H469" s="258"/>
      <c r="I469" s="259"/>
      <c r="J469" s="258"/>
      <c r="K469" s="248"/>
      <c r="L469" s="256"/>
      <c r="M469" s="257"/>
      <c r="N469" s="257"/>
      <c r="O469" s="258"/>
      <c r="P469" s="258"/>
      <c r="Q469" s="258"/>
      <c r="R469" s="259"/>
      <c r="S469" s="258"/>
      <c r="T469" s="272"/>
    </row>
    <row r="470" spans="1:20">
      <c r="A470" s="354"/>
      <c r="B470" s="249"/>
      <c r="C470" s="354"/>
      <c r="D470" s="250"/>
      <c r="E470" s="251"/>
      <c r="F470" s="252"/>
      <c r="G470" s="252"/>
      <c r="H470" s="252"/>
      <c r="I470" s="253"/>
      <c r="J470" s="252"/>
      <c r="K470" s="254"/>
      <c r="L470" s="250"/>
      <c r="M470" s="251"/>
      <c r="N470" s="251"/>
      <c r="O470" s="252"/>
      <c r="P470" s="252"/>
      <c r="Q470" s="252"/>
      <c r="R470" s="253"/>
      <c r="S470" s="252"/>
      <c r="T470" s="273"/>
    </row>
    <row r="471" spans="1:20">
      <c r="A471" s="355"/>
      <c r="B471" s="255"/>
      <c r="C471" s="355"/>
      <c r="D471" s="256"/>
      <c r="E471" s="257"/>
      <c r="F471" s="258"/>
      <c r="G471" s="258"/>
      <c r="H471" s="258"/>
      <c r="I471" s="259"/>
      <c r="J471" s="258"/>
      <c r="K471" s="248"/>
      <c r="L471" s="256"/>
      <c r="M471" s="257"/>
      <c r="N471" s="257"/>
      <c r="O471" s="258"/>
      <c r="P471" s="258"/>
      <c r="Q471" s="258"/>
      <c r="R471" s="259"/>
      <c r="S471" s="258"/>
      <c r="T471" s="272"/>
    </row>
    <row r="472" spans="1:20">
      <c r="A472" s="354"/>
      <c r="B472" s="249"/>
      <c r="C472" s="354"/>
      <c r="D472" s="250"/>
      <c r="E472" s="251"/>
      <c r="F472" s="252"/>
      <c r="G472" s="252"/>
      <c r="H472" s="252"/>
      <c r="I472" s="253"/>
      <c r="J472" s="252"/>
      <c r="K472" s="254"/>
      <c r="L472" s="250"/>
      <c r="M472" s="251"/>
      <c r="N472" s="251"/>
      <c r="O472" s="252"/>
      <c r="P472" s="252"/>
      <c r="Q472" s="252"/>
      <c r="R472" s="253"/>
      <c r="S472" s="252"/>
      <c r="T472" s="273"/>
    </row>
    <row r="473" spans="1:20">
      <c r="A473" s="355"/>
      <c r="B473" s="255"/>
      <c r="C473" s="355"/>
      <c r="D473" s="256"/>
      <c r="E473" s="257"/>
      <c r="F473" s="258"/>
      <c r="G473" s="258"/>
      <c r="H473" s="258"/>
      <c r="I473" s="259"/>
      <c r="J473" s="258"/>
      <c r="K473" s="248"/>
      <c r="L473" s="256"/>
      <c r="M473" s="257"/>
      <c r="N473" s="257"/>
      <c r="O473" s="258"/>
      <c r="P473" s="258"/>
      <c r="Q473" s="258"/>
      <c r="R473" s="259"/>
      <c r="S473" s="258"/>
      <c r="T473" s="272"/>
    </row>
    <row r="474" spans="1:20">
      <c r="A474" s="354"/>
      <c r="B474" s="249"/>
      <c r="C474" s="354"/>
      <c r="D474" s="250"/>
      <c r="E474" s="251"/>
      <c r="F474" s="252"/>
      <c r="G474" s="252"/>
      <c r="H474" s="252"/>
      <c r="I474" s="253"/>
      <c r="J474" s="252"/>
      <c r="K474" s="254"/>
      <c r="L474" s="250"/>
      <c r="M474" s="251"/>
      <c r="N474" s="251"/>
      <c r="O474" s="252"/>
      <c r="P474" s="252"/>
      <c r="Q474" s="252"/>
      <c r="R474" s="253"/>
      <c r="S474" s="252"/>
      <c r="T474" s="273"/>
    </row>
    <row r="475" spans="1:20">
      <c r="A475" s="355"/>
      <c r="B475" s="255"/>
      <c r="C475" s="355"/>
      <c r="D475" s="256"/>
      <c r="E475" s="257"/>
      <c r="F475" s="258"/>
      <c r="G475" s="258"/>
      <c r="H475" s="258"/>
      <c r="I475" s="259"/>
      <c r="J475" s="258"/>
      <c r="K475" s="248"/>
      <c r="L475" s="256"/>
      <c r="M475" s="257"/>
      <c r="N475" s="257"/>
      <c r="O475" s="258"/>
      <c r="P475" s="258"/>
      <c r="Q475" s="258"/>
      <c r="R475" s="259"/>
      <c r="S475" s="258"/>
      <c r="T475" s="272"/>
    </row>
    <row r="476" spans="1:20">
      <c r="A476" s="354"/>
      <c r="B476" s="249"/>
      <c r="C476" s="354"/>
      <c r="D476" s="250"/>
      <c r="E476" s="251"/>
      <c r="F476" s="252"/>
      <c r="G476" s="252"/>
      <c r="H476" s="252"/>
      <c r="I476" s="253"/>
      <c r="J476" s="252"/>
      <c r="K476" s="254"/>
      <c r="L476" s="250"/>
      <c r="M476" s="251"/>
      <c r="N476" s="251"/>
      <c r="O476" s="252"/>
      <c r="P476" s="252"/>
      <c r="Q476" s="252"/>
      <c r="R476" s="253"/>
      <c r="S476" s="252"/>
      <c r="T476" s="273"/>
    </row>
    <row r="477" spans="1:20">
      <c r="A477" s="355"/>
      <c r="B477" s="255"/>
      <c r="C477" s="355"/>
      <c r="D477" s="256"/>
      <c r="E477" s="257"/>
      <c r="F477" s="258"/>
      <c r="G477" s="258"/>
      <c r="H477" s="258"/>
      <c r="I477" s="259"/>
      <c r="J477" s="258"/>
      <c r="K477" s="248"/>
      <c r="L477" s="256"/>
      <c r="M477" s="257"/>
      <c r="N477" s="257"/>
      <c r="O477" s="258"/>
      <c r="P477" s="258"/>
      <c r="Q477" s="258"/>
      <c r="R477" s="259"/>
      <c r="S477" s="258"/>
      <c r="T477" s="272"/>
    </row>
    <row r="478" spans="1:20">
      <c r="A478" s="354"/>
      <c r="B478" s="249"/>
      <c r="C478" s="354"/>
      <c r="D478" s="250"/>
      <c r="E478" s="251"/>
      <c r="F478" s="252"/>
      <c r="G478" s="252"/>
      <c r="H478" s="252"/>
      <c r="I478" s="253"/>
      <c r="J478" s="252"/>
      <c r="K478" s="254"/>
      <c r="L478" s="250"/>
      <c r="M478" s="251"/>
      <c r="N478" s="251"/>
      <c r="O478" s="252"/>
      <c r="P478" s="252"/>
      <c r="Q478" s="252"/>
      <c r="R478" s="253"/>
      <c r="S478" s="252"/>
      <c r="T478" s="273"/>
    </row>
    <row r="479" spans="1:20">
      <c r="A479" s="355"/>
      <c r="B479" s="255"/>
      <c r="C479" s="355"/>
      <c r="D479" s="256"/>
      <c r="E479" s="257"/>
      <c r="F479" s="258"/>
      <c r="G479" s="258"/>
      <c r="H479" s="258"/>
      <c r="I479" s="259"/>
      <c r="J479" s="258"/>
      <c r="K479" s="248"/>
      <c r="L479" s="256"/>
      <c r="M479" s="257"/>
      <c r="N479" s="257"/>
      <c r="O479" s="258"/>
      <c r="P479" s="258"/>
      <c r="Q479" s="258"/>
      <c r="R479" s="259"/>
      <c r="S479" s="258"/>
      <c r="T479" s="272"/>
    </row>
    <row r="480" spans="1:20">
      <c r="A480" s="354"/>
      <c r="B480" s="249"/>
      <c r="C480" s="354"/>
      <c r="D480" s="250"/>
      <c r="E480" s="251"/>
      <c r="F480" s="252"/>
      <c r="G480" s="252"/>
      <c r="H480" s="252"/>
      <c r="I480" s="253"/>
      <c r="J480" s="252"/>
      <c r="K480" s="254"/>
      <c r="L480" s="250"/>
      <c r="M480" s="251"/>
      <c r="N480" s="251"/>
      <c r="O480" s="252"/>
      <c r="P480" s="252"/>
      <c r="Q480" s="252"/>
      <c r="R480" s="253"/>
      <c r="S480" s="252"/>
      <c r="T480" s="273"/>
    </row>
    <row r="481" spans="1:20">
      <c r="A481" s="355"/>
      <c r="B481" s="255"/>
      <c r="C481" s="355"/>
      <c r="D481" s="256"/>
      <c r="E481" s="257"/>
      <c r="F481" s="258"/>
      <c r="G481" s="258"/>
      <c r="H481" s="258"/>
      <c r="I481" s="259"/>
      <c r="J481" s="258"/>
      <c r="K481" s="248"/>
      <c r="L481" s="256"/>
      <c r="M481" s="257"/>
      <c r="N481" s="257"/>
      <c r="O481" s="258"/>
      <c r="P481" s="258"/>
      <c r="Q481" s="258"/>
      <c r="R481" s="259"/>
      <c r="S481" s="258"/>
      <c r="T481" s="272"/>
    </row>
    <row r="482" spans="1:20">
      <c r="A482" s="354"/>
      <c r="B482" s="249"/>
      <c r="C482" s="354"/>
      <c r="D482" s="250"/>
      <c r="E482" s="251"/>
      <c r="F482" s="252"/>
      <c r="G482" s="252"/>
      <c r="H482" s="252"/>
      <c r="I482" s="253"/>
      <c r="J482" s="252"/>
      <c r="K482" s="254"/>
      <c r="L482" s="250"/>
      <c r="M482" s="251"/>
      <c r="N482" s="251"/>
      <c r="O482" s="252"/>
      <c r="P482" s="252"/>
      <c r="Q482" s="252"/>
      <c r="R482" s="253"/>
      <c r="S482" s="252"/>
      <c r="T482" s="273"/>
    </row>
    <row r="483" spans="1:20">
      <c r="A483" s="355"/>
      <c r="B483" s="255"/>
      <c r="C483" s="355"/>
      <c r="D483" s="256"/>
      <c r="E483" s="257"/>
      <c r="F483" s="258"/>
      <c r="G483" s="258"/>
      <c r="H483" s="258"/>
      <c r="I483" s="259"/>
      <c r="J483" s="258"/>
      <c r="K483" s="248"/>
      <c r="L483" s="256"/>
      <c r="M483" s="257"/>
      <c r="N483" s="257"/>
      <c r="O483" s="258"/>
      <c r="P483" s="258"/>
      <c r="Q483" s="258"/>
      <c r="R483" s="259"/>
      <c r="S483" s="258"/>
      <c r="T483" s="272"/>
    </row>
    <row r="484" spans="1:20">
      <c r="A484" s="354"/>
      <c r="B484" s="249"/>
      <c r="C484" s="354"/>
      <c r="D484" s="250"/>
      <c r="E484" s="251"/>
      <c r="F484" s="252"/>
      <c r="G484" s="252"/>
      <c r="H484" s="252"/>
      <c r="I484" s="253"/>
      <c r="J484" s="252"/>
      <c r="K484" s="254"/>
      <c r="L484" s="250"/>
      <c r="M484" s="251"/>
      <c r="N484" s="251"/>
      <c r="O484" s="252"/>
      <c r="P484" s="252"/>
      <c r="Q484" s="252"/>
      <c r="R484" s="253"/>
      <c r="S484" s="252"/>
      <c r="T484" s="273"/>
    </row>
    <row r="485" spans="1:20">
      <c r="A485" s="355"/>
      <c r="B485" s="255"/>
      <c r="C485" s="355"/>
      <c r="D485" s="256"/>
      <c r="E485" s="257"/>
      <c r="F485" s="258"/>
      <c r="G485" s="258"/>
      <c r="H485" s="258"/>
      <c r="I485" s="259"/>
      <c r="J485" s="258"/>
      <c r="K485" s="248"/>
      <c r="L485" s="256"/>
      <c r="M485" s="257"/>
      <c r="N485" s="257"/>
      <c r="O485" s="258"/>
      <c r="P485" s="258"/>
      <c r="Q485" s="258"/>
      <c r="R485" s="259"/>
      <c r="S485" s="258"/>
      <c r="T485" s="272"/>
    </row>
    <row r="486" spans="1:20">
      <c r="A486" s="354"/>
      <c r="B486" s="249"/>
      <c r="C486" s="354"/>
      <c r="D486" s="250"/>
      <c r="E486" s="251"/>
      <c r="F486" s="252"/>
      <c r="G486" s="252"/>
      <c r="H486" s="252"/>
      <c r="I486" s="253"/>
      <c r="J486" s="252"/>
      <c r="K486" s="254"/>
      <c r="L486" s="250"/>
      <c r="M486" s="251"/>
      <c r="N486" s="251"/>
      <c r="O486" s="252"/>
      <c r="P486" s="252"/>
      <c r="Q486" s="252"/>
      <c r="R486" s="253"/>
      <c r="S486" s="252"/>
      <c r="T486" s="273"/>
    </row>
    <row r="487" spans="1:20">
      <c r="A487" s="355"/>
      <c r="B487" s="255"/>
      <c r="C487" s="355"/>
      <c r="D487" s="256"/>
      <c r="E487" s="257"/>
      <c r="F487" s="258"/>
      <c r="G487" s="258"/>
      <c r="H487" s="258"/>
      <c r="I487" s="259"/>
      <c r="J487" s="258"/>
      <c r="K487" s="248"/>
      <c r="L487" s="256"/>
      <c r="M487" s="257"/>
      <c r="N487" s="257"/>
      <c r="O487" s="258"/>
      <c r="P487" s="258"/>
      <c r="Q487" s="258"/>
      <c r="R487" s="259"/>
      <c r="S487" s="258"/>
      <c r="T487" s="272"/>
    </row>
    <row r="488" spans="1:20">
      <c r="A488" s="354"/>
      <c r="B488" s="249"/>
      <c r="C488" s="354"/>
      <c r="D488" s="250"/>
      <c r="E488" s="251"/>
      <c r="F488" s="252"/>
      <c r="G488" s="252"/>
      <c r="H488" s="252"/>
      <c r="I488" s="253"/>
      <c r="J488" s="252"/>
      <c r="K488" s="254"/>
      <c r="L488" s="250"/>
      <c r="M488" s="251"/>
      <c r="N488" s="251"/>
      <c r="O488" s="252"/>
      <c r="P488" s="252"/>
      <c r="Q488" s="252"/>
      <c r="R488" s="253"/>
      <c r="S488" s="252"/>
      <c r="T488" s="273"/>
    </row>
    <row r="489" spans="1:20">
      <c r="A489" s="355"/>
      <c r="B489" s="255"/>
      <c r="C489" s="355"/>
      <c r="D489" s="256"/>
      <c r="E489" s="257"/>
      <c r="F489" s="258"/>
      <c r="G489" s="258"/>
      <c r="H489" s="258"/>
      <c r="I489" s="259"/>
      <c r="J489" s="258"/>
      <c r="K489" s="248"/>
      <c r="L489" s="256"/>
      <c r="M489" s="257"/>
      <c r="N489" s="257"/>
      <c r="O489" s="258"/>
      <c r="P489" s="258"/>
      <c r="Q489" s="258"/>
      <c r="R489" s="259"/>
      <c r="S489" s="258"/>
      <c r="T489" s="272"/>
    </row>
    <row r="490" spans="1:20">
      <c r="A490" s="354"/>
      <c r="B490" s="249"/>
      <c r="C490" s="354"/>
      <c r="D490" s="250"/>
      <c r="E490" s="251"/>
      <c r="F490" s="252"/>
      <c r="G490" s="252"/>
      <c r="H490" s="252"/>
      <c r="I490" s="253"/>
      <c r="J490" s="252"/>
      <c r="K490" s="254"/>
      <c r="L490" s="250"/>
      <c r="M490" s="251"/>
      <c r="N490" s="251"/>
      <c r="O490" s="252"/>
      <c r="P490" s="252"/>
      <c r="Q490" s="252"/>
      <c r="R490" s="253"/>
      <c r="S490" s="252"/>
      <c r="T490" s="273"/>
    </row>
    <row r="491" spans="1:20">
      <c r="A491" s="355"/>
      <c r="B491" s="255"/>
      <c r="C491" s="355"/>
      <c r="D491" s="256"/>
      <c r="E491" s="257"/>
      <c r="F491" s="258"/>
      <c r="G491" s="258"/>
      <c r="H491" s="258"/>
      <c r="I491" s="259"/>
      <c r="J491" s="258"/>
      <c r="K491" s="248"/>
      <c r="L491" s="256"/>
      <c r="M491" s="257"/>
      <c r="N491" s="257"/>
      <c r="O491" s="258"/>
      <c r="P491" s="258"/>
      <c r="Q491" s="258"/>
      <c r="R491" s="259"/>
      <c r="S491" s="258"/>
      <c r="T491" s="272"/>
    </row>
    <row r="492" spans="1:20">
      <c r="A492" s="354"/>
      <c r="B492" s="249"/>
      <c r="C492" s="354"/>
      <c r="D492" s="250"/>
      <c r="E492" s="251"/>
      <c r="F492" s="252"/>
      <c r="G492" s="252"/>
      <c r="H492" s="252"/>
      <c r="I492" s="253"/>
      <c r="J492" s="252"/>
      <c r="K492" s="254"/>
      <c r="L492" s="250"/>
      <c r="M492" s="251"/>
      <c r="N492" s="251"/>
      <c r="O492" s="252"/>
      <c r="P492" s="252"/>
      <c r="Q492" s="252"/>
      <c r="R492" s="253"/>
      <c r="S492" s="252"/>
      <c r="T492" s="273"/>
    </row>
    <row r="493" spans="1:20">
      <c r="A493" s="355"/>
      <c r="B493" s="255"/>
      <c r="C493" s="355"/>
      <c r="D493" s="256"/>
      <c r="E493" s="257"/>
      <c r="F493" s="258"/>
      <c r="G493" s="258"/>
      <c r="H493" s="258"/>
      <c r="I493" s="259"/>
      <c r="J493" s="258"/>
      <c r="K493" s="248"/>
      <c r="L493" s="256"/>
      <c r="M493" s="257"/>
      <c r="N493" s="257"/>
      <c r="O493" s="258"/>
      <c r="P493" s="258"/>
      <c r="Q493" s="258"/>
      <c r="R493" s="259"/>
      <c r="S493" s="258"/>
      <c r="T493" s="272"/>
    </row>
    <row r="494" spans="1:20">
      <c r="A494" s="354"/>
      <c r="B494" s="249"/>
      <c r="C494" s="354"/>
      <c r="D494" s="250"/>
      <c r="E494" s="251"/>
      <c r="F494" s="252"/>
      <c r="G494" s="252"/>
      <c r="H494" s="252"/>
      <c r="I494" s="253"/>
      <c r="J494" s="252"/>
      <c r="K494" s="254"/>
      <c r="L494" s="250"/>
      <c r="M494" s="251"/>
      <c r="N494" s="251"/>
      <c r="O494" s="252"/>
      <c r="P494" s="252"/>
      <c r="Q494" s="252"/>
      <c r="R494" s="253"/>
      <c r="S494" s="252"/>
      <c r="T494" s="273"/>
    </row>
    <row r="495" spans="1:20">
      <c r="A495" s="355"/>
      <c r="B495" s="255"/>
      <c r="C495" s="355"/>
      <c r="D495" s="256"/>
      <c r="E495" s="257"/>
      <c r="F495" s="258"/>
      <c r="G495" s="258"/>
      <c r="H495" s="258"/>
      <c r="I495" s="259"/>
      <c r="J495" s="258"/>
      <c r="K495" s="248"/>
      <c r="L495" s="256"/>
      <c r="M495" s="257"/>
      <c r="N495" s="257"/>
      <c r="O495" s="258"/>
      <c r="P495" s="258"/>
      <c r="Q495" s="258"/>
      <c r="R495" s="259"/>
      <c r="S495" s="258"/>
      <c r="T495" s="272"/>
    </row>
    <row r="496" spans="1:20">
      <c r="A496" s="354"/>
      <c r="B496" s="249"/>
      <c r="C496" s="354"/>
      <c r="D496" s="250"/>
      <c r="E496" s="251"/>
      <c r="F496" s="252"/>
      <c r="G496" s="252"/>
      <c r="H496" s="252"/>
      <c r="I496" s="253"/>
      <c r="J496" s="252"/>
      <c r="K496" s="254"/>
      <c r="L496" s="250"/>
      <c r="M496" s="251"/>
      <c r="N496" s="251"/>
      <c r="O496" s="252"/>
      <c r="P496" s="252"/>
      <c r="Q496" s="252"/>
      <c r="R496" s="253"/>
      <c r="S496" s="252"/>
      <c r="T496" s="273"/>
    </row>
    <row r="497" spans="1:20">
      <c r="A497" s="355"/>
      <c r="B497" s="255"/>
      <c r="C497" s="355"/>
      <c r="D497" s="256"/>
      <c r="E497" s="257"/>
      <c r="F497" s="258"/>
      <c r="G497" s="258"/>
      <c r="H497" s="258"/>
      <c r="I497" s="259"/>
      <c r="J497" s="258"/>
      <c r="K497" s="248"/>
      <c r="L497" s="256"/>
      <c r="M497" s="257"/>
      <c r="N497" s="257"/>
      <c r="O497" s="258"/>
      <c r="P497" s="258"/>
      <c r="Q497" s="258"/>
      <c r="R497" s="259"/>
      <c r="S497" s="258"/>
      <c r="T497" s="272"/>
    </row>
    <row r="498" spans="1:20">
      <c r="A498" s="354"/>
      <c r="B498" s="249"/>
      <c r="C498" s="354"/>
      <c r="D498" s="250"/>
      <c r="E498" s="251"/>
      <c r="F498" s="252"/>
      <c r="G498" s="252"/>
      <c r="H498" s="252"/>
      <c r="I498" s="253"/>
      <c r="J498" s="252"/>
      <c r="K498" s="254"/>
      <c r="L498" s="250"/>
      <c r="M498" s="251"/>
      <c r="N498" s="251"/>
      <c r="O498" s="252"/>
      <c r="P498" s="252"/>
      <c r="Q498" s="252"/>
      <c r="R498" s="253"/>
      <c r="S498" s="252"/>
      <c r="T498" s="273"/>
    </row>
    <row r="499" spans="1:20">
      <c r="A499" s="355"/>
      <c r="B499" s="255"/>
      <c r="C499" s="355"/>
      <c r="D499" s="256"/>
      <c r="E499" s="257"/>
      <c r="F499" s="258"/>
      <c r="G499" s="258"/>
      <c r="H499" s="258"/>
      <c r="I499" s="259"/>
      <c r="J499" s="258"/>
      <c r="K499" s="248"/>
      <c r="L499" s="256"/>
      <c r="M499" s="257"/>
      <c r="N499" s="257"/>
      <c r="O499" s="258"/>
      <c r="P499" s="258"/>
      <c r="Q499" s="258"/>
      <c r="R499" s="259"/>
      <c r="S499" s="258"/>
      <c r="T499" s="272"/>
    </row>
    <row r="500" spans="1:20">
      <c r="A500" s="354"/>
      <c r="B500" s="249"/>
      <c r="C500" s="354"/>
      <c r="D500" s="250"/>
      <c r="E500" s="251"/>
      <c r="F500" s="252"/>
      <c r="G500" s="252"/>
      <c r="H500" s="252"/>
      <c r="I500" s="253"/>
      <c r="J500" s="252"/>
      <c r="K500" s="254"/>
      <c r="L500" s="250"/>
      <c r="M500" s="251"/>
      <c r="N500" s="251"/>
      <c r="O500" s="252"/>
      <c r="P500" s="252"/>
      <c r="Q500" s="252"/>
      <c r="R500" s="253"/>
      <c r="S500" s="252"/>
      <c r="T500" s="273"/>
    </row>
    <row r="501" spans="1:20">
      <c r="A501" s="355"/>
      <c r="B501" s="255"/>
      <c r="C501" s="355"/>
      <c r="D501" s="256"/>
      <c r="E501" s="257"/>
      <c r="F501" s="258"/>
      <c r="G501" s="258"/>
      <c r="H501" s="258"/>
      <c r="I501" s="259"/>
      <c r="J501" s="258"/>
      <c r="K501" s="248"/>
      <c r="L501" s="256"/>
      <c r="M501" s="257"/>
      <c r="N501" s="257"/>
      <c r="O501" s="258"/>
      <c r="P501" s="258"/>
      <c r="Q501" s="258"/>
      <c r="R501" s="259"/>
      <c r="S501" s="258"/>
      <c r="T501" s="272"/>
    </row>
    <row r="502" spans="1:20">
      <c r="A502" s="354"/>
      <c r="B502" s="249"/>
      <c r="C502" s="354"/>
      <c r="D502" s="250"/>
      <c r="E502" s="251"/>
      <c r="F502" s="252"/>
      <c r="G502" s="252"/>
      <c r="H502" s="252"/>
      <c r="I502" s="253"/>
      <c r="J502" s="252"/>
      <c r="K502" s="254"/>
      <c r="L502" s="250"/>
      <c r="M502" s="251"/>
      <c r="N502" s="251"/>
      <c r="O502" s="252"/>
      <c r="P502" s="252"/>
      <c r="Q502" s="252"/>
      <c r="R502" s="253"/>
      <c r="S502" s="252"/>
      <c r="T502" s="273"/>
    </row>
    <row r="503" spans="1:20">
      <c r="A503" s="355"/>
      <c r="B503" s="255"/>
      <c r="C503" s="355"/>
      <c r="D503" s="256"/>
      <c r="E503" s="257"/>
      <c r="F503" s="258"/>
      <c r="G503" s="258"/>
      <c r="H503" s="258"/>
      <c r="I503" s="259"/>
      <c r="J503" s="258"/>
      <c r="K503" s="248"/>
      <c r="L503" s="256"/>
      <c r="M503" s="257"/>
      <c r="N503" s="257"/>
      <c r="O503" s="258"/>
      <c r="P503" s="258"/>
      <c r="Q503" s="258"/>
      <c r="R503" s="259"/>
      <c r="S503" s="258"/>
      <c r="T503" s="272"/>
    </row>
    <row r="504" spans="1:20">
      <c r="A504" s="354"/>
      <c r="B504" s="249"/>
      <c r="C504" s="354"/>
      <c r="D504" s="250"/>
      <c r="E504" s="251"/>
      <c r="F504" s="252"/>
      <c r="G504" s="252"/>
      <c r="H504" s="252"/>
      <c r="I504" s="253"/>
      <c r="J504" s="252"/>
      <c r="K504" s="254"/>
      <c r="L504" s="250"/>
      <c r="M504" s="251"/>
      <c r="N504" s="251"/>
      <c r="O504" s="252"/>
      <c r="P504" s="252"/>
      <c r="Q504" s="252"/>
      <c r="R504" s="253"/>
      <c r="S504" s="252"/>
      <c r="T504" s="273"/>
    </row>
    <row r="505" spans="1:20">
      <c r="A505" s="355"/>
      <c r="B505" s="255"/>
      <c r="C505" s="355"/>
      <c r="D505" s="256"/>
      <c r="E505" s="257"/>
      <c r="F505" s="258"/>
      <c r="G505" s="258"/>
      <c r="H505" s="258"/>
      <c r="I505" s="259"/>
      <c r="J505" s="258"/>
      <c r="K505" s="248"/>
      <c r="L505" s="256"/>
      <c r="M505" s="257"/>
      <c r="N505" s="257"/>
      <c r="O505" s="258"/>
      <c r="P505" s="258"/>
      <c r="Q505" s="258"/>
      <c r="R505" s="259"/>
      <c r="S505" s="258"/>
      <c r="T505" s="272"/>
    </row>
    <row r="506" spans="1:20">
      <c r="A506" s="354"/>
      <c r="B506" s="249"/>
      <c r="C506" s="354"/>
      <c r="D506" s="250"/>
      <c r="E506" s="251"/>
      <c r="F506" s="252"/>
      <c r="G506" s="252"/>
      <c r="H506" s="252"/>
      <c r="I506" s="253"/>
      <c r="J506" s="252"/>
      <c r="K506" s="254"/>
      <c r="L506" s="250"/>
      <c r="M506" s="251"/>
      <c r="N506" s="251"/>
      <c r="O506" s="252"/>
      <c r="P506" s="252"/>
      <c r="Q506" s="252"/>
      <c r="R506" s="253"/>
      <c r="S506" s="252"/>
      <c r="T506" s="273"/>
    </row>
    <row r="507" spans="1:20">
      <c r="A507" s="355"/>
      <c r="B507" s="255"/>
      <c r="C507" s="355"/>
      <c r="D507" s="256"/>
      <c r="E507" s="257"/>
      <c r="F507" s="258"/>
      <c r="G507" s="258"/>
      <c r="H507" s="258"/>
      <c r="I507" s="259"/>
      <c r="J507" s="258"/>
      <c r="K507" s="248"/>
      <c r="L507" s="256"/>
      <c r="M507" s="257"/>
      <c r="N507" s="257"/>
      <c r="O507" s="258"/>
      <c r="P507" s="258"/>
      <c r="Q507" s="258"/>
      <c r="R507" s="259"/>
      <c r="S507" s="258"/>
      <c r="T507" s="272"/>
    </row>
    <row r="508" spans="1:20">
      <c r="A508" s="354"/>
      <c r="B508" s="249"/>
      <c r="C508" s="354"/>
      <c r="D508" s="250"/>
      <c r="E508" s="251"/>
      <c r="F508" s="252"/>
      <c r="G508" s="252"/>
      <c r="H508" s="252"/>
      <c r="I508" s="253"/>
      <c r="J508" s="252"/>
      <c r="K508" s="254"/>
      <c r="L508" s="250"/>
      <c r="M508" s="251"/>
      <c r="N508" s="251"/>
      <c r="O508" s="252"/>
      <c r="P508" s="252"/>
      <c r="Q508" s="252"/>
      <c r="R508" s="253"/>
      <c r="S508" s="252"/>
      <c r="T508" s="273"/>
    </row>
    <row r="509" spans="1:20">
      <c r="A509" s="355"/>
      <c r="B509" s="255"/>
      <c r="C509" s="355"/>
      <c r="D509" s="256"/>
      <c r="E509" s="257"/>
      <c r="F509" s="258"/>
      <c r="G509" s="258"/>
      <c r="H509" s="258"/>
      <c r="I509" s="259"/>
      <c r="J509" s="258"/>
      <c r="K509" s="248"/>
      <c r="L509" s="256"/>
      <c r="M509" s="257"/>
      <c r="N509" s="257"/>
      <c r="O509" s="258"/>
      <c r="P509" s="258"/>
      <c r="Q509" s="258"/>
      <c r="R509" s="259"/>
      <c r="S509" s="258"/>
      <c r="T509" s="272"/>
    </row>
    <row r="510" spans="1:20">
      <c r="A510" s="354"/>
      <c r="B510" s="249"/>
      <c r="C510" s="354"/>
      <c r="D510" s="250"/>
      <c r="E510" s="251"/>
      <c r="F510" s="252"/>
      <c r="G510" s="252"/>
      <c r="H510" s="252"/>
      <c r="I510" s="253"/>
      <c r="J510" s="252"/>
      <c r="K510" s="254"/>
      <c r="L510" s="250"/>
      <c r="M510" s="251"/>
      <c r="N510" s="251"/>
      <c r="O510" s="252"/>
      <c r="P510" s="252"/>
      <c r="Q510" s="252"/>
      <c r="R510" s="253"/>
      <c r="S510" s="252"/>
      <c r="T510" s="273"/>
    </row>
    <row r="511" spans="1:20">
      <c r="A511" s="355"/>
      <c r="B511" s="255"/>
      <c r="C511" s="355"/>
      <c r="D511" s="256"/>
      <c r="E511" s="257"/>
      <c r="F511" s="258"/>
      <c r="G511" s="258"/>
      <c r="H511" s="258"/>
      <c r="I511" s="259"/>
      <c r="J511" s="258"/>
      <c r="K511" s="248"/>
      <c r="L511" s="256"/>
      <c r="M511" s="257"/>
      <c r="N511" s="257"/>
      <c r="O511" s="258"/>
      <c r="P511" s="258"/>
      <c r="Q511" s="258"/>
      <c r="R511" s="259"/>
      <c r="S511" s="258"/>
      <c r="T511" s="272"/>
    </row>
    <row r="512" spans="1:20">
      <c r="A512" s="354"/>
      <c r="B512" s="249"/>
      <c r="C512" s="354"/>
      <c r="D512" s="250"/>
      <c r="E512" s="251"/>
      <c r="F512" s="252"/>
      <c r="G512" s="252"/>
      <c r="H512" s="252"/>
      <c r="I512" s="253"/>
      <c r="J512" s="252"/>
      <c r="K512" s="254"/>
      <c r="L512" s="250"/>
      <c r="M512" s="251"/>
      <c r="N512" s="251"/>
      <c r="O512" s="252"/>
      <c r="P512" s="252"/>
      <c r="Q512" s="252"/>
      <c r="R512" s="253"/>
      <c r="S512" s="252"/>
      <c r="T512" s="273"/>
    </row>
    <row r="513" spans="1:20">
      <c r="A513" s="355"/>
      <c r="B513" s="255"/>
      <c r="C513" s="355"/>
      <c r="D513" s="256"/>
      <c r="E513" s="257"/>
      <c r="F513" s="258"/>
      <c r="G513" s="258"/>
      <c r="H513" s="258"/>
      <c r="I513" s="259"/>
      <c r="J513" s="258"/>
      <c r="K513" s="248"/>
      <c r="L513" s="256"/>
      <c r="M513" s="257"/>
      <c r="N513" s="257"/>
      <c r="O513" s="258"/>
      <c r="P513" s="258"/>
      <c r="Q513" s="258"/>
      <c r="R513" s="259"/>
      <c r="S513" s="258"/>
      <c r="T513" s="272"/>
    </row>
    <row r="514" spans="1:20">
      <c r="A514" s="354"/>
      <c r="B514" s="249"/>
      <c r="C514" s="354"/>
      <c r="D514" s="250"/>
      <c r="E514" s="251"/>
      <c r="F514" s="252"/>
      <c r="G514" s="252"/>
      <c r="H514" s="252"/>
      <c r="I514" s="253"/>
      <c r="J514" s="252"/>
      <c r="K514" s="254"/>
      <c r="L514" s="250"/>
      <c r="M514" s="251"/>
      <c r="N514" s="251"/>
      <c r="O514" s="252"/>
      <c r="P514" s="252"/>
      <c r="Q514" s="252"/>
      <c r="R514" s="253"/>
      <c r="S514" s="252"/>
      <c r="T514" s="273"/>
    </row>
    <row r="515" spans="1:20">
      <c r="A515" s="355"/>
      <c r="B515" s="255"/>
      <c r="C515" s="355"/>
      <c r="D515" s="256"/>
      <c r="E515" s="257"/>
      <c r="F515" s="258"/>
      <c r="G515" s="258"/>
      <c r="H515" s="258"/>
      <c r="I515" s="259"/>
      <c r="J515" s="258"/>
      <c r="K515" s="248"/>
      <c r="L515" s="256"/>
      <c r="M515" s="257"/>
      <c r="N515" s="257"/>
      <c r="O515" s="258"/>
      <c r="P515" s="258"/>
      <c r="Q515" s="258"/>
      <c r="R515" s="259"/>
      <c r="S515" s="258"/>
      <c r="T515" s="272"/>
    </row>
    <row r="516" spans="1:20">
      <c r="A516" s="354"/>
      <c r="B516" s="249"/>
      <c r="C516" s="354"/>
      <c r="D516" s="250"/>
      <c r="E516" s="251"/>
      <c r="F516" s="252"/>
      <c r="G516" s="252"/>
      <c r="H516" s="252"/>
      <c r="I516" s="253"/>
      <c r="J516" s="252"/>
      <c r="K516" s="254"/>
      <c r="L516" s="250"/>
      <c r="M516" s="251"/>
      <c r="N516" s="251"/>
      <c r="O516" s="252"/>
      <c r="P516" s="252"/>
      <c r="Q516" s="252"/>
      <c r="R516" s="253"/>
      <c r="S516" s="252"/>
      <c r="T516" s="273"/>
    </row>
    <row r="517" spans="1:20">
      <c r="A517" s="355"/>
      <c r="B517" s="255"/>
      <c r="C517" s="355"/>
      <c r="D517" s="256"/>
      <c r="E517" s="257"/>
      <c r="F517" s="258"/>
      <c r="G517" s="258"/>
      <c r="H517" s="258"/>
      <c r="I517" s="259"/>
      <c r="J517" s="258"/>
      <c r="K517" s="248"/>
      <c r="L517" s="256"/>
      <c r="M517" s="257"/>
      <c r="N517" s="257"/>
      <c r="O517" s="258"/>
      <c r="P517" s="258"/>
      <c r="Q517" s="258"/>
      <c r="R517" s="259"/>
      <c r="S517" s="258"/>
      <c r="T517" s="272"/>
    </row>
    <row r="518" spans="1:20">
      <c r="A518" s="354"/>
      <c r="B518" s="249"/>
      <c r="C518" s="354"/>
      <c r="D518" s="250"/>
      <c r="E518" s="251"/>
      <c r="F518" s="252"/>
      <c r="G518" s="252"/>
      <c r="H518" s="252"/>
      <c r="I518" s="253"/>
      <c r="J518" s="252"/>
      <c r="K518" s="254"/>
      <c r="L518" s="250"/>
      <c r="M518" s="251"/>
      <c r="N518" s="251"/>
      <c r="O518" s="252"/>
      <c r="P518" s="252"/>
      <c r="Q518" s="252"/>
      <c r="R518" s="253"/>
      <c r="S518" s="252"/>
      <c r="T518" s="273"/>
    </row>
    <row r="519" spans="1:20">
      <c r="A519" s="355"/>
      <c r="B519" s="255"/>
      <c r="C519" s="355"/>
      <c r="D519" s="256"/>
      <c r="E519" s="257"/>
      <c r="F519" s="258"/>
      <c r="G519" s="258"/>
      <c r="H519" s="258"/>
      <c r="I519" s="259"/>
      <c r="J519" s="258"/>
      <c r="K519" s="248"/>
      <c r="L519" s="256"/>
      <c r="M519" s="257"/>
      <c r="N519" s="257"/>
      <c r="O519" s="258"/>
      <c r="P519" s="258"/>
      <c r="Q519" s="258"/>
      <c r="R519" s="259"/>
      <c r="S519" s="258"/>
      <c r="T519" s="272"/>
    </row>
    <row r="520" spans="1:20">
      <c r="A520" s="354"/>
      <c r="B520" s="249"/>
      <c r="C520" s="354"/>
      <c r="D520" s="250"/>
      <c r="E520" s="251"/>
      <c r="F520" s="252"/>
      <c r="G520" s="252"/>
      <c r="H520" s="252"/>
      <c r="I520" s="253"/>
      <c r="J520" s="252"/>
      <c r="K520" s="254"/>
      <c r="L520" s="250"/>
      <c r="M520" s="251"/>
      <c r="N520" s="251"/>
      <c r="O520" s="252"/>
      <c r="P520" s="252"/>
      <c r="Q520" s="252"/>
      <c r="R520" s="253"/>
      <c r="S520" s="252"/>
      <c r="T520" s="273"/>
    </row>
    <row r="521" spans="1:20">
      <c r="A521" s="355"/>
      <c r="B521" s="255"/>
      <c r="C521" s="355"/>
      <c r="D521" s="256"/>
      <c r="E521" s="257"/>
      <c r="F521" s="258"/>
      <c r="G521" s="258"/>
      <c r="H521" s="258"/>
      <c r="I521" s="259"/>
      <c r="J521" s="258"/>
      <c r="K521" s="248"/>
      <c r="L521" s="256"/>
      <c r="M521" s="257"/>
      <c r="N521" s="257"/>
      <c r="O521" s="258"/>
      <c r="P521" s="258"/>
      <c r="Q521" s="258"/>
      <c r="R521" s="259"/>
      <c r="S521" s="258"/>
      <c r="T521" s="272"/>
    </row>
    <row r="522" spans="1:20" ht="15" thickBot="1">
      <c r="A522" s="361"/>
      <c r="B522" s="262"/>
      <c r="C522" s="361"/>
      <c r="D522" s="250"/>
      <c r="E522" s="251"/>
      <c r="F522" s="252"/>
      <c r="G522" s="252"/>
      <c r="H522" s="252"/>
      <c r="I522" s="253"/>
      <c r="J522" s="252"/>
      <c r="K522" s="254"/>
      <c r="L522" s="250"/>
      <c r="M522" s="251"/>
      <c r="N522" s="251"/>
      <c r="O522" s="252"/>
      <c r="P522" s="252"/>
      <c r="Q522" s="252"/>
      <c r="R522" s="253"/>
      <c r="S522" s="252"/>
      <c r="T522" s="273"/>
    </row>
    <row r="523" spans="1:20">
      <c r="A523" s="263"/>
      <c r="B523" s="263"/>
      <c r="C523" s="263"/>
      <c r="D523" s="264"/>
      <c r="E523" s="265"/>
      <c r="F523" s="263"/>
      <c r="G523" s="263"/>
      <c r="H523" s="263"/>
      <c r="I523" s="266"/>
      <c r="J523" s="263"/>
      <c r="K523" s="263"/>
      <c r="L523" s="264"/>
      <c r="M523" s="265"/>
      <c r="N523" s="265"/>
      <c r="O523" s="263"/>
      <c r="P523" s="263"/>
      <c r="Q523" s="263"/>
      <c r="R523" s="266"/>
      <c r="S523" s="263"/>
      <c r="T523" s="265"/>
    </row>
    <row r="524" spans="1:20">
      <c r="A524" s="263"/>
      <c r="B524" s="263"/>
      <c r="C524" s="263"/>
      <c r="D524" s="264"/>
      <c r="E524" s="265"/>
      <c r="F524" s="263"/>
      <c r="G524" s="263"/>
      <c r="H524" s="263"/>
      <c r="I524" s="266"/>
      <c r="J524" s="263"/>
      <c r="K524" s="263"/>
      <c r="L524" s="264"/>
      <c r="M524" s="265"/>
      <c r="N524" s="265"/>
      <c r="O524" s="263"/>
      <c r="P524" s="263"/>
      <c r="Q524" s="263"/>
      <c r="R524" s="266"/>
      <c r="S524" s="263"/>
      <c r="T524" s="265"/>
    </row>
    <row r="525" spans="1:20">
      <c r="A525" s="263"/>
      <c r="B525" s="263"/>
      <c r="C525" s="263"/>
      <c r="D525" s="264"/>
      <c r="E525" s="265"/>
      <c r="F525" s="263"/>
      <c r="G525" s="263"/>
      <c r="H525" s="263"/>
      <c r="I525" s="266"/>
      <c r="J525" s="263"/>
      <c r="K525" s="263"/>
      <c r="L525" s="264"/>
      <c r="M525" s="265"/>
      <c r="N525" s="265"/>
      <c r="O525" s="263"/>
      <c r="P525" s="263"/>
      <c r="Q525" s="263"/>
      <c r="R525" s="266"/>
      <c r="S525" s="263"/>
      <c r="T525" s="265"/>
    </row>
    <row r="526" spans="1:20" ht="15.5">
      <c r="A526" s="267"/>
      <c r="B526" s="267"/>
      <c r="C526" s="267"/>
      <c r="D526" s="268"/>
      <c r="E526" s="269">
        <f>SUM(E4:E525)</f>
        <v>5017</v>
      </c>
      <c r="F526" s="267"/>
      <c r="G526" s="267"/>
      <c r="H526" s="267"/>
      <c r="I526" s="270"/>
      <c r="J526" s="267"/>
      <c r="K526" s="267"/>
      <c r="L526" s="268"/>
      <c r="M526" s="269">
        <f>SUM(M4:M525)</f>
        <v>2479</v>
      </c>
      <c r="N526" s="269"/>
      <c r="O526" s="267"/>
      <c r="P526" s="267"/>
      <c r="Q526" s="267"/>
      <c r="R526" s="270"/>
      <c r="S526" s="267"/>
      <c r="T526" s="269">
        <f>SUM(T4:T525)</f>
        <v>277.08</v>
      </c>
    </row>
  </sheetData>
  <mergeCells count="23">
    <mergeCell ref="G96:G97"/>
    <mergeCell ref="H96:H97"/>
    <mergeCell ref="I96:I97"/>
    <mergeCell ref="J96:J97"/>
    <mergeCell ref="K96:K97"/>
    <mergeCell ref="A96:A97"/>
    <mergeCell ref="B96:B97"/>
    <mergeCell ref="D96:D97"/>
    <mergeCell ref="E96:E97"/>
    <mergeCell ref="F96:F97"/>
    <mergeCell ref="D1:T1"/>
    <mergeCell ref="D2:K2"/>
    <mergeCell ref="L2:S2"/>
    <mergeCell ref="A75:A76"/>
    <mergeCell ref="B75:B76"/>
    <mergeCell ref="D75:D76"/>
    <mergeCell ref="E75:E76"/>
    <mergeCell ref="F75:F76"/>
    <mergeCell ref="G75:G76"/>
    <mergeCell ref="H75:H76"/>
    <mergeCell ref="I75:I76"/>
    <mergeCell ref="J75:J76"/>
    <mergeCell ref="K75:K76"/>
  </mergeCells>
  <phoneticPr fontId="27" type="noConversion"/>
  <dataValidations count="2">
    <dataValidation type="list" allowBlank="1" showInputMessage="1" showErrorMessage="1" sqref="D107:D167 L33 D33 D24:D29 L24:L29 L36:L45 L4 L107:L1048576 D3:D4 D36:D40" xr:uid="{9975C40C-83BA-4A86-81D1-17793E61A738}">
      <formula1>$AD$13:$AD$14</formula1>
    </dataValidation>
    <dataValidation type="list" allowBlank="1" showInputMessage="1" showErrorMessage="1" sqref="L46:L106 D5:D23 L5:L23 D34:D35 D30:D32 L30:L32 L34:L35 D41:D106" xr:uid="{CE701D71-6638-4E92-BC0F-6DF6F814BC58}">
      <formula1>$AD$7:$AD$14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4F01498-999F-4E99-8090-189E43BB0744}">
          <x14:formula1>
            <xm:f>'Intern Deploy-Planning TKR DV'!$I$3:$I$5</xm:f>
          </x14:formula1>
          <xm:sqref>S107:S1048576 J107:J1048576</xm:sqref>
        </x14:dataValidation>
        <x14:dataValidation type="list" allowBlank="1" showInputMessage="1" showErrorMessage="1" xr:uid="{3F25FCEA-0EEE-4E07-8720-576D21ED35CC}">
          <x14:formula1>
            <xm:f>'Intern Deploy-Planning TKR DV'!$G$3:$G$14</xm:f>
          </x14:formula1>
          <xm:sqref>P107:Q1048576 H107:H1048576</xm:sqref>
        </x14:dataValidation>
        <x14:dataValidation type="list" allowBlank="1" showInputMessage="1" showErrorMessage="1" xr:uid="{CD5BAEBD-650D-4A61-B8D4-A01516A2EDB4}">
          <x14:formula1>
            <xm:f>'Intern Deploy-Planning TKR DV'!$F$3:$F$6</xm:f>
          </x14:formula1>
          <xm:sqref>O107:O1048576 G107:G1048576</xm:sqref>
        </x14:dataValidation>
        <x14:dataValidation type="list" allowBlank="1" showInputMessage="1" showErrorMessage="1" xr:uid="{F7F8B144-04BC-4055-AEDC-153053650A0C}">
          <x14:formula1>
            <xm:f>'Intern Deploy-Planning TKR DV'!$E$3:$E$7</xm:f>
          </x14:formula1>
          <xm:sqref>N107:N1048576 F107:F1048576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F1B9C-4F9C-44BF-B17D-75323734FF7F}">
  <dimension ref="A1:J11"/>
  <sheetViews>
    <sheetView topLeftCell="A10" workbookViewId="0">
      <selection sqref="A1:G11"/>
    </sheetView>
  </sheetViews>
  <sheetFormatPr defaultColWidth="8.7265625" defaultRowHeight="14.5"/>
  <cols>
    <col min="1" max="1" width="8.7265625" style="505"/>
    <col min="2" max="2" width="11.1796875" style="505" customWidth="1"/>
    <col min="3" max="3" width="13.81640625" style="505" bestFit="1" customWidth="1"/>
    <col min="4" max="4" width="8.7265625" style="505"/>
    <col min="5" max="5" width="11.81640625" style="505" customWidth="1"/>
    <col min="6" max="6" width="22.7265625" style="505" bestFit="1" customWidth="1"/>
    <col min="7" max="7" width="23.26953125" style="505" customWidth="1"/>
    <col min="8" max="16384" width="8.7265625" style="505"/>
  </cols>
  <sheetData>
    <row r="1" spans="1:10" s="513" customFormat="1" ht="43.5">
      <c r="A1" s="508" t="s">
        <v>1060</v>
      </c>
      <c r="B1" s="508" t="s">
        <v>1016</v>
      </c>
      <c r="C1" s="508" t="s">
        <v>1032</v>
      </c>
      <c r="D1" s="508" t="s">
        <v>1039</v>
      </c>
      <c r="E1" s="509" t="s">
        <v>1041</v>
      </c>
      <c r="F1" s="508" t="s">
        <v>1073</v>
      </c>
      <c r="G1" s="508" t="s">
        <v>861</v>
      </c>
    </row>
    <row r="2" spans="1:10" ht="87">
      <c r="A2" s="510" t="s">
        <v>1062</v>
      </c>
      <c r="B2" s="510" t="s">
        <v>806</v>
      </c>
      <c r="C2" s="510" t="s">
        <v>1007</v>
      </c>
      <c r="D2" s="510"/>
      <c r="E2" s="510"/>
      <c r="F2" s="510" t="s">
        <v>1074</v>
      </c>
      <c r="G2" s="510" t="s">
        <v>1075</v>
      </c>
    </row>
    <row r="3" spans="1:10" ht="174">
      <c r="A3" s="510" t="s">
        <v>1062</v>
      </c>
      <c r="B3" s="510" t="s">
        <v>207</v>
      </c>
      <c r="C3" s="510" t="s">
        <v>1076</v>
      </c>
      <c r="D3" s="510"/>
      <c r="E3" s="510"/>
      <c r="F3" s="510" t="s">
        <v>1077</v>
      </c>
      <c r="G3" s="510" t="s">
        <v>1078</v>
      </c>
    </row>
    <row r="4" spans="1:10" ht="43.5">
      <c r="A4" s="510" t="s">
        <v>868</v>
      </c>
      <c r="B4" s="510" t="s">
        <v>787</v>
      </c>
      <c r="C4" s="510"/>
      <c r="D4" s="510"/>
      <c r="E4" s="510"/>
      <c r="F4" s="510" t="s">
        <v>1079</v>
      </c>
      <c r="G4" s="510" t="s">
        <v>1080</v>
      </c>
    </row>
    <row r="5" spans="1:10" ht="72.5">
      <c r="A5" s="510" t="s">
        <v>868</v>
      </c>
      <c r="B5" s="510" t="s">
        <v>894</v>
      </c>
      <c r="C5" s="510"/>
      <c r="D5" s="510"/>
      <c r="E5" s="510"/>
      <c r="F5" s="510" t="s">
        <v>1081</v>
      </c>
      <c r="G5" s="510" t="s">
        <v>1082</v>
      </c>
    </row>
    <row r="6" spans="1:10" ht="232">
      <c r="A6" s="510" t="s">
        <v>1071</v>
      </c>
      <c r="B6" s="510" t="s">
        <v>1024</v>
      </c>
      <c r="C6" s="510" t="s">
        <v>1083</v>
      </c>
      <c r="D6" s="510"/>
      <c r="E6" s="510"/>
      <c r="F6" s="510" t="s">
        <v>1084</v>
      </c>
      <c r="G6" s="510" t="s">
        <v>1085</v>
      </c>
    </row>
    <row r="7" spans="1:10" ht="33" customHeight="1">
      <c r="A7" s="510" t="s">
        <v>1071</v>
      </c>
      <c r="B7" s="510" t="s">
        <v>45</v>
      </c>
      <c r="C7" s="510" t="s">
        <v>1086</v>
      </c>
      <c r="D7" s="510"/>
      <c r="E7" s="510"/>
      <c r="F7" s="510" t="s">
        <v>1087</v>
      </c>
      <c r="G7" s="510" t="s">
        <v>1088</v>
      </c>
    </row>
    <row r="8" spans="1:10" ht="130.5">
      <c r="A8" s="510" t="s">
        <v>1071</v>
      </c>
      <c r="B8" s="510" t="s">
        <v>527</v>
      </c>
      <c r="C8" s="510" t="s">
        <v>1089</v>
      </c>
      <c r="D8" s="510"/>
      <c r="E8" s="510"/>
      <c r="F8" s="510" t="s">
        <v>1090</v>
      </c>
      <c r="G8" s="510" t="s">
        <v>1091</v>
      </c>
    </row>
    <row r="9" spans="1:10" ht="101.5">
      <c r="A9" s="510" t="s">
        <v>1071</v>
      </c>
      <c r="B9" s="510" t="s">
        <v>864</v>
      </c>
      <c r="C9" s="510" t="s">
        <v>1092</v>
      </c>
      <c r="D9" s="510"/>
      <c r="E9" s="510"/>
      <c r="F9" s="510" t="s">
        <v>1093</v>
      </c>
      <c r="G9" s="510" t="s">
        <v>1094</v>
      </c>
    </row>
    <row r="10" spans="1:10" ht="159" customHeight="1">
      <c r="A10" s="510" t="s">
        <v>1071</v>
      </c>
      <c r="B10" s="510" t="s">
        <v>264</v>
      </c>
      <c r="C10" s="511">
        <v>44927</v>
      </c>
      <c r="D10" s="510"/>
      <c r="E10" s="512" t="s">
        <v>1052</v>
      </c>
      <c r="F10" s="512">
        <v>47</v>
      </c>
      <c r="G10" s="512" t="s">
        <v>1095</v>
      </c>
      <c r="H10" s="506"/>
      <c r="I10" s="507"/>
    </row>
    <row r="11" spans="1:10" ht="58.5" thickBot="1">
      <c r="A11" s="510" t="s">
        <v>1071</v>
      </c>
      <c r="B11" s="510" t="s">
        <v>264</v>
      </c>
      <c r="C11" s="510" t="s">
        <v>1054</v>
      </c>
      <c r="D11" s="510"/>
      <c r="E11" s="510"/>
      <c r="F11" s="510">
        <v>50</v>
      </c>
      <c r="G11" s="510" t="s">
        <v>1096</v>
      </c>
      <c r="H11" s="504"/>
      <c r="I11" s="504"/>
      <c r="J11" s="50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Geo &amp; CIC Deployment Plan</vt:lpstr>
      <vt:lpstr>Induction Modality Approaches</vt:lpstr>
      <vt:lpstr>Growth Survey+Stay Ahead Plan</vt:lpstr>
      <vt:lpstr>Summary - Associates</vt:lpstr>
      <vt:lpstr>Intern Deploy-Planning TKR DV</vt:lpstr>
      <vt:lpstr>Intern Category Matrix</vt:lpstr>
      <vt:lpstr>Intern Deploy-Plan Tracker_Arch</vt:lpstr>
      <vt:lpstr>Intern Deploy-Plan Tracker</vt:lpstr>
      <vt:lpstr>Sheet1</vt:lpstr>
      <vt:lpstr>Summary - Intern</vt:lpstr>
      <vt:lpstr>Status of Curriculum Completion</vt:lpstr>
      <vt:lpstr>1h 2h data</vt:lpstr>
      <vt:lpstr>OLD _ Intern Onboarding Plan</vt:lpstr>
    </vt:vector>
  </TitlesOfParts>
  <Manager/>
  <Company>IBM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ADMINIBM</dc:creator>
  <cp:keywords/>
  <dc:description/>
  <cp:lastModifiedBy>Barbara S Mawkhlieng</cp:lastModifiedBy>
  <cp:revision/>
  <dcterms:created xsi:type="dcterms:W3CDTF">2016-08-22T08:53:28Z</dcterms:created>
  <dcterms:modified xsi:type="dcterms:W3CDTF">2023-05-04T06:33:56Z</dcterms:modified>
  <cp:category/>
  <cp:contentStatus/>
</cp:coreProperties>
</file>