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DGE\"/>
    </mc:Choice>
  </mc:AlternateContent>
  <xr:revisionPtr revIDLastSave="0" documentId="13_ncr:1_{F4AD1641-2AE9-4232-A512-8B95DE9A5AC3}" xr6:coauthVersionLast="47" xr6:coauthVersionMax="47" xr10:uidLastSave="{00000000-0000-0000-0000-000000000000}"/>
  <bookViews>
    <workbookView xWindow="-120" yWindow="-120" windowWidth="20730" windowHeight="11310" xr2:uid="{F142F49F-791B-4F04-977B-5EC1850AFC96}"/>
  </bookViews>
  <sheets>
    <sheet name="Final Sheet" sheetId="3" r:id="rId1"/>
    <sheet name="Purchase" sheetId="1" r:id="rId2"/>
    <sheet name="Sal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3" l="1"/>
  <c r="L21" i="3"/>
  <c r="K21" i="3"/>
  <c r="K20" i="3"/>
  <c r="K6" i="3"/>
  <c r="I20" i="3"/>
  <c r="H20" i="3"/>
  <c r="D20" i="3"/>
  <c r="I19" i="3"/>
  <c r="H19" i="3"/>
  <c r="D19" i="3"/>
  <c r="I18" i="3"/>
  <c r="H18" i="3"/>
  <c r="D18" i="3"/>
  <c r="F18" i="3" s="1"/>
  <c r="I17" i="3"/>
  <c r="H17" i="3"/>
  <c r="D17" i="3"/>
  <c r="E17" i="3" s="1"/>
  <c r="I16" i="3"/>
  <c r="H16" i="3"/>
  <c r="D16" i="3"/>
  <c r="I15" i="3"/>
  <c r="H15" i="3"/>
  <c r="E15" i="3"/>
  <c r="D15" i="3"/>
  <c r="I14" i="3"/>
  <c r="H14" i="3"/>
  <c r="E14" i="3"/>
  <c r="D14" i="3"/>
  <c r="I13" i="3"/>
  <c r="H13" i="3"/>
  <c r="E13" i="3"/>
  <c r="D13" i="3"/>
  <c r="I12" i="3"/>
  <c r="H12" i="3"/>
  <c r="D12" i="3"/>
  <c r="I11" i="3"/>
  <c r="H11" i="3"/>
  <c r="D11" i="3"/>
  <c r="I10" i="3"/>
  <c r="H10" i="3"/>
  <c r="D10" i="3"/>
  <c r="J10" i="3" s="1"/>
  <c r="I9" i="3"/>
  <c r="H9" i="3"/>
  <c r="D9" i="3"/>
  <c r="E9" i="3" s="1"/>
  <c r="H7" i="3"/>
  <c r="H8" i="3"/>
  <c r="H6" i="3"/>
  <c r="I6" i="3"/>
  <c r="I7" i="3"/>
  <c r="I8" i="3"/>
  <c r="D6" i="3"/>
  <c r="I26" i="2"/>
  <c r="I2" i="2"/>
  <c r="F14" i="3" s="1"/>
  <c r="I3" i="2"/>
  <c r="F10" i="3" s="1"/>
  <c r="K10" i="3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7" i="2"/>
  <c r="L5" i="2"/>
  <c r="L4" i="2"/>
  <c r="L3" i="2"/>
  <c r="L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K14" i="3" l="1"/>
  <c r="L14" i="3" s="1"/>
  <c r="G9" i="3"/>
  <c r="J6" i="3"/>
  <c r="E10" i="3"/>
  <c r="G10" i="3" s="1"/>
  <c r="L17" i="3"/>
  <c r="E18" i="3"/>
  <c r="G18" i="3" s="1"/>
  <c r="J18" i="3"/>
  <c r="K18" i="3" s="1"/>
  <c r="L18" i="3" s="1"/>
  <c r="F9" i="3"/>
  <c r="J9" i="3"/>
  <c r="J11" i="3"/>
  <c r="J12" i="3"/>
  <c r="G14" i="3"/>
  <c r="J14" i="3"/>
  <c r="G17" i="3"/>
  <c r="J17" i="3"/>
  <c r="J19" i="3"/>
  <c r="J20" i="3"/>
  <c r="E11" i="3"/>
  <c r="G11" i="3" s="1"/>
  <c r="F13" i="3"/>
  <c r="J13" i="3"/>
  <c r="J15" i="3"/>
  <c r="J16" i="3"/>
  <c r="F17" i="3"/>
  <c r="K17" i="3" s="1"/>
  <c r="E19" i="3"/>
  <c r="L10" i="3"/>
  <c r="F11" i="3"/>
  <c r="K11" i="3" s="1"/>
  <c r="L11" i="3" s="1"/>
  <c r="E12" i="3"/>
  <c r="F15" i="3"/>
  <c r="K15" i="3" s="1"/>
  <c r="L15" i="3" s="1"/>
  <c r="E16" i="3"/>
  <c r="F19" i="3"/>
  <c r="K19" i="3" s="1"/>
  <c r="L19" i="3" s="1"/>
  <c r="E20" i="3"/>
  <c r="F12" i="3"/>
  <c r="K12" i="3" s="1"/>
  <c r="L12" i="3" s="1"/>
  <c r="F16" i="3"/>
  <c r="F20" i="3"/>
  <c r="L20" i="3" s="1"/>
  <c r="F6" i="3"/>
  <c r="E6" i="3"/>
  <c r="G20" i="3" l="1"/>
  <c r="G12" i="3"/>
  <c r="G15" i="3"/>
  <c r="K13" i="3"/>
  <c r="L13" i="3" s="1"/>
  <c r="K9" i="3"/>
  <c r="L9" i="3" s="1"/>
  <c r="G13" i="3"/>
  <c r="K16" i="3"/>
  <c r="L16" i="3" s="1"/>
  <c r="G16" i="3"/>
  <c r="G19" i="3"/>
  <c r="L6" i="3"/>
  <c r="G6" i="3"/>
  <c r="G14" i="1" l="1"/>
  <c r="G15" i="1"/>
  <c r="G16" i="1"/>
  <c r="G17" i="1"/>
  <c r="G18" i="1"/>
  <c r="G19" i="1"/>
  <c r="G20" i="1"/>
  <c r="D7" i="3"/>
  <c r="D8" i="3"/>
  <c r="E29" i="1"/>
  <c r="G29" i="1" s="1"/>
  <c r="D29" i="1"/>
  <c r="C29" i="1"/>
  <c r="G28" i="1"/>
  <c r="G27" i="1"/>
  <c r="G26" i="1"/>
  <c r="G25" i="1"/>
  <c r="G24" i="1"/>
  <c r="G23" i="1"/>
  <c r="G22" i="1"/>
  <c r="G21" i="1"/>
  <c r="F8" i="3" l="1"/>
  <c r="J8" i="3"/>
  <c r="F7" i="3"/>
  <c r="J7" i="3"/>
  <c r="E8" i="3"/>
  <c r="E7" i="3"/>
  <c r="K7" i="3" l="1"/>
  <c r="K8" i="3"/>
  <c r="L8" i="3" s="1"/>
  <c r="G8" i="3"/>
  <c r="G7" i="3"/>
  <c r="L7" i="3" l="1"/>
</calcChain>
</file>

<file path=xl/sharedStrings.xml><?xml version="1.0" encoding="utf-8"?>
<sst xmlns="http://schemas.openxmlformats.org/spreadsheetml/2006/main" count="116" uniqueCount="87">
  <si>
    <t>Product Name</t>
  </si>
  <si>
    <t>Quantity</t>
  </si>
  <si>
    <t>Mouse</t>
  </si>
  <si>
    <t>Keyboard</t>
  </si>
  <si>
    <t>Speaker</t>
  </si>
  <si>
    <t>Monitor</t>
  </si>
  <si>
    <t>Printer</t>
  </si>
  <si>
    <t>Mother Board</t>
  </si>
  <si>
    <t>Hard Disk</t>
  </si>
  <si>
    <t>CD Rom</t>
  </si>
  <si>
    <t>Floppy Drive</t>
  </si>
  <si>
    <t>Ram</t>
  </si>
  <si>
    <t>SSD</t>
  </si>
  <si>
    <t>Pendrive</t>
  </si>
  <si>
    <t>Headphone</t>
  </si>
  <si>
    <t>Charger</t>
  </si>
  <si>
    <t>Battery</t>
  </si>
  <si>
    <t>Customer Name</t>
  </si>
  <si>
    <t>Date</t>
  </si>
  <si>
    <t>Akash</t>
  </si>
  <si>
    <t>Riyad</t>
  </si>
  <si>
    <t>Alim</t>
  </si>
  <si>
    <t>Karim</t>
  </si>
  <si>
    <t>Rahim</t>
  </si>
  <si>
    <t>Mamun</t>
  </si>
  <si>
    <t>Sales List</t>
  </si>
  <si>
    <t>Product  Name</t>
  </si>
  <si>
    <t>Purchase</t>
  </si>
  <si>
    <t>Profit/Loss</t>
  </si>
  <si>
    <t>Alamin</t>
  </si>
  <si>
    <t>Ashraful</t>
  </si>
  <si>
    <t>Likhon</t>
  </si>
  <si>
    <t>Hasib</t>
  </si>
  <si>
    <t>Siyam</t>
  </si>
  <si>
    <t>Rahman</t>
  </si>
  <si>
    <t>Kabir</t>
  </si>
  <si>
    <t>Purchase Amount
(BDT)</t>
  </si>
  <si>
    <t>Purchase Rate
(BDT)</t>
  </si>
  <si>
    <t>Status</t>
  </si>
  <si>
    <t>Available</t>
  </si>
  <si>
    <t xml:space="preserve">                     Purchase List</t>
  </si>
  <si>
    <t>Product ID</t>
  </si>
  <si>
    <t>Sales ID</t>
  </si>
  <si>
    <t>COM001</t>
  </si>
  <si>
    <t>COM002</t>
  </si>
  <si>
    <t>COM003</t>
  </si>
  <si>
    <t>COM004</t>
  </si>
  <si>
    <t>COM005</t>
  </si>
  <si>
    <t>COM006</t>
  </si>
  <si>
    <t>COM007</t>
  </si>
  <si>
    <t>COM008</t>
  </si>
  <si>
    <t>COM009</t>
  </si>
  <si>
    <t>COM010</t>
  </si>
  <si>
    <t>COM011</t>
  </si>
  <si>
    <t>COM012</t>
  </si>
  <si>
    <t>COM013</t>
  </si>
  <si>
    <t>COM014</t>
  </si>
  <si>
    <t>COM015</t>
  </si>
  <si>
    <t>COM016</t>
  </si>
  <si>
    <t>COM017</t>
  </si>
  <si>
    <t>COM018</t>
  </si>
  <si>
    <t>COM019</t>
  </si>
  <si>
    <t>COM020</t>
  </si>
  <si>
    <t>COM021</t>
  </si>
  <si>
    <t>COM022</t>
  </si>
  <si>
    <t>COM023</t>
  </si>
  <si>
    <t>COM024</t>
  </si>
  <si>
    <t>COM025</t>
  </si>
  <si>
    <t>COM026</t>
  </si>
  <si>
    <t>Contact 
Number</t>
  </si>
  <si>
    <t>Product 
ID</t>
  </si>
  <si>
    <t>Total Sales(BDT)</t>
  </si>
  <si>
    <t>Per Piece Rate(BDT)</t>
  </si>
  <si>
    <t>Raju</t>
  </si>
  <si>
    <t>Rayhan</t>
  </si>
  <si>
    <t>Saleha</t>
  </si>
  <si>
    <t>Suborna</t>
  </si>
  <si>
    <t xml:space="preserve">                                 Final Sheet</t>
  </si>
  <si>
    <t>Quantity
Sold</t>
  </si>
  <si>
    <t>Quantity 
Remaining</t>
  </si>
  <si>
    <t xml:space="preserve"> Total Sales(BDT)</t>
  </si>
  <si>
    <t>Total Cost (BDT)</t>
  </si>
  <si>
    <t xml:space="preserve"> Purchase Rate(BDT)</t>
  </si>
  <si>
    <t>Per Piece Sales Rate
(BDT)</t>
  </si>
  <si>
    <t>TOTAL</t>
  </si>
  <si>
    <r>
      <t>T</t>
    </r>
    <r>
      <rPr>
        <b/>
        <sz val="11"/>
        <color theme="1"/>
        <rFont val="Algerian"/>
        <family val="5"/>
      </rPr>
      <t>ECHLAND BD</t>
    </r>
  </si>
  <si>
    <t>TECHLAND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</si>
</sst>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rgb="FF00B050"/>
      <name val="Algerian"/>
      <family val="5"/>
    </font>
    <font>
      <sz val="11"/>
      <color theme="1"/>
      <name val="Algerian"/>
      <family val="5"/>
    </font>
    <font>
      <sz val="24"/>
      <color rgb="FFFF0000"/>
      <name val="Algerian"/>
      <family val="5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Algerian"/>
      <family val="5"/>
    </font>
    <font>
      <b/>
      <sz val="11"/>
      <color theme="1"/>
      <name val="Algerian"/>
      <family val="5"/>
    </font>
    <font>
      <sz val="48"/>
      <color theme="1"/>
      <name val="Algerian"/>
      <family val="5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0" fontId="0" fillId="0" borderId="0" xfId="0" applyNumberFormat="1" applyAlignment="1">
      <alignment horizontal="center"/>
    </xf>
    <xf numFmtId="0" fontId="0" fillId="0" borderId="0" xfId="0" applyAlignment="1"/>
    <xf numFmtId="0" fontId="0" fillId="5" borderId="0" xfId="0" applyFill="1"/>
    <xf numFmtId="0" fontId="8" fillId="5" borderId="1" xfId="0" applyFont="1" applyFill="1" applyBorder="1" applyAlignment="1">
      <alignment horizontal="center" wrapText="1"/>
    </xf>
    <xf numFmtId="0" fontId="7" fillId="5" borderId="0" xfId="0" applyFont="1" applyFill="1" applyAlignment="1">
      <alignment horizontal="center"/>
    </xf>
    <xf numFmtId="0" fontId="0" fillId="6" borderId="0" xfId="0" applyFill="1"/>
    <xf numFmtId="0" fontId="0" fillId="5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0" fillId="8" borderId="0" xfId="0" applyFill="1"/>
    <xf numFmtId="0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 textRotation="255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1" fillId="9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9" fillId="5" borderId="0" xfId="0" applyFont="1" applyFill="1" applyAlignment="1">
      <alignment horizontal="center" textRotation="255"/>
    </xf>
  </cellXfs>
  <cellStyles count="1">
    <cellStyle name="Normal" xfId="0" builtinId="0"/>
  </cellStyles>
  <dxfs count="3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solid">
          <fgColor indexed="64"/>
          <bgColor rgb="FF7030A0"/>
        </patternFill>
      </fill>
    </dxf>
    <dxf>
      <numFmt numFmtId="0" formatCode="General"/>
    </dxf>
    <dxf>
      <numFmt numFmtId="19" formatCode="m/d/yyyy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1" indent="0" justifyLastLine="0" shrinkToFit="0" readingOrder="0"/>
    </dxf>
    <dxf>
      <fill>
        <patternFill>
          <bgColor theme="1"/>
        </patternFill>
      </fill>
    </dxf>
  </dxfs>
  <tableStyles count="4" defaultTableStyle="TableStyleMedium2" defaultPivotStyle="PivotStyleLight16">
    <tableStyle name="PivotTable Style 1" table="0" count="0" xr9:uid="{984EC8D3-3082-44A7-9C0C-696A79C6474B}"/>
    <tableStyle name="Table Style 1" pivot="0" count="0" xr9:uid="{CAC20FF5-B04A-46BE-8AE5-DAD387F7A379}"/>
    <tableStyle name="Table Style 2" pivot="0" count="0" xr9:uid="{6EB99AA3-8D40-4F2C-8052-B801059054B8}"/>
    <tableStyle name="Table Style 3" pivot="0" count="1" xr9:uid="{8D58617C-3078-4C87-A931-0A8C38B93066}">
      <tableStyleElement type="wholeTabl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312964</xdr:colOff>
      <xdr:row>4</xdr:row>
      <xdr:rowOff>68038</xdr:rowOff>
    </xdr:from>
    <xdr:to>
      <xdr:col>14</xdr:col>
      <xdr:colOff>163285</xdr:colOff>
      <xdr:row>5</xdr:row>
      <xdr:rowOff>71304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59F120-F561-4203-BCE8-B56C277F1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rgbClr val="00B0F0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Glas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1964" y="830038"/>
          <a:ext cx="2326821" cy="57476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  <a:reflection blurRad="6350" stA="50000" endA="300" endPos="55500" dist="50800" dir="5400000" sy="-100000" algn="bl" rotWithShape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123265</xdr:colOff>
      <xdr:row>2</xdr:row>
      <xdr:rowOff>168089</xdr:rowOff>
    </xdr:from>
    <xdr:to>
      <xdr:col>1</xdr:col>
      <xdr:colOff>1703294</xdr:colOff>
      <xdr:row>6</xdr:row>
      <xdr:rowOff>15828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D4FC0F-F388-4574-8205-43EA17890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Glas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5" y="549089"/>
          <a:ext cx="3339353" cy="6097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589711-CF72-469C-9CFD-B9B0FAEE853F}" name="Table9" displayName="Table9" ref="C5:L20" totalsRowShown="0" headerRowDxfId="32">
  <autoFilter ref="C5:L20" xr:uid="{14589711-CF72-469C-9CFD-B9B0FAEE853F}"/>
  <tableColumns count="10">
    <tableColumn id="1" xr3:uid="{0F5C145A-E045-49CA-B286-95839BB7C25F}" name="Product ID" dataDxfId="31"/>
    <tableColumn id="2" xr3:uid="{4C548D40-5D56-4033-9C84-711F4060D347}" name="Product  Name" dataDxfId="30">
      <calculatedColumnFormula>VLOOKUP(Table9[[#This Row],[Product ID]],Table134[],2,0)</calculatedColumnFormula>
    </tableColumn>
    <tableColumn id="3" xr3:uid="{9124DBE8-5CCC-4348-BCCF-10066035B8D3}" name="Purchase" dataDxfId="29">
      <calculatedColumnFormula>SUMIF(Table134[Product  Name],Table9[[#This Row],[Product  Name]],Table134[Quantity])</calculatedColumnFormula>
    </tableColumn>
    <tableColumn id="4" xr3:uid="{D8AD9157-1831-427B-B2EB-B4993CD118C4}" name="Quantity_x000a_Sold" dataDxfId="28">
      <calculatedColumnFormula>SUMIF(Table4[Product Name],Table9[[#This Row],[Product  Name]],Table4[Quantity])</calculatedColumnFormula>
    </tableColumn>
    <tableColumn id="5" xr3:uid="{C50BB298-09FF-48AA-855B-3D8C9976818D}" name="Quantity _x000a_Remaining" dataDxfId="27">
      <calculatedColumnFormula>Table9[[#This Row],[Purchase]]-Table9[[#This Row],[Quantity
Sold]]</calculatedColumnFormula>
    </tableColumn>
    <tableColumn id="6" xr3:uid="{D6D9FA29-EDBA-4155-8C57-31CE1304AF05}" name=" Purchase Rate(BDT)" dataDxfId="26">
      <calculatedColumnFormula>VLOOKUP(Table9[[#This Row],[Product ID]],Table134[],3,0)</calculatedColumnFormula>
    </tableColumn>
    <tableColumn id="7" xr3:uid="{90A020DC-E3D6-49B1-969B-CC7B292F38E7}" name="Total Cost (BDT)" dataDxfId="25">
      <calculatedColumnFormula>VLOOKUP(Purchase!C14,Table134[],5,0)</calculatedColumnFormula>
    </tableColumn>
    <tableColumn id="8" xr3:uid="{034307F3-C571-4337-B794-FAA519910FDA}" name="Per Piece Sales Rate_x000a_(BDT)" dataDxfId="24">
      <calculatedColumnFormula>VLOOKUP(Table9[[#This Row],[Product  Name]],Table4[[Product Name]:[Per Piece Rate(BDT)]],2,0)</calculatedColumnFormula>
    </tableColumn>
    <tableColumn id="9" xr3:uid="{FDD00797-8305-4887-B76F-EB33E3BFA6F7}" name=" Total Sales(BDT)" dataDxfId="23">
      <calculatedColumnFormula>Table9[[#This Row],[Quantity
Sold]]*Table9[[#This Row],[Per Piece Sales Rate
(BDT)]]</calculatedColumnFormula>
    </tableColumn>
    <tableColumn id="10" xr3:uid="{8673A0BE-D412-40C3-A67D-D702ACE2BD71}" name="Profit/Loss" dataDxfId="22">
      <calculatedColumnFormula>Table9[[#This Row],[Total Cost (BDT)]]-Table9[[#This Row],[ Total Sales(BDT)]]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BF4952-36E2-4B81-A016-6C64E5D1FB12}" name="Table134" displayName="Table134" ref="C13:H29" headerRowDxfId="21">
  <autoFilter ref="C13:H29" xr:uid="{29BF4952-36E2-4B81-A016-6C64E5D1FB12}"/>
  <tableColumns count="6">
    <tableColumn id="1" xr3:uid="{E05FB1B4-F289-4885-842A-D4CEA624FBDB}" name="Product ID" dataDxfId="20" totalsRowDxfId="19"/>
    <tableColumn id="2" xr3:uid="{1892069E-0C62-4313-B4D6-0A19FDE49702}" name="Product  Name" dataDxfId="18" totalsRowDxfId="17"/>
    <tableColumn id="3" xr3:uid="{5735043B-D644-42F0-880F-EDE54A3B3272}" name="Purchase Rate_x000a_(BDT)" dataDxfId="16" totalsRowDxfId="15"/>
    <tableColumn id="4" xr3:uid="{FE515E63-5B8A-492A-BB4D-FB286D60E5BD}" name="Quantity" dataDxfId="14" totalsRowDxfId="13"/>
    <tableColumn id="5" xr3:uid="{8FB7329F-AE29-4FF9-839C-43D1D3664220}" name="Purchase Amount_x000a_(BDT)" dataDxfId="12" totalsRowDxfId="11">
      <calculatedColumnFormula>Table134[[#This Row],[Purchase Rate
(BDT)]]*Table134[[#This Row],[Quantity]]</calculatedColumnFormula>
    </tableColumn>
    <tableColumn id="6" xr3:uid="{53405366-0292-44FC-B2BB-631040D40088}" name="Status" dataDxfId="10" totalsRowDxfId="9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EF460-52AB-434E-8077-7E8CF896C96E}" name="Table4" displayName="Table4" ref="E1:K27" totalsRowShown="0" headerRowDxfId="8" headerRowBorderDxfId="7" tableBorderDxfId="6">
  <autoFilter ref="E1:K27" xr:uid="{4B7EF460-52AB-434E-8077-7E8CF896C96E}"/>
  <tableColumns count="7">
    <tableColumn id="1" xr3:uid="{C57EDF6D-0FCF-4178-BAC5-0C8946252D62}" name="Date" dataDxfId="5"/>
    <tableColumn id="2" xr3:uid="{A1CA54A1-6AB3-4BEE-8F9D-B46A1875AC69}" name="Customer Name"/>
    <tableColumn id="3" xr3:uid="{7A69F2AA-2CF0-467C-8B8C-B78940646249}" name="Contact _x000a_Number" dataDxfId="4">
      <calculatedColumnFormula>VLOOKUP(Table4[[#This Row],[Product 
ID]],Table134[],1,0)</calculatedColumnFormula>
    </tableColumn>
    <tableColumn id="4" xr3:uid="{7216D956-2524-4D4F-8520-17CB970ADC8E}" name="Product _x000a_ID" dataDxfId="3"/>
    <tableColumn id="5" xr3:uid="{AB84FDD3-882D-45E9-9A81-6FCA263F7C6E}" name="Product Name" dataDxfId="2">
      <calculatedColumnFormula>VLOOKUP(Table4[[#This Row],[Product 
ID]],Table134[],2,0)</calculatedColumnFormula>
    </tableColumn>
    <tableColumn id="6" xr3:uid="{80C9DF11-8D1E-4565-95D7-728F8DB6D9A6}" name="Per Piece Rate(BDT)" dataDxfId="1"/>
    <tableColumn id="7" xr3:uid="{CF98EBA5-0C7E-4FAA-9216-5289BC984653}" name="Quantit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7D38-0F0D-48BA-A372-A9AD8D91DFAE}">
  <sheetPr>
    <tabColor rgb="FFFF0000"/>
  </sheetPr>
  <dimension ref="B3:O21"/>
  <sheetViews>
    <sheetView tabSelected="1" topLeftCell="C1" zoomScale="85" zoomScaleNormal="85" workbookViewId="0">
      <selection activeCell="I22" sqref="I22"/>
    </sheetView>
  </sheetViews>
  <sheetFormatPr defaultColWidth="18.5703125" defaultRowHeight="15" x14ac:dyDescent="0.25"/>
  <sheetData>
    <row r="3" spans="2:15" x14ac:dyDescent="0.25">
      <c r="C3" s="26" t="s">
        <v>77</v>
      </c>
      <c r="D3" s="27"/>
      <c r="E3" s="27"/>
      <c r="F3" s="27"/>
      <c r="G3" s="27"/>
      <c r="H3" s="9"/>
      <c r="I3" s="9"/>
      <c r="J3" s="28"/>
      <c r="K3" s="28"/>
      <c r="L3" s="28"/>
    </row>
    <row r="4" spans="2:15" x14ac:dyDescent="0.25">
      <c r="C4" s="27"/>
      <c r="D4" s="27"/>
      <c r="E4" s="27"/>
      <c r="F4" s="27"/>
      <c r="G4" s="27"/>
      <c r="H4" s="9"/>
      <c r="I4" s="9"/>
      <c r="J4" s="28"/>
      <c r="K4" s="28"/>
      <c r="L4" s="28"/>
    </row>
    <row r="5" spans="2:15" ht="45" x14ac:dyDescent="0.25">
      <c r="C5" s="4" t="s">
        <v>41</v>
      </c>
      <c r="D5" s="4" t="s">
        <v>26</v>
      </c>
      <c r="E5" s="4" t="s">
        <v>27</v>
      </c>
      <c r="F5" s="4" t="s">
        <v>78</v>
      </c>
      <c r="G5" s="4" t="s">
        <v>79</v>
      </c>
      <c r="H5" s="4" t="s">
        <v>82</v>
      </c>
      <c r="I5" s="4" t="s">
        <v>81</v>
      </c>
      <c r="J5" s="4" t="s">
        <v>83</v>
      </c>
      <c r="K5" s="4" t="s">
        <v>80</v>
      </c>
      <c r="L5" s="4" t="s">
        <v>28</v>
      </c>
      <c r="M5" s="29"/>
      <c r="N5" s="29"/>
      <c r="O5" s="29"/>
    </row>
    <row r="6" spans="2:15" ht="15" customHeight="1" x14ac:dyDescent="0.25">
      <c r="B6" s="25" t="s">
        <v>85</v>
      </c>
      <c r="C6" s="17">
        <v>101</v>
      </c>
      <c r="D6" s="1" t="str">
        <f>VLOOKUP(Table9[[#This Row],[Product ID]],Table134[],2,0)</f>
        <v>Mouse</v>
      </c>
      <c r="E6" s="6">
        <f>SUMIF(Table134[Product  Name],Table9[[#This Row],[Product  Name]],Table134[Quantity])</f>
        <v>20</v>
      </c>
      <c r="F6" s="16">
        <f>SUMIF(Table4[Product Name],Table9[[#This Row],[Product  Name]],Table4[Quantity])</f>
        <v>15</v>
      </c>
      <c r="G6" s="8">
        <f>Table9[[#This Row],[Purchase]]-Table9[[#This Row],[Quantity
Sold]]</f>
        <v>5</v>
      </c>
      <c r="H6" s="18">
        <f>VLOOKUP(Table9[[#This Row],[Product ID]],Table134[],3,0)</f>
        <v>500</v>
      </c>
      <c r="I6" s="10">
        <f>VLOOKUP(Purchase!C14,Table134[],5,0)</f>
        <v>10000</v>
      </c>
      <c r="J6" s="19">
        <f>VLOOKUP(Table9[[#This Row],[Product  Name]],Table4[[Product Name]:[Per Piece Rate(BDT)]],2,0)</f>
        <v>580</v>
      </c>
      <c r="K6" s="10">
        <f>Table9[[#This Row],[Quantity
Sold]]*Table9[[#This Row],[Per Piece Sales Rate
(BDT)]]</f>
        <v>8700</v>
      </c>
      <c r="L6" s="24">
        <f>Table9[[#This Row],[Total Cost (BDT)]]-Table9[[#This Row],[ Total Sales(BDT)]]</f>
        <v>1300</v>
      </c>
      <c r="M6" s="29"/>
      <c r="N6" s="29"/>
      <c r="O6" s="29"/>
    </row>
    <row r="7" spans="2:15" x14ac:dyDescent="0.25">
      <c r="B7" s="25"/>
      <c r="C7" s="17">
        <v>102</v>
      </c>
      <c r="D7" s="1" t="str">
        <f>VLOOKUP(Table9[[#This Row],[Product ID]],Table134[],2,0)</f>
        <v>Keyboard</v>
      </c>
      <c r="E7" s="6">
        <f>SUMIF(Table134[Product  Name],Table9[[#This Row],[Product  Name]],Table134[Quantity])</f>
        <v>20</v>
      </c>
      <c r="F7" s="7">
        <f>SUMIF(Table4[Product Name],Table9[[#This Row],[Product  Name]],Table4[Quantity])</f>
        <v>8</v>
      </c>
      <c r="G7" s="8">
        <f>Table9[[#This Row],[Purchase]]-Table9[[#This Row],[Quantity
Sold]]</f>
        <v>12</v>
      </c>
      <c r="H7" s="18">
        <f>VLOOKUP(Table9[[#This Row],[Product ID]],Table134[],3,0)</f>
        <v>400</v>
      </c>
      <c r="I7" s="10">
        <f>VLOOKUP(Purchase!C15,Table134[],5,0)</f>
        <v>8000</v>
      </c>
      <c r="J7" s="19">
        <f>VLOOKUP(Table9[[#This Row],[Product  Name]],Table4[[Product Name]:[Per Piece Rate(BDT)]],2,0)</f>
        <v>600</v>
      </c>
      <c r="K7" s="10">
        <f>Table9[[#This Row],[Quantity
Sold]]*Table9[[#This Row],[Per Piece Sales Rate
(BDT)]]</f>
        <v>4800</v>
      </c>
      <c r="L7" s="24">
        <f>Table9[[#This Row],[Total Cost (BDT)]]-Table9[[#This Row],[ Total Sales(BDT)]]</f>
        <v>3200</v>
      </c>
    </row>
    <row r="8" spans="2:15" x14ac:dyDescent="0.25">
      <c r="B8" s="25"/>
      <c r="C8" s="17">
        <v>103</v>
      </c>
      <c r="D8" s="1" t="str">
        <f>VLOOKUP(Table9[[#This Row],[Product ID]],Table134[],2,0)</f>
        <v>Speaker</v>
      </c>
      <c r="E8" s="6">
        <f>SUMIF(Table134[Product  Name],Table9[[#This Row],[Product  Name]],Table134[Quantity])</f>
        <v>25</v>
      </c>
      <c r="F8" s="7">
        <f>SUMIF(Table4[Product Name],Table9[[#This Row],[Product  Name]],Table4[Quantity])</f>
        <v>13</v>
      </c>
      <c r="G8" s="8">
        <f>Table9[[#This Row],[Purchase]]-Table9[[#This Row],[Quantity
Sold]]</f>
        <v>12</v>
      </c>
      <c r="H8" s="18">
        <f>VLOOKUP(Table9[[#This Row],[Product ID]],Table134[],3,0)</f>
        <v>800</v>
      </c>
      <c r="I8" s="10">
        <f>VLOOKUP(Purchase!C16,Table134[],5,0)</f>
        <v>16000</v>
      </c>
      <c r="J8" s="19">
        <f>VLOOKUP(Table9[[#This Row],[Product  Name]],Table4[[Product Name]:[Per Piece Rate(BDT)]],2,0)</f>
        <v>850</v>
      </c>
      <c r="K8" s="10">
        <f>Table9[[#This Row],[Quantity
Sold]]*Table9[[#This Row],[Per Piece Sales Rate
(BDT)]]</f>
        <v>11050</v>
      </c>
      <c r="L8" s="24">
        <f>Table9[[#This Row],[Total Cost (BDT)]]-Table9[[#This Row],[ Total Sales(BDT)]]</f>
        <v>4950</v>
      </c>
    </row>
    <row r="9" spans="2:15" ht="15" customHeight="1" x14ac:dyDescent="0.25">
      <c r="B9" s="25"/>
      <c r="C9" s="17">
        <v>104</v>
      </c>
      <c r="D9" s="1" t="str">
        <f>VLOOKUP(Table9[[#This Row],[Product ID]],Table134[],2,0)</f>
        <v>Monitor</v>
      </c>
      <c r="E9" s="6">
        <f>SUMIF(Table134[Product  Name],Table9[[#This Row],[Product  Name]],Table134[Quantity])</f>
        <v>20</v>
      </c>
      <c r="F9" s="7">
        <f>SUMIF(Table4[Product Name],Table9[[#This Row],[Product  Name]],Table4[Quantity])</f>
        <v>8</v>
      </c>
      <c r="G9" s="8">
        <f>Table9[[#This Row],[Purchase]]-Table9[[#This Row],[Quantity
Sold]]</f>
        <v>12</v>
      </c>
      <c r="H9" s="18">
        <f>VLOOKUP(Table9[[#This Row],[Product ID]],Table134[],3,0)</f>
        <v>2000</v>
      </c>
      <c r="I9" s="10">
        <f>VLOOKUP(Purchase!C17,Table134[],5,0)</f>
        <v>40000</v>
      </c>
      <c r="J9" s="19">
        <f>VLOOKUP(Table9[[#This Row],[Product  Name]],Table4[[Product Name]:[Per Piece Rate(BDT)]],2,0)</f>
        <v>2200</v>
      </c>
      <c r="K9" s="10">
        <f>Table9[[#This Row],[Quantity
Sold]]*Table9[[#This Row],[Per Piece Sales Rate
(BDT)]]</f>
        <v>17600</v>
      </c>
      <c r="L9" s="24">
        <f>Table9[[#This Row],[Total Cost (BDT)]]-Table9[[#This Row],[ Total Sales(BDT)]]</f>
        <v>22400</v>
      </c>
    </row>
    <row r="10" spans="2:15" ht="15" customHeight="1" x14ac:dyDescent="0.25">
      <c r="B10" s="25"/>
      <c r="C10" s="17">
        <v>105</v>
      </c>
      <c r="D10" s="1" t="str">
        <f>VLOOKUP(Table9[[#This Row],[Product ID]],Table134[],2,0)</f>
        <v>Printer</v>
      </c>
      <c r="E10" s="6">
        <f>SUMIF(Table134[Product  Name],Table9[[#This Row],[Product  Name]],Table134[Quantity])</f>
        <v>20</v>
      </c>
      <c r="F10" s="7">
        <f>SUMIF(Table4[Product Name],Table9[[#This Row],[Product  Name]],Table4[Quantity])</f>
        <v>12</v>
      </c>
      <c r="G10" s="8">
        <f>Table9[[#This Row],[Purchase]]-Table9[[#This Row],[Quantity
Sold]]</f>
        <v>8</v>
      </c>
      <c r="H10" s="18">
        <f>VLOOKUP(Table9[[#This Row],[Product ID]],Table134[],3,0)</f>
        <v>3000</v>
      </c>
      <c r="I10" s="10">
        <f>VLOOKUP(Purchase!C18,Table134[],5,0)</f>
        <v>60000</v>
      </c>
      <c r="J10" s="19">
        <f>VLOOKUP(Table9[[#This Row],[Product  Name]],Table4[[Product Name]:[Per Piece Rate(BDT)]],2,0)</f>
        <v>3050</v>
      </c>
      <c r="K10" s="10">
        <f>Table9[[#This Row],[Quantity
Sold]]*Table9[[#This Row],[Per Piece Sales Rate
(BDT)]]</f>
        <v>36600</v>
      </c>
      <c r="L10" s="24">
        <f>Table9[[#This Row],[Total Cost (BDT)]]-Table9[[#This Row],[ Total Sales(BDT)]]</f>
        <v>23400</v>
      </c>
    </row>
    <row r="11" spans="2:15" x14ac:dyDescent="0.25">
      <c r="B11" s="25"/>
      <c r="C11" s="17">
        <v>106</v>
      </c>
      <c r="D11" s="1" t="str">
        <f>VLOOKUP(Table9[[#This Row],[Product ID]],Table134[],2,0)</f>
        <v>Mother Board</v>
      </c>
      <c r="E11" s="6">
        <f>SUMIF(Table134[Product  Name],Table9[[#This Row],[Product  Name]],Table134[Quantity])</f>
        <v>20</v>
      </c>
      <c r="F11" s="7">
        <f>SUMIF(Table4[Product Name],Table9[[#This Row],[Product  Name]],Table4[Quantity])</f>
        <v>17</v>
      </c>
      <c r="G11" s="8">
        <f>Table9[[#This Row],[Purchase]]-Table9[[#This Row],[Quantity
Sold]]</f>
        <v>3</v>
      </c>
      <c r="H11" s="18">
        <f>VLOOKUP(Table9[[#This Row],[Product ID]],Table134[],3,0)</f>
        <v>5000</v>
      </c>
      <c r="I11" s="10">
        <f>VLOOKUP(Purchase!C19,Table134[],5,0)</f>
        <v>100000</v>
      </c>
      <c r="J11" s="19">
        <f>VLOOKUP(Table9[[#This Row],[Product  Name]],Table4[[Product Name]:[Per Piece Rate(BDT)]],2,0)</f>
        <v>5200</v>
      </c>
      <c r="K11" s="10">
        <f>Table9[[#This Row],[Quantity
Sold]]*Table9[[#This Row],[Per Piece Sales Rate
(BDT)]]</f>
        <v>88400</v>
      </c>
      <c r="L11" s="24">
        <f>Table9[[#This Row],[Total Cost (BDT)]]-Table9[[#This Row],[ Total Sales(BDT)]]</f>
        <v>11600</v>
      </c>
    </row>
    <row r="12" spans="2:15" x14ac:dyDescent="0.25">
      <c r="B12" s="25"/>
      <c r="C12" s="17">
        <v>107</v>
      </c>
      <c r="D12" s="1" t="str">
        <f>VLOOKUP(Table9[[#This Row],[Product ID]],Table134[],2,0)</f>
        <v>Hard Disk</v>
      </c>
      <c r="E12" s="6">
        <f>SUMIF(Table134[Product  Name],Table9[[#This Row],[Product  Name]],Table134[Quantity])</f>
        <v>20</v>
      </c>
      <c r="F12" s="7">
        <f>SUMIF(Table4[Product Name],Table9[[#This Row],[Product  Name]],Table4[Quantity])</f>
        <v>3</v>
      </c>
      <c r="G12" s="8">
        <f>Table9[[#This Row],[Purchase]]-Table9[[#This Row],[Quantity
Sold]]</f>
        <v>17</v>
      </c>
      <c r="H12" s="18">
        <f>VLOOKUP(Table9[[#This Row],[Product ID]],Table134[],3,0)</f>
        <v>1200</v>
      </c>
      <c r="I12" s="10">
        <f>VLOOKUP(Purchase!C20,Table134[],5,0)</f>
        <v>24000</v>
      </c>
      <c r="J12" s="19">
        <f>VLOOKUP(Table9[[#This Row],[Product  Name]],Table4[[Product Name]:[Per Piece Rate(BDT)]],2,0)</f>
        <v>1250</v>
      </c>
      <c r="K12" s="10">
        <f>Table9[[#This Row],[Quantity
Sold]]*Table9[[#This Row],[Per Piece Sales Rate
(BDT)]]</f>
        <v>3750</v>
      </c>
      <c r="L12" s="24">
        <f>Table9[[#This Row],[Total Cost (BDT)]]-Table9[[#This Row],[ Total Sales(BDT)]]</f>
        <v>20250</v>
      </c>
    </row>
    <row r="13" spans="2:15" x14ac:dyDescent="0.25">
      <c r="B13" s="25"/>
      <c r="C13" s="17">
        <v>108</v>
      </c>
      <c r="D13" s="1" t="str">
        <f>VLOOKUP(Table9[[#This Row],[Product ID]],Table134[],2,0)</f>
        <v>CD Rom</v>
      </c>
      <c r="E13" s="6">
        <f>SUMIF(Table134[Product  Name],Table9[[#This Row],[Product  Name]],Table134[Quantity])</f>
        <v>20</v>
      </c>
      <c r="F13" s="7">
        <f>SUMIF(Table4[Product Name],Table9[[#This Row],[Product  Name]],Table4[Quantity])</f>
        <v>5</v>
      </c>
      <c r="G13" s="8">
        <f>Table9[[#This Row],[Purchase]]-Table9[[#This Row],[Quantity
Sold]]</f>
        <v>15</v>
      </c>
      <c r="H13" s="18">
        <f>VLOOKUP(Table9[[#This Row],[Product ID]],Table134[],3,0)</f>
        <v>1500</v>
      </c>
      <c r="I13" s="10">
        <f>VLOOKUP(Purchase!C21,Table134[],5,0)</f>
        <v>30000</v>
      </c>
      <c r="J13" s="19">
        <f>VLOOKUP(Table9[[#This Row],[Product  Name]],Table4[[Product Name]:[Per Piece Rate(BDT)]],2,0)</f>
        <v>1550</v>
      </c>
      <c r="K13" s="10">
        <f>Table9[[#This Row],[Quantity
Sold]]*Table9[[#This Row],[Per Piece Sales Rate
(BDT)]]</f>
        <v>7750</v>
      </c>
      <c r="L13" s="24">
        <f>Table9[[#This Row],[Total Cost (BDT)]]-Table9[[#This Row],[ Total Sales(BDT)]]</f>
        <v>22250</v>
      </c>
    </row>
    <row r="14" spans="2:15" x14ac:dyDescent="0.25">
      <c r="B14" s="25"/>
      <c r="C14" s="17">
        <v>109</v>
      </c>
      <c r="D14" s="1" t="str">
        <f>VLOOKUP(Table9[[#This Row],[Product ID]],Table134[],2,0)</f>
        <v>Floppy Drive</v>
      </c>
      <c r="E14" s="6">
        <f>SUMIF(Table134[Product  Name],Table9[[#This Row],[Product  Name]],Table134[Quantity])</f>
        <v>20</v>
      </c>
      <c r="F14" s="7">
        <f>SUMIF(Table4[Product Name],Table9[[#This Row],[Product  Name]],Table4[Quantity])</f>
        <v>12</v>
      </c>
      <c r="G14" s="8">
        <f>Table9[[#This Row],[Purchase]]-Table9[[#This Row],[Quantity
Sold]]</f>
        <v>8</v>
      </c>
      <c r="H14" s="18">
        <f>VLOOKUP(Table9[[#This Row],[Product ID]],Table134[],3,0)</f>
        <v>50</v>
      </c>
      <c r="I14" s="10">
        <f>VLOOKUP(Purchase!C22,Table134[],5,0)</f>
        <v>1000</v>
      </c>
      <c r="J14" s="19">
        <f>VLOOKUP(Table9[[#This Row],[Product  Name]],Table4[[Product Name]:[Per Piece Rate(BDT)]],2,0)</f>
        <v>60</v>
      </c>
      <c r="K14" s="10">
        <f>Table9[[#This Row],[Quantity
Sold]]*Table9[[#This Row],[Per Piece Sales Rate
(BDT)]]</f>
        <v>720</v>
      </c>
      <c r="L14" s="24">
        <f>Table9[[#This Row],[Total Cost (BDT)]]-Table9[[#This Row],[ Total Sales(BDT)]]</f>
        <v>280</v>
      </c>
    </row>
    <row r="15" spans="2:15" x14ac:dyDescent="0.25">
      <c r="B15" s="25"/>
      <c r="C15" s="17">
        <v>110</v>
      </c>
      <c r="D15" s="1" t="str">
        <f>VLOOKUP(Table9[[#This Row],[Product ID]],Table134[],2,0)</f>
        <v>Ram</v>
      </c>
      <c r="E15" s="6">
        <f>SUMIF(Table134[Product  Name],Table9[[#This Row],[Product  Name]],Table134[Quantity])</f>
        <v>20</v>
      </c>
      <c r="F15" s="7">
        <f>SUMIF(Table4[Product Name],Table9[[#This Row],[Product  Name]],Table4[Quantity])</f>
        <v>9</v>
      </c>
      <c r="G15" s="8">
        <f>Table9[[#This Row],[Purchase]]-Table9[[#This Row],[Quantity
Sold]]</f>
        <v>11</v>
      </c>
      <c r="H15" s="18">
        <f>VLOOKUP(Table9[[#This Row],[Product ID]],Table134[],3,0)</f>
        <v>2500</v>
      </c>
      <c r="I15" s="10">
        <f>VLOOKUP(Purchase!C23,Table134[],5,0)</f>
        <v>50000</v>
      </c>
      <c r="J15" s="19">
        <f>VLOOKUP(Table9[[#This Row],[Product  Name]],Table4[[Product Name]:[Per Piece Rate(BDT)]],2,0)</f>
        <v>2550</v>
      </c>
      <c r="K15" s="10">
        <f>Table9[[#This Row],[Quantity
Sold]]*Table9[[#This Row],[Per Piece Sales Rate
(BDT)]]</f>
        <v>22950</v>
      </c>
      <c r="L15" s="24">
        <f>Table9[[#This Row],[Total Cost (BDT)]]-Table9[[#This Row],[ Total Sales(BDT)]]</f>
        <v>27050</v>
      </c>
    </row>
    <row r="16" spans="2:15" x14ac:dyDescent="0.25">
      <c r="B16" s="25"/>
      <c r="C16" s="17">
        <v>111</v>
      </c>
      <c r="D16" s="1" t="str">
        <f>VLOOKUP(Table9[[#This Row],[Product ID]],Table134[],2,0)</f>
        <v>SSD</v>
      </c>
      <c r="E16" s="6">
        <f>SUMIF(Table134[Product  Name],Table9[[#This Row],[Product  Name]],Table134[Quantity])</f>
        <v>20</v>
      </c>
      <c r="F16" s="7">
        <f>SUMIF(Table4[Product Name],Table9[[#This Row],[Product  Name]],Table4[Quantity])</f>
        <v>8</v>
      </c>
      <c r="G16" s="8">
        <f>Table9[[#This Row],[Purchase]]-Table9[[#This Row],[Quantity
Sold]]</f>
        <v>12</v>
      </c>
      <c r="H16" s="18">
        <f>VLOOKUP(Table9[[#This Row],[Product ID]],Table134[],3,0)</f>
        <v>1800</v>
      </c>
      <c r="I16" s="10">
        <f>VLOOKUP(Purchase!C24,Table134[],5,0)</f>
        <v>36000</v>
      </c>
      <c r="J16" s="19">
        <f>VLOOKUP(Table9[[#This Row],[Product  Name]],Table4[[Product Name]:[Per Piece Rate(BDT)]],2,0)</f>
        <v>2000</v>
      </c>
      <c r="K16" s="10">
        <f>Table9[[#This Row],[Quantity
Sold]]*Table9[[#This Row],[Per Piece Sales Rate
(BDT)]]</f>
        <v>16000</v>
      </c>
      <c r="L16" s="24">
        <f>Table9[[#This Row],[Total Cost (BDT)]]-Table9[[#This Row],[ Total Sales(BDT)]]</f>
        <v>20000</v>
      </c>
    </row>
    <row r="17" spans="2:12" x14ac:dyDescent="0.25">
      <c r="B17" s="25"/>
      <c r="C17" s="17">
        <v>112</v>
      </c>
      <c r="D17" s="1" t="str">
        <f>VLOOKUP(Table9[[#This Row],[Product ID]],Table134[],2,0)</f>
        <v>Headphone</v>
      </c>
      <c r="E17" s="6">
        <f>SUMIF(Table134[Product  Name],Table9[[#This Row],[Product  Name]],Table134[Quantity])</f>
        <v>20</v>
      </c>
      <c r="F17" s="7">
        <f>SUMIF(Table4[Product Name],Table9[[#This Row],[Product  Name]],Table4[Quantity])</f>
        <v>3</v>
      </c>
      <c r="G17" s="8">
        <f>Table9[[#This Row],[Purchase]]-Table9[[#This Row],[Quantity
Sold]]</f>
        <v>17</v>
      </c>
      <c r="H17" s="18">
        <f>VLOOKUP(Table9[[#This Row],[Product ID]],Table134[],3,0)</f>
        <v>300</v>
      </c>
      <c r="I17" s="10">
        <f>VLOOKUP(Purchase!C25,Table134[],5,0)</f>
        <v>6000</v>
      </c>
      <c r="J17" s="19">
        <f>VLOOKUP(Table9[[#This Row],[Product  Name]],Table4[[Product Name]:[Per Piece Rate(BDT)]],2,0)</f>
        <v>350</v>
      </c>
      <c r="K17" s="10">
        <f>Table9[[#This Row],[Quantity
Sold]]*Table9[[#This Row],[Per Piece Sales Rate
(BDT)]]</f>
        <v>1050</v>
      </c>
      <c r="L17" s="24">
        <f>Table9[[#This Row],[Total Cost (BDT)]]-Table9[[#This Row],[ Total Sales(BDT)]]</f>
        <v>4950</v>
      </c>
    </row>
    <row r="18" spans="2:12" x14ac:dyDescent="0.25">
      <c r="C18" s="17">
        <v>113</v>
      </c>
      <c r="D18" s="1" t="str">
        <f>VLOOKUP(Table9[[#This Row],[Product ID]],Table134[],2,0)</f>
        <v>Pendrive</v>
      </c>
      <c r="E18" s="6">
        <f>SUMIF(Table134[Product  Name],Table9[[#This Row],[Product  Name]],Table134[Quantity])</f>
        <v>20</v>
      </c>
      <c r="F18" s="7">
        <f>SUMIF(Table4[Product Name],Table9[[#This Row],[Product  Name]],Table4[Quantity])</f>
        <v>9</v>
      </c>
      <c r="G18" s="8">
        <f>Table9[[#This Row],[Purchase]]-Table9[[#This Row],[Quantity
Sold]]</f>
        <v>11</v>
      </c>
      <c r="H18" s="18">
        <f>VLOOKUP(Table9[[#This Row],[Product ID]],Table134[],3,0)</f>
        <v>700</v>
      </c>
      <c r="I18" s="10">
        <f>VLOOKUP(Purchase!C26,Table134[],5,0)</f>
        <v>14000</v>
      </c>
      <c r="J18" s="19">
        <f>VLOOKUP(Table9[[#This Row],[Product  Name]],Table4[[Product Name]:[Per Piece Rate(BDT)]],2,0)</f>
        <v>750</v>
      </c>
      <c r="K18" s="10">
        <f>Table9[[#This Row],[Quantity
Sold]]*Table9[[#This Row],[Per Piece Sales Rate
(BDT)]]</f>
        <v>6750</v>
      </c>
      <c r="L18" s="24">
        <f>Table9[[#This Row],[Total Cost (BDT)]]-Table9[[#This Row],[ Total Sales(BDT)]]</f>
        <v>7250</v>
      </c>
    </row>
    <row r="19" spans="2:12" x14ac:dyDescent="0.25">
      <c r="C19" s="17">
        <v>114</v>
      </c>
      <c r="D19" s="1" t="str">
        <f>VLOOKUP(Table9[[#This Row],[Product ID]],Table134[],2,0)</f>
        <v>Charger</v>
      </c>
      <c r="E19" s="6">
        <f>SUMIF(Table134[Product  Name],Table9[[#This Row],[Product  Name]],Table134[Quantity])</f>
        <v>20</v>
      </c>
      <c r="F19" s="7">
        <f>SUMIF(Table4[Product Name],Table9[[#This Row],[Product  Name]],Table4[Quantity])</f>
        <v>6</v>
      </c>
      <c r="G19" s="8">
        <f>Table9[[#This Row],[Purchase]]-Table9[[#This Row],[Quantity
Sold]]</f>
        <v>14</v>
      </c>
      <c r="H19" s="18">
        <f>VLOOKUP(Table9[[#This Row],[Product ID]],Table134[],3,0)</f>
        <v>1300</v>
      </c>
      <c r="I19" s="10">
        <f>VLOOKUP(Purchase!C27,Table134[],5,0)</f>
        <v>26000</v>
      </c>
      <c r="J19" s="19">
        <f>VLOOKUP(Table9[[#This Row],[Product  Name]],Table4[[Product Name]:[Per Piece Rate(BDT)]],2,0)</f>
        <v>1400</v>
      </c>
      <c r="K19" s="10">
        <f>Table9[[#This Row],[Quantity
Sold]]*Table9[[#This Row],[Per Piece Sales Rate
(BDT)]]</f>
        <v>8400</v>
      </c>
      <c r="L19" s="24">
        <f>Table9[[#This Row],[Total Cost (BDT)]]-Table9[[#This Row],[ Total Sales(BDT)]]</f>
        <v>17600</v>
      </c>
    </row>
    <row r="20" spans="2:12" x14ac:dyDescent="0.25">
      <c r="C20" s="17">
        <v>115</v>
      </c>
      <c r="D20" s="1" t="str">
        <f>VLOOKUP(Table9[[#This Row],[Product ID]],Table134[],2,0)</f>
        <v>Battery</v>
      </c>
      <c r="E20" s="6">
        <f>SUMIF(Table134[Product  Name],Table9[[#This Row],[Product  Name]],Table134[Quantity])</f>
        <v>20</v>
      </c>
      <c r="F20" s="7">
        <f>SUMIF(Table4[Product Name],Table9[[#This Row],[Product  Name]],Table4[Quantity])</f>
        <v>11</v>
      </c>
      <c r="G20" s="8">
        <f>Table9[[#This Row],[Purchase]]-Table9[[#This Row],[Quantity
Sold]]</f>
        <v>9</v>
      </c>
      <c r="H20" s="18">
        <f>VLOOKUP(Table9[[#This Row],[Product ID]],Table134[],3,0)</f>
        <v>2100</v>
      </c>
      <c r="I20" s="10">
        <f>VLOOKUP(Purchase!C28,Table134[],5,0)</f>
        <v>42000</v>
      </c>
      <c r="J20" s="19">
        <f>VLOOKUP(Table9[[#This Row],[Product  Name]],Table4[[Product Name]:[Per Piece Rate(BDT)]],2,0)</f>
        <v>2200</v>
      </c>
      <c r="K20" s="10">
        <f>Table9[[#This Row],[Quantity
Sold]]*Table9[[#This Row],[Per Piece Sales Rate
(BDT)]]</f>
        <v>24200</v>
      </c>
      <c r="L20" s="24">
        <f>Table9[[#This Row],[Total Cost (BDT)]]-Table9[[#This Row],[ Total Sales(BDT)]]</f>
        <v>17800</v>
      </c>
    </row>
    <row r="21" spans="2:12" x14ac:dyDescent="0.25">
      <c r="C21" s="15"/>
      <c r="D21" s="15"/>
      <c r="E21" s="21" t="s">
        <v>84</v>
      </c>
      <c r="F21" s="15"/>
      <c r="G21" s="15"/>
      <c r="H21" s="15"/>
      <c r="I21" s="22">
        <f>SUM(Table9[Total Cost (BDT)])</f>
        <v>463000</v>
      </c>
      <c r="K21" s="12">
        <f>SUM(K6,K7,K8,K9,K10,K11,K12,K13,K14,K15,K16,K17,K18,K19,K20)</f>
        <v>258720</v>
      </c>
      <c r="L21" s="23">
        <f>SUM(Table9[Profit/Loss])</f>
        <v>204280</v>
      </c>
    </row>
  </sheetData>
  <mergeCells count="5">
    <mergeCell ref="B6:B17"/>
    <mergeCell ref="C3:G4"/>
    <mergeCell ref="J3:L4"/>
    <mergeCell ref="N5:O6"/>
    <mergeCell ref="M5:M6"/>
  </mergeCells>
  <pageMargins left="0.7" right="0.7" top="0.75" bottom="0.75" header="0.3" footer="0.3"/>
  <ignoredErrors>
    <ignoredError sqref="J6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FDF-9E21-4343-A2FC-D590202F8BF5}">
  <sheetPr>
    <tabColor rgb="FF00B050"/>
  </sheetPr>
  <dimension ref="A3:H29"/>
  <sheetViews>
    <sheetView topLeftCell="A11" zoomScale="85" zoomScaleNormal="85" workbookViewId="0">
      <selection activeCell="C3" sqref="C3:G7"/>
    </sheetView>
  </sheetViews>
  <sheetFormatPr defaultColWidth="26.42578125" defaultRowHeight="15" customHeight="1" x14ac:dyDescent="0.25"/>
  <sheetData>
    <row r="3" spans="1:8" ht="15" customHeight="1" x14ac:dyDescent="0.25">
      <c r="C3" s="30" t="s">
        <v>86</v>
      </c>
      <c r="D3" s="30"/>
      <c r="E3" s="30"/>
      <c r="F3" s="30"/>
      <c r="G3" s="30"/>
    </row>
    <row r="4" spans="1:8" ht="15" customHeight="1" x14ac:dyDescent="0.25">
      <c r="A4" s="29"/>
      <c r="B4" s="29"/>
      <c r="C4" s="30"/>
      <c r="D4" s="30"/>
      <c r="E4" s="30"/>
      <c r="F4" s="30"/>
      <c r="G4" s="30"/>
    </row>
    <row r="5" spans="1:8" ht="15" customHeight="1" x14ac:dyDescent="0.25">
      <c r="A5" s="29"/>
      <c r="B5" s="29"/>
      <c r="C5" s="30"/>
      <c r="D5" s="30"/>
      <c r="E5" s="30"/>
      <c r="F5" s="30"/>
      <c r="G5" s="30"/>
    </row>
    <row r="6" spans="1:8" ht="15" customHeight="1" x14ac:dyDescent="0.25">
      <c r="A6" s="29"/>
      <c r="B6" s="29"/>
      <c r="C6" s="30"/>
      <c r="D6" s="30"/>
      <c r="E6" s="30"/>
      <c r="F6" s="30"/>
      <c r="G6" s="30"/>
      <c r="H6" s="11"/>
    </row>
    <row r="7" spans="1:8" ht="15" customHeight="1" x14ac:dyDescent="0.25">
      <c r="C7" s="30"/>
      <c r="D7" s="30"/>
      <c r="E7" s="30"/>
      <c r="F7" s="30"/>
      <c r="G7" s="30"/>
      <c r="H7" s="11"/>
    </row>
    <row r="11" spans="1:8" ht="15" customHeight="1" x14ac:dyDescent="0.25">
      <c r="C11" s="31" t="s">
        <v>40</v>
      </c>
      <c r="D11" s="27"/>
      <c r="E11" s="27"/>
      <c r="F11" s="27"/>
      <c r="G11" s="27"/>
      <c r="H11" s="28"/>
    </row>
    <row r="12" spans="1:8" ht="15" customHeight="1" x14ac:dyDescent="0.25">
      <c r="C12" s="27"/>
      <c r="D12" s="27"/>
      <c r="E12" s="27"/>
      <c r="F12" s="27"/>
      <c r="G12" s="27"/>
      <c r="H12" s="28"/>
    </row>
    <row r="13" spans="1:8" ht="28.5" customHeight="1" x14ac:dyDescent="0.25">
      <c r="C13" s="3" t="s">
        <v>41</v>
      </c>
      <c r="D13" s="3" t="s">
        <v>26</v>
      </c>
      <c r="E13" s="3" t="s">
        <v>37</v>
      </c>
      <c r="F13" s="3" t="s">
        <v>1</v>
      </c>
      <c r="G13" s="3" t="s">
        <v>36</v>
      </c>
      <c r="H13" s="3" t="s">
        <v>38</v>
      </c>
    </row>
    <row r="14" spans="1:8" ht="15" customHeight="1" x14ac:dyDescent="0.25">
      <c r="C14" s="17">
        <v>101</v>
      </c>
      <c r="D14" s="1" t="s">
        <v>2</v>
      </c>
      <c r="E14" s="1">
        <v>500</v>
      </c>
      <c r="F14" s="1">
        <v>20</v>
      </c>
      <c r="G14" s="1">
        <f>Table134[[#This Row],[Purchase Rate
(BDT)]]*Table134[[#This Row],[Quantity]]</f>
        <v>10000</v>
      </c>
      <c r="H14" s="6" t="s">
        <v>39</v>
      </c>
    </row>
    <row r="15" spans="1:8" ht="15" customHeight="1" x14ac:dyDescent="0.25">
      <c r="C15" s="17">
        <v>102</v>
      </c>
      <c r="D15" s="1" t="s">
        <v>3</v>
      </c>
      <c r="E15" s="1">
        <v>400</v>
      </c>
      <c r="F15" s="1">
        <v>20</v>
      </c>
      <c r="G15" s="1">
        <f>Table134[[#This Row],[Purchase Rate
(BDT)]]*Table134[[#This Row],[Quantity]]</f>
        <v>8000</v>
      </c>
      <c r="H15" s="6" t="s">
        <v>39</v>
      </c>
    </row>
    <row r="16" spans="1:8" ht="15" customHeight="1" x14ac:dyDescent="0.25">
      <c r="C16" s="17">
        <v>103</v>
      </c>
      <c r="D16" s="1" t="s">
        <v>4</v>
      </c>
      <c r="E16" s="1">
        <v>800</v>
      </c>
      <c r="F16" s="1">
        <v>20</v>
      </c>
      <c r="G16" s="1">
        <f>Table134[[#This Row],[Purchase Rate
(BDT)]]*Table134[[#This Row],[Quantity]]</f>
        <v>16000</v>
      </c>
      <c r="H16" s="6" t="s">
        <v>39</v>
      </c>
    </row>
    <row r="17" spans="3:8" ht="15" customHeight="1" x14ac:dyDescent="0.25">
      <c r="C17" s="17">
        <v>104</v>
      </c>
      <c r="D17" s="1" t="s">
        <v>5</v>
      </c>
      <c r="E17" s="1">
        <v>2000</v>
      </c>
      <c r="F17" s="1">
        <v>20</v>
      </c>
      <c r="G17" s="1">
        <f>Table134[[#This Row],[Purchase Rate
(BDT)]]*Table134[[#This Row],[Quantity]]</f>
        <v>40000</v>
      </c>
      <c r="H17" s="6" t="s">
        <v>39</v>
      </c>
    </row>
    <row r="18" spans="3:8" ht="15" customHeight="1" x14ac:dyDescent="0.25">
      <c r="C18" s="17">
        <v>105</v>
      </c>
      <c r="D18" s="1" t="s">
        <v>6</v>
      </c>
      <c r="E18" s="1">
        <v>3000</v>
      </c>
      <c r="F18" s="1">
        <v>20</v>
      </c>
      <c r="G18" s="1">
        <f>Table134[[#This Row],[Purchase Rate
(BDT)]]*Table134[[#This Row],[Quantity]]</f>
        <v>60000</v>
      </c>
      <c r="H18" s="6" t="s">
        <v>39</v>
      </c>
    </row>
    <row r="19" spans="3:8" ht="15" customHeight="1" x14ac:dyDescent="0.25">
      <c r="C19" s="17">
        <v>106</v>
      </c>
      <c r="D19" s="1" t="s">
        <v>7</v>
      </c>
      <c r="E19" s="1">
        <v>5000</v>
      </c>
      <c r="F19" s="1">
        <v>20</v>
      </c>
      <c r="G19" s="1">
        <f>Table134[[#This Row],[Purchase Rate
(BDT)]]*Table134[[#This Row],[Quantity]]</f>
        <v>100000</v>
      </c>
      <c r="H19" s="6" t="s">
        <v>39</v>
      </c>
    </row>
    <row r="20" spans="3:8" ht="15" customHeight="1" x14ac:dyDescent="0.25">
      <c r="C20" s="17">
        <v>107</v>
      </c>
      <c r="D20" s="1" t="s">
        <v>8</v>
      </c>
      <c r="E20" s="1">
        <v>1200</v>
      </c>
      <c r="F20" s="1">
        <v>20</v>
      </c>
      <c r="G20" s="1">
        <f>Table134[[#This Row],[Purchase Rate
(BDT)]]*Table134[[#This Row],[Quantity]]</f>
        <v>24000</v>
      </c>
      <c r="H20" s="6" t="s">
        <v>39</v>
      </c>
    </row>
    <row r="21" spans="3:8" ht="15" customHeight="1" x14ac:dyDescent="0.25">
      <c r="C21" s="17">
        <v>108</v>
      </c>
      <c r="D21" s="1" t="s">
        <v>9</v>
      </c>
      <c r="E21" s="1">
        <v>1500</v>
      </c>
      <c r="F21" s="1">
        <v>20</v>
      </c>
      <c r="G21" s="1">
        <f>Table134[[#This Row],[Purchase Rate
(BDT)]]*Table134[[#This Row],[Quantity]]</f>
        <v>30000</v>
      </c>
      <c r="H21" s="6" t="s">
        <v>39</v>
      </c>
    </row>
    <row r="22" spans="3:8" ht="15" customHeight="1" x14ac:dyDescent="0.25">
      <c r="C22" s="17">
        <v>109</v>
      </c>
      <c r="D22" s="1" t="s">
        <v>10</v>
      </c>
      <c r="E22" s="1">
        <v>50</v>
      </c>
      <c r="F22" s="1">
        <v>20</v>
      </c>
      <c r="G22" s="1">
        <f>Table134[[#This Row],[Purchase Rate
(BDT)]]*Table134[[#This Row],[Quantity]]</f>
        <v>1000</v>
      </c>
      <c r="H22" s="6" t="s">
        <v>39</v>
      </c>
    </row>
    <row r="23" spans="3:8" ht="15" customHeight="1" x14ac:dyDescent="0.25">
      <c r="C23" s="17">
        <v>110</v>
      </c>
      <c r="D23" s="1" t="s">
        <v>11</v>
      </c>
      <c r="E23" s="1">
        <v>2500</v>
      </c>
      <c r="F23" s="1">
        <v>20</v>
      </c>
      <c r="G23" s="1">
        <f>Table134[[#This Row],[Purchase Rate
(BDT)]]*Table134[[#This Row],[Quantity]]</f>
        <v>50000</v>
      </c>
      <c r="H23" s="6" t="s">
        <v>39</v>
      </c>
    </row>
    <row r="24" spans="3:8" ht="15" customHeight="1" x14ac:dyDescent="0.25">
      <c r="C24" s="17">
        <v>111</v>
      </c>
      <c r="D24" s="1" t="s">
        <v>12</v>
      </c>
      <c r="E24" s="1">
        <v>1800</v>
      </c>
      <c r="F24" s="1">
        <v>20</v>
      </c>
      <c r="G24" s="1">
        <f>Table134[[#This Row],[Purchase Rate
(BDT)]]*Table134[[#This Row],[Quantity]]</f>
        <v>36000</v>
      </c>
      <c r="H24" s="6" t="s">
        <v>39</v>
      </c>
    </row>
    <row r="25" spans="3:8" ht="15" customHeight="1" x14ac:dyDescent="0.25">
      <c r="C25" s="17">
        <v>112</v>
      </c>
      <c r="D25" s="1" t="s">
        <v>14</v>
      </c>
      <c r="E25" s="1">
        <v>300</v>
      </c>
      <c r="F25" s="1">
        <v>20</v>
      </c>
      <c r="G25" s="1">
        <f>Table134[[#This Row],[Purchase Rate
(BDT)]]*Table134[[#This Row],[Quantity]]</f>
        <v>6000</v>
      </c>
      <c r="H25" s="6" t="s">
        <v>39</v>
      </c>
    </row>
    <row r="26" spans="3:8" ht="15" customHeight="1" x14ac:dyDescent="0.25">
      <c r="C26" s="17">
        <v>113</v>
      </c>
      <c r="D26" s="1" t="s">
        <v>13</v>
      </c>
      <c r="E26" s="1">
        <v>700</v>
      </c>
      <c r="F26" s="1">
        <v>20</v>
      </c>
      <c r="G26" s="1">
        <f>Table134[[#This Row],[Purchase Rate
(BDT)]]*Table134[[#This Row],[Quantity]]</f>
        <v>14000</v>
      </c>
      <c r="H26" s="6" t="s">
        <v>39</v>
      </c>
    </row>
    <row r="27" spans="3:8" ht="15" customHeight="1" x14ac:dyDescent="0.25">
      <c r="C27" s="17">
        <v>114</v>
      </c>
      <c r="D27" s="1" t="s">
        <v>15</v>
      </c>
      <c r="E27" s="1">
        <v>1300</v>
      </c>
      <c r="F27" s="1">
        <v>20</v>
      </c>
      <c r="G27" s="1">
        <f>Table134[[#This Row],[Purchase Rate
(BDT)]]*Table134[[#This Row],[Quantity]]</f>
        <v>26000</v>
      </c>
      <c r="H27" s="6" t="s">
        <v>39</v>
      </c>
    </row>
    <row r="28" spans="3:8" ht="15" customHeight="1" x14ac:dyDescent="0.25">
      <c r="C28" s="17">
        <v>115</v>
      </c>
      <c r="D28" s="1" t="s">
        <v>16</v>
      </c>
      <c r="E28" s="1">
        <v>2100</v>
      </c>
      <c r="F28" s="1">
        <v>20</v>
      </c>
      <c r="G28" s="1">
        <f>Table134[[#This Row],[Purchase Rate
(BDT)]]*Table134[[#This Row],[Quantity]]</f>
        <v>42000</v>
      </c>
      <c r="H28" s="6" t="s">
        <v>39</v>
      </c>
    </row>
    <row r="29" spans="3:8" ht="15" customHeight="1" x14ac:dyDescent="0.25">
      <c r="C29" s="17">
        <f>C16</f>
        <v>103</v>
      </c>
      <c r="D29" s="1" t="str">
        <f>D16</f>
        <v>Speaker</v>
      </c>
      <c r="E29" s="1">
        <f>E16</f>
        <v>800</v>
      </c>
      <c r="F29" s="1">
        <v>5</v>
      </c>
      <c r="G29" s="1">
        <f>Table134[[#This Row],[Purchase Rate
(BDT)]]*Table134[[#This Row],[Quantity]]</f>
        <v>4000</v>
      </c>
      <c r="H29" s="6" t="s">
        <v>39</v>
      </c>
    </row>
  </sheetData>
  <mergeCells count="4">
    <mergeCell ref="C3:G7"/>
    <mergeCell ref="A4:B6"/>
    <mergeCell ref="C11:G12"/>
    <mergeCell ref="H11:H12"/>
  </mergeCells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6D23-9DFE-4197-B4C9-450DAE99D802}">
  <sheetPr>
    <tabColor rgb="FFFFFF00"/>
  </sheetPr>
  <dimension ref="C1:L27"/>
  <sheetViews>
    <sheetView zoomScale="85" zoomScaleNormal="85" workbookViewId="0">
      <selection activeCell="C1" sqref="C1:L27"/>
    </sheetView>
  </sheetViews>
  <sheetFormatPr defaultColWidth="16" defaultRowHeight="30.75" customHeight="1" x14ac:dyDescent="0.25"/>
  <sheetData>
    <row r="1" spans="3:12" ht="30.75" customHeight="1" x14ac:dyDescent="0.25">
      <c r="C1" s="32" t="s">
        <v>25</v>
      </c>
      <c r="D1" s="14" t="s">
        <v>42</v>
      </c>
      <c r="E1" s="13" t="s">
        <v>18</v>
      </c>
      <c r="F1" s="13" t="s">
        <v>17</v>
      </c>
      <c r="G1" s="13" t="s">
        <v>69</v>
      </c>
      <c r="H1" s="13" t="s">
        <v>70</v>
      </c>
      <c r="I1" s="13" t="s">
        <v>0</v>
      </c>
      <c r="J1" s="13" t="s">
        <v>72</v>
      </c>
      <c r="K1" s="13" t="s">
        <v>1</v>
      </c>
      <c r="L1" s="13" t="s">
        <v>71</v>
      </c>
    </row>
    <row r="2" spans="3:12" ht="30.75" customHeight="1" x14ac:dyDescent="0.25">
      <c r="C2" s="32"/>
      <c r="D2" s="15" t="s">
        <v>43</v>
      </c>
      <c r="E2" s="5">
        <f>DATE(2024,4,10)</f>
        <v>45392</v>
      </c>
      <c r="F2" s="2" t="s">
        <v>19</v>
      </c>
      <c r="G2" s="2">
        <v>171206529</v>
      </c>
      <c r="H2" s="17">
        <v>102</v>
      </c>
      <c r="I2" s="2" t="str">
        <f>VLOOKUP(Table4[[#This Row],[Product 
ID]],Table134[],2,0)</f>
        <v>Keyboard</v>
      </c>
      <c r="J2" s="2">
        <v>600</v>
      </c>
      <c r="K2" s="2">
        <v>3</v>
      </c>
      <c r="L2" s="7">
        <f>Table4[[#This Row],[Per Piece Rate(BDT)]]*Table4[[#This Row],[Quantity]]</f>
        <v>1800</v>
      </c>
    </row>
    <row r="3" spans="3:12" ht="30.75" customHeight="1" x14ac:dyDescent="0.25">
      <c r="C3" s="32"/>
      <c r="D3" s="15" t="s">
        <v>44</v>
      </c>
      <c r="E3" s="5">
        <f t="shared" ref="E3:E7" si="0">DATE(2024,4,10)</f>
        <v>45392</v>
      </c>
      <c r="F3" s="2" t="s">
        <v>20</v>
      </c>
      <c r="G3" s="2">
        <v>171206530</v>
      </c>
      <c r="H3" s="17">
        <v>103</v>
      </c>
      <c r="I3" s="2" t="str">
        <f>VLOOKUP(Table4[[#This Row],[Product 
ID]],Table134[],2,0)</f>
        <v>Speaker</v>
      </c>
      <c r="J3" s="2">
        <v>850</v>
      </c>
      <c r="K3" s="2">
        <v>5</v>
      </c>
      <c r="L3" s="7">
        <f>Table4[[#This Row],[Per Piece Rate(BDT)]]*Table4[[#This Row],[Quantity]]</f>
        <v>4250</v>
      </c>
    </row>
    <row r="4" spans="3:12" ht="30.75" customHeight="1" x14ac:dyDescent="0.25">
      <c r="C4" s="32"/>
      <c r="D4" s="15" t="s">
        <v>45</v>
      </c>
      <c r="E4" s="5">
        <f t="shared" si="0"/>
        <v>45392</v>
      </c>
      <c r="F4" s="2" t="s">
        <v>21</v>
      </c>
      <c r="G4" s="2">
        <v>171206531</v>
      </c>
      <c r="H4" s="17">
        <v>104</v>
      </c>
      <c r="I4" s="2" t="str">
        <f>VLOOKUP(Table4[[#This Row],[Product 
ID]],Table134[],2,0)</f>
        <v>Monitor</v>
      </c>
      <c r="J4" s="2">
        <v>2200</v>
      </c>
      <c r="K4" s="2">
        <v>4</v>
      </c>
      <c r="L4" s="7">
        <f>Table4[[#This Row],[Per Piece Rate(BDT)]]*Table4[[#This Row],[Quantity]]</f>
        <v>8800</v>
      </c>
    </row>
    <row r="5" spans="3:12" ht="30.75" customHeight="1" x14ac:dyDescent="0.25">
      <c r="C5" s="32"/>
      <c r="D5" s="15" t="s">
        <v>46</v>
      </c>
      <c r="E5" s="5">
        <f t="shared" si="0"/>
        <v>45392</v>
      </c>
      <c r="F5" s="2" t="s">
        <v>22</v>
      </c>
      <c r="G5" s="2">
        <v>171206532</v>
      </c>
      <c r="H5" s="17">
        <v>105</v>
      </c>
      <c r="I5" s="2" t="str">
        <f>VLOOKUP(Table4[[#This Row],[Product 
ID]],Table134[],2,0)</f>
        <v>Printer</v>
      </c>
      <c r="J5" s="2">
        <v>3050</v>
      </c>
      <c r="K5" s="2">
        <v>5</v>
      </c>
      <c r="L5" s="7">
        <f>Table4[[#This Row],[Per Piece Rate(BDT)]]*Table4[[#This Row],[Quantity]]</f>
        <v>15250</v>
      </c>
    </row>
    <row r="6" spans="3:12" ht="30.75" customHeight="1" x14ac:dyDescent="0.25">
      <c r="C6" s="32"/>
      <c r="D6" s="15" t="s">
        <v>47</v>
      </c>
      <c r="E6" s="5">
        <f t="shared" si="0"/>
        <v>45392</v>
      </c>
      <c r="F6" s="2" t="s">
        <v>23</v>
      </c>
      <c r="G6" s="2">
        <v>171206533</v>
      </c>
      <c r="H6" s="17">
        <v>106</v>
      </c>
      <c r="I6" s="2" t="str">
        <f>VLOOKUP(Table4[[#This Row],[Product 
ID]],Table134[],2,0)</f>
        <v>Mother Board</v>
      </c>
      <c r="J6" s="2">
        <v>5200</v>
      </c>
      <c r="K6" s="2">
        <v>2</v>
      </c>
      <c r="L6" s="7">
        <f>Table4[[#This Row],[Per Piece Rate(BDT)]]*Table4[[#This Row],[Quantity]]</f>
        <v>10400</v>
      </c>
    </row>
    <row r="7" spans="3:12" ht="30.75" customHeight="1" x14ac:dyDescent="0.25">
      <c r="C7" s="32"/>
      <c r="D7" s="15" t="s">
        <v>48</v>
      </c>
      <c r="E7" s="5">
        <f t="shared" si="0"/>
        <v>45392</v>
      </c>
      <c r="F7" s="2" t="s">
        <v>24</v>
      </c>
      <c r="G7" s="2">
        <v>171206534</v>
      </c>
      <c r="H7" s="17">
        <v>106</v>
      </c>
      <c r="I7" s="2" t="str">
        <f>VLOOKUP(Table4[[#This Row],[Product 
ID]],Table134[],2,0)</f>
        <v>Mother Board</v>
      </c>
      <c r="J7" s="2">
        <v>5200</v>
      </c>
      <c r="K7" s="2">
        <v>8</v>
      </c>
      <c r="L7" s="7">
        <f>Table4[[#This Row],[Per Piece Rate(BDT)]]*Table4[[#This Row],[Quantity]]</f>
        <v>41600</v>
      </c>
    </row>
    <row r="8" spans="3:12" ht="30.75" customHeight="1" x14ac:dyDescent="0.25">
      <c r="C8" s="32"/>
      <c r="D8" s="15" t="s">
        <v>49</v>
      </c>
      <c r="E8" s="5">
        <f>DATE(2024,4,11)</f>
        <v>45393</v>
      </c>
      <c r="F8" s="2" t="s">
        <v>19</v>
      </c>
      <c r="G8" s="2">
        <v>171206529</v>
      </c>
      <c r="H8" s="17">
        <v>103</v>
      </c>
      <c r="I8" s="2" t="str">
        <f>VLOOKUP(Table4[[#This Row],[Product 
ID]],Table134[],2,0)</f>
        <v>Speaker</v>
      </c>
      <c r="J8" s="2">
        <v>600</v>
      </c>
      <c r="K8" s="2">
        <v>6</v>
      </c>
      <c r="L8" s="7">
        <f>Table4[[#This Row],[Per Piece Rate(BDT)]]*Table4[[#This Row],[Quantity]]</f>
        <v>3600</v>
      </c>
    </row>
    <row r="9" spans="3:12" ht="30.75" customHeight="1" x14ac:dyDescent="0.25">
      <c r="C9" s="32"/>
      <c r="D9" s="15" t="s">
        <v>50</v>
      </c>
      <c r="E9" s="5">
        <f t="shared" ref="E9:E13" si="1">DATE(2024,4,11)</f>
        <v>45393</v>
      </c>
      <c r="F9" s="2" t="s">
        <v>20</v>
      </c>
      <c r="G9" s="2">
        <v>171206530</v>
      </c>
      <c r="H9" s="17">
        <v>105</v>
      </c>
      <c r="I9" s="2" t="str">
        <f>VLOOKUP(Table4[[#This Row],[Product 
ID]],Table134[],2,0)</f>
        <v>Printer</v>
      </c>
      <c r="J9" s="2">
        <v>3050</v>
      </c>
      <c r="K9" s="2">
        <v>7</v>
      </c>
      <c r="L9" s="7">
        <f>Table4[[#This Row],[Per Piece Rate(BDT)]]*Table4[[#This Row],[Quantity]]</f>
        <v>21350</v>
      </c>
    </row>
    <row r="10" spans="3:12" ht="30.75" customHeight="1" x14ac:dyDescent="0.25">
      <c r="C10" s="32" t="s">
        <v>25</v>
      </c>
      <c r="D10" s="15" t="s">
        <v>51</v>
      </c>
      <c r="E10" s="5">
        <f t="shared" si="1"/>
        <v>45393</v>
      </c>
      <c r="F10" s="2" t="s">
        <v>21</v>
      </c>
      <c r="G10" s="2">
        <v>171206531</v>
      </c>
      <c r="H10" s="17">
        <v>107</v>
      </c>
      <c r="I10" s="2" t="str">
        <f>VLOOKUP(Table4[[#This Row],[Product 
ID]],Table134[],2,0)</f>
        <v>Hard Disk</v>
      </c>
      <c r="J10" s="2">
        <v>1250</v>
      </c>
      <c r="K10" s="2">
        <v>3</v>
      </c>
      <c r="L10" s="7">
        <f>Table4[[#This Row],[Per Piece Rate(BDT)]]*Table4[[#This Row],[Quantity]]</f>
        <v>3750</v>
      </c>
    </row>
    <row r="11" spans="3:12" ht="30.75" customHeight="1" x14ac:dyDescent="0.25">
      <c r="C11" s="32"/>
      <c r="D11" s="15" t="s">
        <v>52</v>
      </c>
      <c r="E11" s="5">
        <f t="shared" si="1"/>
        <v>45393</v>
      </c>
      <c r="F11" s="2" t="s">
        <v>22</v>
      </c>
      <c r="G11" s="2">
        <v>171206532</v>
      </c>
      <c r="H11" s="17">
        <v>109</v>
      </c>
      <c r="I11" s="2" t="str">
        <f>VLOOKUP(Table4[[#This Row],[Product 
ID]],Table134[],2,0)</f>
        <v>Floppy Drive</v>
      </c>
      <c r="J11" s="2">
        <v>60</v>
      </c>
      <c r="K11" s="2">
        <v>4</v>
      </c>
      <c r="L11" s="7">
        <f>Table4[[#This Row],[Per Piece Rate(BDT)]]*Table4[[#This Row],[Quantity]]</f>
        <v>240</v>
      </c>
    </row>
    <row r="12" spans="3:12" ht="30.75" customHeight="1" x14ac:dyDescent="0.25">
      <c r="C12" s="32"/>
      <c r="D12" s="15" t="s">
        <v>53</v>
      </c>
      <c r="E12" s="5">
        <f t="shared" si="1"/>
        <v>45393</v>
      </c>
      <c r="F12" s="2" t="s">
        <v>23</v>
      </c>
      <c r="G12" s="2">
        <v>171206533</v>
      </c>
      <c r="H12" s="17">
        <v>108</v>
      </c>
      <c r="I12" s="2" t="str">
        <f>VLOOKUP(Table4[[#This Row],[Product 
ID]],Table134[],2,0)</f>
        <v>CD Rom</v>
      </c>
      <c r="J12" s="2">
        <v>1550</v>
      </c>
      <c r="K12" s="2">
        <v>2</v>
      </c>
      <c r="L12" s="7">
        <f>Table4[[#This Row],[Per Piece Rate(BDT)]]*Table4[[#This Row],[Quantity]]</f>
        <v>3100</v>
      </c>
    </row>
    <row r="13" spans="3:12" ht="30.75" customHeight="1" x14ac:dyDescent="0.25">
      <c r="C13" s="32"/>
      <c r="D13" s="15" t="s">
        <v>54</v>
      </c>
      <c r="E13" s="5">
        <f t="shared" si="1"/>
        <v>45393</v>
      </c>
      <c r="F13" s="2" t="s">
        <v>24</v>
      </c>
      <c r="G13" s="2">
        <v>171206534</v>
      </c>
      <c r="H13" s="17">
        <v>106</v>
      </c>
      <c r="I13" s="2" t="str">
        <f>VLOOKUP(Table4[[#This Row],[Product 
ID]],Table134[],2,0)</f>
        <v>Mother Board</v>
      </c>
      <c r="J13" s="2">
        <v>5200</v>
      </c>
      <c r="K13" s="2">
        <v>7</v>
      </c>
      <c r="L13" s="7">
        <f>Table4[[#This Row],[Per Piece Rate(BDT)]]*Table4[[#This Row],[Quantity]]</f>
        <v>36400</v>
      </c>
    </row>
    <row r="14" spans="3:12" ht="30.75" customHeight="1" x14ac:dyDescent="0.25">
      <c r="C14" s="32"/>
      <c r="D14" s="15" t="s">
        <v>55</v>
      </c>
      <c r="E14" s="5">
        <f>DATE(2024,4,12)</f>
        <v>45394</v>
      </c>
      <c r="F14" s="2" t="s">
        <v>19</v>
      </c>
      <c r="G14" s="2">
        <v>171206529</v>
      </c>
      <c r="H14" s="17">
        <v>111</v>
      </c>
      <c r="I14" s="2" t="str">
        <f>VLOOKUP(Table4[[#This Row],[Product 
ID]],Table134[],2,0)</f>
        <v>SSD</v>
      </c>
      <c r="J14" s="2">
        <v>2000</v>
      </c>
      <c r="K14" s="2">
        <v>8</v>
      </c>
      <c r="L14" s="7">
        <f>Table4[[#This Row],[Per Piece Rate(BDT)]]*Table4[[#This Row],[Quantity]]</f>
        <v>16000</v>
      </c>
    </row>
    <row r="15" spans="3:12" ht="30.75" customHeight="1" x14ac:dyDescent="0.25">
      <c r="C15" s="32"/>
      <c r="D15" s="15" t="s">
        <v>56</v>
      </c>
      <c r="E15" s="5">
        <f t="shared" ref="E15:E16" si="2">DATE(2024,4,12)</f>
        <v>45394</v>
      </c>
      <c r="F15" s="2" t="s">
        <v>20</v>
      </c>
      <c r="G15" s="2">
        <v>171206530</v>
      </c>
      <c r="H15" s="17">
        <v>110</v>
      </c>
      <c r="I15" s="2" t="str">
        <f>VLOOKUP(Table4[[#This Row],[Product 
ID]],Table134[],2,0)</f>
        <v>Ram</v>
      </c>
      <c r="J15" s="2">
        <v>2550</v>
      </c>
      <c r="K15" s="2">
        <v>9</v>
      </c>
      <c r="L15" s="7">
        <f>Table4[[#This Row],[Per Piece Rate(BDT)]]*Table4[[#This Row],[Quantity]]</f>
        <v>22950</v>
      </c>
    </row>
    <row r="16" spans="3:12" ht="30.75" customHeight="1" x14ac:dyDescent="0.25">
      <c r="C16" s="32"/>
      <c r="D16" s="15" t="s">
        <v>57</v>
      </c>
      <c r="E16" s="5">
        <f t="shared" si="2"/>
        <v>45394</v>
      </c>
      <c r="F16" s="2" t="s">
        <v>21</v>
      </c>
      <c r="G16" s="2">
        <v>171206531</v>
      </c>
      <c r="H16" s="17">
        <v>102</v>
      </c>
      <c r="I16" s="2" t="str">
        <f>VLOOKUP(Table4[[#This Row],[Product 
ID]],Table134[],2,0)</f>
        <v>Keyboard</v>
      </c>
      <c r="J16" s="2">
        <v>600</v>
      </c>
      <c r="K16" s="2">
        <v>5</v>
      </c>
      <c r="L16" s="7">
        <f>Table4[[#This Row],[Per Piece Rate(BDT)]]*Table4[[#This Row],[Quantity]]</f>
        <v>3000</v>
      </c>
    </row>
    <row r="17" spans="3:12" ht="30.75" customHeight="1" x14ac:dyDescent="0.25">
      <c r="C17" s="32"/>
      <c r="D17" s="15" t="s">
        <v>58</v>
      </c>
      <c r="E17" s="5">
        <f>DATE(2024,4,13)</f>
        <v>45395</v>
      </c>
      <c r="F17" s="2" t="s">
        <v>73</v>
      </c>
      <c r="G17" s="2">
        <v>171206544</v>
      </c>
      <c r="H17" s="17">
        <v>115</v>
      </c>
      <c r="I17" s="2" t="str">
        <f>VLOOKUP(Table4[[#This Row],[Product 
ID]],Table134[],2,0)</f>
        <v>Battery</v>
      </c>
      <c r="J17" s="2">
        <v>2200</v>
      </c>
      <c r="K17" s="2">
        <v>6</v>
      </c>
      <c r="L17" s="7">
        <f>Table4[[#This Row],[Per Piece Rate(BDT)]]*Table4[[#This Row],[Quantity]]</f>
        <v>13200</v>
      </c>
    </row>
    <row r="18" spans="3:12" ht="30.75" customHeight="1" x14ac:dyDescent="0.25">
      <c r="C18" s="32"/>
      <c r="D18" s="15" t="s">
        <v>59</v>
      </c>
      <c r="E18" s="5">
        <f t="shared" ref="E18:E19" si="3">DATE(2024,4,13)</f>
        <v>45395</v>
      </c>
      <c r="F18" s="2" t="s">
        <v>74</v>
      </c>
      <c r="G18" s="2">
        <v>171206545</v>
      </c>
      <c r="H18" s="17">
        <v>113</v>
      </c>
      <c r="I18" s="2" t="str">
        <f>VLOOKUP(Table4[[#This Row],[Product 
ID]],Table134[],2,0)</f>
        <v>Pendrive</v>
      </c>
      <c r="J18" s="2">
        <v>750</v>
      </c>
      <c r="K18" s="2">
        <v>6</v>
      </c>
      <c r="L18" s="7">
        <f>Table4[[#This Row],[Per Piece Rate(BDT)]]*Table4[[#This Row],[Quantity]]</f>
        <v>4500</v>
      </c>
    </row>
    <row r="19" spans="3:12" ht="30.75" customHeight="1" x14ac:dyDescent="0.25">
      <c r="C19" s="32" t="s">
        <v>25</v>
      </c>
      <c r="D19" s="15" t="s">
        <v>60</v>
      </c>
      <c r="E19" s="5">
        <f t="shared" si="3"/>
        <v>45395</v>
      </c>
      <c r="F19" s="2" t="s">
        <v>75</v>
      </c>
      <c r="G19" s="2">
        <v>171206546</v>
      </c>
      <c r="H19" s="17">
        <v>104</v>
      </c>
      <c r="I19" s="2" t="str">
        <f>VLOOKUP(Table4[[#This Row],[Product 
ID]],Table134[],2,0)</f>
        <v>Monitor</v>
      </c>
      <c r="J19" s="2">
        <v>2200</v>
      </c>
      <c r="K19" s="2">
        <v>4</v>
      </c>
      <c r="L19" s="7">
        <f>Table4[[#This Row],[Per Piece Rate(BDT)]]*Table4[[#This Row],[Quantity]]</f>
        <v>8800</v>
      </c>
    </row>
    <row r="20" spans="3:12" ht="30.75" customHeight="1" x14ac:dyDescent="0.25">
      <c r="C20" s="32"/>
      <c r="D20" s="15" t="s">
        <v>61</v>
      </c>
      <c r="E20" s="5">
        <f>DATE(2024,4,14)</f>
        <v>45396</v>
      </c>
      <c r="F20" s="2" t="s">
        <v>76</v>
      </c>
      <c r="G20" s="2">
        <v>171206547</v>
      </c>
      <c r="H20" s="20">
        <v>112</v>
      </c>
      <c r="I20" s="2" t="str">
        <f>VLOOKUP(Table4[[#This Row],[Product 
ID]],Table134[],2,0)</f>
        <v>Headphone</v>
      </c>
      <c r="J20" s="2">
        <v>350</v>
      </c>
      <c r="K20" s="2">
        <v>3</v>
      </c>
      <c r="L20" s="7">
        <f>Table4[[#This Row],[Per Piece Rate(BDT)]]*Table4[[#This Row],[Quantity]]</f>
        <v>1050</v>
      </c>
    </row>
    <row r="21" spans="3:12" ht="30.75" customHeight="1" x14ac:dyDescent="0.25">
      <c r="C21" s="32"/>
      <c r="D21" s="15" t="s">
        <v>62</v>
      </c>
      <c r="E21" s="5">
        <f>DATE(2024,4,15)</f>
        <v>45397</v>
      </c>
      <c r="F21" s="2" t="s">
        <v>29</v>
      </c>
      <c r="G21" s="2">
        <v>171206548</v>
      </c>
      <c r="H21" s="20">
        <v>103</v>
      </c>
      <c r="I21" s="2" t="str">
        <f>VLOOKUP(Table4[[#This Row],[Product 
ID]],Table134[],2,0)</f>
        <v>Speaker</v>
      </c>
      <c r="J21" s="2">
        <v>450</v>
      </c>
      <c r="K21" s="2">
        <v>2</v>
      </c>
      <c r="L21" s="7">
        <f>Table4[[#This Row],[Per Piece Rate(BDT)]]*Table4[[#This Row],[Quantity]]</f>
        <v>900</v>
      </c>
    </row>
    <row r="22" spans="3:12" ht="30.75" customHeight="1" x14ac:dyDescent="0.25">
      <c r="C22" s="32"/>
      <c r="D22" s="15" t="s">
        <v>63</v>
      </c>
      <c r="E22" s="5">
        <f t="shared" ref="E22:E23" si="4">DATE(2024,4,15)</f>
        <v>45397</v>
      </c>
      <c r="F22" s="2" t="s">
        <v>30</v>
      </c>
      <c r="G22" s="2">
        <v>171206549</v>
      </c>
      <c r="H22" s="20">
        <v>108</v>
      </c>
      <c r="I22" s="2" t="str">
        <f>VLOOKUP(Table4[[#This Row],[Product 
ID]],Table134[],2,0)</f>
        <v>CD Rom</v>
      </c>
      <c r="J22" s="2">
        <v>1250</v>
      </c>
      <c r="K22" s="2">
        <v>3</v>
      </c>
      <c r="L22" s="7">
        <f>Table4[[#This Row],[Per Piece Rate(BDT)]]*Table4[[#This Row],[Quantity]]</f>
        <v>3750</v>
      </c>
    </row>
    <row r="23" spans="3:12" ht="30.75" customHeight="1" x14ac:dyDescent="0.25">
      <c r="C23" s="32"/>
      <c r="D23" s="15" t="s">
        <v>64</v>
      </c>
      <c r="E23" s="5">
        <f t="shared" si="4"/>
        <v>45397</v>
      </c>
      <c r="F23" s="2" t="s">
        <v>31</v>
      </c>
      <c r="G23" s="2">
        <v>171206550</v>
      </c>
      <c r="H23" s="20">
        <v>109</v>
      </c>
      <c r="I23" s="2" t="str">
        <f>VLOOKUP(Table4[[#This Row],[Product 
ID]],Table134[],2,0)</f>
        <v>Floppy Drive</v>
      </c>
      <c r="J23" s="2">
        <v>60</v>
      </c>
      <c r="K23" s="2">
        <v>8</v>
      </c>
      <c r="L23" s="7">
        <f>Table4[[#This Row],[Per Piece Rate(BDT)]]*Table4[[#This Row],[Quantity]]</f>
        <v>480</v>
      </c>
    </row>
    <row r="24" spans="3:12" ht="30.75" customHeight="1" x14ac:dyDescent="0.25">
      <c r="C24" s="32"/>
      <c r="D24" s="15" t="s">
        <v>65</v>
      </c>
      <c r="E24" s="5">
        <f>DATE(2024,4,16)</f>
        <v>45398</v>
      </c>
      <c r="F24" s="2" t="s">
        <v>32</v>
      </c>
      <c r="G24" s="2">
        <v>171206551</v>
      </c>
      <c r="H24" s="20">
        <v>115</v>
      </c>
      <c r="I24" s="2" t="str">
        <f>VLOOKUP(Table4[[#This Row],[Product 
ID]],Table134[],2,0)</f>
        <v>Battery</v>
      </c>
      <c r="J24" s="2">
        <v>2200</v>
      </c>
      <c r="K24" s="2">
        <v>5</v>
      </c>
      <c r="L24" s="7">
        <f>Table4[[#This Row],[Per Piece Rate(BDT)]]*Table4[[#This Row],[Quantity]]</f>
        <v>11000</v>
      </c>
    </row>
    <row r="25" spans="3:12" ht="30.75" customHeight="1" x14ac:dyDescent="0.25">
      <c r="C25" s="32"/>
      <c r="D25" s="15" t="s">
        <v>66</v>
      </c>
      <c r="E25" s="5">
        <f t="shared" ref="E25:E27" si="5">DATE(2024,4,16)</f>
        <v>45398</v>
      </c>
      <c r="F25" s="2" t="s">
        <v>33</v>
      </c>
      <c r="G25" s="2">
        <v>171206552</v>
      </c>
      <c r="H25" s="20">
        <v>101</v>
      </c>
      <c r="I25" s="2" t="str">
        <f>VLOOKUP(Table4[[#This Row],[Product 
ID]],Table134[],2,0)</f>
        <v>Mouse</v>
      </c>
      <c r="J25" s="2">
        <v>580</v>
      </c>
      <c r="K25" s="2">
        <v>15</v>
      </c>
      <c r="L25" s="7">
        <f>Table4[[#This Row],[Per Piece Rate(BDT)]]*Table4[[#This Row],[Quantity]]</f>
        <v>8700</v>
      </c>
    </row>
    <row r="26" spans="3:12" ht="30.75" customHeight="1" x14ac:dyDescent="0.25">
      <c r="C26" s="32"/>
      <c r="D26" s="15" t="s">
        <v>67</v>
      </c>
      <c r="E26" s="5">
        <f t="shared" si="5"/>
        <v>45398</v>
      </c>
      <c r="F26" s="2" t="s">
        <v>34</v>
      </c>
      <c r="G26" s="2">
        <v>171206553</v>
      </c>
      <c r="H26" s="20">
        <v>114</v>
      </c>
      <c r="I26" s="2" t="str">
        <f>VLOOKUP(Table4[[#This Row],[Product 
ID]],Table134[],2,0)</f>
        <v>Charger</v>
      </c>
      <c r="J26" s="2">
        <v>1400</v>
      </c>
      <c r="K26" s="2">
        <v>6</v>
      </c>
      <c r="L26" s="7">
        <f>Table4[[#This Row],[Per Piece Rate(BDT)]]*Table4[[#This Row],[Quantity]]</f>
        <v>8400</v>
      </c>
    </row>
    <row r="27" spans="3:12" ht="30.75" customHeight="1" x14ac:dyDescent="0.25">
      <c r="C27" s="32"/>
      <c r="D27" s="15" t="s">
        <v>68</v>
      </c>
      <c r="E27" s="5">
        <f t="shared" si="5"/>
        <v>45398</v>
      </c>
      <c r="F27" s="2" t="s">
        <v>35</v>
      </c>
      <c r="G27" s="2">
        <v>171206554</v>
      </c>
      <c r="H27" s="20">
        <v>113</v>
      </c>
      <c r="I27" s="2" t="str">
        <f>VLOOKUP(Table4[[#This Row],[Product 
ID]],Table134[],2,0)</f>
        <v>Pendrive</v>
      </c>
      <c r="J27" s="2">
        <v>750</v>
      </c>
      <c r="K27" s="2">
        <v>3</v>
      </c>
      <c r="L27" s="7">
        <f>Table4[[#This Row],[Per Piece Rate(BDT)]]*Table4[[#This Row],[Quantity]]</f>
        <v>2250</v>
      </c>
    </row>
  </sheetData>
  <mergeCells count="3">
    <mergeCell ref="C19:C27"/>
    <mergeCell ref="C1:C9"/>
    <mergeCell ref="C10:C18"/>
  </mergeCells>
  <phoneticPr fontId="2" type="noConversion"/>
  <pageMargins left="0.7" right="0.7" top="0.75" bottom="0.75" header="0.3" footer="0.3"/>
  <pageSetup orientation="portrait" r:id="rId1"/>
  <ignoredErrors>
    <ignoredError sqref="G3 G4:G7 G17:G27 G8:G1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Sheet</vt:lpstr>
      <vt:lpstr>Purchase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Asraful</dc:creator>
  <cp:lastModifiedBy>Md. Asraful</cp:lastModifiedBy>
  <dcterms:created xsi:type="dcterms:W3CDTF">2024-06-06T05:29:48Z</dcterms:created>
  <dcterms:modified xsi:type="dcterms:W3CDTF">2024-06-06T16:42:46Z</dcterms:modified>
</cp:coreProperties>
</file>