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apital" sheetId="3" state="visible" r:id="rId5"/>
    <sheet name="Staffing" sheetId="4" state="visible" r:id="rId6"/>
    <sheet name="Conservative Monthly" sheetId="5" state="visible" r:id="rId7"/>
    <sheet name="Base Monthly" sheetId="6" state="visible" r:id="rId8"/>
    <sheet name="Upside Monthly" sheetId="7" state="visible" r:id="rId9"/>
    <sheet name="Sensitiv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<sst xmlns="http://schemas.openxmlformats.org/spreadsheetml/2006/main" count="483" uniqueCount="309">
  <si>
    <t xml:space="preserve">The EverBloom Center for Women: three-case summary</t>
  </si>
  <si>
    <t xml:space="preserve">Green = linked from the monthly sheets. Change inputs on the Assumptions and Capital tabs; everything here updates.</t>
  </si>
  <si>
    <t xml:space="preserve">Where women heal, rebuild and become.</t>
  </si>
  <si>
    <t xml:space="preserve">Metric ($)</t>
  </si>
  <si>
    <t xml:space="preserve">Conservative</t>
  </si>
  <si>
    <t xml:space="preserve">Base</t>
  </si>
  <si>
    <t xml:space="preserve">Upside</t>
  </si>
  <si>
    <t xml:space="preserve">Year 1 revenue</t>
  </si>
  <si>
    <t xml:space="preserve">Year 1 EBITDA</t>
  </si>
  <si>
    <t xml:space="preserve">Year 1 EBITDA margin</t>
  </si>
  <si>
    <t xml:space="preserve">Year 1 net cash flow</t>
  </si>
  <si>
    <t xml:space="preserve">Year 2 revenue</t>
  </si>
  <si>
    <t xml:space="preserve">Year 2 EBITDA</t>
  </si>
  <si>
    <t xml:space="preserve">Year 2 EBITDA margin</t>
  </si>
  <si>
    <t xml:space="preserve">Year 2 net cash flow</t>
  </si>
  <si>
    <t xml:space="preserve">Year 3 revenue</t>
  </si>
  <si>
    <t xml:space="preserve">Year 3 EBITDA</t>
  </si>
  <si>
    <t xml:space="preserve">Year 3 EBITDA margin</t>
  </si>
  <si>
    <t xml:space="preserve">Year 3 net cash flow</t>
  </si>
  <si>
    <t xml:space="preserve">Peak capital need</t>
  </si>
  <si>
    <t xml:space="preserve">Month of peak need</t>
  </si>
  <si>
    <t xml:space="preserve">EBITDA positive from month</t>
  </si>
  <si>
    <t xml:space="preserve">Cash flow positive from month</t>
  </si>
  <si>
    <t xml:space="preserve">Cumulative cash payback month</t>
  </si>
  <si>
    <t xml:space="preserve">Cumulative cash at Month 36</t>
  </si>
  <si>
    <t xml:space="preserve">Year 1 includes the five pre-opening months (Months 1-5); first patients in Month 6. Months count from project start.</t>
  </si>
  <si>
    <t xml:space="preserve">The EverBloom Center for Women: model assumptions</t>
  </si>
  <si>
    <t xml:space="preserve">Blue = input you can change. Black = formula. Yellow = key lever. Columns B-D feed the three monthly sheets. All figures are illustrative planning assumptions (source: management estimates), to be validated against payer contracts and the chosen site.</t>
  </si>
  <si>
    <t xml:space="preserve">Assumption</t>
  </si>
  <si>
    <t xml:space="preserve">Notes</t>
  </si>
  <si>
    <t xml:space="preserve">Capacity and calendar</t>
  </si>
  <si>
    <t xml:space="preserve">Residential beds</t>
  </si>
  <si>
    <t xml:space="preserve">Women-only residential</t>
  </si>
  <si>
    <t xml:space="preserve">Opening month (first admissions)</t>
  </si>
  <si>
    <t xml:space="preserve">Months counted from project start / funding. Management has opened comparable Florida sites in 4 to 6 months</t>
  </si>
  <si>
    <t xml:space="preserve">Days per month</t>
  </si>
  <si>
    <t xml:space="preserve">PHP program days per month</t>
  </si>
  <si>
    <t xml:space="preserve">About 5 days a week</t>
  </si>
  <si>
    <t xml:space="preserve">IOP program days per month</t>
  </si>
  <si>
    <t xml:space="preserve">About 4 days a week</t>
  </si>
  <si>
    <t xml:space="preserve">Volumes and rates</t>
  </si>
  <si>
    <t xml:space="preserve">Residential rate per patient day</t>
  </si>
  <si>
    <t xml:space="preserve">Blended net rate; upside reflects premium/luxury positioning</t>
  </si>
  <si>
    <t xml:space="preserve">Stabilized occupancy through Month 24</t>
  </si>
  <si>
    <t xml:space="preserve">Stabilized occupancy from Month 25</t>
  </si>
  <si>
    <t xml:space="preserve">PHP target average daily census</t>
  </si>
  <si>
    <t xml:space="preserve">PHP rate per patient day</t>
  </si>
  <si>
    <t xml:space="preserve">IOP target average daily census</t>
  </si>
  <si>
    <t xml:space="preserve">IOP rate per patient day</t>
  </si>
  <si>
    <t xml:space="preserve">Outpatient visits per month at target</t>
  </si>
  <si>
    <t xml:space="preserve">Outpatient rate per visit</t>
  </si>
  <si>
    <t xml:space="preserve">PHP starts (months after opening)</t>
  </si>
  <si>
    <t xml:space="preserve">PHP months to reach target</t>
  </si>
  <si>
    <t xml:space="preserve">IOP starts (months after opening)</t>
  </si>
  <si>
    <t xml:space="preserve">IOP months to reach target</t>
  </si>
  <si>
    <t xml:space="preserve">Outpatient starts (months after opening)</t>
  </si>
  <si>
    <t xml:space="preserve">Outpatient months to reach target</t>
  </si>
  <si>
    <t xml:space="preserve">Rate increase from Month 25</t>
  </si>
  <si>
    <t xml:space="preserve">Cost inflation per year</t>
  </si>
  <si>
    <t xml:space="preserve">Collections (share of a month's billed revenue collected)</t>
  </si>
  <si>
    <t xml:space="preserve">Denials and bad debt reserve (% of billed revenue)</t>
  </si>
  <si>
    <t xml:space="preserve">Claims that are denied, underpaid or never collected</t>
  </si>
  <si>
    <t xml:space="preserve">Collected same month</t>
  </si>
  <si>
    <t xml:space="preserve">Collected 1 month later</t>
  </si>
  <si>
    <t xml:space="preserve">Collected 2 months later</t>
  </si>
  <si>
    <t xml:space="preserve">In-network contracts take 30-180+ days; OON PPO and self-pay from day one</t>
  </si>
  <si>
    <t xml:space="preserve">Collected 3 months later</t>
  </si>
  <si>
    <t xml:space="preserve">Payroll (roles, FTEs and rates live on the Staffing tab)</t>
  </si>
  <si>
    <t xml:space="preserve">Payroll taxes and benefits (% of wages)</t>
  </si>
  <si>
    <t xml:space="preserve">FICA, FUTA/SUTA, workers comp, health benefits</t>
  </si>
  <si>
    <t xml:space="preserve">PRN, overtime and PTO coverage (% of payroll)</t>
  </si>
  <si>
    <t xml:space="preserve">Lean 24/7 posts need fill-ins for sick days, PTO and turnover</t>
  </si>
  <si>
    <t xml:space="preserve">Operating expenses (monthly unless noted). Everything is in-house: no billing company, no marketing agency</t>
  </si>
  <si>
    <t xml:space="preserve">Facility rent once open</t>
  </si>
  <si>
    <t xml:space="preserve">Leased campus</t>
  </si>
  <si>
    <t xml:space="preserve">Pre-opening rent (% of full)</t>
  </si>
  <si>
    <t xml:space="preserve">Pre-opening rent start month</t>
  </si>
  <si>
    <t xml:space="preserve">Half rent during buildout</t>
  </si>
  <si>
    <t xml:space="preserve">Utilities once open</t>
  </si>
  <si>
    <t xml:space="preserve">Utilities before opening</t>
  </si>
  <si>
    <t xml:space="preserve">Pre-opening utilities start month</t>
  </si>
  <si>
    <t xml:space="preserve">Food per residential patient day (ingredients; cooks are on staff)</t>
  </si>
  <si>
    <t xml:space="preserve">Medical supplies per residential patient day</t>
  </si>
  <si>
    <t xml:space="preserve">Supplies per PHP/IOP patient day</t>
  </si>
  <si>
    <t xml:space="preserve">Wellness and activity supplies once open</t>
  </si>
  <si>
    <t xml:space="preserve">Yoga mats, art supplies, outings</t>
  </si>
  <si>
    <t xml:space="preserve">Contracted wellness services once open</t>
  </si>
  <si>
    <t xml:space="preserve">Acupuncture, massage, sound therapy, guest instructors, equine or nature sessions</t>
  </si>
  <si>
    <t xml:space="preserve">Medical director stipend (Dr. Bokhari)</t>
  </si>
  <si>
    <t xml:space="preserve">Oversight, protocols, NP supervision; not direct patient care</t>
  </si>
  <si>
    <t xml:space="preserve">Medical director stipend start month</t>
  </si>
  <si>
    <t xml:space="preserve">Insurance (malpractice, liability, property, D&amp;O)</t>
  </si>
  <si>
    <t xml:space="preserve">Insurance start month</t>
  </si>
  <si>
    <t xml:space="preserve">Technology, EHR and phones</t>
  </si>
  <si>
    <t xml:space="preserve">Technology start month</t>
  </si>
  <si>
    <t xml:space="preserve">Clearinghouse and billing software once open</t>
  </si>
  <si>
    <t xml:space="preserve">In-house billing team; no % of collections to a vendor</t>
  </si>
  <si>
    <t xml:space="preserve">Paid media once open (Google, Meta, directories)</t>
  </si>
  <si>
    <t xml:space="preserve">Run by in-house digital team; no agency fees</t>
  </si>
  <si>
    <t xml:space="preserve">Paid media before opening</t>
  </si>
  <si>
    <t xml:space="preserve">Pre-launch awareness and search</t>
  </si>
  <si>
    <t xml:space="preserve">Pre-launch paid media start month</t>
  </si>
  <si>
    <t xml:space="preserve">Marketing software (SEO tools, call tracking, CRM)</t>
  </si>
  <si>
    <t xml:space="preserve">Marketing software start month</t>
  </si>
  <si>
    <t xml:space="preserve">Accreditation survey fee (one-time)</t>
  </si>
  <si>
    <t xml:space="preserve">Joint Commission or CARF; survey requires the program to be open and treating patients</t>
  </si>
  <si>
    <t xml:space="preserve">Accreditation survey month</t>
  </si>
  <si>
    <t xml:space="preserve">About 5 months after opening</t>
  </si>
  <si>
    <t xml:space="preserve">Annual accreditation fees after survey</t>
  </si>
  <si>
    <t xml:space="preserve">Professional fees before opening</t>
  </si>
  <si>
    <t xml:space="preserve">Professional fees once open (legal, audit)</t>
  </si>
  <si>
    <t xml:space="preserve">Other operating (repairs, IT support, travel, admin) once open</t>
  </si>
  <si>
    <t xml:space="preserve">No maintenance or IT staff; contracted as needed</t>
  </si>
  <si>
    <t xml:space="preserve">Residential occupancy ramp (month after opening)</t>
  </si>
  <si>
    <t xml:space="preserve">Open month 1</t>
  </si>
  <si>
    <t xml:space="preserve">Open month 2</t>
  </si>
  <si>
    <t xml:space="preserve">Open month 3</t>
  </si>
  <si>
    <t xml:space="preserve">Open month 4</t>
  </si>
  <si>
    <t xml:space="preserve">Open month 5</t>
  </si>
  <si>
    <t xml:space="preserve">Open month 6</t>
  </si>
  <si>
    <t xml:space="preserve">Open month 7</t>
  </si>
  <si>
    <t xml:space="preserve">Open month 8</t>
  </si>
  <si>
    <t xml:space="preserve">Open month 9</t>
  </si>
  <si>
    <t xml:space="preserve">Open month 10</t>
  </si>
  <si>
    <t xml:space="preserve">Open month 11</t>
  </si>
  <si>
    <t xml:space="preserve">After month 11, stabilized occupancy applies</t>
  </si>
  <si>
    <t xml:space="preserve">Startup capital: one-time costs by month, and uses of funds</t>
  </si>
  <si>
    <t xml:space="preserve">One-time cost ($)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</si>
  <si>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</si>
  <si>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</si>
  <si>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</si>
  <si>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</si>
  <si>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</si>
  <si>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</si>
  <si>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</si>
  <si>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</si>
  <si>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Total</t>
  </si>
  <si>
    <t xml:space="preserve">Security deposit</t>
  </si>
  <si>
    <t xml:space="preserve">Buildout, life safety, ADA</t>
  </si>
  <si>
    <t xml:space="preserve">Furniture, fixtures and equipment</t>
  </si>
  <si>
    <t xml:space="preserve">Technology and EHR implementation</t>
  </si>
  <si>
    <t xml:space="preserve">Licensing, accreditation and legal</t>
  </si>
  <si>
    <t xml:space="preserve">Credentialing and payer contracting</t>
  </si>
  <si>
    <t xml:space="preserve">Recruiting and training</t>
  </si>
  <si>
    <t xml:space="preserve">Vehicles (2 transport vans)</t>
  </si>
  <si>
    <t xml:space="preserve">Brand, website and launch marketing</t>
  </si>
  <si>
    <t xml:space="preserve">Total one-time costs</t>
  </si>
  <si>
    <t xml:space="preserve">Source: management estimates for a leased 20-bed campus that needs light renovation, not new construction; a 4 to 6 month opening depends on finding that kind of property.</t>
  </si>
  <si>
    <t xml:space="preserve">Uses of funds (base case)</t>
  </si>
  <si>
    <t xml:space="preserve">$</t>
  </si>
  <si>
    <t xml:space="preserve">One-time startup costs (above)</t>
  </si>
  <si>
    <t xml:space="preserve">Pre-opening payroll and operations</t>
  </si>
  <si>
    <t xml:space="preserve">Ramp operating support and working capital</t>
  </si>
  <si>
    <t xml:space="preserve">Reserve and contingency</t>
  </si>
  <si>
    <t xml:space="preserve">Total uses</t>
  </si>
  <si>
    <t xml:space="preserve">Equity raise (input)</t>
  </si>
  <si>
    <t xml:space="preserve">Recommended credit line (input)</t>
  </si>
  <si>
    <t xml:space="preserve">Conservative case peak need</t>
  </si>
  <si>
    <t xml:space="preserve">Raise + credit line covers conservative peak?</t>
  </si>
  <si>
    <t xml:space="preserve">EverBloom lean staffing model: every role, FTE, Florida market rate and planned pay</t>
  </si>
  <si>
    <t xml:space="preserve">Lean and in-house: the corporate COO covers licensing, payers, HR, brand and content, and an onsite Administrator runs the site day to day; one RN (Director of Nursing) with LPNs on every shift; one psychiatric NP. Medical director stipend and contracted wellness services are operating expenses on the Assumptions tab. Market median = Florida statewide annual median, BLS OEWS 2025 via O*NET OnLine. Planned rate = management input (blue). Census-driven roles scale with patient volume but never drop below the minimum FTE.</t>
  </si>
  <si>
    <t xml:space="preserve">Department</t>
  </si>
  <si>
    <t xml:space="preserve">Role</t>
  </si>
  <si>
    <t xml:space="preserve">Staffing type</t>
  </si>
  <si>
    <t xml:space="preserve">FTE at stabilized census</t>
  </si>
  <si>
    <t xml:space="preserve">Minimum FTE</t>
  </si>
  <si>
    <t xml:space="preserve">Start month</t>
  </si>
  <si>
    <t xml:space="preserve">Market reference (BLS occupation)</t>
  </si>
  <si>
    <t xml:space="preserve">FL market median</t>
  </si>
  <si>
    <t xml:space="preserve">Planned annual rate</t>
  </si>
  <si>
    <t xml:space="preserve">Burden applies (1=yes)</t>
  </si>
  <si>
    <t xml:space="preserve">Coverage and notes</t>
  </si>
  <si>
    <t xml:space="preserve">Stabilized annual cost</t>
  </si>
  <si>
    <t xml:space="preserve">Leadership</t>
  </si>
  <si>
    <t xml:space="preserve">Chief Operating Officer (Ashlee Bryant), corporate</t>
  </si>
  <si>
    <t xml:space="preserve">Fixed</t>
  </si>
  <si>
    <t xml:space="preserve">Medical and health services managers</t>
  </si>
  <si>
    <t xml:space="preserve">Everything above the site: licensing, payers, finance, HR, brand, content, compliance, growth</t>
  </si>
  <si>
    <t xml:space="preserve">Facility Administrator (onsite)</t>
  </si>
  <si>
    <t xml:space="preserve">Runs the site day to day: schedules, staff, patient and family issues, facility; starts 30 days before opening</t>
  </si>
  <si>
    <t xml:space="preserve">Clinical leadership</t>
  </si>
  <si>
    <t xml:space="preserve">Clinical Director (LCSW / LMHC)</t>
  </si>
  <si>
    <t xml:space="preserve">Runs the clinical program and the tiered curriculum; carries a small caseload</t>
  </si>
  <si>
    <t xml:space="preserve">Director of Nursing (RN)</t>
  </si>
  <si>
    <t xml:space="preserve">Registered nurses</t>
  </si>
  <si>
    <t xml:space="preserve">The one RN: directs LPNs, on call nights and weekends</t>
  </si>
  <si>
    <t xml:space="preserve">Psychiatric Nurse Practitioner</t>
  </si>
  <si>
    <t xml:space="preserve">Nurse practitioners</t>
  </si>
  <si>
    <t xml:space="preserve">All levels of care; Dr. Bokhari supervises as medical director</t>
  </si>
  <si>
    <t xml:space="preserve">Nursing &amp; floor</t>
  </si>
  <si>
    <t xml:space="preserve">Licensed Practical Nurse, 24/7</t>
  </si>
  <si>
    <t xml:space="preserve">Licensed practical and vocational nurses</t>
  </si>
  <si>
    <t xml:space="preserve">One LPN on site every shift: med pass, vitals, intake nursing, monitoring</t>
  </si>
  <si>
    <t xml:space="preserve">Behavioral Health Technician</t>
  </si>
  <si>
    <t xml:space="preserve">Psychiatric technicians</t>
  </si>
  <si>
    <t xml:space="preserve">Two on 12-hour days, one awake overnight; trained in ED meal support; drive outings</t>
  </si>
  <si>
    <t xml:space="preserve">Therapy &amp; wellness</t>
  </si>
  <si>
    <t xml:space="preserve">Primary Therapist, residential (general and OCD)</t>
  </si>
  <si>
    <t xml:space="preserve">Residential</t>
  </si>
  <si>
    <t xml:space="preserve">Mental health counselors</t>
  </si>
  <si>
    <t xml:space="preserve">Caseload about 5 to 6; ERP-trained for the OCD track</t>
  </si>
  <si>
    <t xml:space="preserve">Eating Disorder Therapist (specialty track)</t>
  </si>
  <si>
    <t xml:space="preserve">ED specialist (CEDS or working toward it); ED groups and individual therapy from day one</t>
  </si>
  <si>
    <t xml:space="preserve">Day Program Therapist (PHP / IOP)</t>
  </si>
  <si>
    <t xml:space="preserve">Day program</t>
  </si>
  <si>
    <t xml:space="preserve">Co-leads groups with wellness staff</t>
  </si>
  <si>
    <t xml:space="preserve">Wellness &amp; Movement Coordinator</t>
  </si>
  <si>
    <t xml:space="preserve">Recreational therapists</t>
  </si>
  <si>
    <t xml:space="preserve">Yoga, fitness, recreation, nature outings</t>
  </si>
  <si>
    <t xml:space="preserve">Art / Expressive Therapist (part-time)</t>
  </si>
  <si>
    <t xml:space="preserve">Art and expressive groups</t>
  </si>
  <si>
    <t xml:space="preserve">Registered Dietitian</t>
  </si>
  <si>
    <t xml:space="preserve">Dietitians and nutritionists</t>
  </si>
  <si>
    <t xml:space="preserve">ED track from day one: meal plans, nutrition therapy, menus and cooking groups</t>
  </si>
  <si>
    <t xml:space="preserve">Admissions &amp; business</t>
  </si>
  <si>
    <t xml:space="preserve">Case Manager / Utilization Review (licensed)</t>
  </si>
  <si>
    <t xml:space="preserve">Authorizations, concurrent review, discharge planning</t>
  </si>
  <si>
    <t xml:space="preserve">Admissions &amp; Verification Coordinator</t>
  </si>
  <si>
    <t xml:space="preserve">Customer service representatives</t>
  </si>
  <si>
    <t xml:space="preserve">Calls 7 days and benefits checks; after-hours calls to an on-call phone</t>
  </si>
  <si>
    <t xml:space="preserve">Billing &amp; Revenue Cycle Specialist</t>
  </si>
  <si>
    <t xml:space="preserve">Billing and posting clerks</t>
  </si>
  <si>
    <t xml:space="preserve">Claims, posting, denials, A/R; in-house</t>
  </si>
  <si>
    <t xml:space="preserve">Outreach &amp; Digital Marketing Manager</t>
  </si>
  <si>
    <t xml:space="preserve">Sales representatives of services</t>
  </si>
  <si>
    <t xml:space="preserve">Referral partners plus Google and Meta ads</t>
  </si>
  <si>
    <t xml:space="preserve">Support services</t>
  </si>
  <si>
    <t xml:space="preserve">Cook</t>
  </si>
  <si>
    <t xml:space="preserve">Cooks, institution and cafeteria</t>
  </si>
  <si>
    <t xml:space="preserve">Meals 7 days; ED meal plans with the dietitian</t>
  </si>
  <si>
    <t xml:space="preserve">Housekeeper</t>
  </si>
  <si>
    <t xml:space="preserve">Maids and housekeeping cleaners</t>
  </si>
  <si>
    <t xml:space="preserve">Above Florida $15/hr minimum wage (Sept 2026)</t>
  </si>
  <si>
    <t xml:space="preserve">Total at stabilized census</t>
  </si>
  <si>
    <t xml:space="preserve">Includes payroll taxes and benefits</t>
  </si>
  <si>
    <t xml:space="preserve">Summary by department</t>
  </si>
  <si>
    <t xml:space="preserve">FTEs</t>
  </si>
  <si>
    <t xml:space="preserve">Stabilized annual cost incl. burden</t>
  </si>
  <si>
    <t xml:space="preserve">Share of payroll</t>
  </si>
  <si>
    <t xml:space="preserve">Sources: Florida statewide annual median wages, BLS Occupational Employment and Wage Statistics 2025, via O*NET OnLine (onetonline.org/link/localwages, st=FL). 24/7 posts use 4.2 FTE (8,760 hours / 2,080). Census-driven FTEs = stabilized FTE x (census / target census), never below the minimum.</t>
  </si>
  <si>
    <t xml:space="preserve">EverBloom: monthly model, Conservative case</t>
  </si>
  <si>
    <t xml:space="preserve">All values in $ unless noted. Columns C-E are blank padding so collection lags work in the first months.</t>
  </si>
  <si>
    <t xml:space="preserve">(pad)</t>
  </si>
  <si>
    <t xml:space="preserve">Month</t>
  </si>
  <si>
    <t xml:space="preserve">Year</t>
  </si>
  <si>
    <t xml:space="preserve">Months since opening</t>
  </si>
  <si>
    <t xml:space="preserve">Cost escalator</t>
  </si>
  <si>
    <t xml:space="preserve">Rate escalator</t>
  </si>
  <si>
    <t xml:space="preserve">VOLUMES</t>
  </si>
  <si>
    <t xml:space="preserve">Residential occupancy</t>
  </si>
  <si>
    <t xml:space="preserve">Residential patient days</t>
  </si>
  <si>
    <t xml:space="preserve">PHP average daily census</t>
  </si>
  <si>
    <t xml:space="preserve">IOP average daily census</t>
  </si>
  <si>
    <t xml:space="preserve">Outpatient visits</t>
  </si>
  <si>
    <t xml:space="preserve">REVENUE (billed, net of contractual adjustments)</t>
  </si>
  <si>
    <t xml:space="preserve">PHP</t>
  </si>
  <si>
    <t xml:space="preserve">IOP</t>
  </si>
  <si>
    <t xml:space="preserve">Outpatient</t>
  </si>
  <si>
    <t xml:space="preserve">Gross billed revenue</t>
  </si>
  <si>
    <t xml:space="preserve">Less denials and bad debt</t>
  </si>
  <si>
    <t xml:space="preserve">Net revenue</t>
  </si>
  <si>
    <t xml:space="preserve">PAYROLL</t>
  </si>
  <si>
    <t xml:space="preserve">Fixed roles (leadership, RCM, admissions, marketing, nursing, support)</t>
  </si>
  <si>
    <t xml:space="preserve">Residential census-driven roles (techs, therapists)</t>
  </si>
  <si>
    <t xml:space="preserve">Day program census-driven roles</t>
  </si>
  <si>
    <t xml:space="preserve">Outpatient census-driven roles</t>
  </si>
  <si>
    <t xml:space="preserve">Total payroll incl. burden, PRN/OT and inflation</t>
  </si>
  <si>
    <t xml:space="preserve">OPERATING EXPENSES</t>
  </si>
  <si>
    <t xml:space="preserve">Rent</t>
  </si>
  <si>
    <t xml:space="preserve">Utilities</t>
  </si>
  <si>
    <t xml:space="preserve">Food</t>
  </si>
  <si>
    <t xml:space="preserve">Medical and program supplies</t>
  </si>
  <si>
    <t xml:space="preserve">Experiential and activity supplies</t>
  </si>
  <si>
    <t xml:space="preserve">Contracted wellness services</t>
  </si>
  <si>
    <t xml:space="preserve">Medical director stipend</t>
  </si>
  <si>
    <t xml:space="preserve">Insurance</t>
  </si>
  <si>
    <t xml:space="preserve">Technology and EHR</t>
  </si>
  <si>
    <t xml:space="preserve">Clearinghouse and billing software</t>
  </si>
  <si>
    <t xml:space="preserve">Paid media (Google, Meta, directories)</t>
  </si>
  <si>
    <t xml:space="preserve">Marketing software</t>
  </si>
  <si>
    <t xml:space="preserve">Accreditation (survey, then annual fees)</t>
  </si>
  <si>
    <t xml:space="preserve">Professional fees</t>
  </si>
  <si>
    <t xml:space="preserve">Other operating</t>
  </si>
  <si>
    <t xml:space="preserve">Total operating expenses</t>
  </si>
  <si>
    <t xml:space="preserve">EBITDA</t>
  </si>
  <si>
    <t xml:space="preserve">EBITDA margin</t>
  </si>
  <si>
    <t xml:space="preserve">CASH FLOW</t>
  </si>
  <si>
    <t xml:space="preserve">Cash collected</t>
  </si>
  <si>
    <t xml:space="preserve">One-time startup costs</t>
  </si>
  <si>
    <t xml:space="preserve">Net cash flow</t>
  </si>
  <si>
    <t xml:space="preserve">Cumulative cash flow</t>
  </si>
  <si>
    <t xml:space="preserve">Paid back flag (after trough, cumulative at or above zero)</t>
  </si>
  <si>
    <t xml:space="preserve">KEY RESULTS</t>
  </si>
  <si>
    <t xml:space="preserve">Peak capital need (lowest cumulative cash)</t>
  </si>
  <si>
    <t xml:space="preserve">EBITDA positive from month (stays positive)</t>
  </si>
  <si>
    <t xml:space="preserve">Cash flow positive from month (stays positive)</t>
  </si>
  <si>
    <t xml:space="preserve">EverBloom: monthly model, Base case</t>
  </si>
  <si>
    <t xml:space="preserve">EverBloom: monthly model, Upside case</t>
  </si>
  <si>
    <t xml:space="preserve">Stabilized economics (base case, Year 2 cost levels)</t>
  </si>
  <si>
    <t xml:space="preserve">Fixed payroll per month (fixed roles)</t>
  </si>
  <si>
    <t xml:space="preserve">Fixed operating costs per month</t>
  </si>
  <si>
    <t xml:space="preserve">Total fixed costs per month</t>
  </si>
  <si>
    <t xml:space="preserve">Contribution per residential patient day</t>
  </si>
  <si>
    <t xml:space="preserve">Step-down contribution per month (PHP+IOP+OP at target)</t>
  </si>
  <si>
    <t xml:space="preserve">Break-even occupancy, residential only</t>
  </si>
  <si>
    <t xml:space="preserve">Break-even occupancy, with step-down programs</t>
  </si>
  <si>
    <t xml:space="preserve">Stabilized annual EBITDA by residential occupancy (rows) and daily rate (columns)</t>
  </si>
  <si>
    <t xml:space="preserve">Occupancy \ Rate</t>
  </si>
  <si>
    <t xml:space="preserve">Rates in row 13 and occupancies in column A are inputs. Census-driven staff scale linearly here (minimum-FTE floors ignored), so low-occupancy cells are slightly optimistic.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</si>
</sst>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0"/>
    <numFmt numFmtId="168" formatCode="0.0"/>
    <numFmt numFmtId="169" formatCode="0.000"/>
    <numFmt numFmtId="170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1A3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i val="true"/>
      <sz val="11"/>
      <color rgb="FF4A1A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99999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A1A33"/>
        <bgColor rgb="FF333300"/>
      </patternFill>
    </fill>
    <fill>
      <patternFill patternType="solid">
        <fgColor rgb="FFF3EAE3"/>
        <bgColor rgb="FFEFE4DC"/>
      </patternFill>
    </fill>
    <fill>
      <patternFill patternType="solid">
        <fgColor rgb="FFFFFF00"/>
        <bgColor rgb="FFFFFF00"/>
      </patternFill>
    </fill>
    <fill>
      <patternFill patternType="solid">
        <fgColor rgb="FFEFE4DC"/>
        <bgColor rgb="FFF3EAE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A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A1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9</xdr:col>
      <xdr:colOff>601920</xdr:colOff>
      <xdr:row>11</xdr:row>
      <xdr:rowOff>160200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955200" y="0"/>
          <a:ext cx="304776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4" t="s">
        <v>2</v>
      </c>
      <c r="B3" s="2"/>
      <c r="C3" s="2"/>
      <c r="D3" s="2"/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15" hidden="false" customHeight="false" outlineLevel="0" collapsed="false">
      <c r="A5" s="6" t="s">
        <v>7</v>
      </c>
      <c r="B5" s="7" t="n">
        <f aca="false">SUMIF('Conservative Monthly'!$F$5:$AO$5,1,'Conservative Monthly'!$F$22:$AO$22)</f>
        <v>1701913.36666667</v>
      </c>
      <c r="C5" s="7" t="n">
        <f aca="false">SUMIF('Base Monthly'!$F$5:$AO$5,1,'Base Monthly'!$F$22:$AO$22)</f>
        <v>2693492.43333333</v>
      </c>
      <c r="D5" s="7" t="n">
        <f aca="false">SUMIF('Upside Monthly'!$F$5:$AO$5,1,'Upside Monthly'!$F$22:$AO$22)</f>
        <v>3804714.36305556</v>
      </c>
    </row>
    <row r="6" customFormat="false" ht="15" hidden="false" customHeight="false" outlineLevel="0" collapsed="false">
      <c r="A6" s="6" t="s">
        <v>8</v>
      </c>
      <c r="B6" s="7" t="n">
        <f aca="false">SUMIF('Conservative Monthly'!$F$5:$AO$5,1,'Conservative Monthly'!$F$46:$AO$46)</f>
        <v>-1483353.37674897</v>
      </c>
      <c r="C6" s="7" t="n">
        <f aca="false">SUMIF('Base Monthly'!$F$5:$AO$5,1,'Base Monthly'!$F$46:$AO$46)</f>
        <v>-523933.213876343</v>
      </c>
      <c r="D6" s="7" t="n">
        <f aca="false">SUMIF('Upside Monthly'!$F$5:$AO$5,1,'Upside Monthly'!$F$46:$AO$46)</f>
        <v>559307.36379863</v>
      </c>
    </row>
    <row r="7" customFormat="false" ht="15" hidden="false" customHeight="false" outlineLevel="0" collapsed="false">
      <c r="A7" s="8" t="s">
        <v>9</v>
      </c>
      <c r="B7" s="9" t="n">
        <f aca="false">IF(B5=0,0,B6/B5)</f>
        <v>-0.871579838199542</v>
      </c>
      <c r="C7" s="9" t="n">
        <f aca="false">IF(C5=0,0,C6/C5)</f>
        <v>-0.194518168082599</v>
      </c>
      <c r="D7" s="9" t="n">
        <f aca="false">IF(D5=0,0,D6/D5)</f>
        <v>0.147003772275155</v>
      </c>
    </row>
    <row r="8" customFormat="false" ht="15" hidden="false" customHeight="false" outlineLevel="0" collapsed="false">
      <c r="A8" s="8" t="s">
        <v>10</v>
      </c>
      <c r="B8" s="7" t="n">
        <f aca="false">SUMIF('Conservative Monthly'!$F$5:$AO$5,1,'Conservative Monthly'!$F$51:$AO$51)</f>
        <v>-3494342.45174897</v>
      </c>
      <c r="C8" s="7" t="n">
        <f aca="false">SUMIF('Base Monthly'!$F$5:$AO$5,1,'Base Monthly'!$F$51:$AO$51)</f>
        <v>-2907300.10887634</v>
      </c>
      <c r="D8" s="7" t="n">
        <f aca="false">SUMIF('Upside Monthly'!$F$5:$AO$5,1,'Upside Monthly'!$F$51:$AO$51)</f>
        <v>-2244087.5044097</v>
      </c>
    </row>
    <row r="9" customFormat="false" ht="15" hidden="false" customHeight="false" outlineLevel="0" collapsed="false">
      <c r="A9" s="6" t="s">
        <v>11</v>
      </c>
      <c r="B9" s="7" t="n">
        <f aca="false">SUMIF('Conservative Monthly'!$F$5:$AO$5,2,'Conservative Monthly'!$F$22:$AO$22)</f>
        <v>5991113.75333333</v>
      </c>
      <c r="C9" s="7" t="n">
        <f aca="false">SUMIF('Base Monthly'!$F$5:$AO$5,2,'Base Monthly'!$F$22:$AO$22)</f>
        <v>8512508.68666667</v>
      </c>
      <c r="D9" s="7" t="n">
        <f aca="false">SUMIF('Upside Monthly'!$F$5:$AO$5,2,'Upside Monthly'!$F$22:$AO$22)</f>
        <v>11066664.5069444</v>
      </c>
    </row>
    <row r="10" customFormat="false" ht="15" hidden="false" customHeight="false" outlineLevel="0" collapsed="false">
      <c r="A10" s="6" t="s">
        <v>12</v>
      </c>
      <c r="B10" s="7" t="n">
        <f aca="false">SUMIF('Conservative Monthly'!$F$5:$AO$5,2,'Conservative Monthly'!$F$46:$AO$46)</f>
        <v>1227960.46561008</v>
      </c>
      <c r="C10" s="7" t="n">
        <f aca="false">SUMIF('Base Monthly'!$F$5:$AO$5,2,'Base Monthly'!$F$46:$AO$46)</f>
        <v>3713563.04392422</v>
      </c>
      <c r="D10" s="7" t="n">
        <f aca="false">SUMIF('Upside Monthly'!$F$5:$AO$5,2,'Upside Monthly'!$F$46:$AO$46)</f>
        <v>6248932.81363624</v>
      </c>
    </row>
    <row r="11" customFormat="false" ht="15" hidden="false" customHeight="false" outlineLevel="0" collapsed="false">
      <c r="A11" s="8" t="s">
        <v>13</v>
      </c>
      <c r="B11" s="9" t="n">
        <f aca="false">IF(B9=0,0,B10/B9)</f>
        <v>0.204963637174619</v>
      </c>
      <c r="C11" s="9" t="n">
        <f aca="false">IF(C9=0,0,C10/C9)</f>
        <v>0.436247783187682</v>
      </c>
      <c r="D11" s="9" t="n">
        <f aca="false">IF(D9=0,0,D10/D9)</f>
        <v>0.564662713838933</v>
      </c>
    </row>
    <row r="12" customFormat="false" ht="15" hidden="false" customHeight="false" outlineLevel="0" collapsed="false">
      <c r="A12" s="8" t="s">
        <v>14</v>
      </c>
      <c r="B12" s="7" t="n">
        <f aca="false">SUMIF('Conservative Monthly'!$F$5:$AO$5,2,'Conservative Monthly'!$F$51:$AO$51)</f>
        <v>911840.668610082</v>
      </c>
      <c r="C12" s="7" t="n">
        <f aca="false">SUMIF('Base Monthly'!$F$5:$AO$5,2,'Base Monthly'!$F$51:$AO$51)</f>
        <v>3326334.76792422</v>
      </c>
      <c r="D12" s="7" t="n">
        <f aca="false">SUMIF('Upside Monthly'!$F$5:$AO$5,2,'Upside Monthly'!$F$51:$AO$51)</f>
        <v>5845049.95684458</v>
      </c>
    </row>
    <row r="13" customFormat="false" ht="15" hidden="false" customHeight="false" outlineLevel="0" collapsed="false">
      <c r="A13" s="6" t="s">
        <v>15</v>
      </c>
      <c r="B13" s="7" t="n">
        <f aca="false">SUMIF('Conservative Monthly'!$F$5:$AO$5,3,'Conservative Monthly'!$F$22:$AO$22)</f>
        <v>6540486.816</v>
      </c>
      <c r="C13" s="7" t="n">
        <f aca="false">SUMIF('Base Monthly'!$F$5:$AO$5,3,'Base Monthly'!$F$22:$AO$22)</f>
        <v>9245496.3</v>
      </c>
      <c r="D13" s="7" t="n">
        <f aca="false">SUMIF('Upside Monthly'!$F$5:$AO$5,3,'Upside Monthly'!$F$22:$AO$22)</f>
        <v>11919854.7144</v>
      </c>
    </row>
    <row r="14" customFormat="false" ht="15" hidden="false" customHeight="false" outlineLevel="0" collapsed="false">
      <c r="A14" s="6" t="s">
        <v>16</v>
      </c>
      <c r="B14" s="7" t="n">
        <f aca="false">SUMIF('Conservative Monthly'!$F$5:$AO$5,3,'Conservative Monthly'!$F$46:$AO$46)</f>
        <v>1638062.09800333</v>
      </c>
      <c r="C14" s="7" t="n">
        <f aca="false">SUMIF('Base Monthly'!$F$5:$AO$5,3,'Base Monthly'!$F$46:$AO$46)</f>
        <v>4308589.25260293</v>
      </c>
      <c r="D14" s="7" t="n">
        <f aca="false">SUMIF('Upside Monthly'!$F$5:$AO$5,3,'Upside Monthly'!$F$46:$AO$46)</f>
        <v>6968973.85717883</v>
      </c>
    </row>
    <row r="15" customFormat="false" ht="15" hidden="false" customHeight="false" outlineLevel="0" collapsed="false">
      <c r="A15" s="8" t="s">
        <v>17</v>
      </c>
      <c r="B15" s="9" t="n">
        <f aca="false">IF(B13=0,0,B14/B13)</f>
        <v>0.2504495680652</v>
      </c>
      <c r="C15" s="9" t="n">
        <f aca="false">IF(C13=0,0,C14/C13)</f>
        <v>0.46602033171577</v>
      </c>
      <c r="D15" s="9" t="n">
        <f aca="false">IF(D13=0,0,D14/D13)</f>
        <v>0.58465258379029</v>
      </c>
    </row>
    <row r="16" customFormat="false" ht="15" hidden="false" customHeight="false" outlineLevel="0" collapsed="false">
      <c r="A16" s="8" t="s">
        <v>18</v>
      </c>
      <c r="B16" s="7" t="n">
        <f aca="false">SUMIF('Conservative Monthly'!$F$5:$AO$5,3,'Conservative Monthly'!$F$51:$AO$51)</f>
        <v>1572837.80560333</v>
      </c>
      <c r="C16" s="7" t="n">
        <f aca="false">SUMIF('Base Monthly'!$F$5:$AO$5,3,'Base Monthly'!$F$51:$AO$51)</f>
        <v>4224745.47235293</v>
      </c>
      <c r="D16" s="7" t="n">
        <f aca="false">SUMIF('Upside Monthly'!$F$5:$AO$5,3,'Upside Monthly'!$F$51:$AO$51)</f>
        <v>6864943.06846883</v>
      </c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8" t="s">
        <v>19</v>
      </c>
      <c r="B18" s="7" t="n">
        <f aca="false">'Conservative Monthly'!B56</f>
        <v>3551434.86314506</v>
      </c>
      <c r="C18" s="7" t="n">
        <f aca="false">'Base Monthly'!B56</f>
        <v>2986131.8349187</v>
      </c>
      <c r="D18" s="7" t="n">
        <f aca="false">'Upside Monthly'!B56</f>
        <v>2758115.90868627</v>
      </c>
    </row>
    <row r="19" customFormat="false" ht="15" hidden="false" customHeight="false" outlineLevel="0" collapsed="false">
      <c r="A19" s="8" t="s">
        <v>20</v>
      </c>
      <c r="B19" s="10" t="n">
        <f aca="false">'Conservative Monthly'!B57</f>
        <v>14</v>
      </c>
      <c r="C19" s="10" t="n">
        <f aca="false">'Base Monthly'!B57</f>
        <v>11</v>
      </c>
      <c r="D19" s="10" t="n">
        <f aca="false">'Upside Monthly'!B57</f>
        <v>9</v>
      </c>
    </row>
    <row r="20" customFormat="false" ht="15" hidden="false" customHeight="false" outlineLevel="0" collapsed="false">
      <c r="A20" s="8" t="s">
        <v>21</v>
      </c>
      <c r="B20" s="10" t="n">
        <f aca="false">'Conservative Monthly'!B58</f>
        <v>12</v>
      </c>
      <c r="C20" s="10" t="n">
        <f aca="false">'Base Monthly'!B58</f>
        <v>9</v>
      </c>
      <c r="D20" s="10" t="n">
        <f aca="false">'Upside Monthly'!B58</f>
        <v>7</v>
      </c>
    </row>
    <row r="21" customFormat="false" ht="15" hidden="false" customHeight="false" outlineLevel="0" collapsed="false">
      <c r="A21" s="8" t="s">
        <v>22</v>
      </c>
      <c r="B21" s="10" t="n">
        <f aca="false">'Conservative Monthly'!B59</f>
        <v>15</v>
      </c>
      <c r="C21" s="10" t="n">
        <f aca="false">'Base Monthly'!B59</f>
        <v>12</v>
      </c>
      <c r="D21" s="10" t="n">
        <f aca="false">'Upside Monthly'!B59</f>
        <v>10</v>
      </c>
    </row>
    <row r="22" customFormat="false" ht="15" hidden="false" customHeight="false" outlineLevel="0" collapsed="false">
      <c r="A22" s="8" t="s">
        <v>23</v>
      </c>
      <c r="B22" s="10" t="str">
        <f aca="false">'Conservative Monthly'!B60</f>
        <v>After M36</v>
      </c>
      <c r="C22" s="10" t="n">
        <f aca="false">'Base Monthly'!B60</f>
        <v>23</v>
      </c>
      <c r="D22" s="10" t="n">
        <f aca="false">'Upside Monthly'!B60</f>
        <v>18</v>
      </c>
    </row>
    <row r="23" customFormat="false" ht="15" hidden="false" customHeight="false" outlineLevel="0" collapsed="false">
      <c r="A23" s="8" t="s">
        <v>24</v>
      </c>
      <c r="B23" s="7" t="n">
        <f aca="false">'Conservative Monthly'!B61</f>
        <v>-1009663.97753556</v>
      </c>
      <c r="C23" s="7" t="n">
        <f aca="false">'Base Monthly'!B61</f>
        <v>4643780.1314008</v>
      </c>
      <c r="D23" s="7" t="n">
        <f aca="false">'Upside Monthly'!B61</f>
        <v>10465905.5209037</v>
      </c>
    </row>
    <row r="24" customFormat="false" ht="15" hidden="false" customHeight="false" outlineLevel="0" collapsed="false">
      <c r="A24" s="2"/>
      <c r="B24" s="2"/>
      <c r="C24" s="2"/>
      <c r="D24" s="2"/>
    </row>
    <row r="25" customFormat="false" ht="15" hidden="false" customHeight="false" outlineLevel="0" collapsed="false">
      <c r="A25" s="3" t="s">
        <v>25</v>
      </c>
      <c r="B25" s="2"/>
      <c r="C25" s="2"/>
      <c r="D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26</v>
      </c>
      <c r="B1" s="2"/>
      <c r="C1" s="2"/>
      <c r="D1" s="2"/>
      <c r="E1" s="2"/>
    </row>
    <row r="2" customFormat="false" ht="45" hidden="false" customHeight="true" outlineLevel="0" collapsed="false">
      <c r="A2" s="11" t="s">
        <v>27</v>
      </c>
      <c r="B2" s="11"/>
      <c r="C2" s="11"/>
      <c r="D2" s="11"/>
      <c r="E2" s="1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5" t="s">
        <v>28</v>
      </c>
      <c r="B4" s="5" t="s">
        <v>4</v>
      </c>
      <c r="C4" s="5" t="s">
        <v>5</v>
      </c>
      <c r="D4" s="5" t="s">
        <v>6</v>
      </c>
      <c r="E4" s="5" t="s">
        <v>29</v>
      </c>
    </row>
    <row r="5" customFormat="false" ht="15" hidden="false" customHeight="false" outlineLevel="0" collapsed="false">
      <c r="A5" s="12" t="s">
        <v>30</v>
      </c>
      <c r="B5" s="13"/>
      <c r="C5" s="13"/>
      <c r="D5" s="13"/>
      <c r="E5" s="13"/>
    </row>
    <row r="6" customFormat="false" ht="15" hidden="false" customHeight="false" outlineLevel="0" collapsed="false">
      <c r="A6" s="8" t="s">
        <v>31</v>
      </c>
      <c r="B6" s="14" t="n">
        <v>20</v>
      </c>
      <c r="C6" s="15" t="n">
        <f aca="false">$B6</f>
        <v>20</v>
      </c>
      <c r="D6" s="15" t="n">
        <f aca="false">$B6</f>
        <v>20</v>
      </c>
      <c r="E6" s="3" t="s">
        <v>32</v>
      </c>
    </row>
    <row r="7" customFormat="false" ht="15" hidden="false" customHeight="false" outlineLevel="0" collapsed="false">
      <c r="A7" s="8" t="s">
        <v>33</v>
      </c>
      <c r="B7" s="14" t="n">
        <v>6</v>
      </c>
      <c r="C7" s="15" t="n">
        <f aca="false">$B7</f>
        <v>6</v>
      </c>
      <c r="D7" s="15" t="n">
        <f aca="false">$B7</f>
        <v>6</v>
      </c>
      <c r="E7" s="3" t="s">
        <v>34</v>
      </c>
    </row>
    <row r="8" customFormat="false" ht="15" hidden="false" customHeight="false" outlineLevel="0" collapsed="false">
      <c r="A8" s="8" t="s">
        <v>35</v>
      </c>
      <c r="B8" s="16" t="n">
        <v>30.4</v>
      </c>
      <c r="C8" s="17" t="n">
        <f aca="false">$B8</f>
        <v>30.4</v>
      </c>
      <c r="D8" s="17" t="n">
        <f aca="false">$B8</f>
        <v>30.4</v>
      </c>
      <c r="E8" s="3"/>
    </row>
    <row r="9" customFormat="false" ht="15" hidden="false" customHeight="false" outlineLevel="0" collapsed="false">
      <c r="A9" s="8" t="s">
        <v>36</v>
      </c>
      <c r="B9" s="16" t="n">
        <v>21.7</v>
      </c>
      <c r="C9" s="17" t="n">
        <f aca="false">$B9</f>
        <v>21.7</v>
      </c>
      <c r="D9" s="17" t="n">
        <f aca="false">$B9</f>
        <v>21.7</v>
      </c>
      <c r="E9" s="3" t="s">
        <v>37</v>
      </c>
    </row>
    <row r="10" customFormat="false" ht="15" hidden="false" customHeight="false" outlineLevel="0" collapsed="false">
      <c r="A10" s="8" t="s">
        <v>38</v>
      </c>
      <c r="B10" s="16" t="n">
        <v>17.3</v>
      </c>
      <c r="C10" s="17" t="n">
        <f aca="false">$B10</f>
        <v>17.3</v>
      </c>
      <c r="D10" s="17" t="n">
        <f aca="false">$B10</f>
        <v>17.3</v>
      </c>
      <c r="E10" s="3" t="s">
        <v>39</v>
      </c>
    </row>
    <row r="11" customFormat="false" ht="15" hidden="false" customHeight="false" outlineLevel="0" collapsed="false">
      <c r="A11" s="12" t="s">
        <v>40</v>
      </c>
      <c r="B11" s="13"/>
      <c r="C11" s="13"/>
      <c r="D11" s="13"/>
      <c r="E11" s="13"/>
    </row>
    <row r="12" customFormat="false" ht="15" hidden="false" customHeight="false" outlineLevel="0" collapsed="false">
      <c r="A12" s="8" t="s">
        <v>41</v>
      </c>
      <c r="B12" s="18" t="n">
        <v>950</v>
      </c>
      <c r="C12" s="18" t="n">
        <v>1100</v>
      </c>
      <c r="D12" s="18" t="n">
        <v>1300</v>
      </c>
      <c r="E12" s="3" t="s">
        <v>42</v>
      </c>
    </row>
    <row r="13" customFormat="false" ht="15" hidden="false" customHeight="false" outlineLevel="0" collapsed="false">
      <c r="A13" s="8" t="s">
        <v>43</v>
      </c>
      <c r="B13" s="19" t="n">
        <v>0.72</v>
      </c>
      <c r="C13" s="19" t="n">
        <v>0.82</v>
      </c>
      <c r="D13" s="19" t="n">
        <v>0.85</v>
      </c>
      <c r="E13" s="3"/>
    </row>
    <row r="14" customFormat="false" ht="15" hidden="false" customHeight="false" outlineLevel="0" collapsed="false">
      <c r="A14" s="8" t="s">
        <v>44</v>
      </c>
      <c r="B14" s="19" t="n">
        <v>0.75</v>
      </c>
      <c r="C14" s="19" t="n">
        <v>0.85</v>
      </c>
      <c r="D14" s="19" t="n">
        <v>0.88</v>
      </c>
      <c r="E14" s="3"/>
    </row>
    <row r="15" customFormat="false" ht="15" hidden="false" customHeight="false" outlineLevel="0" collapsed="false">
      <c r="A15" s="8" t="s">
        <v>45</v>
      </c>
      <c r="B15" s="14" t="n">
        <v>8</v>
      </c>
      <c r="C15" s="14" t="n">
        <v>12</v>
      </c>
      <c r="D15" s="14" t="n">
        <v>15</v>
      </c>
      <c r="E15" s="3"/>
    </row>
    <row r="16" customFormat="false" ht="15" hidden="false" customHeight="false" outlineLevel="0" collapsed="false">
      <c r="A16" s="8" t="s">
        <v>46</v>
      </c>
      <c r="B16" s="20" t="n">
        <v>475</v>
      </c>
      <c r="C16" s="20" t="n">
        <v>550</v>
      </c>
      <c r="D16" s="20" t="n">
        <v>625</v>
      </c>
      <c r="E16" s="3"/>
    </row>
    <row r="17" customFormat="false" ht="15" hidden="false" customHeight="false" outlineLevel="0" collapsed="false">
      <c r="A17" s="8" t="s">
        <v>47</v>
      </c>
      <c r="B17" s="14" t="n">
        <v>10</v>
      </c>
      <c r="C17" s="14" t="n">
        <v>15</v>
      </c>
      <c r="D17" s="14" t="n">
        <v>20</v>
      </c>
      <c r="E17" s="3"/>
    </row>
    <row r="18" customFormat="false" ht="15" hidden="false" customHeight="false" outlineLevel="0" collapsed="false">
      <c r="A18" s="8" t="s">
        <v>48</v>
      </c>
      <c r="B18" s="20" t="n">
        <v>240</v>
      </c>
      <c r="C18" s="20" t="n">
        <v>275</v>
      </c>
      <c r="D18" s="20" t="n">
        <v>310</v>
      </c>
      <c r="E18" s="3"/>
    </row>
    <row r="19" customFormat="false" ht="15" hidden="false" customHeight="false" outlineLevel="0" collapsed="false">
      <c r="A19" s="8" t="s">
        <v>49</v>
      </c>
      <c r="B19" s="14" t="n">
        <v>120</v>
      </c>
      <c r="C19" s="14" t="n">
        <v>200</v>
      </c>
      <c r="D19" s="14" t="n">
        <v>280</v>
      </c>
      <c r="E19" s="3"/>
    </row>
    <row r="20" customFormat="false" ht="15" hidden="false" customHeight="false" outlineLevel="0" collapsed="false">
      <c r="A20" s="8" t="s">
        <v>50</v>
      </c>
      <c r="B20" s="20" t="n">
        <v>150</v>
      </c>
      <c r="C20" s="21" t="n">
        <f aca="false">$B20</f>
        <v>150</v>
      </c>
      <c r="D20" s="21" t="n">
        <f aca="false">$B20</f>
        <v>150</v>
      </c>
      <c r="E20" s="3"/>
    </row>
    <row r="21" customFormat="false" ht="15" hidden="false" customHeight="false" outlineLevel="0" collapsed="false">
      <c r="A21" s="8" t="s">
        <v>51</v>
      </c>
      <c r="B21" s="14" t="n">
        <v>2</v>
      </c>
      <c r="C21" s="15" t="n">
        <f aca="false">$B21</f>
        <v>2</v>
      </c>
      <c r="D21" s="15" t="n">
        <f aca="false">$B21</f>
        <v>2</v>
      </c>
      <c r="E21" s="3"/>
    </row>
    <row r="22" customFormat="false" ht="15" hidden="false" customHeight="false" outlineLevel="0" collapsed="false">
      <c r="A22" s="8" t="s">
        <v>52</v>
      </c>
      <c r="B22" s="14" t="n">
        <v>8</v>
      </c>
      <c r="C22" s="15" t="n">
        <f aca="false">$B22</f>
        <v>8</v>
      </c>
      <c r="D22" s="15" t="n">
        <f aca="false">$B22</f>
        <v>8</v>
      </c>
      <c r="E22" s="3"/>
    </row>
    <row r="23" customFormat="false" ht="15" hidden="false" customHeight="false" outlineLevel="0" collapsed="false">
      <c r="A23" s="8" t="s">
        <v>53</v>
      </c>
      <c r="B23" s="14" t="n">
        <v>3</v>
      </c>
      <c r="C23" s="15" t="n">
        <f aca="false">$B23</f>
        <v>3</v>
      </c>
      <c r="D23" s="15" t="n">
        <f aca="false">$B23</f>
        <v>3</v>
      </c>
      <c r="E23" s="3"/>
    </row>
    <row r="24" customFormat="false" ht="15" hidden="false" customHeight="false" outlineLevel="0" collapsed="false">
      <c r="A24" s="8" t="s">
        <v>54</v>
      </c>
      <c r="B24" s="14" t="n">
        <v>9</v>
      </c>
      <c r="C24" s="15" t="n">
        <f aca="false">$B24</f>
        <v>9</v>
      </c>
      <c r="D24" s="15" t="n">
        <f aca="false">$B24</f>
        <v>9</v>
      </c>
      <c r="E24" s="3"/>
    </row>
    <row r="25" customFormat="false" ht="15" hidden="false" customHeight="false" outlineLevel="0" collapsed="false">
      <c r="A25" s="8" t="s">
        <v>55</v>
      </c>
      <c r="B25" s="14" t="n">
        <v>6</v>
      </c>
      <c r="C25" s="15" t="n">
        <f aca="false">$B25</f>
        <v>6</v>
      </c>
      <c r="D25" s="15" t="n">
        <f aca="false">$B25</f>
        <v>6</v>
      </c>
      <c r="E25" s="3"/>
    </row>
    <row r="26" customFormat="false" ht="15" hidden="false" customHeight="false" outlineLevel="0" collapsed="false">
      <c r="A26" s="8" t="s">
        <v>56</v>
      </c>
      <c r="B26" s="14" t="n">
        <v>6</v>
      </c>
      <c r="C26" s="15" t="n">
        <f aca="false">$B26</f>
        <v>6</v>
      </c>
      <c r="D26" s="15" t="n">
        <f aca="false">$B26</f>
        <v>6</v>
      </c>
      <c r="E26" s="3"/>
    </row>
    <row r="27" customFormat="false" ht="15" hidden="false" customHeight="false" outlineLevel="0" collapsed="false">
      <c r="A27" s="8" t="s">
        <v>57</v>
      </c>
      <c r="B27" s="22" t="n">
        <v>0.03</v>
      </c>
      <c r="C27" s="9" t="n">
        <f aca="false">$B27</f>
        <v>0.03</v>
      </c>
      <c r="D27" s="9" t="n">
        <f aca="false">$B27</f>
        <v>0.03</v>
      </c>
      <c r="E27" s="3"/>
    </row>
    <row r="28" customFormat="false" ht="15" hidden="false" customHeight="false" outlineLevel="0" collapsed="false">
      <c r="A28" s="8" t="s">
        <v>58</v>
      </c>
      <c r="B28" s="22" t="n">
        <v>0.03</v>
      </c>
      <c r="C28" s="9" t="n">
        <f aca="false">$B28</f>
        <v>0.03</v>
      </c>
      <c r="D28" s="9" t="n">
        <f aca="false">$B28</f>
        <v>0.03</v>
      </c>
      <c r="E28" s="3"/>
    </row>
    <row r="29" customFormat="false" ht="15" hidden="false" customHeight="false" outlineLevel="0" collapsed="false">
      <c r="A29" s="12" t="s">
        <v>59</v>
      </c>
      <c r="B29" s="13"/>
      <c r="C29" s="13"/>
      <c r="D29" s="13"/>
      <c r="E29" s="13"/>
    </row>
    <row r="30" customFormat="false" ht="15" hidden="false" customHeight="false" outlineLevel="0" collapsed="false">
      <c r="A30" s="8" t="s">
        <v>60</v>
      </c>
      <c r="B30" s="22" t="n">
        <v>0.08</v>
      </c>
      <c r="C30" s="9" t="n">
        <f aca="false">$B30</f>
        <v>0.08</v>
      </c>
      <c r="D30" s="9" t="n">
        <f aca="false">$B30</f>
        <v>0.08</v>
      </c>
      <c r="E30" s="3" t="s">
        <v>61</v>
      </c>
    </row>
    <row r="31" customFormat="false" ht="15" hidden="false" customHeight="false" outlineLevel="0" collapsed="false">
      <c r="A31" s="8" t="s">
        <v>62</v>
      </c>
      <c r="B31" s="22" t="n">
        <v>0</v>
      </c>
      <c r="C31" s="9" t="n">
        <f aca="false">$B31</f>
        <v>0</v>
      </c>
      <c r="D31" s="9" t="n">
        <f aca="false">$B31</f>
        <v>0</v>
      </c>
      <c r="E31" s="3"/>
    </row>
    <row r="32" customFormat="false" ht="15" hidden="false" customHeight="false" outlineLevel="0" collapsed="false">
      <c r="A32" s="8" t="s">
        <v>63</v>
      </c>
      <c r="B32" s="22" t="n">
        <v>0.2</v>
      </c>
      <c r="C32" s="9" t="n">
        <f aca="false">$B32</f>
        <v>0.2</v>
      </c>
      <c r="D32" s="9" t="n">
        <f aca="false">$B32</f>
        <v>0.2</v>
      </c>
      <c r="E32" s="3"/>
    </row>
    <row r="33" customFormat="false" ht="15" hidden="false" customHeight="false" outlineLevel="0" collapsed="false">
      <c r="A33" s="8" t="s">
        <v>64</v>
      </c>
      <c r="B33" s="22" t="n">
        <v>0.55</v>
      </c>
      <c r="C33" s="9" t="n">
        <f aca="false">$B33</f>
        <v>0.55</v>
      </c>
      <c r="D33" s="9" t="n">
        <f aca="false">$B33</f>
        <v>0.55</v>
      </c>
      <c r="E33" s="3" t="s">
        <v>65</v>
      </c>
    </row>
    <row r="34" customFormat="false" ht="15" hidden="false" customHeight="false" outlineLevel="0" collapsed="false">
      <c r="A34" s="8" t="s">
        <v>66</v>
      </c>
      <c r="B34" s="22" t="n">
        <v>0.25</v>
      </c>
      <c r="C34" s="9" t="n">
        <f aca="false">$B34</f>
        <v>0.25</v>
      </c>
      <c r="D34" s="9" t="n">
        <f aca="false">$B34</f>
        <v>0.25</v>
      </c>
      <c r="E34" s="3"/>
    </row>
    <row r="35" customFormat="false" ht="15" hidden="false" customHeight="false" outlineLevel="0" collapsed="false">
      <c r="A35" s="12" t="s">
        <v>67</v>
      </c>
      <c r="B35" s="13"/>
      <c r="C35" s="13"/>
      <c r="D35" s="13"/>
      <c r="E35" s="13"/>
    </row>
    <row r="36" customFormat="false" ht="15" hidden="false" customHeight="false" outlineLevel="0" collapsed="false">
      <c r="A36" s="8" t="s">
        <v>68</v>
      </c>
      <c r="B36" s="22" t="n">
        <v>0.22</v>
      </c>
      <c r="C36" s="9" t="n">
        <f aca="false">$B36</f>
        <v>0.22</v>
      </c>
      <c r="D36" s="9" t="n">
        <f aca="false">$B36</f>
        <v>0.22</v>
      </c>
      <c r="E36" s="3" t="s">
        <v>69</v>
      </c>
    </row>
    <row r="37" customFormat="false" ht="15" hidden="false" customHeight="false" outlineLevel="0" collapsed="false">
      <c r="A37" s="8" t="s">
        <v>70</v>
      </c>
      <c r="B37" s="22" t="n">
        <v>0.1</v>
      </c>
      <c r="C37" s="9" t="n">
        <f aca="false">$B37</f>
        <v>0.1</v>
      </c>
      <c r="D37" s="9" t="n">
        <f aca="false">$B37</f>
        <v>0.1</v>
      </c>
      <c r="E37" s="3" t="s">
        <v>71</v>
      </c>
    </row>
    <row r="38" customFormat="false" ht="15" hidden="false" customHeight="false" outlineLevel="0" collapsed="false">
      <c r="A38" s="12" t="s">
        <v>72</v>
      </c>
      <c r="B38" s="13"/>
      <c r="C38" s="13"/>
      <c r="D38" s="13"/>
      <c r="E38" s="13"/>
    </row>
    <row r="39" customFormat="false" ht="15" hidden="false" customHeight="false" outlineLevel="0" collapsed="false">
      <c r="A39" s="8" t="s">
        <v>73</v>
      </c>
      <c r="B39" s="20" t="n">
        <v>45000</v>
      </c>
      <c r="C39" s="21" t="n">
        <f aca="false">$B39</f>
        <v>45000</v>
      </c>
      <c r="D39" s="21" t="n">
        <f aca="false">$B39</f>
        <v>45000</v>
      </c>
      <c r="E39" s="3" t="s">
        <v>74</v>
      </c>
    </row>
    <row r="40" customFormat="false" ht="15" hidden="false" customHeight="false" outlineLevel="0" collapsed="false">
      <c r="A40" s="8" t="s">
        <v>75</v>
      </c>
      <c r="B40" s="22" t="n">
        <v>0.5</v>
      </c>
      <c r="C40" s="9" t="n">
        <f aca="false">$B40</f>
        <v>0.5</v>
      </c>
      <c r="D40" s="9" t="n">
        <f aca="false">$B40</f>
        <v>0.5</v>
      </c>
      <c r="E40" s="3"/>
    </row>
    <row r="41" customFormat="false" ht="15" hidden="false" customHeight="false" outlineLevel="0" collapsed="false">
      <c r="A41" s="8" t="s">
        <v>76</v>
      </c>
      <c r="B41" s="14" t="n">
        <v>3</v>
      </c>
      <c r="C41" s="15" t="n">
        <f aca="false">$B41</f>
        <v>3</v>
      </c>
      <c r="D41" s="15" t="n">
        <f aca="false">$B41</f>
        <v>3</v>
      </c>
      <c r="E41" s="3" t="s">
        <v>77</v>
      </c>
    </row>
    <row r="42" customFormat="false" ht="15" hidden="false" customHeight="false" outlineLevel="0" collapsed="false">
      <c r="A42" s="8" t="s">
        <v>78</v>
      </c>
      <c r="B42" s="20" t="n">
        <v>12000</v>
      </c>
      <c r="C42" s="21" t="n">
        <f aca="false">$B42</f>
        <v>12000</v>
      </c>
      <c r="D42" s="21" t="n">
        <f aca="false">$B42</f>
        <v>12000</v>
      </c>
      <c r="E42" s="3"/>
    </row>
    <row r="43" customFormat="false" ht="15" hidden="false" customHeight="false" outlineLevel="0" collapsed="false">
      <c r="A43" s="8" t="s">
        <v>79</v>
      </c>
      <c r="B43" s="20" t="n">
        <v>4000</v>
      </c>
      <c r="C43" s="21" t="n">
        <f aca="false">$B43</f>
        <v>4000</v>
      </c>
      <c r="D43" s="21" t="n">
        <f aca="false">$B43</f>
        <v>4000</v>
      </c>
      <c r="E43" s="3"/>
    </row>
    <row r="44" customFormat="false" ht="15" hidden="false" customHeight="false" outlineLevel="0" collapsed="false">
      <c r="A44" s="8" t="s">
        <v>80</v>
      </c>
      <c r="B44" s="14" t="n">
        <v>4</v>
      </c>
      <c r="C44" s="15" t="n">
        <f aca="false">$B44</f>
        <v>4</v>
      </c>
      <c r="D44" s="15" t="n">
        <f aca="false">$B44</f>
        <v>4</v>
      </c>
      <c r="E44" s="3"/>
    </row>
    <row r="45" customFormat="false" ht="15" hidden="false" customHeight="false" outlineLevel="0" collapsed="false">
      <c r="A45" s="8" t="s">
        <v>81</v>
      </c>
      <c r="B45" s="20" t="n">
        <v>20</v>
      </c>
      <c r="C45" s="21" t="n">
        <f aca="false">$B45</f>
        <v>20</v>
      </c>
      <c r="D45" s="21" t="n">
        <f aca="false">$B45</f>
        <v>20</v>
      </c>
      <c r="E45" s="3"/>
    </row>
    <row r="46" customFormat="false" ht="15" hidden="false" customHeight="false" outlineLevel="0" collapsed="false">
      <c r="A46" s="8" t="s">
        <v>82</v>
      </c>
      <c r="B46" s="20" t="n">
        <v>20</v>
      </c>
      <c r="C46" s="21" t="n">
        <f aca="false">$B46</f>
        <v>20</v>
      </c>
      <c r="D46" s="21" t="n">
        <f aca="false">$B46</f>
        <v>20</v>
      </c>
      <c r="E46" s="3"/>
    </row>
    <row r="47" customFormat="false" ht="15" hidden="false" customHeight="false" outlineLevel="0" collapsed="false">
      <c r="A47" s="8" t="s">
        <v>83</v>
      </c>
      <c r="B47" s="20" t="n">
        <v>3</v>
      </c>
      <c r="C47" s="21" t="n">
        <f aca="false">$B47</f>
        <v>3</v>
      </c>
      <c r="D47" s="21" t="n">
        <f aca="false">$B47</f>
        <v>3</v>
      </c>
      <c r="E47" s="3"/>
    </row>
    <row r="48" customFormat="false" ht="15" hidden="false" customHeight="false" outlineLevel="0" collapsed="false">
      <c r="A48" s="8" t="s">
        <v>84</v>
      </c>
      <c r="B48" s="20" t="n">
        <v>3000</v>
      </c>
      <c r="C48" s="21" t="n">
        <f aca="false">$B48</f>
        <v>3000</v>
      </c>
      <c r="D48" s="21" t="n">
        <f aca="false">$B48</f>
        <v>3000</v>
      </c>
      <c r="E48" s="3" t="s">
        <v>85</v>
      </c>
    </row>
    <row r="49" customFormat="false" ht="15" hidden="false" customHeight="false" outlineLevel="0" collapsed="false">
      <c r="A49" s="8" t="s">
        <v>86</v>
      </c>
      <c r="B49" s="20" t="n">
        <v>8000</v>
      </c>
      <c r="C49" s="21" t="n">
        <f aca="false">$B49</f>
        <v>8000</v>
      </c>
      <c r="D49" s="21" t="n">
        <f aca="false">$B49</f>
        <v>8000</v>
      </c>
      <c r="E49" s="3" t="s">
        <v>87</v>
      </c>
    </row>
    <row r="50" customFormat="false" ht="15" hidden="false" customHeight="false" outlineLevel="0" collapsed="false">
      <c r="A50" s="8" t="s">
        <v>88</v>
      </c>
      <c r="B50" s="20" t="n">
        <v>5000</v>
      </c>
      <c r="C50" s="21" t="n">
        <f aca="false">$B50</f>
        <v>5000</v>
      </c>
      <c r="D50" s="21" t="n">
        <f aca="false">$B50</f>
        <v>5000</v>
      </c>
      <c r="E50" s="3" t="s">
        <v>89</v>
      </c>
    </row>
    <row r="51" customFormat="false" ht="15" hidden="false" customHeight="false" outlineLevel="0" collapsed="false">
      <c r="A51" s="8" t="s">
        <v>90</v>
      </c>
      <c r="B51" s="14" t="n">
        <v>3</v>
      </c>
      <c r="C51" s="15" t="n">
        <f aca="false">$B51</f>
        <v>3</v>
      </c>
      <c r="D51" s="15" t="n">
        <f aca="false">$B51</f>
        <v>3</v>
      </c>
      <c r="E51" s="3"/>
    </row>
    <row r="52" customFormat="false" ht="15" hidden="false" customHeight="false" outlineLevel="0" collapsed="false">
      <c r="A52" s="8" t="s">
        <v>91</v>
      </c>
      <c r="B52" s="20" t="n">
        <v>12500</v>
      </c>
      <c r="C52" s="21" t="n">
        <f aca="false">$B52</f>
        <v>12500</v>
      </c>
      <c r="D52" s="21" t="n">
        <f aca="false">$B52</f>
        <v>12500</v>
      </c>
      <c r="E52" s="3"/>
    </row>
    <row r="53" customFormat="false" ht="15" hidden="false" customHeight="false" outlineLevel="0" collapsed="false">
      <c r="A53" s="8" t="s">
        <v>92</v>
      </c>
      <c r="B53" s="14" t="n">
        <v>4</v>
      </c>
      <c r="C53" s="15" t="n">
        <f aca="false">$B53</f>
        <v>4</v>
      </c>
      <c r="D53" s="15" t="n">
        <f aca="false">$B53</f>
        <v>4</v>
      </c>
      <c r="E53" s="3"/>
    </row>
    <row r="54" customFormat="false" ht="15" hidden="false" customHeight="false" outlineLevel="0" collapsed="false">
      <c r="A54" s="8" t="s">
        <v>93</v>
      </c>
      <c r="B54" s="20" t="n">
        <v>10000</v>
      </c>
      <c r="C54" s="21" t="n">
        <f aca="false">$B54</f>
        <v>10000</v>
      </c>
      <c r="D54" s="21" t="n">
        <f aca="false">$B54</f>
        <v>10000</v>
      </c>
      <c r="E54" s="3"/>
    </row>
    <row r="55" customFormat="false" ht="15" hidden="false" customHeight="false" outlineLevel="0" collapsed="false">
      <c r="A55" s="8" t="s">
        <v>94</v>
      </c>
      <c r="B55" s="14" t="n">
        <v>3</v>
      </c>
      <c r="C55" s="15" t="n">
        <f aca="false">$B55</f>
        <v>3</v>
      </c>
      <c r="D55" s="15" t="n">
        <f aca="false">$B55</f>
        <v>3</v>
      </c>
      <c r="E55" s="3"/>
    </row>
    <row r="56" customFormat="false" ht="15" hidden="false" customHeight="false" outlineLevel="0" collapsed="false">
      <c r="A56" s="8" t="s">
        <v>95</v>
      </c>
      <c r="B56" s="20" t="n">
        <v>2500</v>
      </c>
      <c r="C56" s="21" t="n">
        <f aca="false">$B56</f>
        <v>2500</v>
      </c>
      <c r="D56" s="21" t="n">
        <f aca="false">$B56</f>
        <v>2500</v>
      </c>
      <c r="E56" s="3" t="s">
        <v>96</v>
      </c>
    </row>
    <row r="57" customFormat="false" ht="15" hidden="false" customHeight="false" outlineLevel="0" collapsed="false">
      <c r="A57" s="8" t="s">
        <v>97</v>
      </c>
      <c r="B57" s="20" t="n">
        <v>25000</v>
      </c>
      <c r="C57" s="21" t="n">
        <f aca="false">$B57</f>
        <v>25000</v>
      </c>
      <c r="D57" s="21" t="n">
        <f aca="false">$B57</f>
        <v>25000</v>
      </c>
      <c r="E57" s="3" t="s">
        <v>98</v>
      </c>
    </row>
    <row r="58" customFormat="false" ht="15" hidden="false" customHeight="false" outlineLevel="0" collapsed="false">
      <c r="A58" s="8" t="s">
        <v>99</v>
      </c>
      <c r="B58" s="20" t="n">
        <v>10000</v>
      </c>
      <c r="C58" s="21" t="n">
        <f aca="false">$B58</f>
        <v>10000</v>
      </c>
      <c r="D58" s="21" t="n">
        <f aca="false">$B58</f>
        <v>10000</v>
      </c>
      <c r="E58" s="3" t="s">
        <v>100</v>
      </c>
    </row>
    <row r="59" customFormat="false" ht="15" hidden="false" customHeight="false" outlineLevel="0" collapsed="false">
      <c r="A59" s="8" t="s">
        <v>101</v>
      </c>
      <c r="B59" s="14" t="n">
        <v>4</v>
      </c>
      <c r="C59" s="15" t="n">
        <f aca="false">$B59</f>
        <v>4</v>
      </c>
      <c r="D59" s="15" t="n">
        <f aca="false">$B59</f>
        <v>4</v>
      </c>
      <c r="E59" s="3"/>
    </row>
    <row r="60" customFormat="false" ht="15" hidden="false" customHeight="false" outlineLevel="0" collapsed="false">
      <c r="A60" s="8" t="s">
        <v>102</v>
      </c>
      <c r="B60" s="20" t="n">
        <v>3000</v>
      </c>
      <c r="C60" s="21" t="n">
        <f aca="false">$B60</f>
        <v>3000</v>
      </c>
      <c r="D60" s="21" t="n">
        <f aca="false">$B60</f>
        <v>3000</v>
      </c>
      <c r="E60" s="3"/>
    </row>
    <row r="61" customFormat="false" ht="15" hidden="false" customHeight="false" outlineLevel="0" collapsed="false">
      <c r="A61" s="8" t="s">
        <v>103</v>
      </c>
      <c r="B61" s="14" t="n">
        <v>2</v>
      </c>
      <c r="C61" s="15" t="n">
        <f aca="false">$B61</f>
        <v>2</v>
      </c>
      <c r="D61" s="15" t="n">
        <f aca="false">$B61</f>
        <v>2</v>
      </c>
      <c r="E61" s="3"/>
    </row>
    <row r="62" customFormat="false" ht="15" hidden="false" customHeight="false" outlineLevel="0" collapsed="false">
      <c r="A62" s="8" t="s">
        <v>104</v>
      </c>
      <c r="B62" s="20" t="n">
        <v>25000</v>
      </c>
      <c r="C62" s="21" t="n">
        <f aca="false">$B62</f>
        <v>25000</v>
      </c>
      <c r="D62" s="21" t="n">
        <f aca="false">$B62</f>
        <v>25000</v>
      </c>
      <c r="E62" s="3" t="s">
        <v>105</v>
      </c>
    </row>
    <row r="63" customFormat="false" ht="15" hidden="false" customHeight="false" outlineLevel="0" collapsed="false">
      <c r="A63" s="8" t="s">
        <v>106</v>
      </c>
      <c r="B63" s="14" t="n">
        <v>11</v>
      </c>
      <c r="C63" s="15" t="n">
        <f aca="false">$B63</f>
        <v>11</v>
      </c>
      <c r="D63" s="15" t="n">
        <f aca="false">$B63</f>
        <v>11</v>
      </c>
      <c r="E63" s="3" t="s">
        <v>107</v>
      </c>
    </row>
    <row r="64" customFormat="false" ht="15" hidden="false" customHeight="false" outlineLevel="0" collapsed="false">
      <c r="A64" s="8" t="s">
        <v>108</v>
      </c>
      <c r="B64" s="20" t="n">
        <v>10000</v>
      </c>
      <c r="C64" s="21" t="n">
        <f aca="false">$B64</f>
        <v>10000</v>
      </c>
      <c r="D64" s="21" t="n">
        <f aca="false">$B64</f>
        <v>10000</v>
      </c>
      <c r="E64" s="3"/>
    </row>
    <row r="65" customFormat="false" ht="15" hidden="false" customHeight="false" outlineLevel="0" collapsed="false">
      <c r="A65" s="8" t="s">
        <v>109</v>
      </c>
      <c r="B65" s="20" t="n">
        <v>15000</v>
      </c>
      <c r="C65" s="21" t="n">
        <f aca="false">$B65</f>
        <v>15000</v>
      </c>
      <c r="D65" s="21" t="n">
        <f aca="false">$B65</f>
        <v>15000</v>
      </c>
      <c r="E65" s="3"/>
    </row>
    <row r="66" customFormat="false" ht="15" hidden="false" customHeight="false" outlineLevel="0" collapsed="false">
      <c r="A66" s="8" t="s">
        <v>110</v>
      </c>
      <c r="B66" s="20" t="n">
        <v>8000</v>
      </c>
      <c r="C66" s="21" t="n">
        <f aca="false">$B66</f>
        <v>8000</v>
      </c>
      <c r="D66" s="21" t="n">
        <f aca="false">$B66</f>
        <v>8000</v>
      </c>
      <c r="E66" s="3"/>
    </row>
    <row r="67" customFormat="false" ht="15" hidden="false" customHeight="false" outlineLevel="0" collapsed="false">
      <c r="A67" s="8" t="s">
        <v>111</v>
      </c>
      <c r="B67" s="20" t="n">
        <v>12000</v>
      </c>
      <c r="C67" s="21" t="n">
        <f aca="false">$B67</f>
        <v>12000</v>
      </c>
      <c r="D67" s="21" t="n">
        <f aca="false">$B67</f>
        <v>12000</v>
      </c>
      <c r="E67" s="3" t="s">
        <v>112</v>
      </c>
    </row>
    <row r="68" customFormat="false" ht="15" hidden="false" customHeight="false" outlineLevel="0" collapsed="false">
      <c r="A68" s="12" t="s">
        <v>113</v>
      </c>
      <c r="B68" s="13"/>
      <c r="C68" s="13"/>
      <c r="D68" s="13"/>
      <c r="E68" s="13"/>
    </row>
    <row r="69" customFormat="false" ht="15" hidden="false" customHeight="false" outlineLevel="0" collapsed="false">
      <c r="A69" s="8" t="s">
        <v>114</v>
      </c>
      <c r="B69" s="22" t="n">
        <v>0.15</v>
      </c>
      <c r="C69" s="22" t="n">
        <v>0.25</v>
      </c>
      <c r="D69" s="22" t="n">
        <v>0.3</v>
      </c>
      <c r="E69" s="3"/>
    </row>
    <row r="70" customFormat="false" ht="15" hidden="false" customHeight="false" outlineLevel="0" collapsed="false">
      <c r="A70" s="8" t="s">
        <v>115</v>
      </c>
      <c r="B70" s="22" t="n">
        <v>0.25</v>
      </c>
      <c r="C70" s="22" t="n">
        <v>0.4</v>
      </c>
      <c r="D70" s="22" t="n">
        <v>0.5</v>
      </c>
      <c r="E70" s="3"/>
    </row>
    <row r="71" customFormat="false" ht="15" hidden="false" customHeight="false" outlineLevel="0" collapsed="false">
      <c r="A71" s="8" t="s">
        <v>116</v>
      </c>
      <c r="B71" s="22" t="n">
        <v>0.35</v>
      </c>
      <c r="C71" s="22" t="n">
        <v>0.5</v>
      </c>
      <c r="D71" s="22" t="n">
        <v>0.62</v>
      </c>
      <c r="E71" s="3"/>
    </row>
    <row r="72" customFormat="false" ht="15" hidden="false" customHeight="false" outlineLevel="0" collapsed="false">
      <c r="A72" s="8" t="s">
        <v>117</v>
      </c>
      <c r="B72" s="22" t="n">
        <v>0.45</v>
      </c>
      <c r="C72" s="22" t="n">
        <v>0.6</v>
      </c>
      <c r="D72" s="22" t="n">
        <v>0.72</v>
      </c>
      <c r="E72" s="3"/>
    </row>
    <row r="73" customFormat="false" ht="15" hidden="false" customHeight="false" outlineLevel="0" collapsed="false">
      <c r="A73" s="8" t="s">
        <v>118</v>
      </c>
      <c r="B73" s="22" t="n">
        <v>0.5</v>
      </c>
      <c r="C73" s="22" t="n">
        <v>0.65</v>
      </c>
      <c r="D73" s="22" t="n">
        <v>0.78</v>
      </c>
      <c r="E73" s="3"/>
    </row>
    <row r="74" customFormat="false" ht="15" hidden="false" customHeight="false" outlineLevel="0" collapsed="false">
      <c r="A74" s="8" t="s">
        <v>119</v>
      </c>
      <c r="B74" s="22" t="n">
        <v>0.55</v>
      </c>
      <c r="C74" s="22" t="n">
        <v>0.7</v>
      </c>
      <c r="D74" s="22" t="n">
        <v>0.82</v>
      </c>
      <c r="E74" s="3"/>
    </row>
    <row r="75" customFormat="false" ht="15" hidden="false" customHeight="false" outlineLevel="0" collapsed="false">
      <c r="A75" s="8" t="s">
        <v>120</v>
      </c>
      <c r="B75" s="22" t="n">
        <v>0.6</v>
      </c>
      <c r="C75" s="22" t="n">
        <v>0.75</v>
      </c>
      <c r="D75" s="22" t="n">
        <v>0.85</v>
      </c>
      <c r="E75" s="3"/>
    </row>
    <row r="76" customFormat="false" ht="15" hidden="false" customHeight="false" outlineLevel="0" collapsed="false">
      <c r="A76" s="8" t="s">
        <v>121</v>
      </c>
      <c r="B76" s="22" t="n">
        <v>0.65</v>
      </c>
      <c r="C76" s="22" t="n">
        <v>0.78</v>
      </c>
      <c r="D76" s="22" t="n">
        <v>0.85</v>
      </c>
      <c r="E76" s="3"/>
    </row>
    <row r="77" customFormat="false" ht="15" hidden="false" customHeight="false" outlineLevel="0" collapsed="false">
      <c r="A77" s="8" t="s">
        <v>122</v>
      </c>
      <c r="B77" s="22" t="n">
        <v>0.68</v>
      </c>
      <c r="C77" s="22" t="n">
        <v>0.78</v>
      </c>
      <c r="D77" s="22" t="n">
        <v>0.85</v>
      </c>
      <c r="E77" s="3"/>
    </row>
    <row r="78" customFormat="false" ht="15" hidden="false" customHeight="false" outlineLevel="0" collapsed="false">
      <c r="A78" s="8" t="s">
        <v>123</v>
      </c>
      <c r="B78" s="22" t="n">
        <v>0.7</v>
      </c>
      <c r="C78" s="22" t="n">
        <v>0.8</v>
      </c>
      <c r="D78" s="22" t="n">
        <v>0.85</v>
      </c>
      <c r="E78" s="3"/>
    </row>
    <row r="79" customFormat="false" ht="15" hidden="false" customHeight="false" outlineLevel="0" collapsed="false">
      <c r="A79" s="8" t="s">
        <v>124</v>
      </c>
      <c r="B79" s="22" t="n">
        <v>0.72</v>
      </c>
      <c r="C79" s="22" t="n">
        <v>0.8</v>
      </c>
      <c r="D79" s="22" t="n">
        <v>0.85</v>
      </c>
      <c r="E79" s="3" t="s">
        <v>125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5" t="s">
        <v>127</v>
      </c>
      <c r="B3" s="23" t="s">
        <v>128</v>
      </c>
      <c r="C3" s="23" t="s">
        <v>129</v>
      </c>
      <c r="D3" s="23" t="s">
        <v>130</v>
      </c>
      <c r="E3" s="23" t="s">
        <v>131</v>
      </c>
      <c r="F3" s="23" t="s">
        <v>132</v>
      </c>
      <c r="G3" s="23" t="s">
        <v>133</v>
      </c>
      <c r="H3" s="23" t="s">
        <v>134</v>
      </c>
      <c r="I3" s="23" t="s">
        <v>135</v>
      </c>
      <c r="J3" s="5" t="s">
        <v>136</v>
      </c>
    </row>
    <row r="4" customFormat="false" ht="15" hidden="false" customHeight="false" outlineLevel="0" collapsed="false">
      <c r="A4" s="8" t="s">
        <v>137</v>
      </c>
      <c r="B4" s="20" t="n">
        <v>90000</v>
      </c>
      <c r="C4" s="20" t="n">
        <v>0</v>
      </c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1" t="n">
        <f aca="false">SUM(B4:I4)</f>
        <v>90000</v>
      </c>
    </row>
    <row r="5" customFormat="false" ht="15" hidden="false" customHeight="false" outlineLevel="0" collapsed="false">
      <c r="A5" s="8" t="s">
        <v>138</v>
      </c>
      <c r="B5" s="20" t="n">
        <v>0</v>
      </c>
      <c r="C5" s="20" t="n">
        <v>125000</v>
      </c>
      <c r="D5" s="20" t="n">
        <v>150000</v>
      </c>
      <c r="E5" s="20" t="n">
        <v>125000</v>
      </c>
      <c r="F5" s="20" t="n">
        <v>50000</v>
      </c>
      <c r="G5" s="20" t="n">
        <v>0</v>
      </c>
      <c r="H5" s="20" t="n">
        <v>0</v>
      </c>
      <c r="I5" s="20" t="n">
        <v>0</v>
      </c>
      <c r="J5" s="21" t="n">
        <f aca="false">SUM(B5:I5)</f>
        <v>450000</v>
      </c>
    </row>
    <row r="6" customFormat="false" ht="15" hidden="false" customHeight="false" outlineLevel="0" collapsed="false">
      <c r="A6" s="8" t="s">
        <v>139</v>
      </c>
      <c r="B6" s="20" t="n">
        <v>0</v>
      </c>
      <c r="C6" s="20" t="n">
        <v>0</v>
      </c>
      <c r="D6" s="20" t="n">
        <v>0</v>
      </c>
      <c r="E6" s="20" t="n">
        <v>100000</v>
      </c>
      <c r="F6" s="20" t="n">
        <v>175000</v>
      </c>
      <c r="G6" s="20" t="n">
        <v>0</v>
      </c>
      <c r="H6" s="20" t="n">
        <v>0</v>
      </c>
      <c r="I6" s="20" t="n">
        <v>0</v>
      </c>
      <c r="J6" s="21" t="n">
        <f aca="false">SUM(B6:I6)</f>
        <v>275000</v>
      </c>
    </row>
    <row r="7" customFormat="false" ht="15" hidden="false" customHeight="false" outlineLevel="0" collapsed="false">
      <c r="A7" s="8" t="s">
        <v>140</v>
      </c>
      <c r="B7" s="20" t="n">
        <v>0</v>
      </c>
      <c r="C7" s="20" t="n">
        <v>0</v>
      </c>
      <c r="D7" s="20" t="n">
        <v>30000</v>
      </c>
      <c r="E7" s="20" t="n">
        <v>30000</v>
      </c>
      <c r="F7" s="20" t="n">
        <v>25000</v>
      </c>
      <c r="G7" s="20" t="n">
        <v>0</v>
      </c>
      <c r="H7" s="20" t="n">
        <v>0</v>
      </c>
      <c r="I7" s="20" t="n">
        <v>0</v>
      </c>
      <c r="J7" s="21" t="n">
        <f aca="false">SUM(B7:I7)</f>
        <v>85000</v>
      </c>
    </row>
    <row r="8" customFormat="false" ht="15" hidden="false" customHeight="false" outlineLevel="0" collapsed="false">
      <c r="A8" s="8" t="s">
        <v>141</v>
      </c>
      <c r="B8" s="20" t="n">
        <v>30000</v>
      </c>
      <c r="C8" s="20" t="n">
        <v>20000</v>
      </c>
      <c r="D8" s="20" t="n">
        <v>20000</v>
      </c>
      <c r="E8" s="20" t="n">
        <v>20000</v>
      </c>
      <c r="F8" s="20" t="n">
        <v>15000</v>
      </c>
      <c r="G8" s="20" t="n">
        <v>15000</v>
      </c>
      <c r="H8" s="20" t="n">
        <v>0</v>
      </c>
      <c r="I8" s="20" t="n">
        <v>0</v>
      </c>
      <c r="J8" s="21" t="n">
        <f aca="false">SUM(B8:I8)</f>
        <v>120000</v>
      </c>
    </row>
    <row r="9" customFormat="false" ht="15" hidden="false" customHeight="false" outlineLevel="0" collapsed="false">
      <c r="A9" s="8" t="s">
        <v>142</v>
      </c>
      <c r="B9" s="20" t="n">
        <v>10000</v>
      </c>
      <c r="C9" s="20" t="n">
        <v>10000</v>
      </c>
      <c r="D9" s="20" t="n">
        <v>10000</v>
      </c>
      <c r="E9" s="20" t="n">
        <v>10000</v>
      </c>
      <c r="F9" s="20" t="n">
        <v>0</v>
      </c>
      <c r="G9" s="20" t="n">
        <v>0</v>
      </c>
      <c r="H9" s="20" t="n">
        <v>0</v>
      </c>
      <c r="I9" s="20" t="n">
        <v>0</v>
      </c>
      <c r="J9" s="21" t="n">
        <f aca="false">SUM(B9:I9)</f>
        <v>40000</v>
      </c>
    </row>
    <row r="10" customFormat="false" ht="15" hidden="false" customHeight="false" outlineLevel="0" collapsed="false">
      <c r="A10" s="8" t="s">
        <v>143</v>
      </c>
      <c r="B10" s="20" t="n">
        <v>0</v>
      </c>
      <c r="C10" s="20" t="n">
        <v>0</v>
      </c>
      <c r="D10" s="20" t="n">
        <v>15000</v>
      </c>
      <c r="E10" s="20" t="n">
        <v>20000</v>
      </c>
      <c r="F10" s="20" t="n">
        <v>25000</v>
      </c>
      <c r="G10" s="20" t="n">
        <v>0</v>
      </c>
      <c r="H10" s="20" t="n">
        <v>0</v>
      </c>
      <c r="I10" s="20" t="n">
        <v>0</v>
      </c>
      <c r="J10" s="21" t="n">
        <f aca="false">SUM(B10:I10)</f>
        <v>60000</v>
      </c>
    </row>
    <row r="11" customFormat="false" ht="15" hidden="false" customHeight="false" outlineLevel="0" collapsed="false">
      <c r="A11" s="8" t="s">
        <v>144</v>
      </c>
      <c r="B11" s="20" t="n">
        <v>0</v>
      </c>
      <c r="C11" s="20" t="n">
        <v>0</v>
      </c>
      <c r="D11" s="20" t="n">
        <v>0</v>
      </c>
      <c r="E11" s="20" t="n">
        <v>0</v>
      </c>
      <c r="F11" s="20" t="n">
        <v>80000</v>
      </c>
      <c r="G11" s="20" t="n">
        <v>0</v>
      </c>
      <c r="H11" s="20" t="n">
        <v>0</v>
      </c>
      <c r="I11" s="20" t="n">
        <v>0</v>
      </c>
      <c r="J11" s="21" t="n">
        <f aca="false">SUM(B11:I11)</f>
        <v>80000</v>
      </c>
    </row>
    <row r="12" customFormat="false" ht="15" hidden="false" customHeight="false" outlineLevel="0" collapsed="false">
      <c r="A12" s="8" t="s">
        <v>145</v>
      </c>
      <c r="B12" s="20" t="n">
        <v>15000</v>
      </c>
      <c r="C12" s="20" t="n">
        <v>20000</v>
      </c>
      <c r="D12" s="20" t="n">
        <v>20000</v>
      </c>
      <c r="E12" s="20" t="n">
        <v>20000</v>
      </c>
      <c r="F12" s="20" t="n">
        <v>0</v>
      </c>
      <c r="G12" s="20" t="n">
        <v>0</v>
      </c>
      <c r="H12" s="20" t="n">
        <v>0</v>
      </c>
      <c r="I12" s="20" t="n">
        <v>0</v>
      </c>
      <c r="J12" s="21" t="n">
        <f aca="false">SUM(B12:I12)</f>
        <v>75000</v>
      </c>
    </row>
    <row r="13" customFormat="false" ht="15" hidden="false" customHeight="false" outlineLevel="0" collapsed="false">
      <c r="A13" s="6" t="s">
        <v>146</v>
      </c>
      <c r="B13" s="24" t="n">
        <f aca="false">SUM(B4:B12)</f>
        <v>145000</v>
      </c>
      <c r="C13" s="24" t="n">
        <f aca="false">SUM(C4:C12)</f>
        <v>175000</v>
      </c>
      <c r="D13" s="24" t="n">
        <f aca="false">SUM(D4:D12)</f>
        <v>245000</v>
      </c>
      <c r="E13" s="24" t="n">
        <f aca="false">SUM(E4:E12)</f>
        <v>325000</v>
      </c>
      <c r="F13" s="24" t="n">
        <f aca="false">SUM(F4:F12)</f>
        <v>370000</v>
      </c>
      <c r="G13" s="24" t="n">
        <f aca="false">SUM(G4:G12)</f>
        <v>15000</v>
      </c>
      <c r="H13" s="24" t="n">
        <f aca="false">SUM(H4:H12)</f>
        <v>0</v>
      </c>
      <c r="I13" s="24" t="n">
        <f aca="false">SUM(I4:I12)</f>
        <v>0</v>
      </c>
      <c r="J13" s="24" t="n">
        <f aca="false">SUM(J4:J12)</f>
        <v>1275000</v>
      </c>
    </row>
    <row r="14" customFormat="false" ht="15" hidden="false" customHeight="false" outlineLevel="0" collapsed="false">
      <c r="A14" s="3" t="s">
        <v>147</v>
      </c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5" t="s">
        <v>148</v>
      </c>
      <c r="B16" s="5" t="s">
        <v>149</v>
      </c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8" t="s">
        <v>150</v>
      </c>
      <c r="B17" s="21" t="n">
        <f aca="false">J13</f>
        <v>1275000</v>
      </c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8" t="s">
        <v>151</v>
      </c>
      <c r="B18" s="21" t="n">
        <f aca="false">SUMPRODUCT(('Base Monthly'!$F$6:$AO$6&lt;0)*('Base Monthly'!$F$28:$AO$28+'Base Monthly'!$F$45:$AO$45))</f>
        <v>596790.1</v>
      </c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8" t="s">
        <v>152</v>
      </c>
      <c r="B19" s="21" t="n">
        <f aca="false">'Base Monthly'!B56-B17-B18</f>
        <v>1114341.7349187</v>
      </c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8" t="s">
        <v>153</v>
      </c>
      <c r="B20" s="21" t="n">
        <f aca="false">B22-'Base Monthly'!B56</f>
        <v>513868.165081301</v>
      </c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6" t="s">
        <v>154</v>
      </c>
      <c r="B21" s="24" t="n">
        <f aca="false">SUM(B17:B20)</f>
        <v>3500000</v>
      </c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155</v>
      </c>
      <c r="B22" s="18" t="n">
        <v>3500000</v>
      </c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8" t="s">
        <v>156</v>
      </c>
      <c r="B23" s="18" t="n">
        <v>500000</v>
      </c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8" t="s">
        <v>157</v>
      </c>
      <c r="B24" s="7" t="n">
        <f aca="false">'Conservative Monthly'!B56</f>
        <v>3551434.86314506</v>
      </c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8" t="s">
        <v>158</v>
      </c>
      <c r="B25" s="6" t="str">
        <f aca="false">IF(B22+B23&gt;=B24,"Yes","No")</f>
        <v>Yes</v>
      </c>
      <c r="C25" s="2"/>
      <c r="D25" s="2"/>
      <c r="E25" s="2"/>
      <c r="F25" s="2"/>
      <c r="G25" s="2"/>
      <c r="H25" s="2"/>
      <c r="I25" s="2"/>
      <c r="J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0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58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45" hidden="false" customHeight="true" outlineLevel="0" collapsed="false">
      <c r="A2" s="25" t="s">
        <v>160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42" hidden="false" customHeight="true" outlineLevel="0" collapsed="false">
      <c r="A4" s="26" t="s">
        <v>161</v>
      </c>
      <c r="B4" s="26" t="s">
        <v>162</v>
      </c>
      <c r="C4" s="26" t="s">
        <v>163</v>
      </c>
      <c r="D4" s="26" t="s">
        <v>164</v>
      </c>
      <c r="E4" s="26" t="s">
        <v>165</v>
      </c>
      <c r="F4" s="26" t="s">
        <v>166</v>
      </c>
      <c r="G4" s="26" t="s">
        <v>167</v>
      </c>
      <c r="H4" s="26" t="s">
        <v>168</v>
      </c>
      <c r="I4" s="26" t="s">
        <v>169</v>
      </c>
      <c r="J4" s="26" t="s">
        <v>170</v>
      </c>
      <c r="K4" s="26" t="s">
        <v>171</v>
      </c>
      <c r="L4" s="26" t="s">
        <v>172</v>
      </c>
    </row>
    <row r="5" customFormat="false" ht="15" hidden="false" customHeight="false" outlineLevel="0" collapsed="false">
      <c r="A5" s="8" t="s">
        <v>173</v>
      </c>
      <c r="B5" s="8" t="s">
        <v>174</v>
      </c>
      <c r="C5" s="8" t="s">
        <v>175</v>
      </c>
      <c r="D5" s="16" t="n">
        <v>1</v>
      </c>
      <c r="E5" s="16"/>
      <c r="F5" s="27" t="n">
        <v>1</v>
      </c>
      <c r="G5" s="8" t="s">
        <v>176</v>
      </c>
      <c r="H5" s="21" t="n">
        <v>120360</v>
      </c>
      <c r="I5" s="20" t="n">
        <v>200000</v>
      </c>
      <c r="J5" s="27" t="n">
        <v>1</v>
      </c>
      <c r="K5" s="8" t="s">
        <v>177</v>
      </c>
      <c r="L5" s="21" t="n">
        <f aca="false">D5*I5*(1+Assumptions!$B$36*J5)</f>
        <v>244000</v>
      </c>
    </row>
    <row r="6" customFormat="false" ht="15" hidden="false" customHeight="false" outlineLevel="0" collapsed="false">
      <c r="A6" s="8" t="s">
        <v>173</v>
      </c>
      <c r="B6" s="8" t="s">
        <v>178</v>
      </c>
      <c r="C6" s="8" t="s">
        <v>175</v>
      </c>
      <c r="D6" s="16" t="n">
        <v>1</v>
      </c>
      <c r="E6" s="16"/>
      <c r="F6" s="27" t="n">
        <v>5</v>
      </c>
      <c r="G6" s="8" t="s">
        <v>176</v>
      </c>
      <c r="H6" s="21" t="n">
        <v>120360</v>
      </c>
      <c r="I6" s="20" t="n">
        <v>85000</v>
      </c>
      <c r="J6" s="27" t="n">
        <v>1</v>
      </c>
      <c r="K6" s="8" t="s">
        <v>179</v>
      </c>
      <c r="L6" s="21" t="n">
        <f aca="false">D6*I6*(1+Assumptions!$B$36*J6)</f>
        <v>103700</v>
      </c>
    </row>
    <row r="7" customFormat="false" ht="15" hidden="false" customHeight="false" outlineLevel="0" collapsed="false">
      <c r="A7" s="8" t="s">
        <v>180</v>
      </c>
      <c r="B7" s="8" t="s">
        <v>181</v>
      </c>
      <c r="C7" s="8" t="s">
        <v>175</v>
      </c>
      <c r="D7" s="16" t="n">
        <v>1</v>
      </c>
      <c r="E7" s="16"/>
      <c r="F7" s="27" t="n">
        <v>3</v>
      </c>
      <c r="G7" s="8" t="s">
        <v>176</v>
      </c>
      <c r="H7" s="21" t="n">
        <v>120360</v>
      </c>
      <c r="I7" s="20" t="n">
        <v>110000</v>
      </c>
      <c r="J7" s="27" t="n">
        <v>1</v>
      </c>
      <c r="K7" s="8" t="s">
        <v>182</v>
      </c>
      <c r="L7" s="21" t="n">
        <f aca="false">D7*I7*(1+Assumptions!$B$36*J7)</f>
        <v>134200</v>
      </c>
    </row>
    <row r="8" customFormat="false" ht="15" hidden="false" customHeight="false" outlineLevel="0" collapsed="false">
      <c r="A8" s="8" t="s">
        <v>180</v>
      </c>
      <c r="B8" s="8" t="s">
        <v>183</v>
      </c>
      <c r="C8" s="8" t="s">
        <v>175</v>
      </c>
      <c r="D8" s="16" t="n">
        <v>1</v>
      </c>
      <c r="E8" s="16"/>
      <c r="F8" s="27" t="n">
        <v>4</v>
      </c>
      <c r="G8" s="8" t="s">
        <v>184</v>
      </c>
      <c r="H8" s="21" t="n">
        <v>84190</v>
      </c>
      <c r="I8" s="20" t="n">
        <v>105000</v>
      </c>
      <c r="J8" s="27" t="n">
        <v>1</v>
      </c>
      <c r="K8" s="8" t="s">
        <v>185</v>
      </c>
      <c r="L8" s="21" t="n">
        <f aca="false">D8*I8*(1+Assumptions!$B$36*J8)</f>
        <v>128100</v>
      </c>
    </row>
    <row r="9" customFormat="false" ht="15" hidden="false" customHeight="false" outlineLevel="0" collapsed="false">
      <c r="A9" s="8" t="s">
        <v>180</v>
      </c>
      <c r="B9" s="8" t="s">
        <v>186</v>
      </c>
      <c r="C9" s="8" t="s">
        <v>175</v>
      </c>
      <c r="D9" s="16" t="n">
        <v>1</v>
      </c>
      <c r="E9" s="16"/>
      <c r="F9" s="27" t="n">
        <v>5</v>
      </c>
      <c r="G9" s="8" t="s">
        <v>187</v>
      </c>
      <c r="H9" s="21" t="n">
        <v>129510</v>
      </c>
      <c r="I9" s="20" t="n">
        <v>135000</v>
      </c>
      <c r="J9" s="27" t="n">
        <v>1</v>
      </c>
      <c r="K9" s="8" t="s">
        <v>188</v>
      </c>
      <c r="L9" s="21" t="n">
        <f aca="false">D9*I9*(1+Assumptions!$B$36*J9)</f>
        <v>164700</v>
      </c>
    </row>
    <row r="10" customFormat="false" ht="15" hidden="false" customHeight="false" outlineLevel="0" collapsed="false">
      <c r="A10" s="8" t="s">
        <v>189</v>
      </c>
      <c r="B10" s="8" t="s">
        <v>190</v>
      </c>
      <c r="C10" s="8" t="s">
        <v>175</v>
      </c>
      <c r="D10" s="16" t="n">
        <v>4.2</v>
      </c>
      <c r="E10" s="16"/>
      <c r="F10" s="27" t="n">
        <v>5</v>
      </c>
      <c r="G10" s="8" t="s">
        <v>191</v>
      </c>
      <c r="H10" s="21" t="n">
        <v>61770</v>
      </c>
      <c r="I10" s="20" t="n">
        <v>62000</v>
      </c>
      <c r="J10" s="27" t="n">
        <v>1</v>
      </c>
      <c r="K10" s="8" t="s">
        <v>192</v>
      </c>
      <c r="L10" s="21" t="n">
        <f aca="false">D10*I10*(1+Assumptions!$B$36*J10)</f>
        <v>317688</v>
      </c>
    </row>
    <row r="11" customFormat="false" ht="15" hidden="false" customHeight="false" outlineLevel="0" collapsed="false">
      <c r="A11" s="8" t="s">
        <v>189</v>
      </c>
      <c r="B11" s="8" t="s">
        <v>193</v>
      </c>
      <c r="C11" s="8" t="s">
        <v>175</v>
      </c>
      <c r="D11" s="16" t="n">
        <v>6.3</v>
      </c>
      <c r="E11" s="16"/>
      <c r="F11" s="27" t="n">
        <v>5</v>
      </c>
      <c r="G11" s="8" t="s">
        <v>194</v>
      </c>
      <c r="H11" s="21" t="n">
        <v>43570</v>
      </c>
      <c r="I11" s="20" t="n">
        <v>44000</v>
      </c>
      <c r="J11" s="27" t="n">
        <v>1</v>
      </c>
      <c r="K11" s="8" t="s">
        <v>195</v>
      </c>
      <c r="L11" s="21" t="n">
        <f aca="false">D11*I11*(1+Assumptions!$B$36*J11)</f>
        <v>338184</v>
      </c>
    </row>
    <row r="12" customFormat="false" ht="15" hidden="false" customHeight="false" outlineLevel="0" collapsed="false">
      <c r="A12" s="8" t="s">
        <v>196</v>
      </c>
      <c r="B12" s="8" t="s">
        <v>197</v>
      </c>
      <c r="C12" s="8" t="s">
        <v>198</v>
      </c>
      <c r="D12" s="16" t="n">
        <v>2</v>
      </c>
      <c r="E12" s="16" t="n">
        <v>1</v>
      </c>
      <c r="F12" s="27" t="n">
        <v>5</v>
      </c>
      <c r="G12" s="8" t="s">
        <v>199</v>
      </c>
      <c r="H12" s="21" t="n">
        <v>56790</v>
      </c>
      <c r="I12" s="20" t="n">
        <v>65000</v>
      </c>
      <c r="J12" s="27" t="n">
        <v>1</v>
      </c>
      <c r="K12" s="8" t="s">
        <v>200</v>
      </c>
      <c r="L12" s="21" t="n">
        <f aca="false">D12*I12*(1+Assumptions!$B$36*J12)</f>
        <v>158600</v>
      </c>
    </row>
    <row r="13" customFormat="false" ht="15" hidden="false" customHeight="false" outlineLevel="0" collapsed="false">
      <c r="A13" s="8" t="s">
        <v>196</v>
      </c>
      <c r="B13" s="8" t="s">
        <v>201</v>
      </c>
      <c r="C13" s="8" t="s">
        <v>175</v>
      </c>
      <c r="D13" s="16" t="n">
        <v>1</v>
      </c>
      <c r="E13" s="16"/>
      <c r="F13" s="27" t="n">
        <v>5</v>
      </c>
      <c r="G13" s="8" t="s">
        <v>199</v>
      </c>
      <c r="H13" s="21" t="n">
        <v>56790</v>
      </c>
      <c r="I13" s="20" t="n">
        <v>70000</v>
      </c>
      <c r="J13" s="27" t="n">
        <v>1</v>
      </c>
      <c r="K13" s="8" t="s">
        <v>202</v>
      </c>
      <c r="L13" s="21" t="n">
        <f aca="false">D13*I13*(1+Assumptions!$B$36*J13)</f>
        <v>85400</v>
      </c>
    </row>
    <row r="14" customFormat="false" ht="15" hidden="false" customHeight="false" outlineLevel="0" collapsed="false">
      <c r="A14" s="8" t="s">
        <v>196</v>
      </c>
      <c r="B14" s="8" t="s">
        <v>203</v>
      </c>
      <c r="C14" s="8" t="s">
        <v>204</v>
      </c>
      <c r="D14" s="16" t="n">
        <v>2</v>
      </c>
      <c r="E14" s="16" t="n">
        <v>1</v>
      </c>
      <c r="F14" s="27" t="n">
        <v>8</v>
      </c>
      <c r="G14" s="8" t="s">
        <v>199</v>
      </c>
      <c r="H14" s="21" t="n">
        <v>56790</v>
      </c>
      <c r="I14" s="20" t="n">
        <v>65000</v>
      </c>
      <c r="J14" s="27" t="n">
        <v>1</v>
      </c>
      <c r="K14" s="8" t="s">
        <v>205</v>
      </c>
      <c r="L14" s="21" t="n">
        <f aca="false">D14*I14*(1+Assumptions!$B$36*J14)</f>
        <v>158600</v>
      </c>
    </row>
    <row r="15" customFormat="false" ht="15" hidden="false" customHeight="false" outlineLevel="0" collapsed="false">
      <c r="A15" s="8" t="s">
        <v>196</v>
      </c>
      <c r="B15" s="8" t="s">
        <v>206</v>
      </c>
      <c r="C15" s="8" t="s">
        <v>175</v>
      </c>
      <c r="D15" s="16" t="n">
        <v>1</v>
      </c>
      <c r="E15" s="16"/>
      <c r="F15" s="27" t="n">
        <v>5</v>
      </c>
      <c r="G15" s="8" t="s">
        <v>207</v>
      </c>
      <c r="H15" s="21" t="n">
        <v>57980</v>
      </c>
      <c r="I15" s="20" t="n">
        <v>55000</v>
      </c>
      <c r="J15" s="27" t="n">
        <v>1</v>
      </c>
      <c r="K15" s="8" t="s">
        <v>208</v>
      </c>
      <c r="L15" s="21" t="n">
        <f aca="false">D15*I15*(1+Assumptions!$B$36*J15)</f>
        <v>67100</v>
      </c>
    </row>
    <row r="16" customFormat="false" ht="15" hidden="false" customHeight="false" outlineLevel="0" collapsed="false">
      <c r="A16" s="8" t="s">
        <v>196</v>
      </c>
      <c r="B16" s="8" t="s">
        <v>209</v>
      </c>
      <c r="C16" s="8" t="s">
        <v>175</v>
      </c>
      <c r="D16" s="16" t="n">
        <v>0.5</v>
      </c>
      <c r="E16" s="16"/>
      <c r="F16" s="27" t="n">
        <v>5</v>
      </c>
      <c r="G16" s="8" t="s">
        <v>207</v>
      </c>
      <c r="H16" s="21" t="n">
        <v>57980</v>
      </c>
      <c r="I16" s="20" t="n">
        <v>58000</v>
      </c>
      <c r="J16" s="27" t="n">
        <v>1</v>
      </c>
      <c r="K16" s="8" t="s">
        <v>210</v>
      </c>
      <c r="L16" s="21" t="n">
        <f aca="false">D16*I16*(1+Assumptions!$B$36*J16)</f>
        <v>35380</v>
      </c>
    </row>
    <row r="17" customFormat="false" ht="15" hidden="false" customHeight="false" outlineLevel="0" collapsed="false">
      <c r="A17" s="8" t="s">
        <v>196</v>
      </c>
      <c r="B17" s="8" t="s">
        <v>211</v>
      </c>
      <c r="C17" s="8" t="s">
        <v>175</v>
      </c>
      <c r="D17" s="16" t="n">
        <v>1</v>
      </c>
      <c r="E17" s="16"/>
      <c r="F17" s="27" t="n">
        <v>5</v>
      </c>
      <c r="G17" s="8" t="s">
        <v>212</v>
      </c>
      <c r="H17" s="21" t="n">
        <v>76050</v>
      </c>
      <c r="I17" s="20" t="n">
        <v>76000</v>
      </c>
      <c r="J17" s="27" t="n">
        <v>1</v>
      </c>
      <c r="K17" s="8" t="s">
        <v>213</v>
      </c>
      <c r="L17" s="21" t="n">
        <f aca="false">D17*I17*(1+Assumptions!$B$36*J17)</f>
        <v>92720</v>
      </c>
    </row>
    <row r="18" customFormat="false" ht="15" hidden="false" customHeight="false" outlineLevel="0" collapsed="false">
      <c r="A18" s="8" t="s">
        <v>214</v>
      </c>
      <c r="B18" s="8" t="s">
        <v>215</v>
      </c>
      <c r="C18" s="8" t="s">
        <v>175</v>
      </c>
      <c r="D18" s="16" t="n">
        <v>1</v>
      </c>
      <c r="E18" s="16"/>
      <c r="F18" s="27" t="n">
        <v>5</v>
      </c>
      <c r="G18" s="8" t="s">
        <v>199</v>
      </c>
      <c r="H18" s="21" t="n">
        <v>56790</v>
      </c>
      <c r="I18" s="20" t="n">
        <v>60000</v>
      </c>
      <c r="J18" s="27" t="n">
        <v>1</v>
      </c>
      <c r="K18" s="8" t="s">
        <v>216</v>
      </c>
      <c r="L18" s="21" t="n">
        <f aca="false">D18*I18*(1+Assumptions!$B$36*J18)</f>
        <v>73200</v>
      </c>
    </row>
    <row r="19" customFormat="false" ht="15" hidden="false" customHeight="false" outlineLevel="0" collapsed="false">
      <c r="A19" s="8" t="s">
        <v>214</v>
      </c>
      <c r="B19" s="8" t="s">
        <v>217</v>
      </c>
      <c r="C19" s="8" t="s">
        <v>175</v>
      </c>
      <c r="D19" s="16" t="n">
        <v>1.5</v>
      </c>
      <c r="E19" s="16"/>
      <c r="F19" s="27" t="n">
        <v>5</v>
      </c>
      <c r="G19" s="8" t="s">
        <v>218</v>
      </c>
      <c r="H19" s="21" t="n">
        <v>40440</v>
      </c>
      <c r="I19" s="20" t="n">
        <v>46000</v>
      </c>
      <c r="J19" s="27" t="n">
        <v>1</v>
      </c>
      <c r="K19" s="8" t="s">
        <v>219</v>
      </c>
      <c r="L19" s="21" t="n">
        <f aca="false">D19*I19*(1+Assumptions!$B$36*J19)</f>
        <v>84180</v>
      </c>
    </row>
    <row r="20" customFormat="false" ht="15" hidden="false" customHeight="false" outlineLevel="0" collapsed="false">
      <c r="A20" s="8" t="s">
        <v>214</v>
      </c>
      <c r="B20" s="8" t="s">
        <v>220</v>
      </c>
      <c r="C20" s="8" t="s">
        <v>175</v>
      </c>
      <c r="D20" s="16" t="n">
        <v>1</v>
      </c>
      <c r="E20" s="16"/>
      <c r="F20" s="27" t="n">
        <v>5</v>
      </c>
      <c r="G20" s="8" t="s">
        <v>221</v>
      </c>
      <c r="H20" s="21" t="n">
        <v>46540</v>
      </c>
      <c r="I20" s="20" t="n">
        <v>55000</v>
      </c>
      <c r="J20" s="27" t="n">
        <v>1</v>
      </c>
      <c r="K20" s="8" t="s">
        <v>222</v>
      </c>
      <c r="L20" s="21" t="n">
        <f aca="false">D20*I20*(1+Assumptions!$B$36*J20)</f>
        <v>67100</v>
      </c>
    </row>
    <row r="21" customFormat="false" ht="15" hidden="false" customHeight="false" outlineLevel="0" collapsed="false">
      <c r="A21" s="8" t="s">
        <v>214</v>
      </c>
      <c r="B21" s="8" t="s">
        <v>223</v>
      </c>
      <c r="C21" s="8" t="s">
        <v>175</v>
      </c>
      <c r="D21" s="16" t="n">
        <v>1</v>
      </c>
      <c r="E21" s="16"/>
      <c r="F21" s="27" t="n">
        <v>3</v>
      </c>
      <c r="G21" s="8" t="s">
        <v>224</v>
      </c>
      <c r="H21" s="21" t="n">
        <v>60660</v>
      </c>
      <c r="I21" s="20" t="n">
        <v>70000</v>
      </c>
      <c r="J21" s="27" t="n">
        <v>1</v>
      </c>
      <c r="K21" s="8" t="s">
        <v>225</v>
      </c>
      <c r="L21" s="21" t="n">
        <f aca="false">D21*I21*(1+Assumptions!$B$36*J21)</f>
        <v>85400</v>
      </c>
    </row>
    <row r="22" customFormat="false" ht="15" hidden="false" customHeight="false" outlineLevel="0" collapsed="false">
      <c r="A22" s="8" t="s">
        <v>226</v>
      </c>
      <c r="B22" s="8" t="s">
        <v>227</v>
      </c>
      <c r="C22" s="8" t="s">
        <v>175</v>
      </c>
      <c r="D22" s="16" t="n">
        <v>1.5</v>
      </c>
      <c r="E22" s="16"/>
      <c r="F22" s="27" t="n">
        <v>5</v>
      </c>
      <c r="G22" s="8" t="s">
        <v>228</v>
      </c>
      <c r="H22" s="21" t="n">
        <v>36250</v>
      </c>
      <c r="I22" s="20" t="n">
        <v>38000</v>
      </c>
      <c r="J22" s="27" t="n">
        <v>1</v>
      </c>
      <c r="K22" s="8" t="s">
        <v>229</v>
      </c>
      <c r="L22" s="21" t="n">
        <f aca="false">D22*I22*(1+Assumptions!$B$36*J22)</f>
        <v>69540</v>
      </c>
    </row>
    <row r="23" customFormat="false" ht="15" hidden="false" customHeight="false" outlineLevel="0" collapsed="false">
      <c r="A23" s="8" t="s">
        <v>226</v>
      </c>
      <c r="B23" s="8" t="s">
        <v>230</v>
      </c>
      <c r="C23" s="8" t="s">
        <v>175</v>
      </c>
      <c r="D23" s="16" t="n">
        <v>1</v>
      </c>
      <c r="E23" s="16"/>
      <c r="F23" s="27" t="n">
        <v>5</v>
      </c>
      <c r="G23" s="8" t="s">
        <v>231</v>
      </c>
      <c r="H23" s="21" t="n">
        <v>33860</v>
      </c>
      <c r="I23" s="20" t="n">
        <v>35000</v>
      </c>
      <c r="J23" s="27" t="n">
        <v>1</v>
      </c>
      <c r="K23" s="8" t="s">
        <v>232</v>
      </c>
      <c r="L23" s="21" t="n">
        <f aca="false">D23*I23*(1+Assumptions!$B$36*J23)</f>
        <v>42700</v>
      </c>
    </row>
    <row r="24" customFormat="false" ht="15" hidden="false" customHeight="false" outlineLevel="0" collapsed="false">
      <c r="A24" s="6" t="s">
        <v>233</v>
      </c>
      <c r="B24" s="2"/>
      <c r="C24" s="2"/>
      <c r="D24" s="28" t="n">
        <f aca="false">SUM(D5:D23)</f>
        <v>30</v>
      </c>
      <c r="E24" s="2"/>
      <c r="F24" s="2"/>
      <c r="G24" s="2"/>
      <c r="H24" s="2"/>
      <c r="I24" s="2"/>
      <c r="J24" s="2"/>
      <c r="K24" s="3" t="s">
        <v>234</v>
      </c>
      <c r="L24" s="24" t="n">
        <f aca="false">SUM(L5:L23)</f>
        <v>2450492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6" t="s">
        <v>235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5" t="s">
        <v>161</v>
      </c>
      <c r="B27" s="5" t="s">
        <v>236</v>
      </c>
      <c r="C27" s="5" t="s">
        <v>237</v>
      </c>
      <c r="D27" s="5" t="s">
        <v>238</v>
      </c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8" t="s">
        <v>173</v>
      </c>
      <c r="B28" s="17" t="n">
        <f aca="false">SUMIF($A$5:$A$23,A28,$D$5:$D$23)</f>
        <v>2</v>
      </c>
      <c r="C28" s="21" t="n">
        <f aca="false">SUMIF($A$5:$A$23,A28,$L$5:$L$23)</f>
        <v>347700</v>
      </c>
      <c r="D28" s="9" t="n">
        <f aca="false">IF($L$24=0,0,C28/$L$24)</f>
        <v>0.141889873543762</v>
      </c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8" t="s">
        <v>180</v>
      </c>
      <c r="B29" s="17" t="n">
        <f aca="false">SUMIF($A$5:$A$23,A29,$D$5:$D$23)</f>
        <v>3</v>
      </c>
      <c r="C29" s="21" t="n">
        <f aca="false">SUMIF($A$5:$A$23,A29,$L$5:$L$23)</f>
        <v>427000</v>
      </c>
      <c r="D29" s="9" t="n">
        <f aca="false">IF($L$24=0,0,C29/$L$24)</f>
        <v>0.174250721895848</v>
      </c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8" t="s">
        <v>189</v>
      </c>
      <c r="B30" s="17" t="n">
        <f aca="false">SUMIF($A$5:$A$23,A30,$D$5:$D$23)</f>
        <v>10.5</v>
      </c>
      <c r="C30" s="21" t="n">
        <f aca="false">SUMIF($A$5:$A$23,A30,$L$5:$L$23)</f>
        <v>655872</v>
      </c>
      <c r="D30" s="9" t="n">
        <f aca="false">IF($L$24=0,0,C30/$L$24)</f>
        <v>0.267649108832022</v>
      </c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8" t="s">
        <v>196</v>
      </c>
      <c r="B31" s="17" t="n">
        <f aca="false">SUMIF($A$5:$A$23,A31,$D$5:$D$23)</f>
        <v>7.5</v>
      </c>
      <c r="C31" s="21" t="n">
        <f aca="false">SUMIF($A$5:$A$23,A31,$L$5:$L$23)</f>
        <v>597800</v>
      </c>
      <c r="D31" s="9" t="n">
        <f aca="false">IF($L$24=0,0,C31/$L$24)</f>
        <v>0.243951010654187</v>
      </c>
      <c r="E31" s="2"/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8" t="s">
        <v>214</v>
      </c>
      <c r="B32" s="17" t="n">
        <f aca="false">SUMIF($A$5:$A$23,A32,$D$5:$D$23)</f>
        <v>4.5</v>
      </c>
      <c r="C32" s="21" t="n">
        <f aca="false">SUMIF($A$5:$A$23,A32,$L$5:$L$23)</f>
        <v>309880</v>
      </c>
      <c r="D32" s="9" t="n">
        <f aca="false">IF($L$24=0,0,C32/$L$24)</f>
        <v>0.126456238175844</v>
      </c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8" t="s">
        <v>226</v>
      </c>
      <c r="B33" s="17" t="n">
        <f aca="false">SUMIF($A$5:$A$23,A33,$D$5:$D$23)</f>
        <v>2.5</v>
      </c>
      <c r="C33" s="21" t="n">
        <f aca="false">SUMIF($A$5:$A$23,A33,$L$5:$L$23)</f>
        <v>112240</v>
      </c>
      <c r="D33" s="9" t="n">
        <f aca="false">IF($L$24=0,0,C33/$L$24)</f>
        <v>0.0458030468983372</v>
      </c>
      <c r="E33" s="2"/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6" t="s">
        <v>136</v>
      </c>
      <c r="B34" s="28" t="n">
        <f aca="false">SUM(B28:B33)</f>
        <v>30</v>
      </c>
      <c r="C34" s="24" t="n">
        <f aca="false">SUM(C28:C33)</f>
        <v>2450492</v>
      </c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3" t="s">
        <v>239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5" min="3" style="0" width="6"/>
    <col collapsed="false" customWidth="true" hidden="false" outlineLevel="0" max="41" min="6" style="0" width="12"/>
  </cols>
  <sheetData>
    <row r="1" customFormat="false" ht="17.35" hidden="false" customHeight="false" outlineLevel="0" collapsed="false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customFormat="false" ht="15" hidden="false" customHeight="false" outlineLevel="0" collapsed="false">
      <c r="A2" s="3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customFormat="false" ht="15" hidden="false" customHeight="false" outlineLevel="0" collapsed="false">
      <c r="A3" s="2"/>
      <c r="B3" s="2"/>
      <c r="C3" s="29" t="s">
        <v>242</v>
      </c>
      <c r="D3" s="29" t="s">
        <v>242</v>
      </c>
      <c r="E3" s="29" t="s">
        <v>242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customFormat="false" ht="15" hidden="false" customHeight="false" outlineLevel="0" collapsed="false">
      <c r="A4" s="6" t="s">
        <v>243</v>
      </c>
      <c r="B4" s="2"/>
      <c r="C4" s="2"/>
      <c r="D4" s="2"/>
      <c r="E4" s="2"/>
      <c r="F4" s="30" t="n">
        <v>1</v>
      </c>
      <c r="G4" s="30" t="n">
        <v>2</v>
      </c>
      <c r="H4" s="30" t="n">
        <v>3</v>
      </c>
      <c r="I4" s="30" t="n">
        <v>4</v>
      </c>
      <c r="J4" s="30" t="n">
        <v>5</v>
      </c>
      <c r="K4" s="30" t="n">
        <v>6</v>
      </c>
      <c r="L4" s="30" t="n">
        <v>7</v>
      </c>
      <c r="M4" s="30" t="n">
        <v>8</v>
      </c>
      <c r="N4" s="30" t="n">
        <v>9</v>
      </c>
      <c r="O4" s="30" t="n">
        <v>10</v>
      </c>
      <c r="P4" s="30" t="n">
        <v>11</v>
      </c>
      <c r="Q4" s="30" t="n">
        <v>12</v>
      </c>
      <c r="R4" s="30" t="n">
        <v>13</v>
      </c>
      <c r="S4" s="30" t="n">
        <v>14</v>
      </c>
      <c r="T4" s="30" t="n">
        <v>15</v>
      </c>
      <c r="U4" s="30" t="n">
        <v>16</v>
      </c>
      <c r="V4" s="30" t="n">
        <v>17</v>
      </c>
      <c r="W4" s="30" t="n">
        <v>18</v>
      </c>
      <c r="X4" s="30" t="n">
        <v>19</v>
      </c>
      <c r="Y4" s="30" t="n">
        <v>20</v>
      </c>
      <c r="Z4" s="30" t="n">
        <v>21</v>
      </c>
      <c r="AA4" s="30" t="n">
        <v>22</v>
      </c>
      <c r="AB4" s="30" t="n">
        <v>23</v>
      </c>
      <c r="AC4" s="30" t="n">
        <v>24</v>
      </c>
      <c r="AD4" s="30" t="n">
        <v>25</v>
      </c>
      <c r="AE4" s="30" t="n">
        <v>26</v>
      </c>
      <c r="AF4" s="30" t="n">
        <v>27</v>
      </c>
      <c r="AG4" s="30" t="n">
        <v>28</v>
      </c>
      <c r="AH4" s="30" t="n">
        <v>29</v>
      </c>
      <c r="AI4" s="30" t="n">
        <v>30</v>
      </c>
      <c r="AJ4" s="30" t="n">
        <v>31</v>
      </c>
      <c r="AK4" s="30" t="n">
        <v>32</v>
      </c>
      <c r="AL4" s="30" t="n">
        <v>33</v>
      </c>
      <c r="AM4" s="30" t="n">
        <v>34</v>
      </c>
      <c r="AN4" s="30" t="n">
        <v>35</v>
      </c>
      <c r="AO4" s="30" t="n">
        <v>36</v>
      </c>
    </row>
    <row r="5" customFormat="false" ht="15" hidden="false" customHeight="false" outlineLevel="0" collapsed="false">
      <c r="A5" s="8" t="s">
        <v>244</v>
      </c>
      <c r="B5" s="2"/>
      <c r="C5" s="2"/>
      <c r="D5" s="2"/>
      <c r="E5" s="2"/>
      <c r="F5" s="15" t="n">
        <f aca="false">ROUNDUP(F4/12,0)</f>
        <v>1</v>
      </c>
      <c r="G5" s="15" t="n">
        <f aca="false">ROUNDUP(G4/12,0)</f>
        <v>1</v>
      </c>
      <c r="H5" s="15" t="n">
        <f aca="false">ROUNDUP(H4/12,0)</f>
        <v>1</v>
      </c>
      <c r="I5" s="15" t="n">
        <f aca="false">ROUNDUP(I4/12,0)</f>
        <v>1</v>
      </c>
      <c r="J5" s="15" t="n">
        <f aca="false">ROUNDUP(J4/12,0)</f>
        <v>1</v>
      </c>
      <c r="K5" s="15" t="n">
        <f aca="false">ROUNDUP(K4/12,0)</f>
        <v>1</v>
      </c>
      <c r="L5" s="15" t="n">
        <f aca="false">ROUNDUP(L4/12,0)</f>
        <v>1</v>
      </c>
      <c r="M5" s="15" t="n">
        <f aca="false">ROUNDUP(M4/12,0)</f>
        <v>1</v>
      </c>
      <c r="N5" s="15" t="n">
        <f aca="false">ROUNDUP(N4/12,0)</f>
        <v>1</v>
      </c>
      <c r="O5" s="15" t="n">
        <f aca="false">ROUNDUP(O4/12,0)</f>
        <v>1</v>
      </c>
      <c r="P5" s="15" t="n">
        <f aca="false">ROUNDUP(P4/12,0)</f>
        <v>1</v>
      </c>
      <c r="Q5" s="15" t="n">
        <f aca="false">ROUNDUP(Q4/12,0)</f>
        <v>1</v>
      </c>
      <c r="R5" s="15" t="n">
        <f aca="false">ROUNDUP(R4/12,0)</f>
        <v>2</v>
      </c>
      <c r="S5" s="15" t="n">
        <f aca="false">ROUNDUP(S4/12,0)</f>
        <v>2</v>
      </c>
      <c r="T5" s="15" t="n">
        <f aca="false">ROUNDUP(T4/12,0)</f>
        <v>2</v>
      </c>
      <c r="U5" s="15" t="n">
        <f aca="false">ROUNDUP(U4/12,0)</f>
        <v>2</v>
      </c>
      <c r="V5" s="15" t="n">
        <f aca="false">ROUNDUP(V4/12,0)</f>
        <v>2</v>
      </c>
      <c r="W5" s="15" t="n">
        <f aca="false">ROUNDUP(W4/12,0)</f>
        <v>2</v>
      </c>
      <c r="X5" s="15" t="n">
        <f aca="false">ROUNDUP(X4/12,0)</f>
        <v>2</v>
      </c>
      <c r="Y5" s="15" t="n">
        <f aca="false">ROUNDUP(Y4/12,0)</f>
        <v>2</v>
      </c>
      <c r="Z5" s="15" t="n">
        <f aca="false">ROUNDUP(Z4/12,0)</f>
        <v>2</v>
      </c>
      <c r="AA5" s="15" t="n">
        <f aca="false">ROUNDUP(AA4/12,0)</f>
        <v>2</v>
      </c>
      <c r="AB5" s="15" t="n">
        <f aca="false">ROUNDUP(AB4/12,0)</f>
        <v>2</v>
      </c>
      <c r="AC5" s="15" t="n">
        <f aca="false">ROUNDUP(AC4/12,0)</f>
        <v>2</v>
      </c>
      <c r="AD5" s="15" t="n">
        <f aca="false">ROUNDUP(AD4/12,0)</f>
        <v>3</v>
      </c>
      <c r="AE5" s="15" t="n">
        <f aca="false">ROUNDUP(AE4/12,0)</f>
        <v>3</v>
      </c>
      <c r="AF5" s="15" t="n">
        <f aca="false">ROUNDUP(AF4/12,0)</f>
        <v>3</v>
      </c>
      <c r="AG5" s="15" t="n">
        <f aca="false">ROUNDUP(AG4/12,0)</f>
        <v>3</v>
      </c>
      <c r="AH5" s="15" t="n">
        <f aca="false">ROUNDUP(AH4/12,0)</f>
        <v>3</v>
      </c>
      <c r="AI5" s="15" t="n">
        <f aca="false">ROUNDUP(AI4/12,0)</f>
        <v>3</v>
      </c>
      <c r="AJ5" s="15" t="n">
        <f aca="false">ROUNDUP(AJ4/12,0)</f>
        <v>3</v>
      </c>
      <c r="AK5" s="15" t="n">
        <f aca="false">ROUNDUP(AK4/12,0)</f>
        <v>3</v>
      </c>
      <c r="AL5" s="15" t="n">
        <f aca="false">ROUNDUP(AL4/12,0)</f>
        <v>3</v>
      </c>
      <c r="AM5" s="15" t="n">
        <f aca="false">ROUNDUP(AM4/12,0)</f>
        <v>3</v>
      </c>
      <c r="AN5" s="15" t="n">
        <f aca="false">ROUNDUP(AN4/12,0)</f>
        <v>3</v>
      </c>
      <c r="AO5" s="15" t="n">
        <f aca="false">ROUNDUP(AO4/12,0)</f>
        <v>3</v>
      </c>
    </row>
    <row r="6" customFormat="false" ht="15" hidden="false" customHeight="false" outlineLevel="0" collapsed="false">
      <c r="A6" s="8" t="s">
        <v>245</v>
      </c>
      <c r="B6" s="2"/>
      <c r="C6" s="2"/>
      <c r="D6" s="2"/>
      <c r="E6" s="2"/>
      <c r="F6" s="15" t="n">
        <f aca="false">F4-Assumptions!$B$7</f>
        <v>-5</v>
      </c>
      <c r="G6" s="15" t="n">
        <f aca="false">G4-Assumptions!$B$7</f>
        <v>-4</v>
      </c>
      <c r="H6" s="15" t="n">
        <f aca="false">H4-Assumptions!$B$7</f>
        <v>-3</v>
      </c>
      <c r="I6" s="15" t="n">
        <f aca="false">I4-Assumptions!$B$7</f>
        <v>-2</v>
      </c>
      <c r="J6" s="15" t="n">
        <f aca="false">J4-Assumptions!$B$7</f>
        <v>-1</v>
      </c>
      <c r="K6" s="15" t="n">
        <f aca="false">K4-Assumptions!$B$7</f>
        <v>0</v>
      </c>
      <c r="L6" s="15" t="n">
        <f aca="false">L4-Assumptions!$B$7</f>
        <v>1</v>
      </c>
      <c r="M6" s="15" t="n">
        <f aca="false">M4-Assumptions!$B$7</f>
        <v>2</v>
      </c>
      <c r="N6" s="15" t="n">
        <f aca="false">N4-Assumptions!$B$7</f>
        <v>3</v>
      </c>
      <c r="O6" s="15" t="n">
        <f aca="false">O4-Assumptions!$B$7</f>
        <v>4</v>
      </c>
      <c r="P6" s="15" t="n">
        <f aca="false">P4-Assumptions!$B$7</f>
        <v>5</v>
      </c>
      <c r="Q6" s="15" t="n">
        <f aca="false">Q4-Assumptions!$B$7</f>
        <v>6</v>
      </c>
      <c r="R6" s="15" t="n">
        <f aca="false">R4-Assumptions!$B$7</f>
        <v>7</v>
      </c>
      <c r="S6" s="15" t="n">
        <f aca="false">S4-Assumptions!$B$7</f>
        <v>8</v>
      </c>
      <c r="T6" s="15" t="n">
        <f aca="false">T4-Assumptions!$B$7</f>
        <v>9</v>
      </c>
      <c r="U6" s="15" t="n">
        <f aca="false">U4-Assumptions!$B$7</f>
        <v>10</v>
      </c>
      <c r="V6" s="15" t="n">
        <f aca="false">V4-Assumptions!$B$7</f>
        <v>11</v>
      </c>
      <c r="W6" s="15" t="n">
        <f aca="false">W4-Assumptions!$B$7</f>
        <v>12</v>
      </c>
      <c r="X6" s="15" t="n">
        <f aca="false">X4-Assumptions!$B$7</f>
        <v>13</v>
      </c>
      <c r="Y6" s="15" t="n">
        <f aca="false">Y4-Assumptions!$B$7</f>
        <v>14</v>
      </c>
      <c r="Z6" s="15" t="n">
        <f aca="false">Z4-Assumptions!$B$7</f>
        <v>15</v>
      </c>
      <c r="AA6" s="15" t="n">
        <f aca="false">AA4-Assumptions!$B$7</f>
        <v>16</v>
      </c>
      <c r="AB6" s="15" t="n">
        <f aca="false">AB4-Assumptions!$B$7</f>
        <v>17</v>
      </c>
      <c r="AC6" s="15" t="n">
        <f aca="false">AC4-Assumptions!$B$7</f>
        <v>18</v>
      </c>
      <c r="AD6" s="15" t="n">
        <f aca="false">AD4-Assumptions!$B$7</f>
        <v>19</v>
      </c>
      <c r="AE6" s="15" t="n">
        <f aca="false">AE4-Assumptions!$B$7</f>
        <v>20</v>
      </c>
      <c r="AF6" s="15" t="n">
        <f aca="false">AF4-Assumptions!$B$7</f>
        <v>21</v>
      </c>
      <c r="AG6" s="15" t="n">
        <f aca="false">AG4-Assumptions!$B$7</f>
        <v>22</v>
      </c>
      <c r="AH6" s="15" t="n">
        <f aca="false">AH4-Assumptions!$B$7</f>
        <v>23</v>
      </c>
      <c r="AI6" s="15" t="n">
        <f aca="false">AI4-Assumptions!$B$7</f>
        <v>24</v>
      </c>
      <c r="AJ6" s="15" t="n">
        <f aca="false">AJ4-Assumptions!$B$7</f>
        <v>25</v>
      </c>
      <c r="AK6" s="15" t="n">
        <f aca="false">AK4-Assumptions!$B$7</f>
        <v>26</v>
      </c>
      <c r="AL6" s="15" t="n">
        <f aca="false">AL4-Assumptions!$B$7</f>
        <v>27</v>
      </c>
      <c r="AM6" s="15" t="n">
        <f aca="false">AM4-Assumptions!$B$7</f>
        <v>28</v>
      </c>
      <c r="AN6" s="15" t="n">
        <f aca="false">AN4-Assumptions!$B$7</f>
        <v>29</v>
      </c>
      <c r="AO6" s="15" t="n">
        <f aca="false">AO4-Assumptions!$B$7</f>
        <v>30</v>
      </c>
    </row>
    <row r="7" customFormat="false" ht="15" hidden="false" customHeight="false" outlineLevel="0" collapsed="false">
      <c r="A7" s="8" t="s">
        <v>246</v>
      </c>
      <c r="B7" s="2"/>
      <c r="C7" s="2"/>
      <c r="D7" s="2"/>
      <c r="E7" s="2"/>
      <c r="F7" s="31" t="n">
        <f aca="false">(1+Assumptions!$B$28)^(F5-1)</f>
        <v>1</v>
      </c>
      <c r="G7" s="31" t="n">
        <f aca="false">(1+Assumptions!$B$28)^(G5-1)</f>
        <v>1</v>
      </c>
      <c r="H7" s="31" t="n">
        <f aca="false">(1+Assumptions!$B$28)^(H5-1)</f>
        <v>1</v>
      </c>
      <c r="I7" s="31" t="n">
        <f aca="false">(1+Assumptions!$B$28)^(I5-1)</f>
        <v>1</v>
      </c>
      <c r="J7" s="31" t="n">
        <f aca="false">(1+Assumptions!$B$28)^(J5-1)</f>
        <v>1</v>
      </c>
      <c r="K7" s="31" t="n">
        <f aca="false">(1+Assumptions!$B$28)^(K5-1)</f>
        <v>1</v>
      </c>
      <c r="L7" s="31" t="n">
        <f aca="false">(1+Assumptions!$B$28)^(L5-1)</f>
        <v>1</v>
      </c>
      <c r="M7" s="31" t="n">
        <f aca="false">(1+Assumptions!$B$28)^(M5-1)</f>
        <v>1</v>
      </c>
      <c r="N7" s="31" t="n">
        <f aca="false">(1+Assumptions!$B$28)^(N5-1)</f>
        <v>1</v>
      </c>
      <c r="O7" s="31" t="n">
        <f aca="false">(1+Assumptions!$B$28)^(O5-1)</f>
        <v>1</v>
      </c>
      <c r="P7" s="31" t="n">
        <f aca="false">(1+Assumptions!$B$28)^(P5-1)</f>
        <v>1</v>
      </c>
      <c r="Q7" s="31" t="n">
        <f aca="false">(1+Assumptions!$B$28)^(Q5-1)</f>
        <v>1</v>
      </c>
      <c r="R7" s="31" t="n">
        <f aca="false">(1+Assumptions!$B$28)^(R5-1)</f>
        <v>1.03</v>
      </c>
      <c r="S7" s="31" t="n">
        <f aca="false">(1+Assumptions!$B$28)^(S5-1)</f>
        <v>1.03</v>
      </c>
      <c r="T7" s="31" t="n">
        <f aca="false">(1+Assumptions!$B$28)^(T5-1)</f>
        <v>1.03</v>
      </c>
      <c r="U7" s="31" t="n">
        <f aca="false">(1+Assumptions!$B$28)^(U5-1)</f>
        <v>1.03</v>
      </c>
      <c r="V7" s="31" t="n">
        <f aca="false">(1+Assumptions!$B$28)^(V5-1)</f>
        <v>1.03</v>
      </c>
      <c r="W7" s="31" t="n">
        <f aca="false">(1+Assumptions!$B$28)^(W5-1)</f>
        <v>1.03</v>
      </c>
      <c r="X7" s="31" t="n">
        <f aca="false">(1+Assumptions!$B$28)^(X5-1)</f>
        <v>1.03</v>
      </c>
      <c r="Y7" s="31" t="n">
        <f aca="false">(1+Assumptions!$B$28)^(Y5-1)</f>
        <v>1.03</v>
      </c>
      <c r="Z7" s="31" t="n">
        <f aca="false">(1+Assumptions!$B$28)^(Z5-1)</f>
        <v>1.03</v>
      </c>
      <c r="AA7" s="31" t="n">
        <f aca="false">(1+Assumptions!$B$28)^(AA5-1)</f>
        <v>1.03</v>
      </c>
      <c r="AB7" s="31" t="n">
        <f aca="false">(1+Assumptions!$B$28)^(AB5-1)</f>
        <v>1.03</v>
      </c>
      <c r="AC7" s="31" t="n">
        <f aca="false">(1+Assumptions!$B$28)^(AC5-1)</f>
        <v>1.03</v>
      </c>
      <c r="AD7" s="31" t="n">
        <f aca="false">(1+Assumptions!$B$28)^(AD5-1)</f>
        <v>1.0609</v>
      </c>
      <c r="AE7" s="31" t="n">
        <f aca="false">(1+Assumptions!$B$28)^(AE5-1)</f>
        <v>1.0609</v>
      </c>
      <c r="AF7" s="31" t="n">
        <f aca="false">(1+Assumptions!$B$28)^(AF5-1)</f>
        <v>1.0609</v>
      </c>
      <c r="AG7" s="31" t="n">
        <f aca="false">(1+Assumptions!$B$28)^(AG5-1)</f>
        <v>1.0609</v>
      </c>
      <c r="AH7" s="31" t="n">
        <f aca="false">(1+Assumptions!$B$28)^(AH5-1)</f>
        <v>1.0609</v>
      </c>
      <c r="AI7" s="31" t="n">
        <f aca="false">(1+Assumptions!$B$28)^(AI5-1)</f>
        <v>1.0609</v>
      </c>
      <c r="AJ7" s="31" t="n">
        <f aca="false">(1+Assumptions!$B$28)^(AJ5-1)</f>
        <v>1.0609</v>
      </c>
      <c r="AK7" s="31" t="n">
        <f aca="false">(1+Assumptions!$B$28)^(AK5-1)</f>
        <v>1.0609</v>
      </c>
      <c r="AL7" s="31" t="n">
        <f aca="false">(1+Assumptions!$B$28)^(AL5-1)</f>
        <v>1.0609</v>
      </c>
      <c r="AM7" s="31" t="n">
        <f aca="false">(1+Assumptions!$B$28)^(AM5-1)</f>
        <v>1.0609</v>
      </c>
      <c r="AN7" s="31" t="n">
        <f aca="false">(1+Assumptions!$B$28)^(AN5-1)</f>
        <v>1.0609</v>
      </c>
      <c r="AO7" s="31" t="n">
        <f aca="false">(1+Assumptions!$B$28)^(AO5-1)</f>
        <v>1.0609</v>
      </c>
    </row>
    <row r="8" customFormat="false" ht="15" hidden="false" customHeight="false" outlineLevel="0" collapsed="false">
      <c r="A8" s="8" t="s">
        <v>247</v>
      </c>
      <c r="B8" s="2"/>
      <c r="C8" s="2"/>
      <c r="D8" s="2"/>
      <c r="E8" s="2"/>
      <c r="F8" s="31" t="n">
        <f aca="false">IF(F4&gt;24,1+Assumptions!$B$27,1)</f>
        <v>1</v>
      </c>
      <c r="G8" s="31" t="n">
        <f aca="false">IF(G4&gt;24,1+Assumptions!$B$27,1)</f>
        <v>1</v>
      </c>
      <c r="H8" s="31" t="n">
        <f aca="false">IF(H4&gt;24,1+Assumptions!$B$27,1)</f>
        <v>1</v>
      </c>
      <c r="I8" s="31" t="n">
        <f aca="false">IF(I4&gt;24,1+Assumptions!$B$27,1)</f>
        <v>1</v>
      </c>
      <c r="J8" s="31" t="n">
        <f aca="false">IF(J4&gt;24,1+Assumptions!$B$27,1)</f>
        <v>1</v>
      </c>
      <c r="K8" s="31" t="n">
        <f aca="false">IF(K4&gt;24,1+Assumptions!$B$27,1)</f>
        <v>1</v>
      </c>
      <c r="L8" s="31" t="n">
        <f aca="false">IF(L4&gt;24,1+Assumptions!$B$27,1)</f>
        <v>1</v>
      </c>
      <c r="M8" s="31" t="n">
        <f aca="false">IF(M4&gt;24,1+Assumptions!$B$27,1)</f>
        <v>1</v>
      </c>
      <c r="N8" s="31" t="n">
        <f aca="false">IF(N4&gt;24,1+Assumptions!$B$27,1)</f>
        <v>1</v>
      </c>
      <c r="O8" s="31" t="n">
        <f aca="false">IF(O4&gt;24,1+Assumptions!$B$27,1)</f>
        <v>1</v>
      </c>
      <c r="P8" s="31" t="n">
        <f aca="false">IF(P4&gt;24,1+Assumptions!$B$27,1)</f>
        <v>1</v>
      </c>
      <c r="Q8" s="31" t="n">
        <f aca="false">IF(Q4&gt;24,1+Assumptions!$B$27,1)</f>
        <v>1</v>
      </c>
      <c r="R8" s="31" t="n">
        <f aca="false">IF(R4&gt;24,1+Assumptions!$B$27,1)</f>
        <v>1</v>
      </c>
      <c r="S8" s="31" t="n">
        <f aca="false">IF(S4&gt;24,1+Assumptions!$B$27,1)</f>
        <v>1</v>
      </c>
      <c r="T8" s="31" t="n">
        <f aca="false">IF(T4&gt;24,1+Assumptions!$B$27,1)</f>
        <v>1</v>
      </c>
      <c r="U8" s="31" t="n">
        <f aca="false">IF(U4&gt;24,1+Assumptions!$B$27,1)</f>
        <v>1</v>
      </c>
      <c r="V8" s="31" t="n">
        <f aca="false">IF(V4&gt;24,1+Assumptions!$B$27,1)</f>
        <v>1</v>
      </c>
      <c r="W8" s="31" t="n">
        <f aca="false">IF(W4&gt;24,1+Assumptions!$B$27,1)</f>
        <v>1</v>
      </c>
      <c r="X8" s="31" t="n">
        <f aca="false">IF(X4&gt;24,1+Assumptions!$B$27,1)</f>
        <v>1</v>
      </c>
      <c r="Y8" s="31" t="n">
        <f aca="false">IF(Y4&gt;24,1+Assumptions!$B$27,1)</f>
        <v>1</v>
      </c>
      <c r="Z8" s="31" t="n">
        <f aca="false">IF(Z4&gt;24,1+Assumptions!$B$27,1)</f>
        <v>1</v>
      </c>
      <c r="AA8" s="31" t="n">
        <f aca="false">IF(AA4&gt;24,1+Assumptions!$B$27,1)</f>
        <v>1</v>
      </c>
      <c r="AB8" s="31" t="n">
        <f aca="false">IF(AB4&gt;24,1+Assumptions!$B$27,1)</f>
        <v>1</v>
      </c>
      <c r="AC8" s="31" t="n">
        <f aca="false">IF(AC4&gt;24,1+Assumptions!$B$27,1)</f>
        <v>1</v>
      </c>
      <c r="AD8" s="31" t="n">
        <f aca="false">IF(AD4&gt;24,1+Assumptions!$B$27,1)</f>
        <v>1.03</v>
      </c>
      <c r="AE8" s="31" t="n">
        <f aca="false">IF(AE4&gt;24,1+Assumptions!$B$27,1)</f>
        <v>1.03</v>
      </c>
      <c r="AF8" s="31" t="n">
        <f aca="false">IF(AF4&gt;24,1+Assumptions!$B$27,1)</f>
        <v>1.03</v>
      </c>
      <c r="AG8" s="31" t="n">
        <f aca="false">IF(AG4&gt;24,1+Assumptions!$B$27,1)</f>
        <v>1.03</v>
      </c>
      <c r="AH8" s="31" t="n">
        <f aca="false">IF(AH4&gt;24,1+Assumptions!$B$27,1)</f>
        <v>1.03</v>
      </c>
      <c r="AI8" s="31" t="n">
        <f aca="false">IF(AI4&gt;24,1+Assumptions!$B$27,1)</f>
        <v>1.03</v>
      </c>
      <c r="AJ8" s="31" t="n">
        <f aca="false">IF(AJ4&gt;24,1+Assumptions!$B$27,1)</f>
        <v>1.03</v>
      </c>
      <c r="AK8" s="31" t="n">
        <f aca="false">IF(AK4&gt;24,1+Assumptions!$B$27,1)</f>
        <v>1.03</v>
      </c>
      <c r="AL8" s="31" t="n">
        <f aca="false">IF(AL4&gt;24,1+Assumptions!$B$27,1)</f>
        <v>1.03</v>
      </c>
      <c r="AM8" s="31" t="n">
        <f aca="false">IF(AM4&gt;24,1+Assumptions!$B$27,1)</f>
        <v>1.03</v>
      </c>
      <c r="AN8" s="31" t="n">
        <f aca="false">IF(AN4&gt;24,1+Assumptions!$B$27,1)</f>
        <v>1.03</v>
      </c>
      <c r="AO8" s="31" t="n">
        <f aca="false">IF(AO4&gt;24,1+Assumptions!$B$27,1)</f>
        <v>1.03</v>
      </c>
    </row>
    <row r="9" customFormat="false" ht="15" hidden="false" customHeight="false" outlineLevel="0" collapsed="false">
      <c r="A9" s="12" t="s">
        <v>248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customFormat="false" ht="15" hidden="false" customHeight="false" outlineLevel="0" collapsed="false">
      <c r="A10" s="8" t="s">
        <v>249</v>
      </c>
      <c r="B10" s="2"/>
      <c r="C10" s="2"/>
      <c r="D10" s="2"/>
      <c r="E10" s="2"/>
      <c r="F10" s="9" t="n">
        <f aca="false">IF(F6&lt;0,0,IF(F6&lt;11,INDEX(Assumptions!$B$69:$B$79,F6+1),IF(F4&gt;24,Assumptions!$B$14,Assumptions!$B$13)))</f>
        <v>0</v>
      </c>
      <c r="G10" s="9" t="n">
        <f aca="false">IF(G6&lt;0,0,IF(G6&lt;11,INDEX(Assumptions!$B$69:$B$79,G6+1),IF(G4&gt;24,Assumptions!$B$14,Assumptions!$B$13)))</f>
        <v>0</v>
      </c>
      <c r="H10" s="9" t="n">
        <f aca="false">IF(H6&lt;0,0,IF(H6&lt;11,INDEX(Assumptions!$B$69:$B$79,H6+1),IF(H4&gt;24,Assumptions!$B$14,Assumptions!$B$13)))</f>
        <v>0</v>
      </c>
      <c r="I10" s="9" t="n">
        <f aca="false">IF(I6&lt;0,0,IF(I6&lt;11,INDEX(Assumptions!$B$69:$B$79,I6+1),IF(I4&gt;24,Assumptions!$B$14,Assumptions!$B$13)))</f>
        <v>0</v>
      </c>
      <c r="J10" s="9" t="n">
        <f aca="false">IF(J6&lt;0,0,IF(J6&lt;11,INDEX(Assumptions!$B$69:$B$79,J6+1),IF(J4&gt;24,Assumptions!$B$14,Assumptions!$B$13)))</f>
        <v>0</v>
      </c>
      <c r="K10" s="9" t="n">
        <f aca="false">IF(K6&lt;0,0,IF(K6&lt;11,INDEX(Assumptions!$B$69:$B$79,K6+1),IF(K4&gt;24,Assumptions!$B$14,Assumptions!$B$13)))</f>
        <v>0.15</v>
      </c>
      <c r="L10" s="9" t="n">
        <f aca="false">IF(L6&lt;0,0,IF(L6&lt;11,INDEX(Assumptions!$B$69:$B$79,L6+1),IF(L4&gt;24,Assumptions!$B$14,Assumptions!$B$13)))</f>
        <v>0.25</v>
      </c>
      <c r="M10" s="9" t="n">
        <f aca="false">IF(M6&lt;0,0,IF(M6&lt;11,INDEX(Assumptions!$B$69:$B$79,M6+1),IF(M4&gt;24,Assumptions!$B$14,Assumptions!$B$13)))</f>
        <v>0.35</v>
      </c>
      <c r="N10" s="9" t="n">
        <f aca="false">IF(N6&lt;0,0,IF(N6&lt;11,INDEX(Assumptions!$B$69:$B$79,N6+1),IF(N4&gt;24,Assumptions!$B$14,Assumptions!$B$13)))</f>
        <v>0.45</v>
      </c>
      <c r="O10" s="9" t="n">
        <f aca="false">IF(O6&lt;0,0,IF(O6&lt;11,INDEX(Assumptions!$B$69:$B$79,O6+1),IF(O4&gt;24,Assumptions!$B$14,Assumptions!$B$13)))</f>
        <v>0.5</v>
      </c>
      <c r="P10" s="9" t="n">
        <f aca="false">IF(P6&lt;0,0,IF(P6&lt;11,INDEX(Assumptions!$B$69:$B$79,P6+1),IF(P4&gt;24,Assumptions!$B$14,Assumptions!$B$13)))</f>
        <v>0.55</v>
      </c>
      <c r="Q10" s="9" t="n">
        <f aca="false">IF(Q6&lt;0,0,IF(Q6&lt;11,INDEX(Assumptions!$B$69:$B$79,Q6+1),IF(Q4&gt;24,Assumptions!$B$14,Assumptions!$B$13)))</f>
        <v>0.6</v>
      </c>
      <c r="R10" s="9" t="n">
        <f aca="false">IF(R6&lt;0,0,IF(R6&lt;11,INDEX(Assumptions!$B$69:$B$79,R6+1),IF(R4&gt;24,Assumptions!$B$14,Assumptions!$B$13)))</f>
        <v>0.65</v>
      </c>
      <c r="S10" s="9" t="n">
        <f aca="false">IF(S6&lt;0,0,IF(S6&lt;11,INDEX(Assumptions!$B$69:$B$79,S6+1),IF(S4&gt;24,Assumptions!$B$14,Assumptions!$B$13)))</f>
        <v>0.68</v>
      </c>
      <c r="T10" s="9" t="n">
        <f aca="false">IF(T6&lt;0,0,IF(T6&lt;11,INDEX(Assumptions!$B$69:$B$79,T6+1),IF(T4&gt;24,Assumptions!$B$14,Assumptions!$B$13)))</f>
        <v>0.7</v>
      </c>
      <c r="U10" s="9" t="n">
        <f aca="false">IF(U6&lt;0,0,IF(U6&lt;11,INDEX(Assumptions!$B$69:$B$79,U6+1),IF(U4&gt;24,Assumptions!$B$14,Assumptions!$B$13)))</f>
        <v>0.72</v>
      </c>
      <c r="V10" s="9" t="n">
        <f aca="false">IF(V6&lt;0,0,IF(V6&lt;11,INDEX(Assumptions!$B$69:$B$79,V6+1),IF(V4&gt;24,Assumptions!$B$14,Assumptions!$B$13)))</f>
        <v>0.72</v>
      </c>
      <c r="W10" s="9" t="n">
        <f aca="false">IF(W6&lt;0,0,IF(W6&lt;11,INDEX(Assumptions!$B$69:$B$79,W6+1),IF(W4&gt;24,Assumptions!$B$14,Assumptions!$B$13)))</f>
        <v>0.72</v>
      </c>
      <c r="X10" s="9" t="n">
        <f aca="false">IF(X6&lt;0,0,IF(X6&lt;11,INDEX(Assumptions!$B$69:$B$79,X6+1),IF(X4&gt;24,Assumptions!$B$14,Assumptions!$B$13)))</f>
        <v>0.72</v>
      </c>
      <c r="Y10" s="9" t="n">
        <f aca="false">IF(Y6&lt;0,0,IF(Y6&lt;11,INDEX(Assumptions!$B$69:$B$79,Y6+1),IF(Y4&gt;24,Assumptions!$B$14,Assumptions!$B$13)))</f>
        <v>0.72</v>
      </c>
      <c r="Z10" s="9" t="n">
        <f aca="false">IF(Z6&lt;0,0,IF(Z6&lt;11,INDEX(Assumptions!$B$69:$B$79,Z6+1),IF(Z4&gt;24,Assumptions!$B$14,Assumptions!$B$13)))</f>
        <v>0.72</v>
      </c>
      <c r="AA10" s="9" t="n">
        <f aca="false">IF(AA6&lt;0,0,IF(AA6&lt;11,INDEX(Assumptions!$B$69:$B$79,AA6+1),IF(AA4&gt;24,Assumptions!$B$14,Assumptions!$B$13)))</f>
        <v>0.72</v>
      </c>
      <c r="AB10" s="9" t="n">
        <f aca="false">IF(AB6&lt;0,0,IF(AB6&lt;11,INDEX(Assumptions!$B$69:$B$79,AB6+1),IF(AB4&gt;24,Assumptions!$B$14,Assumptions!$B$13)))</f>
        <v>0.72</v>
      </c>
      <c r="AC10" s="9" t="n">
        <f aca="false">IF(AC6&lt;0,0,IF(AC6&lt;11,INDEX(Assumptions!$B$69:$B$79,AC6+1),IF(AC4&gt;24,Assumptions!$B$14,Assumptions!$B$13)))</f>
        <v>0.72</v>
      </c>
      <c r="AD10" s="9" t="n">
        <f aca="false">IF(AD6&lt;0,0,IF(AD6&lt;11,INDEX(Assumptions!$B$69:$B$79,AD6+1),IF(AD4&gt;24,Assumptions!$B$14,Assumptions!$B$13)))</f>
        <v>0.75</v>
      </c>
      <c r="AE10" s="9" t="n">
        <f aca="false">IF(AE6&lt;0,0,IF(AE6&lt;11,INDEX(Assumptions!$B$69:$B$79,AE6+1),IF(AE4&gt;24,Assumptions!$B$14,Assumptions!$B$13)))</f>
        <v>0.75</v>
      </c>
      <c r="AF10" s="9" t="n">
        <f aca="false">IF(AF6&lt;0,0,IF(AF6&lt;11,INDEX(Assumptions!$B$69:$B$79,AF6+1),IF(AF4&gt;24,Assumptions!$B$14,Assumptions!$B$13)))</f>
        <v>0.75</v>
      </c>
      <c r="AG10" s="9" t="n">
        <f aca="false">IF(AG6&lt;0,0,IF(AG6&lt;11,INDEX(Assumptions!$B$69:$B$79,AG6+1),IF(AG4&gt;24,Assumptions!$B$14,Assumptions!$B$13)))</f>
        <v>0.75</v>
      </c>
      <c r="AH10" s="9" t="n">
        <f aca="false">IF(AH6&lt;0,0,IF(AH6&lt;11,INDEX(Assumptions!$B$69:$B$79,AH6+1),IF(AH4&gt;24,Assumptions!$B$14,Assumptions!$B$13)))</f>
        <v>0.75</v>
      </c>
      <c r="AI10" s="9" t="n">
        <f aca="false">IF(AI6&lt;0,0,IF(AI6&lt;11,INDEX(Assumptions!$B$69:$B$79,AI6+1),IF(AI4&gt;24,Assumptions!$B$14,Assumptions!$B$13)))</f>
        <v>0.75</v>
      </c>
      <c r="AJ10" s="9" t="n">
        <f aca="false">IF(AJ6&lt;0,0,IF(AJ6&lt;11,INDEX(Assumptions!$B$69:$B$79,AJ6+1),IF(AJ4&gt;24,Assumptions!$B$14,Assumptions!$B$13)))</f>
        <v>0.75</v>
      </c>
      <c r="AK10" s="9" t="n">
        <f aca="false">IF(AK6&lt;0,0,IF(AK6&lt;11,INDEX(Assumptions!$B$69:$B$79,AK6+1),IF(AK4&gt;24,Assumptions!$B$14,Assumptions!$B$13)))</f>
        <v>0.75</v>
      </c>
      <c r="AL10" s="9" t="n">
        <f aca="false">IF(AL6&lt;0,0,IF(AL6&lt;11,INDEX(Assumptions!$B$69:$B$79,AL6+1),IF(AL4&gt;24,Assumptions!$B$14,Assumptions!$B$13)))</f>
        <v>0.75</v>
      </c>
      <c r="AM10" s="9" t="n">
        <f aca="false">IF(AM6&lt;0,0,IF(AM6&lt;11,INDEX(Assumptions!$B$69:$B$79,AM6+1),IF(AM4&gt;24,Assumptions!$B$14,Assumptions!$B$13)))</f>
        <v>0.75</v>
      </c>
      <c r="AN10" s="9" t="n">
        <f aca="false">IF(AN6&lt;0,0,IF(AN6&lt;11,INDEX(Assumptions!$B$69:$B$79,AN6+1),IF(AN4&gt;24,Assumptions!$B$14,Assumptions!$B$13)))</f>
        <v>0.75</v>
      </c>
      <c r="AO10" s="9" t="n">
        <f aca="false">IF(AO6&lt;0,0,IF(AO6&lt;11,INDEX(Assumptions!$B$69:$B$79,AO6+1),IF(AO4&gt;24,Assumptions!$B$14,Assumptions!$B$13)))</f>
        <v>0.75</v>
      </c>
    </row>
    <row r="11" customFormat="false" ht="15" hidden="false" customHeight="false" outlineLevel="0" collapsed="false">
      <c r="A11" s="8" t="s">
        <v>250</v>
      </c>
      <c r="B11" s="2"/>
      <c r="C11" s="2"/>
      <c r="D11" s="2"/>
      <c r="E11" s="2"/>
      <c r="F11" s="32" t="n">
        <f aca="false">Assumptions!$B$6*F10*Assumptions!$B$8</f>
        <v>0</v>
      </c>
      <c r="G11" s="32" t="n">
        <f aca="false">Assumptions!$B$6*G10*Assumptions!$B$8</f>
        <v>0</v>
      </c>
      <c r="H11" s="32" t="n">
        <f aca="false">Assumptions!$B$6*H10*Assumptions!$B$8</f>
        <v>0</v>
      </c>
      <c r="I11" s="32" t="n">
        <f aca="false">Assumptions!$B$6*I10*Assumptions!$B$8</f>
        <v>0</v>
      </c>
      <c r="J11" s="32" t="n">
        <f aca="false">Assumptions!$B$6*J10*Assumptions!$B$8</f>
        <v>0</v>
      </c>
      <c r="K11" s="32" t="n">
        <f aca="false">Assumptions!$B$6*K10*Assumptions!$B$8</f>
        <v>91.2</v>
      </c>
      <c r="L11" s="32" t="n">
        <f aca="false">Assumptions!$B$6*L10*Assumptions!$B$8</f>
        <v>152</v>
      </c>
      <c r="M11" s="32" t="n">
        <f aca="false">Assumptions!$B$6*M10*Assumptions!$B$8</f>
        <v>212.8</v>
      </c>
      <c r="N11" s="32" t="n">
        <f aca="false">Assumptions!$B$6*N10*Assumptions!$B$8</f>
        <v>273.6</v>
      </c>
      <c r="O11" s="32" t="n">
        <f aca="false">Assumptions!$B$6*O10*Assumptions!$B$8</f>
        <v>304</v>
      </c>
      <c r="P11" s="32" t="n">
        <f aca="false">Assumptions!$B$6*P10*Assumptions!$B$8</f>
        <v>334.4</v>
      </c>
      <c r="Q11" s="32" t="n">
        <f aca="false">Assumptions!$B$6*Q10*Assumptions!$B$8</f>
        <v>364.8</v>
      </c>
      <c r="R11" s="32" t="n">
        <f aca="false">Assumptions!$B$6*R10*Assumptions!$B$8</f>
        <v>395.2</v>
      </c>
      <c r="S11" s="32" t="n">
        <f aca="false">Assumptions!$B$6*S10*Assumptions!$B$8</f>
        <v>413.44</v>
      </c>
      <c r="T11" s="32" t="n">
        <f aca="false">Assumptions!$B$6*T10*Assumptions!$B$8</f>
        <v>425.6</v>
      </c>
      <c r="U11" s="32" t="n">
        <f aca="false">Assumptions!$B$6*U10*Assumptions!$B$8</f>
        <v>437.76</v>
      </c>
      <c r="V11" s="32" t="n">
        <f aca="false">Assumptions!$B$6*V10*Assumptions!$B$8</f>
        <v>437.76</v>
      </c>
      <c r="W11" s="32" t="n">
        <f aca="false">Assumptions!$B$6*W10*Assumptions!$B$8</f>
        <v>437.76</v>
      </c>
      <c r="X11" s="32" t="n">
        <f aca="false">Assumptions!$B$6*X10*Assumptions!$B$8</f>
        <v>437.76</v>
      </c>
      <c r="Y11" s="32" t="n">
        <f aca="false">Assumptions!$B$6*Y10*Assumptions!$B$8</f>
        <v>437.76</v>
      </c>
      <c r="Z11" s="32" t="n">
        <f aca="false">Assumptions!$B$6*Z10*Assumptions!$B$8</f>
        <v>437.76</v>
      </c>
      <c r="AA11" s="32" t="n">
        <f aca="false">Assumptions!$B$6*AA10*Assumptions!$B$8</f>
        <v>437.76</v>
      </c>
      <c r="AB11" s="32" t="n">
        <f aca="false">Assumptions!$B$6*AB10*Assumptions!$B$8</f>
        <v>437.76</v>
      </c>
      <c r="AC11" s="32" t="n">
        <f aca="false">Assumptions!$B$6*AC10*Assumptions!$B$8</f>
        <v>437.76</v>
      </c>
      <c r="AD11" s="32" t="n">
        <f aca="false">Assumptions!$B$6*AD10*Assumptions!$B$8</f>
        <v>456</v>
      </c>
      <c r="AE11" s="32" t="n">
        <f aca="false">Assumptions!$B$6*AE10*Assumptions!$B$8</f>
        <v>456</v>
      </c>
      <c r="AF11" s="32" t="n">
        <f aca="false">Assumptions!$B$6*AF10*Assumptions!$B$8</f>
        <v>456</v>
      </c>
      <c r="AG11" s="32" t="n">
        <f aca="false">Assumptions!$B$6*AG10*Assumptions!$B$8</f>
        <v>456</v>
      </c>
      <c r="AH11" s="32" t="n">
        <f aca="false">Assumptions!$B$6*AH10*Assumptions!$B$8</f>
        <v>456</v>
      </c>
      <c r="AI11" s="32" t="n">
        <f aca="false">Assumptions!$B$6*AI10*Assumptions!$B$8</f>
        <v>456</v>
      </c>
      <c r="AJ11" s="32" t="n">
        <f aca="false">Assumptions!$B$6*AJ10*Assumptions!$B$8</f>
        <v>456</v>
      </c>
      <c r="AK11" s="32" t="n">
        <f aca="false">Assumptions!$B$6*AK10*Assumptions!$B$8</f>
        <v>456</v>
      </c>
      <c r="AL11" s="32" t="n">
        <f aca="false">Assumptions!$B$6*AL10*Assumptions!$B$8</f>
        <v>456</v>
      </c>
      <c r="AM11" s="32" t="n">
        <f aca="false">Assumptions!$B$6*AM10*Assumptions!$B$8</f>
        <v>456</v>
      </c>
      <c r="AN11" s="32" t="n">
        <f aca="false">Assumptions!$B$6*AN10*Assumptions!$B$8</f>
        <v>456</v>
      </c>
      <c r="AO11" s="32" t="n">
        <f aca="false">Assumptions!$B$6*AO10*Assumptions!$B$8</f>
        <v>456</v>
      </c>
    </row>
    <row r="12" customFormat="false" ht="15" hidden="false" customHeight="false" outlineLevel="0" collapsed="false">
      <c r="A12" s="8" t="s">
        <v>251</v>
      </c>
      <c r="B12" s="2"/>
      <c r="C12" s="2"/>
      <c r="D12" s="2"/>
      <c r="E12" s="2"/>
      <c r="F12" s="32" t="n">
        <f aca="false">IF(F6-Assumptions!$B$21&lt;0,0,Assumptions!$B$15*MIN(1,(F6-Assumptions!$B$21+1)/Assumptions!$B$22))</f>
        <v>0</v>
      </c>
      <c r="G12" s="32" t="n">
        <f aca="false">IF(G6-Assumptions!$B$21&lt;0,0,Assumptions!$B$15*MIN(1,(G6-Assumptions!$B$21+1)/Assumptions!$B$22))</f>
        <v>0</v>
      </c>
      <c r="H12" s="32" t="n">
        <f aca="false">IF(H6-Assumptions!$B$21&lt;0,0,Assumptions!$B$15*MIN(1,(H6-Assumptions!$B$21+1)/Assumptions!$B$22))</f>
        <v>0</v>
      </c>
      <c r="I12" s="32" t="n">
        <f aca="false">IF(I6-Assumptions!$B$21&lt;0,0,Assumptions!$B$15*MIN(1,(I6-Assumptions!$B$21+1)/Assumptions!$B$22))</f>
        <v>0</v>
      </c>
      <c r="J12" s="32" t="n">
        <f aca="false">IF(J6-Assumptions!$B$21&lt;0,0,Assumptions!$B$15*MIN(1,(J6-Assumptions!$B$21+1)/Assumptions!$B$22))</f>
        <v>0</v>
      </c>
      <c r="K12" s="32" t="n">
        <f aca="false">IF(K6-Assumptions!$B$21&lt;0,0,Assumptions!$B$15*MIN(1,(K6-Assumptions!$B$21+1)/Assumptions!$B$22))</f>
        <v>0</v>
      </c>
      <c r="L12" s="32" t="n">
        <f aca="false">IF(L6-Assumptions!$B$21&lt;0,0,Assumptions!$B$15*MIN(1,(L6-Assumptions!$B$21+1)/Assumptions!$B$22))</f>
        <v>0</v>
      </c>
      <c r="M12" s="32" t="n">
        <f aca="false">IF(M6-Assumptions!$B$21&lt;0,0,Assumptions!$B$15*MIN(1,(M6-Assumptions!$B$21+1)/Assumptions!$B$22))</f>
        <v>1</v>
      </c>
      <c r="N12" s="32" t="n">
        <f aca="false">IF(N6-Assumptions!$B$21&lt;0,0,Assumptions!$B$15*MIN(1,(N6-Assumptions!$B$21+1)/Assumptions!$B$22))</f>
        <v>2</v>
      </c>
      <c r="O12" s="32" t="n">
        <f aca="false">IF(O6-Assumptions!$B$21&lt;0,0,Assumptions!$B$15*MIN(1,(O6-Assumptions!$B$21+1)/Assumptions!$B$22))</f>
        <v>3</v>
      </c>
      <c r="P12" s="32" t="n">
        <f aca="false">IF(P6-Assumptions!$B$21&lt;0,0,Assumptions!$B$15*MIN(1,(P6-Assumptions!$B$21+1)/Assumptions!$B$22))</f>
        <v>4</v>
      </c>
      <c r="Q12" s="32" t="n">
        <f aca="false">IF(Q6-Assumptions!$B$21&lt;0,0,Assumptions!$B$15*MIN(1,(Q6-Assumptions!$B$21+1)/Assumptions!$B$22))</f>
        <v>5</v>
      </c>
      <c r="R12" s="32" t="n">
        <f aca="false">IF(R6-Assumptions!$B$21&lt;0,0,Assumptions!$B$15*MIN(1,(R6-Assumptions!$B$21+1)/Assumptions!$B$22))</f>
        <v>6</v>
      </c>
      <c r="S12" s="32" t="n">
        <f aca="false">IF(S6-Assumptions!$B$21&lt;0,0,Assumptions!$B$15*MIN(1,(S6-Assumptions!$B$21+1)/Assumptions!$B$22))</f>
        <v>7</v>
      </c>
      <c r="T12" s="32" t="n">
        <f aca="false">IF(T6-Assumptions!$B$21&lt;0,0,Assumptions!$B$15*MIN(1,(T6-Assumptions!$B$21+1)/Assumptions!$B$22))</f>
        <v>8</v>
      </c>
      <c r="U12" s="32" t="n">
        <f aca="false">IF(U6-Assumptions!$B$21&lt;0,0,Assumptions!$B$15*MIN(1,(U6-Assumptions!$B$21+1)/Assumptions!$B$22))</f>
        <v>8</v>
      </c>
      <c r="V12" s="32" t="n">
        <f aca="false">IF(V6-Assumptions!$B$21&lt;0,0,Assumptions!$B$15*MIN(1,(V6-Assumptions!$B$21+1)/Assumptions!$B$22))</f>
        <v>8</v>
      </c>
      <c r="W12" s="32" t="n">
        <f aca="false">IF(W6-Assumptions!$B$21&lt;0,0,Assumptions!$B$15*MIN(1,(W6-Assumptions!$B$21+1)/Assumptions!$B$22))</f>
        <v>8</v>
      </c>
      <c r="X12" s="32" t="n">
        <f aca="false">IF(X6-Assumptions!$B$21&lt;0,0,Assumptions!$B$15*MIN(1,(X6-Assumptions!$B$21+1)/Assumptions!$B$22))</f>
        <v>8</v>
      </c>
      <c r="Y12" s="32" t="n">
        <f aca="false">IF(Y6-Assumptions!$B$21&lt;0,0,Assumptions!$B$15*MIN(1,(Y6-Assumptions!$B$21+1)/Assumptions!$B$22))</f>
        <v>8</v>
      </c>
      <c r="Z12" s="32" t="n">
        <f aca="false">IF(Z6-Assumptions!$B$21&lt;0,0,Assumptions!$B$15*MIN(1,(Z6-Assumptions!$B$21+1)/Assumptions!$B$22))</f>
        <v>8</v>
      </c>
      <c r="AA12" s="32" t="n">
        <f aca="false">IF(AA6-Assumptions!$B$21&lt;0,0,Assumptions!$B$15*MIN(1,(AA6-Assumptions!$B$21+1)/Assumptions!$B$22))</f>
        <v>8</v>
      </c>
      <c r="AB12" s="32" t="n">
        <f aca="false">IF(AB6-Assumptions!$B$21&lt;0,0,Assumptions!$B$15*MIN(1,(AB6-Assumptions!$B$21+1)/Assumptions!$B$22))</f>
        <v>8</v>
      </c>
      <c r="AC12" s="32" t="n">
        <f aca="false">IF(AC6-Assumptions!$B$21&lt;0,0,Assumptions!$B$15*MIN(1,(AC6-Assumptions!$B$21+1)/Assumptions!$B$22))</f>
        <v>8</v>
      </c>
      <c r="AD12" s="32" t="n">
        <f aca="false">IF(AD6-Assumptions!$B$21&lt;0,0,Assumptions!$B$15*MIN(1,(AD6-Assumptions!$B$21+1)/Assumptions!$B$22))</f>
        <v>8</v>
      </c>
      <c r="AE12" s="32" t="n">
        <f aca="false">IF(AE6-Assumptions!$B$21&lt;0,0,Assumptions!$B$15*MIN(1,(AE6-Assumptions!$B$21+1)/Assumptions!$B$22))</f>
        <v>8</v>
      </c>
      <c r="AF12" s="32" t="n">
        <f aca="false">IF(AF6-Assumptions!$B$21&lt;0,0,Assumptions!$B$15*MIN(1,(AF6-Assumptions!$B$21+1)/Assumptions!$B$22))</f>
        <v>8</v>
      </c>
      <c r="AG12" s="32" t="n">
        <f aca="false">IF(AG6-Assumptions!$B$21&lt;0,0,Assumptions!$B$15*MIN(1,(AG6-Assumptions!$B$21+1)/Assumptions!$B$22))</f>
        <v>8</v>
      </c>
      <c r="AH12" s="32" t="n">
        <f aca="false">IF(AH6-Assumptions!$B$21&lt;0,0,Assumptions!$B$15*MIN(1,(AH6-Assumptions!$B$21+1)/Assumptions!$B$22))</f>
        <v>8</v>
      </c>
      <c r="AI12" s="32" t="n">
        <f aca="false">IF(AI6-Assumptions!$B$21&lt;0,0,Assumptions!$B$15*MIN(1,(AI6-Assumptions!$B$21+1)/Assumptions!$B$22))</f>
        <v>8</v>
      </c>
      <c r="AJ12" s="32" t="n">
        <f aca="false">IF(AJ6-Assumptions!$B$21&lt;0,0,Assumptions!$B$15*MIN(1,(AJ6-Assumptions!$B$21+1)/Assumptions!$B$22))</f>
        <v>8</v>
      </c>
      <c r="AK12" s="32" t="n">
        <f aca="false">IF(AK6-Assumptions!$B$21&lt;0,0,Assumptions!$B$15*MIN(1,(AK6-Assumptions!$B$21+1)/Assumptions!$B$22))</f>
        <v>8</v>
      </c>
      <c r="AL12" s="32" t="n">
        <f aca="false">IF(AL6-Assumptions!$B$21&lt;0,0,Assumptions!$B$15*MIN(1,(AL6-Assumptions!$B$21+1)/Assumptions!$B$22))</f>
        <v>8</v>
      </c>
      <c r="AM12" s="32" t="n">
        <f aca="false">IF(AM6-Assumptions!$B$21&lt;0,0,Assumptions!$B$15*MIN(1,(AM6-Assumptions!$B$21+1)/Assumptions!$B$22))</f>
        <v>8</v>
      </c>
      <c r="AN12" s="32" t="n">
        <f aca="false">IF(AN6-Assumptions!$B$21&lt;0,0,Assumptions!$B$15*MIN(1,(AN6-Assumptions!$B$21+1)/Assumptions!$B$22))</f>
        <v>8</v>
      </c>
      <c r="AO12" s="32" t="n">
        <f aca="false">IF(AO6-Assumptions!$B$21&lt;0,0,Assumptions!$B$15*MIN(1,(AO6-Assumptions!$B$21+1)/Assumptions!$B$22))</f>
        <v>8</v>
      </c>
    </row>
    <row r="13" customFormat="false" ht="15" hidden="false" customHeight="false" outlineLevel="0" collapsed="false">
      <c r="A13" s="8" t="s">
        <v>252</v>
      </c>
      <c r="B13" s="2"/>
      <c r="C13" s="2"/>
      <c r="D13" s="2"/>
      <c r="E13" s="2"/>
      <c r="F13" s="32" t="n">
        <f aca="false">IF(F6-Assumptions!$B$23&lt;0,0,Assumptions!$B$17*MIN(1,(F6-Assumptions!$B$23+1)/Assumptions!$B$24))</f>
        <v>0</v>
      </c>
      <c r="G13" s="32" t="n">
        <f aca="false">IF(G6-Assumptions!$B$23&lt;0,0,Assumptions!$B$17*MIN(1,(G6-Assumptions!$B$23+1)/Assumptions!$B$24))</f>
        <v>0</v>
      </c>
      <c r="H13" s="32" t="n">
        <f aca="false">IF(H6-Assumptions!$B$23&lt;0,0,Assumptions!$B$17*MIN(1,(H6-Assumptions!$B$23+1)/Assumptions!$B$24))</f>
        <v>0</v>
      </c>
      <c r="I13" s="32" t="n">
        <f aca="false">IF(I6-Assumptions!$B$23&lt;0,0,Assumptions!$B$17*MIN(1,(I6-Assumptions!$B$23+1)/Assumptions!$B$24))</f>
        <v>0</v>
      </c>
      <c r="J13" s="32" t="n">
        <f aca="false">IF(J6-Assumptions!$B$23&lt;0,0,Assumptions!$B$17*MIN(1,(J6-Assumptions!$B$23+1)/Assumptions!$B$24))</f>
        <v>0</v>
      </c>
      <c r="K13" s="32" t="n">
        <f aca="false">IF(K6-Assumptions!$B$23&lt;0,0,Assumptions!$B$17*MIN(1,(K6-Assumptions!$B$23+1)/Assumptions!$B$24))</f>
        <v>0</v>
      </c>
      <c r="L13" s="32" t="n">
        <f aca="false">IF(L6-Assumptions!$B$23&lt;0,0,Assumptions!$B$17*MIN(1,(L6-Assumptions!$B$23+1)/Assumptions!$B$24))</f>
        <v>0</v>
      </c>
      <c r="M13" s="32" t="n">
        <f aca="false">IF(M6-Assumptions!$B$23&lt;0,0,Assumptions!$B$17*MIN(1,(M6-Assumptions!$B$23+1)/Assumptions!$B$24))</f>
        <v>0</v>
      </c>
      <c r="N13" s="32" t="n">
        <f aca="false">IF(N6-Assumptions!$B$23&lt;0,0,Assumptions!$B$17*MIN(1,(N6-Assumptions!$B$23+1)/Assumptions!$B$24))</f>
        <v>1.11111111111111</v>
      </c>
      <c r="O13" s="32" t="n">
        <f aca="false">IF(O6-Assumptions!$B$23&lt;0,0,Assumptions!$B$17*MIN(1,(O6-Assumptions!$B$23+1)/Assumptions!$B$24))</f>
        <v>2.22222222222222</v>
      </c>
      <c r="P13" s="32" t="n">
        <f aca="false">IF(P6-Assumptions!$B$23&lt;0,0,Assumptions!$B$17*MIN(1,(P6-Assumptions!$B$23+1)/Assumptions!$B$24))</f>
        <v>3.33333333333333</v>
      </c>
      <c r="Q13" s="32" t="n">
        <f aca="false">IF(Q6-Assumptions!$B$23&lt;0,0,Assumptions!$B$17*MIN(1,(Q6-Assumptions!$B$23+1)/Assumptions!$B$24))</f>
        <v>4.44444444444445</v>
      </c>
      <c r="R13" s="32" t="n">
        <f aca="false">IF(R6-Assumptions!$B$23&lt;0,0,Assumptions!$B$17*MIN(1,(R6-Assumptions!$B$23+1)/Assumptions!$B$24))</f>
        <v>5.55555555555556</v>
      </c>
      <c r="S13" s="32" t="n">
        <f aca="false">IF(S6-Assumptions!$B$23&lt;0,0,Assumptions!$B$17*MIN(1,(S6-Assumptions!$B$23+1)/Assumptions!$B$24))</f>
        <v>6.66666666666667</v>
      </c>
      <c r="T13" s="32" t="n">
        <f aca="false">IF(T6-Assumptions!$B$23&lt;0,0,Assumptions!$B$17*MIN(1,(T6-Assumptions!$B$23+1)/Assumptions!$B$24))</f>
        <v>7.77777777777778</v>
      </c>
      <c r="U13" s="32" t="n">
        <f aca="false">IF(U6-Assumptions!$B$23&lt;0,0,Assumptions!$B$17*MIN(1,(U6-Assumptions!$B$23+1)/Assumptions!$B$24))</f>
        <v>8.88888888888889</v>
      </c>
      <c r="V13" s="32" t="n">
        <f aca="false">IF(V6-Assumptions!$B$23&lt;0,0,Assumptions!$B$17*MIN(1,(V6-Assumptions!$B$23+1)/Assumptions!$B$24))</f>
        <v>10</v>
      </c>
      <c r="W13" s="32" t="n">
        <f aca="false">IF(W6-Assumptions!$B$23&lt;0,0,Assumptions!$B$17*MIN(1,(W6-Assumptions!$B$23+1)/Assumptions!$B$24))</f>
        <v>10</v>
      </c>
      <c r="X13" s="32" t="n">
        <f aca="false">IF(X6-Assumptions!$B$23&lt;0,0,Assumptions!$B$17*MIN(1,(X6-Assumptions!$B$23+1)/Assumptions!$B$24))</f>
        <v>10</v>
      </c>
      <c r="Y13" s="32" t="n">
        <f aca="false">IF(Y6-Assumptions!$B$23&lt;0,0,Assumptions!$B$17*MIN(1,(Y6-Assumptions!$B$23+1)/Assumptions!$B$24))</f>
        <v>10</v>
      </c>
      <c r="Z13" s="32" t="n">
        <f aca="false">IF(Z6-Assumptions!$B$23&lt;0,0,Assumptions!$B$17*MIN(1,(Z6-Assumptions!$B$23+1)/Assumptions!$B$24))</f>
        <v>10</v>
      </c>
      <c r="AA13" s="32" t="n">
        <f aca="false">IF(AA6-Assumptions!$B$23&lt;0,0,Assumptions!$B$17*MIN(1,(AA6-Assumptions!$B$23+1)/Assumptions!$B$24))</f>
        <v>10</v>
      </c>
      <c r="AB13" s="32" t="n">
        <f aca="false">IF(AB6-Assumptions!$B$23&lt;0,0,Assumptions!$B$17*MIN(1,(AB6-Assumptions!$B$23+1)/Assumptions!$B$24))</f>
        <v>10</v>
      </c>
      <c r="AC13" s="32" t="n">
        <f aca="false">IF(AC6-Assumptions!$B$23&lt;0,0,Assumptions!$B$17*MIN(1,(AC6-Assumptions!$B$23+1)/Assumptions!$B$24))</f>
        <v>10</v>
      </c>
      <c r="AD13" s="32" t="n">
        <f aca="false">IF(AD6-Assumptions!$B$23&lt;0,0,Assumptions!$B$17*MIN(1,(AD6-Assumptions!$B$23+1)/Assumptions!$B$24))</f>
        <v>10</v>
      </c>
      <c r="AE13" s="32" t="n">
        <f aca="false">IF(AE6-Assumptions!$B$23&lt;0,0,Assumptions!$B$17*MIN(1,(AE6-Assumptions!$B$23+1)/Assumptions!$B$24))</f>
        <v>10</v>
      </c>
      <c r="AF13" s="32" t="n">
        <f aca="false">IF(AF6-Assumptions!$B$23&lt;0,0,Assumptions!$B$17*MIN(1,(AF6-Assumptions!$B$23+1)/Assumptions!$B$24))</f>
        <v>10</v>
      </c>
      <c r="AG13" s="32" t="n">
        <f aca="false">IF(AG6-Assumptions!$B$23&lt;0,0,Assumptions!$B$17*MIN(1,(AG6-Assumptions!$B$23+1)/Assumptions!$B$24))</f>
        <v>10</v>
      </c>
      <c r="AH13" s="32" t="n">
        <f aca="false">IF(AH6-Assumptions!$B$23&lt;0,0,Assumptions!$B$17*MIN(1,(AH6-Assumptions!$B$23+1)/Assumptions!$B$24))</f>
        <v>10</v>
      </c>
      <c r="AI13" s="32" t="n">
        <f aca="false">IF(AI6-Assumptions!$B$23&lt;0,0,Assumptions!$B$17*MIN(1,(AI6-Assumptions!$B$23+1)/Assumptions!$B$24))</f>
        <v>10</v>
      </c>
      <c r="AJ13" s="32" t="n">
        <f aca="false">IF(AJ6-Assumptions!$B$23&lt;0,0,Assumptions!$B$17*MIN(1,(AJ6-Assumptions!$B$23+1)/Assumptions!$B$24))</f>
        <v>10</v>
      </c>
      <c r="AK13" s="32" t="n">
        <f aca="false">IF(AK6-Assumptions!$B$23&lt;0,0,Assumptions!$B$17*MIN(1,(AK6-Assumptions!$B$23+1)/Assumptions!$B$24))</f>
        <v>10</v>
      </c>
      <c r="AL13" s="32" t="n">
        <f aca="false">IF(AL6-Assumptions!$B$23&lt;0,0,Assumptions!$B$17*MIN(1,(AL6-Assumptions!$B$23+1)/Assumptions!$B$24))</f>
        <v>10</v>
      </c>
      <c r="AM13" s="32" t="n">
        <f aca="false">IF(AM6-Assumptions!$B$23&lt;0,0,Assumptions!$B$17*MIN(1,(AM6-Assumptions!$B$23+1)/Assumptions!$B$24))</f>
        <v>10</v>
      </c>
      <c r="AN13" s="32" t="n">
        <f aca="false">IF(AN6-Assumptions!$B$23&lt;0,0,Assumptions!$B$17*MIN(1,(AN6-Assumptions!$B$23+1)/Assumptions!$B$24))</f>
        <v>10</v>
      </c>
      <c r="AO13" s="32" t="n">
        <f aca="false">IF(AO6-Assumptions!$B$23&lt;0,0,Assumptions!$B$17*MIN(1,(AO6-Assumptions!$B$23+1)/Assumptions!$B$24))</f>
        <v>10</v>
      </c>
    </row>
    <row r="14" customFormat="false" ht="15" hidden="false" customHeight="false" outlineLevel="0" collapsed="false">
      <c r="A14" s="8" t="s">
        <v>253</v>
      </c>
      <c r="B14" s="2"/>
      <c r="C14" s="2"/>
      <c r="D14" s="2"/>
      <c r="E14" s="2"/>
      <c r="F14" s="32" t="n">
        <f aca="false">IF(F6-Assumptions!$B$25&lt;0,0,Assumptions!$B$19*MIN(1,(F6-Assumptions!$B$25+1)/Assumptions!$B$26))</f>
        <v>0</v>
      </c>
      <c r="G14" s="32" t="n">
        <f aca="false">IF(G6-Assumptions!$B$25&lt;0,0,Assumptions!$B$19*MIN(1,(G6-Assumptions!$B$25+1)/Assumptions!$B$26))</f>
        <v>0</v>
      </c>
      <c r="H14" s="32" t="n">
        <f aca="false">IF(H6-Assumptions!$B$25&lt;0,0,Assumptions!$B$19*MIN(1,(H6-Assumptions!$B$25+1)/Assumptions!$B$26))</f>
        <v>0</v>
      </c>
      <c r="I14" s="32" t="n">
        <f aca="false">IF(I6-Assumptions!$B$25&lt;0,0,Assumptions!$B$19*MIN(1,(I6-Assumptions!$B$25+1)/Assumptions!$B$26))</f>
        <v>0</v>
      </c>
      <c r="J14" s="32" t="n">
        <f aca="false">IF(J6-Assumptions!$B$25&lt;0,0,Assumptions!$B$19*MIN(1,(J6-Assumptions!$B$25+1)/Assumptions!$B$26))</f>
        <v>0</v>
      </c>
      <c r="K14" s="32" t="n">
        <f aca="false">IF(K6-Assumptions!$B$25&lt;0,0,Assumptions!$B$19*MIN(1,(K6-Assumptions!$B$25+1)/Assumptions!$B$26))</f>
        <v>0</v>
      </c>
      <c r="L14" s="32" t="n">
        <f aca="false">IF(L6-Assumptions!$B$25&lt;0,0,Assumptions!$B$19*MIN(1,(L6-Assumptions!$B$25+1)/Assumptions!$B$26))</f>
        <v>0</v>
      </c>
      <c r="M14" s="32" t="n">
        <f aca="false">IF(M6-Assumptions!$B$25&lt;0,0,Assumptions!$B$19*MIN(1,(M6-Assumptions!$B$25+1)/Assumptions!$B$26))</f>
        <v>0</v>
      </c>
      <c r="N14" s="32" t="n">
        <f aca="false">IF(N6-Assumptions!$B$25&lt;0,0,Assumptions!$B$19*MIN(1,(N6-Assumptions!$B$25+1)/Assumptions!$B$26))</f>
        <v>0</v>
      </c>
      <c r="O14" s="32" t="n">
        <f aca="false">IF(O6-Assumptions!$B$25&lt;0,0,Assumptions!$B$19*MIN(1,(O6-Assumptions!$B$25+1)/Assumptions!$B$26))</f>
        <v>0</v>
      </c>
      <c r="P14" s="32" t="n">
        <f aca="false">IF(P6-Assumptions!$B$25&lt;0,0,Assumptions!$B$19*MIN(1,(P6-Assumptions!$B$25+1)/Assumptions!$B$26))</f>
        <v>0</v>
      </c>
      <c r="Q14" s="32" t="n">
        <f aca="false">IF(Q6-Assumptions!$B$25&lt;0,0,Assumptions!$B$19*MIN(1,(Q6-Assumptions!$B$25+1)/Assumptions!$B$26))</f>
        <v>20</v>
      </c>
      <c r="R14" s="32" t="n">
        <f aca="false">IF(R6-Assumptions!$B$25&lt;0,0,Assumptions!$B$19*MIN(1,(R6-Assumptions!$B$25+1)/Assumptions!$B$26))</f>
        <v>40</v>
      </c>
      <c r="S14" s="32" t="n">
        <f aca="false">IF(S6-Assumptions!$B$25&lt;0,0,Assumptions!$B$19*MIN(1,(S6-Assumptions!$B$25+1)/Assumptions!$B$26))</f>
        <v>60</v>
      </c>
      <c r="T14" s="32" t="n">
        <f aca="false">IF(T6-Assumptions!$B$25&lt;0,0,Assumptions!$B$19*MIN(1,(T6-Assumptions!$B$25+1)/Assumptions!$B$26))</f>
        <v>80</v>
      </c>
      <c r="U14" s="32" t="n">
        <f aca="false">IF(U6-Assumptions!$B$25&lt;0,0,Assumptions!$B$19*MIN(1,(U6-Assumptions!$B$25+1)/Assumptions!$B$26))</f>
        <v>100</v>
      </c>
      <c r="V14" s="32" t="n">
        <f aca="false">IF(V6-Assumptions!$B$25&lt;0,0,Assumptions!$B$19*MIN(1,(V6-Assumptions!$B$25+1)/Assumptions!$B$26))</f>
        <v>120</v>
      </c>
      <c r="W14" s="32" t="n">
        <f aca="false">IF(W6-Assumptions!$B$25&lt;0,0,Assumptions!$B$19*MIN(1,(W6-Assumptions!$B$25+1)/Assumptions!$B$26))</f>
        <v>120</v>
      </c>
      <c r="X14" s="32" t="n">
        <f aca="false">IF(X6-Assumptions!$B$25&lt;0,0,Assumptions!$B$19*MIN(1,(X6-Assumptions!$B$25+1)/Assumptions!$B$26))</f>
        <v>120</v>
      </c>
      <c r="Y14" s="32" t="n">
        <f aca="false">IF(Y6-Assumptions!$B$25&lt;0,0,Assumptions!$B$19*MIN(1,(Y6-Assumptions!$B$25+1)/Assumptions!$B$26))</f>
        <v>120</v>
      </c>
      <c r="Z14" s="32" t="n">
        <f aca="false">IF(Z6-Assumptions!$B$25&lt;0,0,Assumptions!$B$19*MIN(1,(Z6-Assumptions!$B$25+1)/Assumptions!$B$26))</f>
        <v>120</v>
      </c>
      <c r="AA14" s="32" t="n">
        <f aca="false">IF(AA6-Assumptions!$B$25&lt;0,0,Assumptions!$B$19*MIN(1,(AA6-Assumptions!$B$25+1)/Assumptions!$B$26))</f>
        <v>120</v>
      </c>
      <c r="AB14" s="32" t="n">
        <f aca="false">IF(AB6-Assumptions!$B$25&lt;0,0,Assumptions!$B$19*MIN(1,(AB6-Assumptions!$B$25+1)/Assumptions!$B$26))</f>
        <v>120</v>
      </c>
      <c r="AC14" s="32" t="n">
        <f aca="false">IF(AC6-Assumptions!$B$25&lt;0,0,Assumptions!$B$19*MIN(1,(AC6-Assumptions!$B$25+1)/Assumptions!$B$26))</f>
        <v>120</v>
      </c>
      <c r="AD14" s="32" t="n">
        <f aca="false">IF(AD6-Assumptions!$B$25&lt;0,0,Assumptions!$B$19*MIN(1,(AD6-Assumptions!$B$25+1)/Assumptions!$B$26))</f>
        <v>120</v>
      </c>
      <c r="AE14" s="32" t="n">
        <f aca="false">IF(AE6-Assumptions!$B$25&lt;0,0,Assumptions!$B$19*MIN(1,(AE6-Assumptions!$B$25+1)/Assumptions!$B$26))</f>
        <v>120</v>
      </c>
      <c r="AF14" s="32" t="n">
        <f aca="false">IF(AF6-Assumptions!$B$25&lt;0,0,Assumptions!$B$19*MIN(1,(AF6-Assumptions!$B$25+1)/Assumptions!$B$26))</f>
        <v>120</v>
      </c>
      <c r="AG14" s="32" t="n">
        <f aca="false">IF(AG6-Assumptions!$B$25&lt;0,0,Assumptions!$B$19*MIN(1,(AG6-Assumptions!$B$25+1)/Assumptions!$B$26))</f>
        <v>120</v>
      </c>
      <c r="AH14" s="32" t="n">
        <f aca="false">IF(AH6-Assumptions!$B$25&lt;0,0,Assumptions!$B$19*MIN(1,(AH6-Assumptions!$B$25+1)/Assumptions!$B$26))</f>
        <v>120</v>
      </c>
      <c r="AI14" s="32" t="n">
        <f aca="false">IF(AI6-Assumptions!$B$25&lt;0,0,Assumptions!$B$19*MIN(1,(AI6-Assumptions!$B$25+1)/Assumptions!$B$26))</f>
        <v>120</v>
      </c>
      <c r="AJ14" s="32" t="n">
        <f aca="false">IF(AJ6-Assumptions!$B$25&lt;0,0,Assumptions!$B$19*MIN(1,(AJ6-Assumptions!$B$25+1)/Assumptions!$B$26))</f>
        <v>120</v>
      </c>
      <c r="AK14" s="32" t="n">
        <f aca="false">IF(AK6-Assumptions!$B$25&lt;0,0,Assumptions!$B$19*MIN(1,(AK6-Assumptions!$B$25+1)/Assumptions!$B$26))</f>
        <v>120</v>
      </c>
      <c r="AL14" s="32" t="n">
        <f aca="false">IF(AL6-Assumptions!$B$25&lt;0,0,Assumptions!$B$19*MIN(1,(AL6-Assumptions!$B$25+1)/Assumptions!$B$26))</f>
        <v>120</v>
      </c>
      <c r="AM14" s="32" t="n">
        <f aca="false">IF(AM6-Assumptions!$B$25&lt;0,0,Assumptions!$B$19*MIN(1,(AM6-Assumptions!$B$25+1)/Assumptions!$B$26))</f>
        <v>120</v>
      </c>
      <c r="AN14" s="32" t="n">
        <f aca="false">IF(AN6-Assumptions!$B$25&lt;0,0,Assumptions!$B$19*MIN(1,(AN6-Assumptions!$B$25+1)/Assumptions!$B$26))</f>
        <v>120</v>
      </c>
      <c r="AO14" s="32" t="n">
        <f aca="false">IF(AO6-Assumptions!$B$25&lt;0,0,Assumptions!$B$19*MIN(1,(AO6-Assumptions!$B$25+1)/Assumptions!$B$26))</f>
        <v>120</v>
      </c>
    </row>
    <row r="15" customFormat="false" ht="15" hidden="false" customHeight="false" outlineLevel="0" collapsed="false">
      <c r="A15" s="12" t="s">
        <v>254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customFormat="false" ht="15" hidden="false" customHeight="false" outlineLevel="0" collapsed="false">
      <c r="A16" s="8" t="s">
        <v>198</v>
      </c>
      <c r="B16" s="2"/>
      <c r="C16" s="2"/>
      <c r="D16" s="2"/>
      <c r="E16" s="2"/>
      <c r="F16" s="21" t="n">
        <f aca="false">F11*Assumptions!$B$12*F8</f>
        <v>0</v>
      </c>
      <c r="G16" s="21" t="n">
        <f aca="false">G11*Assumptions!$B$12*G8</f>
        <v>0</v>
      </c>
      <c r="H16" s="21" t="n">
        <f aca="false">H11*Assumptions!$B$12*H8</f>
        <v>0</v>
      </c>
      <c r="I16" s="21" t="n">
        <f aca="false">I11*Assumptions!$B$12*I8</f>
        <v>0</v>
      </c>
      <c r="J16" s="21" t="n">
        <f aca="false">J11*Assumptions!$B$12*J8</f>
        <v>0</v>
      </c>
      <c r="K16" s="21" t="n">
        <f aca="false">K11*Assumptions!$B$12*K8</f>
        <v>86640</v>
      </c>
      <c r="L16" s="21" t="n">
        <f aca="false">L11*Assumptions!$B$12*L8</f>
        <v>144400</v>
      </c>
      <c r="M16" s="21" t="n">
        <f aca="false">M11*Assumptions!$B$12*M8</f>
        <v>202160</v>
      </c>
      <c r="N16" s="21" t="n">
        <f aca="false">N11*Assumptions!$B$12*N8</f>
        <v>259920</v>
      </c>
      <c r="O16" s="21" t="n">
        <f aca="false">O11*Assumptions!$B$12*O8</f>
        <v>288800</v>
      </c>
      <c r="P16" s="21" t="n">
        <f aca="false">P11*Assumptions!$B$12*P8</f>
        <v>317680</v>
      </c>
      <c r="Q16" s="21" t="n">
        <f aca="false">Q11*Assumptions!$B$12*Q8</f>
        <v>346560</v>
      </c>
      <c r="R16" s="21" t="n">
        <f aca="false">R11*Assumptions!$B$12*R8</f>
        <v>375440</v>
      </c>
      <c r="S16" s="21" t="n">
        <f aca="false">S11*Assumptions!$B$12*S8</f>
        <v>392768</v>
      </c>
      <c r="T16" s="21" t="n">
        <f aca="false">T11*Assumptions!$B$12*T8</f>
        <v>404320</v>
      </c>
      <c r="U16" s="21" t="n">
        <f aca="false">U11*Assumptions!$B$12*U8</f>
        <v>415872</v>
      </c>
      <c r="V16" s="21" t="n">
        <f aca="false">V11*Assumptions!$B$12*V8</f>
        <v>415872</v>
      </c>
      <c r="W16" s="21" t="n">
        <f aca="false">W11*Assumptions!$B$12*W8</f>
        <v>415872</v>
      </c>
      <c r="X16" s="21" t="n">
        <f aca="false">X11*Assumptions!$B$12*X8</f>
        <v>415872</v>
      </c>
      <c r="Y16" s="21" t="n">
        <f aca="false">Y11*Assumptions!$B$12*Y8</f>
        <v>415872</v>
      </c>
      <c r="Z16" s="21" t="n">
        <f aca="false">Z11*Assumptions!$B$12*Z8</f>
        <v>415872</v>
      </c>
      <c r="AA16" s="21" t="n">
        <f aca="false">AA11*Assumptions!$B$12*AA8</f>
        <v>415872</v>
      </c>
      <c r="AB16" s="21" t="n">
        <f aca="false">AB11*Assumptions!$B$12*AB8</f>
        <v>415872</v>
      </c>
      <c r="AC16" s="21" t="n">
        <f aca="false">AC11*Assumptions!$B$12*AC8</f>
        <v>415872</v>
      </c>
      <c r="AD16" s="21" t="n">
        <f aca="false">AD11*Assumptions!$B$12*AD8</f>
        <v>446196</v>
      </c>
      <c r="AE16" s="21" t="n">
        <f aca="false">AE11*Assumptions!$B$12*AE8</f>
        <v>446196</v>
      </c>
      <c r="AF16" s="21" t="n">
        <f aca="false">AF11*Assumptions!$B$12*AF8</f>
        <v>446196</v>
      </c>
      <c r="AG16" s="21" t="n">
        <f aca="false">AG11*Assumptions!$B$12*AG8</f>
        <v>446196</v>
      </c>
      <c r="AH16" s="21" t="n">
        <f aca="false">AH11*Assumptions!$B$12*AH8</f>
        <v>446196</v>
      </c>
      <c r="AI16" s="21" t="n">
        <f aca="false">AI11*Assumptions!$B$12*AI8</f>
        <v>446196</v>
      </c>
      <c r="AJ16" s="21" t="n">
        <f aca="false">AJ11*Assumptions!$B$12*AJ8</f>
        <v>446196</v>
      </c>
      <c r="AK16" s="21" t="n">
        <f aca="false">AK11*Assumptions!$B$12*AK8</f>
        <v>446196</v>
      </c>
      <c r="AL16" s="21" t="n">
        <f aca="false">AL11*Assumptions!$B$12*AL8</f>
        <v>446196</v>
      </c>
      <c r="AM16" s="21" t="n">
        <f aca="false">AM11*Assumptions!$B$12*AM8</f>
        <v>446196</v>
      </c>
      <c r="AN16" s="21" t="n">
        <f aca="false">AN11*Assumptions!$B$12*AN8</f>
        <v>446196</v>
      </c>
      <c r="AO16" s="21" t="n">
        <f aca="false">AO11*Assumptions!$B$12*AO8</f>
        <v>446196</v>
      </c>
    </row>
    <row r="17" customFormat="false" ht="15" hidden="false" customHeight="false" outlineLevel="0" collapsed="false">
      <c r="A17" s="8" t="s">
        <v>255</v>
      </c>
      <c r="B17" s="2"/>
      <c r="C17" s="2"/>
      <c r="D17" s="2"/>
      <c r="E17" s="2"/>
      <c r="F17" s="21" t="n">
        <f aca="false">F12*Assumptions!$B$9*Assumptions!$B$16*F8</f>
        <v>0</v>
      </c>
      <c r="G17" s="21" t="n">
        <f aca="false">G12*Assumptions!$B$9*Assumptions!$B$16*G8</f>
        <v>0</v>
      </c>
      <c r="H17" s="21" t="n">
        <f aca="false">H12*Assumptions!$B$9*Assumptions!$B$16*H8</f>
        <v>0</v>
      </c>
      <c r="I17" s="21" t="n">
        <f aca="false">I12*Assumptions!$B$9*Assumptions!$B$16*I8</f>
        <v>0</v>
      </c>
      <c r="J17" s="21" t="n">
        <f aca="false">J12*Assumptions!$B$9*Assumptions!$B$16*J8</f>
        <v>0</v>
      </c>
      <c r="K17" s="21" t="n">
        <f aca="false">K12*Assumptions!$B$9*Assumptions!$B$16*K8</f>
        <v>0</v>
      </c>
      <c r="L17" s="21" t="n">
        <f aca="false">L12*Assumptions!$B$9*Assumptions!$B$16*L8</f>
        <v>0</v>
      </c>
      <c r="M17" s="21" t="n">
        <f aca="false">M12*Assumptions!$B$9*Assumptions!$B$16*M8</f>
        <v>10307.5</v>
      </c>
      <c r="N17" s="21" t="n">
        <f aca="false">N12*Assumptions!$B$9*Assumptions!$B$16*N8</f>
        <v>20615</v>
      </c>
      <c r="O17" s="21" t="n">
        <f aca="false">O12*Assumptions!$B$9*Assumptions!$B$16*O8</f>
        <v>30922.5</v>
      </c>
      <c r="P17" s="21" t="n">
        <f aca="false">P12*Assumptions!$B$9*Assumptions!$B$16*P8</f>
        <v>41230</v>
      </c>
      <c r="Q17" s="21" t="n">
        <f aca="false">Q12*Assumptions!$B$9*Assumptions!$B$16*Q8</f>
        <v>51537.5</v>
      </c>
      <c r="R17" s="21" t="n">
        <f aca="false">R12*Assumptions!$B$9*Assumptions!$B$16*R8</f>
        <v>61845</v>
      </c>
      <c r="S17" s="21" t="n">
        <f aca="false">S12*Assumptions!$B$9*Assumptions!$B$16*S8</f>
        <v>72152.5</v>
      </c>
      <c r="T17" s="21" t="n">
        <f aca="false">T12*Assumptions!$B$9*Assumptions!$B$16*T8</f>
        <v>82460</v>
      </c>
      <c r="U17" s="21" t="n">
        <f aca="false">U12*Assumptions!$B$9*Assumptions!$B$16*U8</f>
        <v>82460</v>
      </c>
      <c r="V17" s="21" t="n">
        <f aca="false">V12*Assumptions!$B$9*Assumptions!$B$16*V8</f>
        <v>82460</v>
      </c>
      <c r="W17" s="21" t="n">
        <f aca="false">W12*Assumptions!$B$9*Assumptions!$B$16*W8</f>
        <v>82460</v>
      </c>
      <c r="X17" s="21" t="n">
        <f aca="false">X12*Assumptions!$B$9*Assumptions!$B$16*X8</f>
        <v>82460</v>
      </c>
      <c r="Y17" s="21" t="n">
        <f aca="false">Y12*Assumptions!$B$9*Assumptions!$B$16*Y8</f>
        <v>82460</v>
      </c>
      <c r="Z17" s="21" t="n">
        <f aca="false">Z12*Assumptions!$B$9*Assumptions!$B$16*Z8</f>
        <v>82460</v>
      </c>
      <c r="AA17" s="21" t="n">
        <f aca="false">AA12*Assumptions!$B$9*Assumptions!$B$16*AA8</f>
        <v>82460</v>
      </c>
      <c r="AB17" s="21" t="n">
        <f aca="false">AB12*Assumptions!$B$9*Assumptions!$B$16*AB8</f>
        <v>82460</v>
      </c>
      <c r="AC17" s="21" t="n">
        <f aca="false">AC12*Assumptions!$B$9*Assumptions!$B$16*AC8</f>
        <v>82460</v>
      </c>
      <c r="AD17" s="21" t="n">
        <f aca="false">AD12*Assumptions!$B$9*Assumptions!$B$16*AD8</f>
        <v>84933.8</v>
      </c>
      <c r="AE17" s="21" t="n">
        <f aca="false">AE12*Assumptions!$B$9*Assumptions!$B$16*AE8</f>
        <v>84933.8</v>
      </c>
      <c r="AF17" s="21" t="n">
        <f aca="false">AF12*Assumptions!$B$9*Assumptions!$B$16*AF8</f>
        <v>84933.8</v>
      </c>
      <c r="AG17" s="21" t="n">
        <f aca="false">AG12*Assumptions!$B$9*Assumptions!$B$16*AG8</f>
        <v>84933.8</v>
      </c>
      <c r="AH17" s="21" t="n">
        <f aca="false">AH12*Assumptions!$B$9*Assumptions!$B$16*AH8</f>
        <v>84933.8</v>
      </c>
      <c r="AI17" s="21" t="n">
        <f aca="false">AI12*Assumptions!$B$9*Assumptions!$B$16*AI8</f>
        <v>84933.8</v>
      </c>
      <c r="AJ17" s="21" t="n">
        <f aca="false">AJ12*Assumptions!$B$9*Assumptions!$B$16*AJ8</f>
        <v>84933.8</v>
      </c>
      <c r="AK17" s="21" t="n">
        <f aca="false">AK12*Assumptions!$B$9*Assumptions!$B$16*AK8</f>
        <v>84933.8</v>
      </c>
      <c r="AL17" s="21" t="n">
        <f aca="false">AL12*Assumptions!$B$9*Assumptions!$B$16*AL8</f>
        <v>84933.8</v>
      </c>
      <c r="AM17" s="21" t="n">
        <f aca="false">AM12*Assumptions!$B$9*Assumptions!$B$16*AM8</f>
        <v>84933.8</v>
      </c>
      <c r="AN17" s="21" t="n">
        <f aca="false">AN12*Assumptions!$B$9*Assumptions!$B$16*AN8</f>
        <v>84933.8</v>
      </c>
      <c r="AO17" s="21" t="n">
        <f aca="false">AO12*Assumptions!$B$9*Assumptions!$B$16*AO8</f>
        <v>84933.8</v>
      </c>
    </row>
    <row r="18" customFormat="false" ht="15" hidden="false" customHeight="false" outlineLevel="0" collapsed="false">
      <c r="A18" s="8" t="s">
        <v>256</v>
      </c>
      <c r="B18" s="2"/>
      <c r="C18" s="2"/>
      <c r="D18" s="2"/>
      <c r="E18" s="2"/>
      <c r="F18" s="21" t="n">
        <f aca="false">F13*Assumptions!$B$10*Assumptions!$B$18*F8</f>
        <v>0</v>
      </c>
      <c r="G18" s="21" t="n">
        <f aca="false">G13*Assumptions!$B$10*Assumptions!$B$18*G8</f>
        <v>0</v>
      </c>
      <c r="H18" s="21" t="n">
        <f aca="false">H13*Assumptions!$B$10*Assumptions!$B$18*H8</f>
        <v>0</v>
      </c>
      <c r="I18" s="21" t="n">
        <f aca="false">I13*Assumptions!$B$10*Assumptions!$B$18*I8</f>
        <v>0</v>
      </c>
      <c r="J18" s="21" t="n">
        <f aca="false">J13*Assumptions!$B$10*Assumptions!$B$18*J8</f>
        <v>0</v>
      </c>
      <c r="K18" s="21" t="n">
        <f aca="false">K13*Assumptions!$B$10*Assumptions!$B$18*K8</f>
        <v>0</v>
      </c>
      <c r="L18" s="21" t="n">
        <f aca="false">L13*Assumptions!$B$10*Assumptions!$B$18*L8</f>
        <v>0</v>
      </c>
      <c r="M18" s="21" t="n">
        <f aca="false">M13*Assumptions!$B$10*Assumptions!$B$18*M8</f>
        <v>0</v>
      </c>
      <c r="N18" s="21" t="n">
        <f aca="false">N13*Assumptions!$B$10*Assumptions!$B$18*N8</f>
        <v>4613.33333333333</v>
      </c>
      <c r="O18" s="21" t="n">
        <f aca="false">O13*Assumptions!$B$10*Assumptions!$B$18*O8</f>
        <v>9226.66666666667</v>
      </c>
      <c r="P18" s="21" t="n">
        <f aca="false">P13*Assumptions!$B$10*Assumptions!$B$18*P8</f>
        <v>13840</v>
      </c>
      <c r="Q18" s="21" t="n">
        <f aca="false">Q13*Assumptions!$B$10*Assumptions!$B$18*Q8</f>
        <v>18453.3333333333</v>
      </c>
      <c r="R18" s="21" t="n">
        <f aca="false">R13*Assumptions!$B$10*Assumptions!$B$18*R8</f>
        <v>23066.6666666667</v>
      </c>
      <c r="S18" s="21" t="n">
        <f aca="false">S13*Assumptions!$B$10*Assumptions!$B$18*S8</f>
        <v>27680</v>
      </c>
      <c r="T18" s="21" t="n">
        <f aca="false">T13*Assumptions!$B$10*Assumptions!$B$18*T8</f>
        <v>32293.3333333333</v>
      </c>
      <c r="U18" s="21" t="n">
        <f aca="false">U13*Assumptions!$B$10*Assumptions!$B$18*U8</f>
        <v>36906.6666666667</v>
      </c>
      <c r="V18" s="21" t="n">
        <f aca="false">V13*Assumptions!$B$10*Assumptions!$B$18*V8</f>
        <v>41520</v>
      </c>
      <c r="W18" s="21" t="n">
        <f aca="false">W13*Assumptions!$B$10*Assumptions!$B$18*W8</f>
        <v>41520</v>
      </c>
      <c r="X18" s="21" t="n">
        <f aca="false">X13*Assumptions!$B$10*Assumptions!$B$18*X8</f>
        <v>41520</v>
      </c>
      <c r="Y18" s="21" t="n">
        <f aca="false">Y13*Assumptions!$B$10*Assumptions!$B$18*Y8</f>
        <v>41520</v>
      </c>
      <c r="Z18" s="21" t="n">
        <f aca="false">Z13*Assumptions!$B$10*Assumptions!$B$18*Z8</f>
        <v>41520</v>
      </c>
      <c r="AA18" s="21" t="n">
        <f aca="false">AA13*Assumptions!$B$10*Assumptions!$B$18*AA8</f>
        <v>41520</v>
      </c>
      <c r="AB18" s="21" t="n">
        <f aca="false">AB13*Assumptions!$B$10*Assumptions!$B$18*AB8</f>
        <v>41520</v>
      </c>
      <c r="AC18" s="21" t="n">
        <f aca="false">AC13*Assumptions!$B$10*Assumptions!$B$18*AC8</f>
        <v>41520</v>
      </c>
      <c r="AD18" s="21" t="n">
        <f aca="false">AD13*Assumptions!$B$10*Assumptions!$B$18*AD8</f>
        <v>42765.6</v>
      </c>
      <c r="AE18" s="21" t="n">
        <f aca="false">AE13*Assumptions!$B$10*Assumptions!$B$18*AE8</f>
        <v>42765.6</v>
      </c>
      <c r="AF18" s="21" t="n">
        <f aca="false">AF13*Assumptions!$B$10*Assumptions!$B$18*AF8</f>
        <v>42765.6</v>
      </c>
      <c r="AG18" s="21" t="n">
        <f aca="false">AG13*Assumptions!$B$10*Assumptions!$B$18*AG8</f>
        <v>42765.6</v>
      </c>
      <c r="AH18" s="21" t="n">
        <f aca="false">AH13*Assumptions!$B$10*Assumptions!$B$18*AH8</f>
        <v>42765.6</v>
      </c>
      <c r="AI18" s="21" t="n">
        <f aca="false">AI13*Assumptions!$B$10*Assumptions!$B$18*AI8</f>
        <v>42765.6</v>
      </c>
      <c r="AJ18" s="21" t="n">
        <f aca="false">AJ13*Assumptions!$B$10*Assumptions!$B$18*AJ8</f>
        <v>42765.6</v>
      </c>
      <c r="AK18" s="21" t="n">
        <f aca="false">AK13*Assumptions!$B$10*Assumptions!$B$18*AK8</f>
        <v>42765.6</v>
      </c>
      <c r="AL18" s="21" t="n">
        <f aca="false">AL13*Assumptions!$B$10*Assumptions!$B$18*AL8</f>
        <v>42765.6</v>
      </c>
      <c r="AM18" s="21" t="n">
        <f aca="false">AM13*Assumptions!$B$10*Assumptions!$B$18*AM8</f>
        <v>42765.6</v>
      </c>
      <c r="AN18" s="21" t="n">
        <f aca="false">AN13*Assumptions!$B$10*Assumptions!$B$18*AN8</f>
        <v>42765.6</v>
      </c>
      <c r="AO18" s="21" t="n">
        <f aca="false">AO13*Assumptions!$B$10*Assumptions!$B$18*AO8</f>
        <v>42765.6</v>
      </c>
    </row>
    <row r="19" customFormat="false" ht="15" hidden="false" customHeight="false" outlineLevel="0" collapsed="false">
      <c r="A19" s="8" t="s">
        <v>257</v>
      </c>
      <c r="B19" s="2"/>
      <c r="C19" s="2"/>
      <c r="D19" s="2"/>
      <c r="E19" s="2"/>
      <c r="F19" s="21" t="n">
        <f aca="false">F14*Assumptions!$B$20*F8</f>
        <v>0</v>
      </c>
      <c r="G19" s="21" t="n">
        <f aca="false">G14*Assumptions!$B$20*G8</f>
        <v>0</v>
      </c>
      <c r="H19" s="21" t="n">
        <f aca="false">H14*Assumptions!$B$20*H8</f>
        <v>0</v>
      </c>
      <c r="I19" s="21" t="n">
        <f aca="false">I14*Assumptions!$B$20*I8</f>
        <v>0</v>
      </c>
      <c r="J19" s="21" t="n">
        <f aca="false">J14*Assumptions!$B$20*J8</f>
        <v>0</v>
      </c>
      <c r="K19" s="21" t="n">
        <f aca="false">K14*Assumptions!$B$20*K8</f>
        <v>0</v>
      </c>
      <c r="L19" s="21" t="n">
        <f aca="false">L14*Assumptions!$B$20*L8</f>
        <v>0</v>
      </c>
      <c r="M19" s="21" t="n">
        <f aca="false">M14*Assumptions!$B$20*M8</f>
        <v>0</v>
      </c>
      <c r="N19" s="21" t="n">
        <f aca="false">N14*Assumptions!$B$20*N8</f>
        <v>0</v>
      </c>
      <c r="O19" s="21" t="n">
        <f aca="false">O14*Assumptions!$B$20*O8</f>
        <v>0</v>
      </c>
      <c r="P19" s="21" t="n">
        <f aca="false">P14*Assumptions!$B$20*P8</f>
        <v>0</v>
      </c>
      <c r="Q19" s="21" t="n">
        <f aca="false">Q14*Assumptions!$B$20*Q8</f>
        <v>3000</v>
      </c>
      <c r="R19" s="21" t="n">
        <f aca="false">R14*Assumptions!$B$20*R8</f>
        <v>6000</v>
      </c>
      <c r="S19" s="21" t="n">
        <f aca="false">S14*Assumptions!$B$20*S8</f>
        <v>9000</v>
      </c>
      <c r="T19" s="21" t="n">
        <f aca="false">T14*Assumptions!$B$20*T8</f>
        <v>12000</v>
      </c>
      <c r="U19" s="21" t="n">
        <f aca="false">U14*Assumptions!$B$20*U8</f>
        <v>15000</v>
      </c>
      <c r="V19" s="21" t="n">
        <f aca="false">V14*Assumptions!$B$20*V8</f>
        <v>18000</v>
      </c>
      <c r="W19" s="21" t="n">
        <f aca="false">W14*Assumptions!$B$20*W8</f>
        <v>18000</v>
      </c>
      <c r="X19" s="21" t="n">
        <f aca="false">X14*Assumptions!$B$20*X8</f>
        <v>18000</v>
      </c>
      <c r="Y19" s="21" t="n">
        <f aca="false">Y14*Assumptions!$B$20*Y8</f>
        <v>18000</v>
      </c>
      <c r="Z19" s="21" t="n">
        <f aca="false">Z14*Assumptions!$B$20*Z8</f>
        <v>18000</v>
      </c>
      <c r="AA19" s="21" t="n">
        <f aca="false">AA14*Assumptions!$B$20*AA8</f>
        <v>18000</v>
      </c>
      <c r="AB19" s="21" t="n">
        <f aca="false">AB14*Assumptions!$B$20*AB8</f>
        <v>18000</v>
      </c>
      <c r="AC19" s="21" t="n">
        <f aca="false">AC14*Assumptions!$B$20*AC8</f>
        <v>18000</v>
      </c>
      <c r="AD19" s="21" t="n">
        <f aca="false">AD14*Assumptions!$B$20*AD8</f>
        <v>18540</v>
      </c>
      <c r="AE19" s="21" t="n">
        <f aca="false">AE14*Assumptions!$B$20*AE8</f>
        <v>18540</v>
      </c>
      <c r="AF19" s="21" t="n">
        <f aca="false">AF14*Assumptions!$B$20*AF8</f>
        <v>18540</v>
      </c>
      <c r="AG19" s="21" t="n">
        <f aca="false">AG14*Assumptions!$B$20*AG8</f>
        <v>18540</v>
      </c>
      <c r="AH19" s="21" t="n">
        <f aca="false">AH14*Assumptions!$B$20*AH8</f>
        <v>18540</v>
      </c>
      <c r="AI19" s="21" t="n">
        <f aca="false">AI14*Assumptions!$B$20*AI8</f>
        <v>18540</v>
      </c>
      <c r="AJ19" s="21" t="n">
        <f aca="false">AJ14*Assumptions!$B$20*AJ8</f>
        <v>18540</v>
      </c>
      <c r="AK19" s="21" t="n">
        <f aca="false">AK14*Assumptions!$B$20*AK8</f>
        <v>18540</v>
      </c>
      <c r="AL19" s="21" t="n">
        <f aca="false">AL14*Assumptions!$B$20*AL8</f>
        <v>18540</v>
      </c>
      <c r="AM19" s="21" t="n">
        <f aca="false">AM14*Assumptions!$B$20*AM8</f>
        <v>18540</v>
      </c>
      <c r="AN19" s="21" t="n">
        <f aca="false">AN14*Assumptions!$B$20*AN8</f>
        <v>18540</v>
      </c>
      <c r="AO19" s="21" t="n">
        <f aca="false">AO14*Assumptions!$B$20*AO8</f>
        <v>18540</v>
      </c>
    </row>
    <row r="20" customFormat="false" ht="15" hidden="false" customHeight="false" outlineLevel="0" collapsed="false">
      <c r="A20" s="8" t="s">
        <v>258</v>
      </c>
      <c r="B20" s="2"/>
      <c r="C20" s="2"/>
      <c r="D20" s="2"/>
      <c r="E20" s="2"/>
      <c r="F20" s="21" t="n">
        <f aca="false">SUM(F16:F19)</f>
        <v>0</v>
      </c>
      <c r="G20" s="21" t="n">
        <f aca="false">SUM(G16:G19)</f>
        <v>0</v>
      </c>
      <c r="H20" s="21" t="n">
        <f aca="false">SUM(H16:H19)</f>
        <v>0</v>
      </c>
      <c r="I20" s="21" t="n">
        <f aca="false">SUM(I16:I19)</f>
        <v>0</v>
      </c>
      <c r="J20" s="21" t="n">
        <f aca="false">SUM(J16:J19)</f>
        <v>0</v>
      </c>
      <c r="K20" s="21" t="n">
        <f aca="false">SUM(K16:K19)</f>
        <v>86640</v>
      </c>
      <c r="L20" s="21" t="n">
        <f aca="false">SUM(L16:L19)</f>
        <v>144400</v>
      </c>
      <c r="M20" s="21" t="n">
        <f aca="false">SUM(M16:M19)</f>
        <v>212467.5</v>
      </c>
      <c r="N20" s="21" t="n">
        <f aca="false">SUM(N16:N19)</f>
        <v>285148.333333333</v>
      </c>
      <c r="O20" s="21" t="n">
        <f aca="false">SUM(O16:O19)</f>
        <v>328949.166666667</v>
      </c>
      <c r="P20" s="21" t="n">
        <f aca="false">SUM(P16:P19)</f>
        <v>372750</v>
      </c>
      <c r="Q20" s="21" t="n">
        <f aca="false">SUM(Q16:Q19)</f>
        <v>419550.833333333</v>
      </c>
      <c r="R20" s="21" t="n">
        <f aca="false">SUM(R16:R19)</f>
        <v>466351.666666667</v>
      </c>
      <c r="S20" s="21" t="n">
        <f aca="false">SUM(S16:S19)</f>
        <v>501600.5</v>
      </c>
      <c r="T20" s="21" t="n">
        <f aca="false">SUM(T16:T19)</f>
        <v>531073.333333333</v>
      </c>
      <c r="U20" s="21" t="n">
        <f aca="false">SUM(U16:U19)</f>
        <v>550238.666666667</v>
      </c>
      <c r="V20" s="21" t="n">
        <f aca="false">SUM(V16:V19)</f>
        <v>557852</v>
      </c>
      <c r="W20" s="21" t="n">
        <f aca="false">SUM(W16:W19)</f>
        <v>557852</v>
      </c>
      <c r="X20" s="21" t="n">
        <f aca="false">SUM(X16:X19)</f>
        <v>557852</v>
      </c>
      <c r="Y20" s="21" t="n">
        <f aca="false">SUM(Y16:Y19)</f>
        <v>557852</v>
      </c>
      <c r="Z20" s="21" t="n">
        <f aca="false">SUM(Z16:Z19)</f>
        <v>557852</v>
      </c>
      <c r="AA20" s="21" t="n">
        <f aca="false">SUM(AA16:AA19)</f>
        <v>557852</v>
      </c>
      <c r="AB20" s="21" t="n">
        <f aca="false">SUM(AB16:AB19)</f>
        <v>557852</v>
      </c>
      <c r="AC20" s="21" t="n">
        <f aca="false">SUM(AC16:AC19)</f>
        <v>557852</v>
      </c>
      <c r="AD20" s="21" t="n">
        <f aca="false">SUM(AD16:AD19)</f>
        <v>592435.4</v>
      </c>
      <c r="AE20" s="21" t="n">
        <f aca="false">SUM(AE16:AE19)</f>
        <v>592435.4</v>
      </c>
      <c r="AF20" s="21" t="n">
        <f aca="false">SUM(AF16:AF19)</f>
        <v>592435.4</v>
      </c>
      <c r="AG20" s="21" t="n">
        <f aca="false">SUM(AG16:AG19)</f>
        <v>592435.4</v>
      </c>
      <c r="AH20" s="21" t="n">
        <f aca="false">SUM(AH16:AH19)</f>
        <v>592435.4</v>
      </c>
      <c r="AI20" s="21" t="n">
        <f aca="false">SUM(AI16:AI19)</f>
        <v>592435.4</v>
      </c>
      <c r="AJ20" s="21" t="n">
        <f aca="false">SUM(AJ16:AJ19)</f>
        <v>592435.4</v>
      </c>
      <c r="AK20" s="21" t="n">
        <f aca="false">SUM(AK16:AK19)</f>
        <v>592435.4</v>
      </c>
      <c r="AL20" s="21" t="n">
        <f aca="false">SUM(AL16:AL19)</f>
        <v>592435.4</v>
      </c>
      <c r="AM20" s="21" t="n">
        <f aca="false">SUM(AM16:AM19)</f>
        <v>592435.4</v>
      </c>
      <c r="AN20" s="21" t="n">
        <f aca="false">SUM(AN16:AN19)</f>
        <v>592435.4</v>
      </c>
      <c r="AO20" s="21" t="n">
        <f aca="false">SUM(AO16:AO19)</f>
        <v>592435.4</v>
      </c>
    </row>
    <row r="21" customFormat="false" ht="15" hidden="false" customHeight="false" outlineLevel="0" collapsed="false">
      <c r="A21" s="8" t="s">
        <v>259</v>
      </c>
      <c r="B21" s="2"/>
      <c r="C21" s="2"/>
      <c r="D21" s="2"/>
      <c r="E21" s="2"/>
      <c r="F21" s="21" t="n">
        <f aca="false">-F20*Assumptions!$B$30</f>
        <v>-0</v>
      </c>
      <c r="G21" s="21" t="n">
        <f aca="false">-G20*Assumptions!$B$30</f>
        <v>-0</v>
      </c>
      <c r="H21" s="21" t="n">
        <f aca="false">-H20*Assumptions!$B$30</f>
        <v>-0</v>
      </c>
      <c r="I21" s="21" t="n">
        <f aca="false">-I20*Assumptions!$B$30</f>
        <v>-0</v>
      </c>
      <c r="J21" s="21" t="n">
        <f aca="false">-J20*Assumptions!$B$30</f>
        <v>-0</v>
      </c>
      <c r="K21" s="21" t="n">
        <f aca="false">-K20*Assumptions!$B$30</f>
        <v>-6931.2</v>
      </c>
      <c r="L21" s="21" t="n">
        <f aca="false">-L20*Assumptions!$B$30</f>
        <v>-11552</v>
      </c>
      <c r="M21" s="21" t="n">
        <f aca="false">-M20*Assumptions!$B$30</f>
        <v>-16997.4</v>
      </c>
      <c r="N21" s="21" t="n">
        <f aca="false">-N20*Assumptions!$B$30</f>
        <v>-22811.8666666667</v>
      </c>
      <c r="O21" s="21" t="n">
        <f aca="false">-O20*Assumptions!$B$30</f>
        <v>-26315.9333333333</v>
      </c>
      <c r="P21" s="21" t="n">
        <f aca="false">-P20*Assumptions!$B$30</f>
        <v>-29820</v>
      </c>
      <c r="Q21" s="21" t="n">
        <f aca="false">-Q20*Assumptions!$B$30</f>
        <v>-33564.0666666667</v>
      </c>
      <c r="R21" s="21" t="n">
        <f aca="false">-R20*Assumptions!$B$30</f>
        <v>-37308.1333333333</v>
      </c>
      <c r="S21" s="21" t="n">
        <f aca="false">-S20*Assumptions!$B$30</f>
        <v>-40128.04</v>
      </c>
      <c r="T21" s="21" t="n">
        <f aca="false">-T20*Assumptions!$B$30</f>
        <v>-42485.8666666667</v>
      </c>
      <c r="U21" s="21" t="n">
        <f aca="false">-U20*Assumptions!$B$30</f>
        <v>-44019.0933333333</v>
      </c>
      <c r="V21" s="21" t="n">
        <f aca="false">-V20*Assumptions!$B$30</f>
        <v>-44628.16</v>
      </c>
      <c r="W21" s="21" t="n">
        <f aca="false">-W20*Assumptions!$B$30</f>
        <v>-44628.16</v>
      </c>
      <c r="X21" s="21" t="n">
        <f aca="false">-X20*Assumptions!$B$30</f>
        <v>-44628.16</v>
      </c>
      <c r="Y21" s="21" t="n">
        <f aca="false">-Y20*Assumptions!$B$30</f>
        <v>-44628.16</v>
      </c>
      <c r="Z21" s="21" t="n">
        <f aca="false">-Z20*Assumptions!$B$30</f>
        <v>-44628.16</v>
      </c>
      <c r="AA21" s="21" t="n">
        <f aca="false">-AA20*Assumptions!$B$30</f>
        <v>-44628.16</v>
      </c>
      <c r="AB21" s="21" t="n">
        <f aca="false">-AB20*Assumptions!$B$30</f>
        <v>-44628.16</v>
      </c>
      <c r="AC21" s="21" t="n">
        <f aca="false">-AC20*Assumptions!$B$30</f>
        <v>-44628.16</v>
      </c>
      <c r="AD21" s="21" t="n">
        <f aca="false">-AD20*Assumptions!$B$30</f>
        <v>-47394.832</v>
      </c>
      <c r="AE21" s="21" t="n">
        <f aca="false">-AE20*Assumptions!$B$30</f>
        <v>-47394.832</v>
      </c>
      <c r="AF21" s="21" t="n">
        <f aca="false">-AF20*Assumptions!$B$30</f>
        <v>-47394.832</v>
      </c>
      <c r="AG21" s="21" t="n">
        <f aca="false">-AG20*Assumptions!$B$30</f>
        <v>-47394.832</v>
      </c>
      <c r="AH21" s="21" t="n">
        <f aca="false">-AH20*Assumptions!$B$30</f>
        <v>-47394.832</v>
      </c>
      <c r="AI21" s="21" t="n">
        <f aca="false">-AI20*Assumptions!$B$30</f>
        <v>-47394.832</v>
      </c>
      <c r="AJ21" s="21" t="n">
        <f aca="false">-AJ20*Assumptions!$B$30</f>
        <v>-47394.832</v>
      </c>
      <c r="AK21" s="21" t="n">
        <f aca="false">-AK20*Assumptions!$B$30</f>
        <v>-47394.832</v>
      </c>
      <c r="AL21" s="21" t="n">
        <f aca="false">-AL20*Assumptions!$B$30</f>
        <v>-47394.832</v>
      </c>
      <c r="AM21" s="21" t="n">
        <f aca="false">-AM20*Assumptions!$B$30</f>
        <v>-47394.832</v>
      </c>
      <c r="AN21" s="21" t="n">
        <f aca="false">-AN20*Assumptions!$B$30</f>
        <v>-47394.832</v>
      </c>
      <c r="AO21" s="21" t="n">
        <f aca="false">-AO20*Assumptions!$B$30</f>
        <v>-47394.832</v>
      </c>
    </row>
    <row r="22" customFormat="false" ht="15" hidden="false" customHeight="false" outlineLevel="0" collapsed="false">
      <c r="A22" s="6" t="s">
        <v>260</v>
      </c>
      <c r="B22" s="2"/>
      <c r="C22" s="27" t="n">
        <v>0</v>
      </c>
      <c r="D22" s="27" t="n">
        <v>0</v>
      </c>
      <c r="E22" s="27" t="n">
        <v>0</v>
      </c>
      <c r="F22" s="24" t="n">
        <f aca="false">F20+F21</f>
        <v>0</v>
      </c>
      <c r="G22" s="24" t="n">
        <f aca="false">G20+G21</f>
        <v>0</v>
      </c>
      <c r="H22" s="24" t="n">
        <f aca="false">H20+H21</f>
        <v>0</v>
      </c>
      <c r="I22" s="24" t="n">
        <f aca="false">I20+I21</f>
        <v>0</v>
      </c>
      <c r="J22" s="24" t="n">
        <f aca="false">J20+J21</f>
        <v>0</v>
      </c>
      <c r="K22" s="24" t="n">
        <f aca="false">K20+K21</f>
        <v>79708.8</v>
      </c>
      <c r="L22" s="24" t="n">
        <f aca="false">L20+L21</f>
        <v>132848</v>
      </c>
      <c r="M22" s="24" t="n">
        <f aca="false">M20+M21</f>
        <v>195470.1</v>
      </c>
      <c r="N22" s="24" t="n">
        <f aca="false">N20+N21</f>
        <v>262336.466666667</v>
      </c>
      <c r="O22" s="24" t="n">
        <f aca="false">O20+O21</f>
        <v>302633.233333333</v>
      </c>
      <c r="P22" s="24" t="n">
        <f aca="false">P20+P21</f>
        <v>342930</v>
      </c>
      <c r="Q22" s="24" t="n">
        <f aca="false">Q20+Q21</f>
        <v>385986.766666667</v>
      </c>
      <c r="R22" s="24" t="n">
        <f aca="false">R20+R21</f>
        <v>429043.533333333</v>
      </c>
      <c r="S22" s="24" t="n">
        <f aca="false">S20+S21</f>
        <v>461472.46</v>
      </c>
      <c r="T22" s="24" t="n">
        <f aca="false">T20+T21</f>
        <v>488587.466666667</v>
      </c>
      <c r="U22" s="24" t="n">
        <f aca="false">U20+U21</f>
        <v>506219.573333333</v>
      </c>
      <c r="V22" s="24" t="n">
        <f aca="false">V20+V21</f>
        <v>513223.84</v>
      </c>
      <c r="W22" s="24" t="n">
        <f aca="false">W20+W21</f>
        <v>513223.84</v>
      </c>
      <c r="X22" s="24" t="n">
        <f aca="false">X20+X21</f>
        <v>513223.84</v>
      </c>
      <c r="Y22" s="24" t="n">
        <f aca="false">Y20+Y21</f>
        <v>513223.84</v>
      </c>
      <c r="Z22" s="24" t="n">
        <f aca="false">Z20+Z21</f>
        <v>513223.84</v>
      </c>
      <c r="AA22" s="24" t="n">
        <f aca="false">AA20+AA21</f>
        <v>513223.84</v>
      </c>
      <c r="AB22" s="24" t="n">
        <f aca="false">AB20+AB21</f>
        <v>513223.84</v>
      </c>
      <c r="AC22" s="24" t="n">
        <f aca="false">AC20+AC21</f>
        <v>513223.84</v>
      </c>
      <c r="AD22" s="24" t="n">
        <f aca="false">AD20+AD21</f>
        <v>545040.568</v>
      </c>
      <c r="AE22" s="24" t="n">
        <f aca="false">AE20+AE21</f>
        <v>545040.568</v>
      </c>
      <c r="AF22" s="24" t="n">
        <f aca="false">AF20+AF21</f>
        <v>545040.568</v>
      </c>
      <c r="AG22" s="24" t="n">
        <f aca="false">AG20+AG21</f>
        <v>545040.568</v>
      </c>
      <c r="AH22" s="24" t="n">
        <f aca="false">AH20+AH21</f>
        <v>545040.568</v>
      </c>
      <c r="AI22" s="24" t="n">
        <f aca="false">AI20+AI21</f>
        <v>545040.568</v>
      </c>
      <c r="AJ22" s="24" t="n">
        <f aca="false">AJ20+AJ21</f>
        <v>545040.568</v>
      </c>
      <c r="AK22" s="24" t="n">
        <f aca="false">AK20+AK21</f>
        <v>545040.568</v>
      </c>
      <c r="AL22" s="24" t="n">
        <f aca="false">AL20+AL21</f>
        <v>545040.568</v>
      </c>
      <c r="AM22" s="24" t="n">
        <f aca="false">AM20+AM21</f>
        <v>545040.568</v>
      </c>
      <c r="AN22" s="24" t="n">
        <f aca="false">AN20+AN21</f>
        <v>545040.568</v>
      </c>
      <c r="AO22" s="24" t="n">
        <f aca="false">AO20+AO21</f>
        <v>545040.568</v>
      </c>
    </row>
    <row r="23" customFormat="false" ht="15" hidden="false" customHeight="false" outlineLevel="0" collapsed="false">
      <c r="A23" s="12" t="s">
        <v>261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customFormat="false" ht="15" hidden="false" customHeight="false" outlineLevel="0" collapsed="false">
      <c r="A24" s="8" t="s">
        <v>262</v>
      </c>
      <c r="B24" s="2"/>
      <c r="C24" s="2"/>
      <c r="D24" s="2"/>
      <c r="E24" s="2"/>
      <c r="F24" s="21" t="n">
        <f aca="false">SUMPRODUCT((Staffing!$F$5:$F$23&lt;=F4)*(Staffing!$C$5:$C$23="Fixed")*Staffing!$D$5:$D$23*Staffing!$I$5:$I$23*(1+Assumptions!$B$36*Staffing!$J$5:$J$23))/12</f>
        <v>20333.3333333333</v>
      </c>
      <c r="G24" s="21" t="n">
        <f aca="false">SUMPRODUCT((Staffing!$F$5:$F$23&lt;=G4)*(Staffing!$C$5:$C$23="Fixed")*Staffing!$D$5:$D$23*Staffing!$I$5:$I$23*(1+Assumptions!$B$36*Staffing!$J$5:$J$23))/12</f>
        <v>20333.3333333333</v>
      </c>
      <c r="H24" s="21" t="n">
        <f aca="false">SUMPRODUCT((Staffing!$F$5:$F$23&lt;=H4)*(Staffing!$C$5:$C$23="Fixed")*Staffing!$D$5:$D$23*Staffing!$I$5:$I$23*(1+Assumptions!$B$36*Staffing!$J$5:$J$23))/12</f>
        <v>38633.3333333333</v>
      </c>
      <c r="I24" s="21" t="n">
        <f aca="false">SUMPRODUCT((Staffing!$F$5:$F$23&lt;=I4)*(Staffing!$C$5:$C$23="Fixed")*Staffing!$D$5:$D$23*Staffing!$I$5:$I$23*(1+Assumptions!$B$36*Staffing!$J$5:$J$23))/12</f>
        <v>49308.3333333333</v>
      </c>
      <c r="J24" s="21" t="n">
        <f aca="false">SUMPRODUCT((Staffing!$F$5:$F$23&lt;=J4)*(Staffing!$C$5:$C$23="Fixed")*Staffing!$D$5:$D$23*Staffing!$I$5:$I$23*(1+Assumptions!$B$36*Staffing!$J$5:$J$23))/12</f>
        <v>177774.333333333</v>
      </c>
      <c r="K24" s="21" t="n">
        <f aca="false">SUMPRODUCT((Staffing!$F$5:$F$23&lt;=K4)*(Staffing!$C$5:$C$23="Fixed")*Staffing!$D$5:$D$23*Staffing!$I$5:$I$23*(1+Assumptions!$B$36*Staffing!$J$5:$J$23))/12</f>
        <v>177774.333333333</v>
      </c>
      <c r="L24" s="21" t="n">
        <f aca="false">SUMPRODUCT((Staffing!$F$5:$F$23&lt;=L4)*(Staffing!$C$5:$C$23="Fixed")*Staffing!$D$5:$D$23*Staffing!$I$5:$I$23*(1+Assumptions!$B$36*Staffing!$J$5:$J$23))/12</f>
        <v>177774.333333333</v>
      </c>
      <c r="M24" s="21" t="n">
        <f aca="false">SUMPRODUCT((Staffing!$F$5:$F$23&lt;=M4)*(Staffing!$C$5:$C$23="Fixed")*Staffing!$D$5:$D$23*Staffing!$I$5:$I$23*(1+Assumptions!$B$36*Staffing!$J$5:$J$23))/12</f>
        <v>177774.333333333</v>
      </c>
      <c r="N24" s="21" t="n">
        <f aca="false">SUMPRODUCT((Staffing!$F$5:$F$23&lt;=N4)*(Staffing!$C$5:$C$23="Fixed")*Staffing!$D$5:$D$23*Staffing!$I$5:$I$23*(1+Assumptions!$B$36*Staffing!$J$5:$J$23))/12</f>
        <v>177774.333333333</v>
      </c>
      <c r="O24" s="21" t="n">
        <f aca="false">SUMPRODUCT((Staffing!$F$5:$F$23&lt;=O4)*(Staffing!$C$5:$C$23="Fixed")*Staffing!$D$5:$D$23*Staffing!$I$5:$I$23*(1+Assumptions!$B$36*Staffing!$J$5:$J$23))/12</f>
        <v>177774.333333333</v>
      </c>
      <c r="P24" s="21" t="n">
        <f aca="false">SUMPRODUCT((Staffing!$F$5:$F$23&lt;=P4)*(Staffing!$C$5:$C$23="Fixed")*Staffing!$D$5:$D$23*Staffing!$I$5:$I$23*(1+Assumptions!$B$36*Staffing!$J$5:$J$23))/12</f>
        <v>177774.333333333</v>
      </c>
      <c r="Q24" s="21" t="n">
        <f aca="false">SUMPRODUCT((Staffing!$F$5:$F$23&lt;=Q4)*(Staffing!$C$5:$C$23="Fixed")*Staffing!$D$5:$D$23*Staffing!$I$5:$I$23*(1+Assumptions!$B$36*Staffing!$J$5:$J$23))/12</f>
        <v>177774.333333333</v>
      </c>
      <c r="R24" s="21" t="n">
        <f aca="false">SUMPRODUCT((Staffing!$F$5:$F$23&lt;=R4)*(Staffing!$C$5:$C$23="Fixed")*Staffing!$D$5:$D$23*Staffing!$I$5:$I$23*(1+Assumptions!$B$36*Staffing!$J$5:$J$23))/12</f>
        <v>177774.333333333</v>
      </c>
      <c r="S24" s="21" t="n">
        <f aca="false">SUMPRODUCT((Staffing!$F$5:$F$23&lt;=S4)*(Staffing!$C$5:$C$23="Fixed")*Staffing!$D$5:$D$23*Staffing!$I$5:$I$23*(1+Assumptions!$B$36*Staffing!$J$5:$J$23))/12</f>
        <v>177774.333333333</v>
      </c>
      <c r="T24" s="21" t="n">
        <f aca="false">SUMPRODUCT((Staffing!$F$5:$F$23&lt;=T4)*(Staffing!$C$5:$C$23="Fixed")*Staffing!$D$5:$D$23*Staffing!$I$5:$I$23*(1+Assumptions!$B$36*Staffing!$J$5:$J$23))/12</f>
        <v>177774.333333333</v>
      </c>
      <c r="U24" s="21" t="n">
        <f aca="false">SUMPRODUCT((Staffing!$F$5:$F$23&lt;=U4)*(Staffing!$C$5:$C$23="Fixed")*Staffing!$D$5:$D$23*Staffing!$I$5:$I$23*(1+Assumptions!$B$36*Staffing!$J$5:$J$23))/12</f>
        <v>177774.333333333</v>
      </c>
      <c r="V24" s="21" t="n">
        <f aca="false">SUMPRODUCT((Staffing!$F$5:$F$23&lt;=V4)*(Staffing!$C$5:$C$23="Fixed")*Staffing!$D$5:$D$23*Staffing!$I$5:$I$23*(1+Assumptions!$B$36*Staffing!$J$5:$J$23))/12</f>
        <v>177774.333333333</v>
      </c>
      <c r="W24" s="21" t="n">
        <f aca="false">SUMPRODUCT((Staffing!$F$5:$F$23&lt;=W4)*(Staffing!$C$5:$C$23="Fixed")*Staffing!$D$5:$D$23*Staffing!$I$5:$I$23*(1+Assumptions!$B$36*Staffing!$J$5:$J$23))/12</f>
        <v>177774.333333333</v>
      </c>
      <c r="X24" s="21" t="n">
        <f aca="false">SUMPRODUCT((Staffing!$F$5:$F$23&lt;=X4)*(Staffing!$C$5:$C$23="Fixed")*Staffing!$D$5:$D$23*Staffing!$I$5:$I$23*(1+Assumptions!$B$36*Staffing!$J$5:$J$23))/12</f>
        <v>177774.333333333</v>
      </c>
      <c r="Y24" s="21" t="n">
        <f aca="false">SUMPRODUCT((Staffing!$F$5:$F$23&lt;=Y4)*(Staffing!$C$5:$C$23="Fixed")*Staffing!$D$5:$D$23*Staffing!$I$5:$I$23*(1+Assumptions!$B$36*Staffing!$J$5:$J$23))/12</f>
        <v>177774.333333333</v>
      </c>
      <c r="Z24" s="21" t="n">
        <f aca="false">SUMPRODUCT((Staffing!$F$5:$F$23&lt;=Z4)*(Staffing!$C$5:$C$23="Fixed")*Staffing!$D$5:$D$23*Staffing!$I$5:$I$23*(1+Assumptions!$B$36*Staffing!$J$5:$J$23))/12</f>
        <v>177774.333333333</v>
      </c>
      <c r="AA24" s="21" t="n">
        <f aca="false">SUMPRODUCT((Staffing!$F$5:$F$23&lt;=AA4)*(Staffing!$C$5:$C$23="Fixed")*Staffing!$D$5:$D$23*Staffing!$I$5:$I$23*(1+Assumptions!$B$36*Staffing!$J$5:$J$23))/12</f>
        <v>177774.333333333</v>
      </c>
      <c r="AB24" s="21" t="n">
        <f aca="false">SUMPRODUCT((Staffing!$F$5:$F$23&lt;=AB4)*(Staffing!$C$5:$C$23="Fixed")*Staffing!$D$5:$D$23*Staffing!$I$5:$I$23*(1+Assumptions!$B$36*Staffing!$J$5:$J$23))/12</f>
        <v>177774.333333333</v>
      </c>
      <c r="AC24" s="21" t="n">
        <f aca="false">SUMPRODUCT((Staffing!$F$5:$F$23&lt;=AC4)*(Staffing!$C$5:$C$23="Fixed")*Staffing!$D$5:$D$23*Staffing!$I$5:$I$23*(1+Assumptions!$B$36*Staffing!$J$5:$J$23))/12</f>
        <v>177774.333333333</v>
      </c>
      <c r="AD24" s="21" t="n">
        <f aca="false">SUMPRODUCT((Staffing!$F$5:$F$23&lt;=AD4)*(Staffing!$C$5:$C$23="Fixed")*Staffing!$D$5:$D$23*Staffing!$I$5:$I$23*(1+Assumptions!$B$36*Staffing!$J$5:$J$23))/12</f>
        <v>177774.333333333</v>
      </c>
      <c r="AE24" s="21" t="n">
        <f aca="false">SUMPRODUCT((Staffing!$F$5:$F$23&lt;=AE4)*(Staffing!$C$5:$C$23="Fixed")*Staffing!$D$5:$D$23*Staffing!$I$5:$I$23*(1+Assumptions!$B$36*Staffing!$J$5:$J$23))/12</f>
        <v>177774.333333333</v>
      </c>
      <c r="AF24" s="21" t="n">
        <f aca="false">SUMPRODUCT((Staffing!$F$5:$F$23&lt;=AF4)*(Staffing!$C$5:$C$23="Fixed")*Staffing!$D$5:$D$23*Staffing!$I$5:$I$23*(1+Assumptions!$B$36*Staffing!$J$5:$J$23))/12</f>
        <v>177774.333333333</v>
      </c>
      <c r="AG24" s="21" t="n">
        <f aca="false">SUMPRODUCT((Staffing!$F$5:$F$23&lt;=AG4)*(Staffing!$C$5:$C$23="Fixed")*Staffing!$D$5:$D$23*Staffing!$I$5:$I$23*(1+Assumptions!$B$36*Staffing!$J$5:$J$23))/12</f>
        <v>177774.333333333</v>
      </c>
      <c r="AH24" s="21" t="n">
        <f aca="false">SUMPRODUCT((Staffing!$F$5:$F$23&lt;=AH4)*(Staffing!$C$5:$C$23="Fixed")*Staffing!$D$5:$D$23*Staffing!$I$5:$I$23*(1+Assumptions!$B$36*Staffing!$J$5:$J$23))/12</f>
        <v>177774.333333333</v>
      </c>
      <c r="AI24" s="21" t="n">
        <f aca="false">SUMPRODUCT((Staffing!$F$5:$F$23&lt;=AI4)*(Staffing!$C$5:$C$23="Fixed")*Staffing!$D$5:$D$23*Staffing!$I$5:$I$23*(1+Assumptions!$B$36*Staffing!$J$5:$J$23))/12</f>
        <v>177774.333333333</v>
      </c>
      <c r="AJ24" s="21" t="n">
        <f aca="false">SUMPRODUCT((Staffing!$F$5:$F$23&lt;=AJ4)*(Staffing!$C$5:$C$23="Fixed")*Staffing!$D$5:$D$23*Staffing!$I$5:$I$23*(1+Assumptions!$B$36*Staffing!$J$5:$J$23))/12</f>
        <v>177774.333333333</v>
      </c>
      <c r="AK24" s="21" t="n">
        <f aca="false">SUMPRODUCT((Staffing!$F$5:$F$23&lt;=AK4)*(Staffing!$C$5:$C$23="Fixed")*Staffing!$D$5:$D$23*Staffing!$I$5:$I$23*(1+Assumptions!$B$36*Staffing!$J$5:$J$23))/12</f>
        <v>177774.333333333</v>
      </c>
      <c r="AL24" s="21" t="n">
        <f aca="false">SUMPRODUCT((Staffing!$F$5:$F$23&lt;=AL4)*(Staffing!$C$5:$C$23="Fixed")*Staffing!$D$5:$D$23*Staffing!$I$5:$I$23*(1+Assumptions!$B$36*Staffing!$J$5:$J$23))/12</f>
        <v>177774.333333333</v>
      </c>
      <c r="AM24" s="21" t="n">
        <f aca="false">SUMPRODUCT((Staffing!$F$5:$F$23&lt;=AM4)*(Staffing!$C$5:$C$23="Fixed")*Staffing!$D$5:$D$23*Staffing!$I$5:$I$23*(1+Assumptions!$B$36*Staffing!$J$5:$J$23))/12</f>
        <v>177774.333333333</v>
      </c>
      <c r="AN24" s="21" t="n">
        <f aca="false">SUMPRODUCT((Staffing!$F$5:$F$23&lt;=AN4)*(Staffing!$C$5:$C$23="Fixed")*Staffing!$D$5:$D$23*Staffing!$I$5:$I$23*(1+Assumptions!$B$36*Staffing!$J$5:$J$23))/12</f>
        <v>177774.333333333</v>
      </c>
      <c r="AO24" s="21" t="n">
        <f aca="false">SUMPRODUCT((Staffing!$F$5:$F$23&lt;=AO4)*(Staffing!$C$5:$C$23="Fixed")*Staffing!$D$5:$D$23*Staffing!$I$5:$I$23*(1+Assumptions!$B$36*Staffing!$J$5:$J$23))/12</f>
        <v>177774.333333333</v>
      </c>
    </row>
    <row r="25" customFormat="false" ht="15" hidden="false" customHeight="false" outlineLevel="0" collapsed="false">
      <c r="A25" s="8" t="s">
        <v>263</v>
      </c>
      <c r="B25" s="2"/>
      <c r="C25" s="2"/>
      <c r="D25" s="2"/>
      <c r="E25" s="2"/>
      <c r="F25" s="21" t="n">
        <f aca="false">SUMPRODUCT((Staffing!$F$5:$F$23&lt;=F4)*(Staffing!$C$5:$C$23="Residential")*((Staffing!$D$5:$D$23*(F10/Assumptions!$B$13)+Staffing!$E$5:$E$23+ABS(Staffing!$D$5:$D$23*(F10/Assumptions!$B$13)-Staffing!$E$5:$E$23))/2)*Staffing!$I$5:$I$23*(1+Assumptions!$B$36*Staffing!$J$5:$J$23))/12</f>
        <v>0</v>
      </c>
      <c r="G25" s="21" t="n">
        <f aca="false">SUMPRODUCT((Staffing!$F$5:$F$23&lt;=G4)*(Staffing!$C$5:$C$23="Residential")*((Staffing!$D$5:$D$23*(G10/Assumptions!$B$13)+Staffing!$E$5:$E$23+ABS(Staffing!$D$5:$D$23*(G10/Assumptions!$B$13)-Staffing!$E$5:$E$23))/2)*Staffing!$I$5:$I$23*(1+Assumptions!$B$36*Staffing!$J$5:$J$23))/12</f>
        <v>0</v>
      </c>
      <c r="H25" s="21" t="n">
        <f aca="false">SUMPRODUCT((Staffing!$F$5:$F$23&lt;=H4)*(Staffing!$C$5:$C$23="Residential")*((Staffing!$D$5:$D$23*(H10/Assumptions!$B$13)+Staffing!$E$5:$E$23+ABS(Staffing!$D$5:$D$23*(H10/Assumptions!$B$13)-Staffing!$E$5:$E$23))/2)*Staffing!$I$5:$I$23*(1+Assumptions!$B$36*Staffing!$J$5:$J$23))/12</f>
        <v>0</v>
      </c>
      <c r="I25" s="21" t="n">
        <f aca="false">SUMPRODUCT((Staffing!$F$5:$F$23&lt;=I4)*(Staffing!$C$5:$C$23="Residential")*((Staffing!$D$5:$D$23*(I10/Assumptions!$B$13)+Staffing!$E$5:$E$23+ABS(Staffing!$D$5:$D$23*(I10/Assumptions!$B$13)-Staffing!$E$5:$E$23))/2)*Staffing!$I$5:$I$23*(1+Assumptions!$B$36*Staffing!$J$5:$J$23))/12</f>
        <v>0</v>
      </c>
      <c r="J25" s="21" t="n">
        <f aca="false">SUMPRODUCT((Staffing!$F$5:$F$23&lt;=J4)*(Staffing!$C$5:$C$23="Residential")*((Staffing!$D$5:$D$23*(J10/Assumptions!$B$13)+Staffing!$E$5:$E$23+ABS(Staffing!$D$5:$D$23*(J10/Assumptions!$B$13)-Staffing!$E$5:$E$23))/2)*Staffing!$I$5:$I$23*(1+Assumptions!$B$36*Staffing!$J$5:$J$23))/12</f>
        <v>6608.33333333333</v>
      </c>
      <c r="K25" s="21" t="n">
        <f aca="false">SUMPRODUCT((Staffing!$F$5:$F$23&lt;=K4)*(Staffing!$C$5:$C$23="Residential")*((Staffing!$D$5:$D$23*(K10/Assumptions!$B$13)+Staffing!$E$5:$E$23+ABS(Staffing!$D$5:$D$23*(K10/Assumptions!$B$13)-Staffing!$E$5:$E$23))/2)*Staffing!$I$5:$I$23*(1+Assumptions!$B$36*Staffing!$J$5:$J$23))/12</f>
        <v>6608.33333333333</v>
      </c>
      <c r="L25" s="21" t="n">
        <f aca="false">SUMPRODUCT((Staffing!$F$5:$F$23&lt;=L4)*(Staffing!$C$5:$C$23="Residential")*((Staffing!$D$5:$D$23*(L10/Assumptions!$B$13)+Staffing!$E$5:$E$23+ABS(Staffing!$D$5:$D$23*(L10/Assumptions!$B$13)-Staffing!$E$5:$E$23))/2)*Staffing!$I$5:$I$23*(1+Assumptions!$B$36*Staffing!$J$5:$J$23))/12</f>
        <v>6608.33333333333</v>
      </c>
      <c r="M25" s="21" t="n">
        <f aca="false">SUMPRODUCT((Staffing!$F$5:$F$23&lt;=M4)*(Staffing!$C$5:$C$23="Residential")*((Staffing!$D$5:$D$23*(M10/Assumptions!$B$13)+Staffing!$E$5:$E$23+ABS(Staffing!$D$5:$D$23*(M10/Assumptions!$B$13)-Staffing!$E$5:$E$23))/2)*Staffing!$I$5:$I$23*(1+Assumptions!$B$36*Staffing!$J$5:$J$23))/12</f>
        <v>6608.33333333333</v>
      </c>
      <c r="N25" s="21" t="n">
        <f aca="false">SUMPRODUCT((Staffing!$F$5:$F$23&lt;=N4)*(Staffing!$C$5:$C$23="Residential")*((Staffing!$D$5:$D$23*(N10/Assumptions!$B$13)+Staffing!$E$5:$E$23+ABS(Staffing!$D$5:$D$23*(N10/Assumptions!$B$13)-Staffing!$E$5:$E$23))/2)*Staffing!$I$5:$I$23*(1+Assumptions!$B$36*Staffing!$J$5:$J$23))/12</f>
        <v>8260.41666666667</v>
      </c>
      <c r="O25" s="21" t="n">
        <f aca="false">SUMPRODUCT((Staffing!$F$5:$F$23&lt;=O4)*(Staffing!$C$5:$C$23="Residential")*((Staffing!$D$5:$D$23*(O10/Assumptions!$B$13)+Staffing!$E$5:$E$23+ABS(Staffing!$D$5:$D$23*(O10/Assumptions!$B$13)-Staffing!$E$5:$E$23))/2)*Staffing!$I$5:$I$23*(1+Assumptions!$B$36*Staffing!$J$5:$J$23))/12</f>
        <v>9178.24074074074</v>
      </c>
      <c r="P25" s="21" t="n">
        <f aca="false">SUMPRODUCT((Staffing!$F$5:$F$23&lt;=P4)*(Staffing!$C$5:$C$23="Residential")*((Staffing!$D$5:$D$23*(P10/Assumptions!$B$13)+Staffing!$E$5:$E$23+ABS(Staffing!$D$5:$D$23*(P10/Assumptions!$B$13)-Staffing!$E$5:$E$23))/2)*Staffing!$I$5:$I$23*(1+Assumptions!$B$36*Staffing!$J$5:$J$23))/12</f>
        <v>10096.0648148148</v>
      </c>
      <c r="Q25" s="21" t="n">
        <f aca="false">SUMPRODUCT((Staffing!$F$5:$F$23&lt;=Q4)*(Staffing!$C$5:$C$23="Residential")*((Staffing!$D$5:$D$23*(Q10/Assumptions!$B$13)+Staffing!$E$5:$E$23+ABS(Staffing!$D$5:$D$23*(Q10/Assumptions!$B$13)-Staffing!$E$5:$E$23))/2)*Staffing!$I$5:$I$23*(1+Assumptions!$B$36*Staffing!$J$5:$J$23))/12</f>
        <v>11013.8888888889</v>
      </c>
      <c r="R25" s="21" t="n">
        <f aca="false">SUMPRODUCT((Staffing!$F$5:$F$23&lt;=R4)*(Staffing!$C$5:$C$23="Residential")*((Staffing!$D$5:$D$23*(R10/Assumptions!$B$13)+Staffing!$E$5:$E$23+ABS(Staffing!$D$5:$D$23*(R10/Assumptions!$B$13)-Staffing!$E$5:$E$23))/2)*Staffing!$I$5:$I$23*(1+Assumptions!$B$36*Staffing!$J$5:$J$23))/12</f>
        <v>11931.712962963</v>
      </c>
      <c r="S25" s="21" t="n">
        <f aca="false">SUMPRODUCT((Staffing!$F$5:$F$23&lt;=S4)*(Staffing!$C$5:$C$23="Residential")*((Staffing!$D$5:$D$23*(S10/Assumptions!$B$13)+Staffing!$E$5:$E$23+ABS(Staffing!$D$5:$D$23*(S10/Assumptions!$B$13)-Staffing!$E$5:$E$23))/2)*Staffing!$I$5:$I$23*(1+Assumptions!$B$36*Staffing!$J$5:$J$23))/12</f>
        <v>12482.4074074074</v>
      </c>
      <c r="T25" s="21" t="n">
        <f aca="false">SUMPRODUCT((Staffing!$F$5:$F$23&lt;=T4)*(Staffing!$C$5:$C$23="Residential")*((Staffing!$D$5:$D$23*(T10/Assumptions!$B$13)+Staffing!$E$5:$E$23+ABS(Staffing!$D$5:$D$23*(T10/Assumptions!$B$13)-Staffing!$E$5:$E$23))/2)*Staffing!$I$5:$I$23*(1+Assumptions!$B$36*Staffing!$J$5:$J$23))/12</f>
        <v>12849.537037037</v>
      </c>
      <c r="U25" s="21" t="n">
        <f aca="false">SUMPRODUCT((Staffing!$F$5:$F$23&lt;=U4)*(Staffing!$C$5:$C$23="Residential")*((Staffing!$D$5:$D$23*(U10/Assumptions!$B$13)+Staffing!$E$5:$E$23+ABS(Staffing!$D$5:$D$23*(U10/Assumptions!$B$13)-Staffing!$E$5:$E$23))/2)*Staffing!$I$5:$I$23*(1+Assumptions!$B$36*Staffing!$J$5:$J$23))/12</f>
        <v>13216.6666666667</v>
      </c>
      <c r="V25" s="21" t="n">
        <f aca="false">SUMPRODUCT((Staffing!$F$5:$F$23&lt;=V4)*(Staffing!$C$5:$C$23="Residential")*((Staffing!$D$5:$D$23*(V10/Assumptions!$B$13)+Staffing!$E$5:$E$23+ABS(Staffing!$D$5:$D$23*(V10/Assumptions!$B$13)-Staffing!$E$5:$E$23))/2)*Staffing!$I$5:$I$23*(1+Assumptions!$B$36*Staffing!$J$5:$J$23))/12</f>
        <v>13216.6666666667</v>
      </c>
      <c r="W25" s="21" t="n">
        <f aca="false">SUMPRODUCT((Staffing!$F$5:$F$23&lt;=W4)*(Staffing!$C$5:$C$23="Residential")*((Staffing!$D$5:$D$23*(W10/Assumptions!$B$13)+Staffing!$E$5:$E$23+ABS(Staffing!$D$5:$D$23*(W10/Assumptions!$B$13)-Staffing!$E$5:$E$23))/2)*Staffing!$I$5:$I$23*(1+Assumptions!$B$36*Staffing!$J$5:$J$23))/12</f>
        <v>13216.6666666667</v>
      </c>
      <c r="X25" s="21" t="n">
        <f aca="false">SUMPRODUCT((Staffing!$F$5:$F$23&lt;=X4)*(Staffing!$C$5:$C$23="Residential")*((Staffing!$D$5:$D$23*(X10/Assumptions!$B$13)+Staffing!$E$5:$E$23+ABS(Staffing!$D$5:$D$23*(X10/Assumptions!$B$13)-Staffing!$E$5:$E$23))/2)*Staffing!$I$5:$I$23*(1+Assumptions!$B$36*Staffing!$J$5:$J$23))/12</f>
        <v>13216.6666666667</v>
      </c>
      <c r="Y25" s="21" t="n">
        <f aca="false">SUMPRODUCT((Staffing!$F$5:$F$23&lt;=Y4)*(Staffing!$C$5:$C$23="Residential")*((Staffing!$D$5:$D$23*(Y10/Assumptions!$B$13)+Staffing!$E$5:$E$23+ABS(Staffing!$D$5:$D$23*(Y10/Assumptions!$B$13)-Staffing!$E$5:$E$23))/2)*Staffing!$I$5:$I$23*(1+Assumptions!$B$36*Staffing!$J$5:$J$23))/12</f>
        <v>13216.6666666667</v>
      </c>
      <c r="Z25" s="21" t="n">
        <f aca="false">SUMPRODUCT((Staffing!$F$5:$F$23&lt;=Z4)*(Staffing!$C$5:$C$23="Residential")*((Staffing!$D$5:$D$23*(Z10/Assumptions!$B$13)+Staffing!$E$5:$E$23+ABS(Staffing!$D$5:$D$23*(Z10/Assumptions!$B$13)-Staffing!$E$5:$E$23))/2)*Staffing!$I$5:$I$23*(1+Assumptions!$B$36*Staffing!$J$5:$J$23))/12</f>
        <v>13216.6666666667</v>
      </c>
      <c r="AA25" s="21" t="n">
        <f aca="false">SUMPRODUCT((Staffing!$F$5:$F$23&lt;=AA4)*(Staffing!$C$5:$C$23="Residential")*((Staffing!$D$5:$D$23*(AA10/Assumptions!$B$13)+Staffing!$E$5:$E$23+ABS(Staffing!$D$5:$D$23*(AA10/Assumptions!$B$13)-Staffing!$E$5:$E$23))/2)*Staffing!$I$5:$I$23*(1+Assumptions!$B$36*Staffing!$J$5:$J$23))/12</f>
        <v>13216.6666666667</v>
      </c>
      <c r="AB25" s="21" t="n">
        <f aca="false">SUMPRODUCT((Staffing!$F$5:$F$23&lt;=AB4)*(Staffing!$C$5:$C$23="Residential")*((Staffing!$D$5:$D$23*(AB10/Assumptions!$B$13)+Staffing!$E$5:$E$23+ABS(Staffing!$D$5:$D$23*(AB10/Assumptions!$B$13)-Staffing!$E$5:$E$23))/2)*Staffing!$I$5:$I$23*(1+Assumptions!$B$36*Staffing!$J$5:$J$23))/12</f>
        <v>13216.6666666667</v>
      </c>
      <c r="AC25" s="21" t="n">
        <f aca="false">SUMPRODUCT((Staffing!$F$5:$F$23&lt;=AC4)*(Staffing!$C$5:$C$23="Residential")*((Staffing!$D$5:$D$23*(AC10/Assumptions!$B$13)+Staffing!$E$5:$E$23+ABS(Staffing!$D$5:$D$23*(AC10/Assumptions!$B$13)-Staffing!$E$5:$E$23))/2)*Staffing!$I$5:$I$23*(1+Assumptions!$B$36*Staffing!$J$5:$J$23))/12</f>
        <v>13216.6666666667</v>
      </c>
      <c r="AD25" s="21" t="n">
        <f aca="false">SUMPRODUCT((Staffing!$F$5:$F$23&lt;=AD4)*(Staffing!$C$5:$C$23="Residential")*((Staffing!$D$5:$D$23*(AD10/Assumptions!$B$13)+Staffing!$E$5:$E$23+ABS(Staffing!$D$5:$D$23*(AD10/Assumptions!$B$13)-Staffing!$E$5:$E$23))/2)*Staffing!$I$5:$I$23*(1+Assumptions!$B$36*Staffing!$J$5:$J$23))/12</f>
        <v>13767.3611111111</v>
      </c>
      <c r="AE25" s="21" t="n">
        <f aca="false">SUMPRODUCT((Staffing!$F$5:$F$23&lt;=AE4)*(Staffing!$C$5:$C$23="Residential")*((Staffing!$D$5:$D$23*(AE10/Assumptions!$B$13)+Staffing!$E$5:$E$23+ABS(Staffing!$D$5:$D$23*(AE10/Assumptions!$B$13)-Staffing!$E$5:$E$23))/2)*Staffing!$I$5:$I$23*(1+Assumptions!$B$36*Staffing!$J$5:$J$23))/12</f>
        <v>13767.3611111111</v>
      </c>
      <c r="AF25" s="21" t="n">
        <f aca="false">SUMPRODUCT((Staffing!$F$5:$F$23&lt;=AF4)*(Staffing!$C$5:$C$23="Residential")*((Staffing!$D$5:$D$23*(AF10/Assumptions!$B$13)+Staffing!$E$5:$E$23+ABS(Staffing!$D$5:$D$23*(AF10/Assumptions!$B$13)-Staffing!$E$5:$E$23))/2)*Staffing!$I$5:$I$23*(1+Assumptions!$B$36*Staffing!$J$5:$J$23))/12</f>
        <v>13767.3611111111</v>
      </c>
      <c r="AG25" s="21" t="n">
        <f aca="false">SUMPRODUCT((Staffing!$F$5:$F$23&lt;=AG4)*(Staffing!$C$5:$C$23="Residential")*((Staffing!$D$5:$D$23*(AG10/Assumptions!$B$13)+Staffing!$E$5:$E$23+ABS(Staffing!$D$5:$D$23*(AG10/Assumptions!$B$13)-Staffing!$E$5:$E$23))/2)*Staffing!$I$5:$I$23*(1+Assumptions!$B$36*Staffing!$J$5:$J$23))/12</f>
        <v>13767.3611111111</v>
      </c>
      <c r="AH25" s="21" t="n">
        <f aca="false">SUMPRODUCT((Staffing!$F$5:$F$23&lt;=AH4)*(Staffing!$C$5:$C$23="Residential")*((Staffing!$D$5:$D$23*(AH10/Assumptions!$B$13)+Staffing!$E$5:$E$23+ABS(Staffing!$D$5:$D$23*(AH10/Assumptions!$B$13)-Staffing!$E$5:$E$23))/2)*Staffing!$I$5:$I$23*(1+Assumptions!$B$36*Staffing!$J$5:$J$23))/12</f>
        <v>13767.3611111111</v>
      </c>
      <c r="AI25" s="21" t="n">
        <f aca="false">SUMPRODUCT((Staffing!$F$5:$F$23&lt;=AI4)*(Staffing!$C$5:$C$23="Residential")*((Staffing!$D$5:$D$23*(AI10/Assumptions!$B$13)+Staffing!$E$5:$E$23+ABS(Staffing!$D$5:$D$23*(AI10/Assumptions!$B$13)-Staffing!$E$5:$E$23))/2)*Staffing!$I$5:$I$23*(1+Assumptions!$B$36*Staffing!$J$5:$J$23))/12</f>
        <v>13767.3611111111</v>
      </c>
      <c r="AJ25" s="21" t="n">
        <f aca="false">SUMPRODUCT((Staffing!$F$5:$F$23&lt;=AJ4)*(Staffing!$C$5:$C$23="Residential")*((Staffing!$D$5:$D$23*(AJ10/Assumptions!$B$13)+Staffing!$E$5:$E$23+ABS(Staffing!$D$5:$D$23*(AJ10/Assumptions!$B$13)-Staffing!$E$5:$E$23))/2)*Staffing!$I$5:$I$23*(1+Assumptions!$B$36*Staffing!$J$5:$J$23))/12</f>
        <v>13767.3611111111</v>
      </c>
      <c r="AK25" s="21" t="n">
        <f aca="false">SUMPRODUCT((Staffing!$F$5:$F$23&lt;=AK4)*(Staffing!$C$5:$C$23="Residential")*((Staffing!$D$5:$D$23*(AK10/Assumptions!$B$13)+Staffing!$E$5:$E$23+ABS(Staffing!$D$5:$D$23*(AK10/Assumptions!$B$13)-Staffing!$E$5:$E$23))/2)*Staffing!$I$5:$I$23*(1+Assumptions!$B$36*Staffing!$J$5:$J$23))/12</f>
        <v>13767.3611111111</v>
      </c>
      <c r="AL25" s="21" t="n">
        <f aca="false">SUMPRODUCT((Staffing!$F$5:$F$23&lt;=AL4)*(Staffing!$C$5:$C$23="Residential")*((Staffing!$D$5:$D$23*(AL10/Assumptions!$B$13)+Staffing!$E$5:$E$23+ABS(Staffing!$D$5:$D$23*(AL10/Assumptions!$B$13)-Staffing!$E$5:$E$23))/2)*Staffing!$I$5:$I$23*(1+Assumptions!$B$36*Staffing!$J$5:$J$23))/12</f>
        <v>13767.3611111111</v>
      </c>
      <c r="AM25" s="21" t="n">
        <f aca="false">SUMPRODUCT((Staffing!$F$5:$F$23&lt;=AM4)*(Staffing!$C$5:$C$23="Residential")*((Staffing!$D$5:$D$23*(AM10/Assumptions!$B$13)+Staffing!$E$5:$E$23+ABS(Staffing!$D$5:$D$23*(AM10/Assumptions!$B$13)-Staffing!$E$5:$E$23))/2)*Staffing!$I$5:$I$23*(1+Assumptions!$B$36*Staffing!$J$5:$J$23))/12</f>
        <v>13767.3611111111</v>
      </c>
      <c r="AN25" s="21" t="n">
        <f aca="false">SUMPRODUCT((Staffing!$F$5:$F$23&lt;=AN4)*(Staffing!$C$5:$C$23="Residential")*((Staffing!$D$5:$D$23*(AN10/Assumptions!$B$13)+Staffing!$E$5:$E$23+ABS(Staffing!$D$5:$D$23*(AN10/Assumptions!$B$13)-Staffing!$E$5:$E$23))/2)*Staffing!$I$5:$I$23*(1+Assumptions!$B$36*Staffing!$J$5:$J$23))/12</f>
        <v>13767.3611111111</v>
      </c>
      <c r="AO25" s="21" t="n">
        <f aca="false">SUMPRODUCT((Staffing!$F$5:$F$23&lt;=AO4)*(Staffing!$C$5:$C$23="Residential")*((Staffing!$D$5:$D$23*(AO10/Assumptions!$B$13)+Staffing!$E$5:$E$23+ABS(Staffing!$D$5:$D$23*(AO10/Assumptions!$B$13)-Staffing!$E$5:$E$23))/2)*Staffing!$I$5:$I$23*(1+Assumptions!$B$36*Staffing!$J$5:$J$23))/12</f>
        <v>13767.3611111111</v>
      </c>
    </row>
    <row r="26" customFormat="false" ht="15" hidden="false" customHeight="false" outlineLevel="0" collapsed="false">
      <c r="A26" s="8" t="s">
        <v>264</v>
      </c>
      <c r="B26" s="2"/>
      <c r="C26" s="2"/>
      <c r="D26" s="2"/>
      <c r="E26" s="2"/>
      <c r="F26" s="21" t="n">
        <f aca="false">SUMPRODUCT((Staffing!$F$5:$F$23&lt;=F4)*(Staffing!$C$5:$C$23="Day program")*((Staffing!$D$5:$D$23*((F12+F13)/(Assumptions!$B$15+Assumptions!$B$17))+Staffing!$E$5:$E$23+ABS(Staffing!$D$5:$D$23*((F12+F13)/(Assumptions!$B$15+Assumptions!$B$17))-Staffing!$E$5:$E$23))/2)*Staffing!$I$5:$I$23*(1+Assumptions!$B$36*Staffing!$J$5:$J$23))/12</f>
        <v>0</v>
      </c>
      <c r="G26" s="21" t="n">
        <f aca="false">SUMPRODUCT((Staffing!$F$5:$F$23&lt;=G4)*(Staffing!$C$5:$C$23="Day program")*((Staffing!$D$5:$D$23*((G12+G13)/(Assumptions!$B$15+Assumptions!$B$17))+Staffing!$E$5:$E$23+ABS(Staffing!$D$5:$D$23*((G12+G13)/(Assumptions!$B$15+Assumptions!$B$17))-Staffing!$E$5:$E$23))/2)*Staffing!$I$5:$I$23*(1+Assumptions!$B$36*Staffing!$J$5:$J$23))/12</f>
        <v>0</v>
      </c>
      <c r="H26" s="21" t="n">
        <f aca="false">SUMPRODUCT((Staffing!$F$5:$F$23&lt;=H4)*(Staffing!$C$5:$C$23="Day program")*((Staffing!$D$5:$D$23*((H12+H13)/(Assumptions!$B$15+Assumptions!$B$17))+Staffing!$E$5:$E$23+ABS(Staffing!$D$5:$D$23*((H12+H13)/(Assumptions!$B$15+Assumptions!$B$17))-Staffing!$E$5:$E$23))/2)*Staffing!$I$5:$I$23*(1+Assumptions!$B$36*Staffing!$J$5:$J$23))/12</f>
        <v>0</v>
      </c>
      <c r="I26" s="21" t="n">
        <f aca="false">SUMPRODUCT((Staffing!$F$5:$F$23&lt;=I4)*(Staffing!$C$5:$C$23="Day program")*((Staffing!$D$5:$D$23*((I12+I13)/(Assumptions!$B$15+Assumptions!$B$17))+Staffing!$E$5:$E$23+ABS(Staffing!$D$5:$D$23*((I12+I13)/(Assumptions!$B$15+Assumptions!$B$17))-Staffing!$E$5:$E$23))/2)*Staffing!$I$5:$I$23*(1+Assumptions!$B$36*Staffing!$J$5:$J$23))/12</f>
        <v>0</v>
      </c>
      <c r="J26" s="21" t="n">
        <f aca="false">SUMPRODUCT((Staffing!$F$5:$F$23&lt;=J4)*(Staffing!$C$5:$C$23="Day program")*((Staffing!$D$5:$D$23*((J12+J13)/(Assumptions!$B$15+Assumptions!$B$17))+Staffing!$E$5:$E$23+ABS(Staffing!$D$5:$D$23*((J12+J13)/(Assumptions!$B$15+Assumptions!$B$17))-Staffing!$E$5:$E$23))/2)*Staffing!$I$5:$I$23*(1+Assumptions!$B$36*Staffing!$J$5:$J$23))/12</f>
        <v>0</v>
      </c>
      <c r="K26" s="21" t="n">
        <f aca="false">SUMPRODUCT((Staffing!$F$5:$F$23&lt;=K4)*(Staffing!$C$5:$C$23="Day program")*((Staffing!$D$5:$D$23*((K12+K13)/(Assumptions!$B$15+Assumptions!$B$17))+Staffing!$E$5:$E$23+ABS(Staffing!$D$5:$D$23*((K12+K13)/(Assumptions!$B$15+Assumptions!$B$17))-Staffing!$E$5:$E$23))/2)*Staffing!$I$5:$I$23*(1+Assumptions!$B$36*Staffing!$J$5:$J$23))/12</f>
        <v>0</v>
      </c>
      <c r="L26" s="21" t="n">
        <f aca="false">SUMPRODUCT((Staffing!$F$5:$F$23&lt;=L4)*(Staffing!$C$5:$C$23="Day program")*((Staffing!$D$5:$D$23*((L12+L13)/(Assumptions!$B$15+Assumptions!$B$17))+Staffing!$E$5:$E$23+ABS(Staffing!$D$5:$D$23*((L12+L13)/(Assumptions!$B$15+Assumptions!$B$17))-Staffing!$E$5:$E$23))/2)*Staffing!$I$5:$I$23*(1+Assumptions!$B$36*Staffing!$J$5:$J$23))/12</f>
        <v>0</v>
      </c>
      <c r="M26" s="21" t="n">
        <f aca="false">SUMPRODUCT((Staffing!$F$5:$F$23&lt;=M4)*(Staffing!$C$5:$C$23="Day program")*((Staffing!$D$5:$D$23*((M12+M13)/(Assumptions!$B$15+Assumptions!$B$17))+Staffing!$E$5:$E$23+ABS(Staffing!$D$5:$D$23*((M12+M13)/(Assumptions!$B$15+Assumptions!$B$17))-Staffing!$E$5:$E$23))/2)*Staffing!$I$5:$I$23*(1+Assumptions!$B$36*Staffing!$J$5:$J$23))/12</f>
        <v>6608.33333333333</v>
      </c>
      <c r="N26" s="21" t="n">
        <f aca="false">SUMPRODUCT((Staffing!$F$5:$F$23&lt;=N4)*(Staffing!$C$5:$C$23="Day program")*((Staffing!$D$5:$D$23*((N12+N13)/(Assumptions!$B$15+Assumptions!$B$17))+Staffing!$E$5:$E$23+ABS(Staffing!$D$5:$D$23*((N12+N13)/(Assumptions!$B$15+Assumptions!$B$17))-Staffing!$E$5:$E$23))/2)*Staffing!$I$5:$I$23*(1+Assumptions!$B$36*Staffing!$J$5:$J$23))/12</f>
        <v>6608.33333333333</v>
      </c>
      <c r="O26" s="21" t="n">
        <f aca="false">SUMPRODUCT((Staffing!$F$5:$F$23&lt;=O4)*(Staffing!$C$5:$C$23="Day program")*((Staffing!$D$5:$D$23*((O12+O13)/(Assumptions!$B$15+Assumptions!$B$17))+Staffing!$E$5:$E$23+ABS(Staffing!$D$5:$D$23*((O12+O13)/(Assumptions!$B$15+Assumptions!$B$17))-Staffing!$E$5:$E$23))/2)*Staffing!$I$5:$I$23*(1+Assumptions!$B$36*Staffing!$J$5:$J$23))/12</f>
        <v>6608.33333333333</v>
      </c>
      <c r="P26" s="21" t="n">
        <f aca="false">SUMPRODUCT((Staffing!$F$5:$F$23&lt;=P4)*(Staffing!$C$5:$C$23="Day program")*((Staffing!$D$5:$D$23*((P12+P13)/(Assumptions!$B$15+Assumptions!$B$17))+Staffing!$E$5:$E$23+ABS(Staffing!$D$5:$D$23*((P12+P13)/(Assumptions!$B$15+Assumptions!$B$17))-Staffing!$E$5:$E$23))/2)*Staffing!$I$5:$I$23*(1+Assumptions!$B$36*Staffing!$J$5:$J$23))/12</f>
        <v>6608.33333333333</v>
      </c>
      <c r="Q26" s="21" t="n">
        <f aca="false">SUMPRODUCT((Staffing!$F$5:$F$23&lt;=Q4)*(Staffing!$C$5:$C$23="Day program")*((Staffing!$D$5:$D$23*((Q12+Q13)/(Assumptions!$B$15+Assumptions!$B$17))+Staffing!$E$5:$E$23+ABS(Staffing!$D$5:$D$23*((Q12+Q13)/(Assumptions!$B$15+Assumptions!$B$17))-Staffing!$E$5:$E$23))/2)*Staffing!$I$5:$I$23*(1+Assumptions!$B$36*Staffing!$J$5:$J$23))/12</f>
        <v>6934.67078189301</v>
      </c>
      <c r="R26" s="21" t="n">
        <f aca="false">SUMPRODUCT((Staffing!$F$5:$F$23&lt;=R4)*(Staffing!$C$5:$C$23="Day program")*((Staffing!$D$5:$D$23*((R12+R13)/(Assumptions!$B$15+Assumptions!$B$17))+Staffing!$E$5:$E$23+ABS(Staffing!$D$5:$D$23*((R12+R13)/(Assumptions!$B$15+Assumptions!$B$17))-Staffing!$E$5:$E$23))/2)*Staffing!$I$5:$I$23*(1+Assumptions!$B$36*Staffing!$J$5:$J$23))/12</f>
        <v>8484.77366255144</v>
      </c>
      <c r="S26" s="21" t="n">
        <f aca="false">SUMPRODUCT((Staffing!$F$5:$F$23&lt;=S4)*(Staffing!$C$5:$C$23="Day program")*((Staffing!$D$5:$D$23*((S12+S13)/(Assumptions!$B$15+Assumptions!$B$17))+Staffing!$E$5:$E$23+ABS(Staffing!$D$5:$D$23*((S12+S13)/(Assumptions!$B$15+Assumptions!$B$17))-Staffing!$E$5:$E$23))/2)*Staffing!$I$5:$I$23*(1+Assumptions!$B$36*Staffing!$J$5:$J$23))/12</f>
        <v>10034.8765432099</v>
      </c>
      <c r="T26" s="21" t="n">
        <f aca="false">SUMPRODUCT((Staffing!$F$5:$F$23&lt;=T4)*(Staffing!$C$5:$C$23="Day program")*((Staffing!$D$5:$D$23*((T12+T13)/(Assumptions!$B$15+Assumptions!$B$17))+Staffing!$E$5:$E$23+ABS(Staffing!$D$5:$D$23*((T12+T13)/(Assumptions!$B$15+Assumptions!$B$17))-Staffing!$E$5:$E$23))/2)*Staffing!$I$5:$I$23*(1+Assumptions!$B$36*Staffing!$J$5:$J$23))/12</f>
        <v>11584.9794238683</v>
      </c>
      <c r="U26" s="21" t="n">
        <f aca="false">SUMPRODUCT((Staffing!$F$5:$F$23&lt;=U4)*(Staffing!$C$5:$C$23="Day program")*((Staffing!$D$5:$D$23*((U12+U13)/(Assumptions!$B$15+Assumptions!$B$17))+Staffing!$E$5:$E$23+ABS(Staffing!$D$5:$D$23*((U12+U13)/(Assumptions!$B$15+Assumptions!$B$17))-Staffing!$E$5:$E$23))/2)*Staffing!$I$5:$I$23*(1+Assumptions!$B$36*Staffing!$J$5:$J$23))/12</f>
        <v>12400.8230452675</v>
      </c>
      <c r="V26" s="21" t="n">
        <f aca="false">SUMPRODUCT((Staffing!$F$5:$F$23&lt;=V4)*(Staffing!$C$5:$C$23="Day program")*((Staffing!$D$5:$D$23*((V12+V13)/(Assumptions!$B$15+Assumptions!$B$17))+Staffing!$E$5:$E$23+ABS(Staffing!$D$5:$D$23*((V12+V13)/(Assumptions!$B$15+Assumptions!$B$17))-Staffing!$E$5:$E$23))/2)*Staffing!$I$5:$I$23*(1+Assumptions!$B$36*Staffing!$J$5:$J$23))/12</f>
        <v>13216.6666666667</v>
      </c>
      <c r="W26" s="21" t="n">
        <f aca="false">SUMPRODUCT((Staffing!$F$5:$F$23&lt;=W4)*(Staffing!$C$5:$C$23="Day program")*((Staffing!$D$5:$D$23*((W12+W13)/(Assumptions!$B$15+Assumptions!$B$17))+Staffing!$E$5:$E$23+ABS(Staffing!$D$5:$D$23*((W12+W13)/(Assumptions!$B$15+Assumptions!$B$17))-Staffing!$E$5:$E$23))/2)*Staffing!$I$5:$I$23*(1+Assumptions!$B$36*Staffing!$J$5:$J$23))/12</f>
        <v>13216.6666666667</v>
      </c>
      <c r="X26" s="21" t="n">
        <f aca="false">SUMPRODUCT((Staffing!$F$5:$F$23&lt;=X4)*(Staffing!$C$5:$C$23="Day program")*((Staffing!$D$5:$D$23*((X12+X13)/(Assumptions!$B$15+Assumptions!$B$17))+Staffing!$E$5:$E$23+ABS(Staffing!$D$5:$D$23*((X12+X13)/(Assumptions!$B$15+Assumptions!$B$17))-Staffing!$E$5:$E$23))/2)*Staffing!$I$5:$I$23*(1+Assumptions!$B$36*Staffing!$J$5:$J$23))/12</f>
        <v>13216.6666666667</v>
      </c>
      <c r="Y26" s="21" t="n">
        <f aca="false">SUMPRODUCT((Staffing!$F$5:$F$23&lt;=Y4)*(Staffing!$C$5:$C$23="Day program")*((Staffing!$D$5:$D$23*((Y12+Y13)/(Assumptions!$B$15+Assumptions!$B$17))+Staffing!$E$5:$E$23+ABS(Staffing!$D$5:$D$23*((Y12+Y13)/(Assumptions!$B$15+Assumptions!$B$17))-Staffing!$E$5:$E$23))/2)*Staffing!$I$5:$I$23*(1+Assumptions!$B$36*Staffing!$J$5:$J$23))/12</f>
        <v>13216.6666666667</v>
      </c>
      <c r="Z26" s="21" t="n">
        <f aca="false">SUMPRODUCT((Staffing!$F$5:$F$23&lt;=Z4)*(Staffing!$C$5:$C$23="Day program")*((Staffing!$D$5:$D$23*((Z12+Z13)/(Assumptions!$B$15+Assumptions!$B$17))+Staffing!$E$5:$E$23+ABS(Staffing!$D$5:$D$23*((Z12+Z13)/(Assumptions!$B$15+Assumptions!$B$17))-Staffing!$E$5:$E$23))/2)*Staffing!$I$5:$I$23*(1+Assumptions!$B$36*Staffing!$J$5:$J$23))/12</f>
        <v>13216.6666666667</v>
      </c>
      <c r="AA26" s="21" t="n">
        <f aca="false">SUMPRODUCT((Staffing!$F$5:$F$23&lt;=AA4)*(Staffing!$C$5:$C$23="Day program")*((Staffing!$D$5:$D$23*((AA12+AA13)/(Assumptions!$B$15+Assumptions!$B$17))+Staffing!$E$5:$E$23+ABS(Staffing!$D$5:$D$23*((AA12+AA13)/(Assumptions!$B$15+Assumptions!$B$17))-Staffing!$E$5:$E$23))/2)*Staffing!$I$5:$I$23*(1+Assumptions!$B$36*Staffing!$J$5:$J$23))/12</f>
        <v>13216.6666666667</v>
      </c>
      <c r="AB26" s="21" t="n">
        <f aca="false">SUMPRODUCT((Staffing!$F$5:$F$23&lt;=AB4)*(Staffing!$C$5:$C$23="Day program")*((Staffing!$D$5:$D$23*((AB12+AB13)/(Assumptions!$B$15+Assumptions!$B$17))+Staffing!$E$5:$E$23+ABS(Staffing!$D$5:$D$23*((AB12+AB13)/(Assumptions!$B$15+Assumptions!$B$17))-Staffing!$E$5:$E$23))/2)*Staffing!$I$5:$I$23*(1+Assumptions!$B$36*Staffing!$J$5:$J$23))/12</f>
        <v>13216.6666666667</v>
      </c>
      <c r="AC26" s="21" t="n">
        <f aca="false">SUMPRODUCT((Staffing!$F$5:$F$23&lt;=AC4)*(Staffing!$C$5:$C$23="Day program")*((Staffing!$D$5:$D$23*((AC12+AC13)/(Assumptions!$B$15+Assumptions!$B$17))+Staffing!$E$5:$E$23+ABS(Staffing!$D$5:$D$23*((AC12+AC13)/(Assumptions!$B$15+Assumptions!$B$17))-Staffing!$E$5:$E$23))/2)*Staffing!$I$5:$I$23*(1+Assumptions!$B$36*Staffing!$J$5:$J$23))/12</f>
        <v>13216.6666666667</v>
      </c>
      <c r="AD26" s="21" t="n">
        <f aca="false">SUMPRODUCT((Staffing!$F$5:$F$23&lt;=AD4)*(Staffing!$C$5:$C$23="Day program")*((Staffing!$D$5:$D$23*((AD12+AD13)/(Assumptions!$B$15+Assumptions!$B$17))+Staffing!$E$5:$E$23+ABS(Staffing!$D$5:$D$23*((AD12+AD13)/(Assumptions!$B$15+Assumptions!$B$17))-Staffing!$E$5:$E$23))/2)*Staffing!$I$5:$I$23*(1+Assumptions!$B$36*Staffing!$J$5:$J$23))/12</f>
        <v>13216.6666666667</v>
      </c>
      <c r="AE26" s="21" t="n">
        <f aca="false">SUMPRODUCT((Staffing!$F$5:$F$23&lt;=AE4)*(Staffing!$C$5:$C$23="Day program")*((Staffing!$D$5:$D$23*((AE12+AE13)/(Assumptions!$B$15+Assumptions!$B$17))+Staffing!$E$5:$E$23+ABS(Staffing!$D$5:$D$23*((AE12+AE13)/(Assumptions!$B$15+Assumptions!$B$17))-Staffing!$E$5:$E$23))/2)*Staffing!$I$5:$I$23*(1+Assumptions!$B$36*Staffing!$J$5:$J$23))/12</f>
        <v>13216.6666666667</v>
      </c>
      <c r="AF26" s="21" t="n">
        <f aca="false">SUMPRODUCT((Staffing!$F$5:$F$23&lt;=AF4)*(Staffing!$C$5:$C$23="Day program")*((Staffing!$D$5:$D$23*((AF12+AF13)/(Assumptions!$B$15+Assumptions!$B$17))+Staffing!$E$5:$E$23+ABS(Staffing!$D$5:$D$23*((AF12+AF13)/(Assumptions!$B$15+Assumptions!$B$17))-Staffing!$E$5:$E$23))/2)*Staffing!$I$5:$I$23*(1+Assumptions!$B$36*Staffing!$J$5:$J$23))/12</f>
        <v>13216.6666666667</v>
      </c>
      <c r="AG26" s="21" t="n">
        <f aca="false">SUMPRODUCT((Staffing!$F$5:$F$23&lt;=AG4)*(Staffing!$C$5:$C$23="Day program")*((Staffing!$D$5:$D$23*((AG12+AG13)/(Assumptions!$B$15+Assumptions!$B$17))+Staffing!$E$5:$E$23+ABS(Staffing!$D$5:$D$23*((AG12+AG13)/(Assumptions!$B$15+Assumptions!$B$17))-Staffing!$E$5:$E$23))/2)*Staffing!$I$5:$I$23*(1+Assumptions!$B$36*Staffing!$J$5:$J$23))/12</f>
        <v>13216.6666666667</v>
      </c>
      <c r="AH26" s="21" t="n">
        <f aca="false">SUMPRODUCT((Staffing!$F$5:$F$23&lt;=AH4)*(Staffing!$C$5:$C$23="Day program")*((Staffing!$D$5:$D$23*((AH12+AH13)/(Assumptions!$B$15+Assumptions!$B$17))+Staffing!$E$5:$E$23+ABS(Staffing!$D$5:$D$23*((AH12+AH13)/(Assumptions!$B$15+Assumptions!$B$17))-Staffing!$E$5:$E$23))/2)*Staffing!$I$5:$I$23*(1+Assumptions!$B$36*Staffing!$J$5:$J$23))/12</f>
        <v>13216.6666666667</v>
      </c>
      <c r="AI26" s="21" t="n">
        <f aca="false">SUMPRODUCT((Staffing!$F$5:$F$23&lt;=AI4)*(Staffing!$C$5:$C$23="Day program")*((Staffing!$D$5:$D$23*((AI12+AI13)/(Assumptions!$B$15+Assumptions!$B$17))+Staffing!$E$5:$E$23+ABS(Staffing!$D$5:$D$23*((AI12+AI13)/(Assumptions!$B$15+Assumptions!$B$17))-Staffing!$E$5:$E$23))/2)*Staffing!$I$5:$I$23*(1+Assumptions!$B$36*Staffing!$J$5:$J$23))/12</f>
        <v>13216.6666666667</v>
      </c>
      <c r="AJ26" s="21" t="n">
        <f aca="false">SUMPRODUCT((Staffing!$F$5:$F$23&lt;=AJ4)*(Staffing!$C$5:$C$23="Day program")*((Staffing!$D$5:$D$23*((AJ12+AJ13)/(Assumptions!$B$15+Assumptions!$B$17))+Staffing!$E$5:$E$23+ABS(Staffing!$D$5:$D$23*((AJ12+AJ13)/(Assumptions!$B$15+Assumptions!$B$17))-Staffing!$E$5:$E$23))/2)*Staffing!$I$5:$I$23*(1+Assumptions!$B$36*Staffing!$J$5:$J$23))/12</f>
        <v>13216.6666666667</v>
      </c>
      <c r="AK26" s="21" t="n">
        <f aca="false">SUMPRODUCT((Staffing!$F$5:$F$23&lt;=AK4)*(Staffing!$C$5:$C$23="Day program")*((Staffing!$D$5:$D$23*((AK12+AK13)/(Assumptions!$B$15+Assumptions!$B$17))+Staffing!$E$5:$E$23+ABS(Staffing!$D$5:$D$23*((AK12+AK13)/(Assumptions!$B$15+Assumptions!$B$17))-Staffing!$E$5:$E$23))/2)*Staffing!$I$5:$I$23*(1+Assumptions!$B$36*Staffing!$J$5:$J$23))/12</f>
        <v>13216.6666666667</v>
      </c>
      <c r="AL26" s="21" t="n">
        <f aca="false">SUMPRODUCT((Staffing!$F$5:$F$23&lt;=AL4)*(Staffing!$C$5:$C$23="Day program")*((Staffing!$D$5:$D$23*((AL12+AL13)/(Assumptions!$B$15+Assumptions!$B$17))+Staffing!$E$5:$E$23+ABS(Staffing!$D$5:$D$23*((AL12+AL13)/(Assumptions!$B$15+Assumptions!$B$17))-Staffing!$E$5:$E$23))/2)*Staffing!$I$5:$I$23*(1+Assumptions!$B$36*Staffing!$J$5:$J$23))/12</f>
        <v>13216.6666666667</v>
      </c>
      <c r="AM26" s="21" t="n">
        <f aca="false">SUMPRODUCT((Staffing!$F$5:$F$23&lt;=AM4)*(Staffing!$C$5:$C$23="Day program")*((Staffing!$D$5:$D$23*((AM12+AM13)/(Assumptions!$B$15+Assumptions!$B$17))+Staffing!$E$5:$E$23+ABS(Staffing!$D$5:$D$23*((AM12+AM13)/(Assumptions!$B$15+Assumptions!$B$17))-Staffing!$E$5:$E$23))/2)*Staffing!$I$5:$I$23*(1+Assumptions!$B$36*Staffing!$J$5:$J$23))/12</f>
        <v>13216.6666666667</v>
      </c>
      <c r="AN26" s="21" t="n">
        <f aca="false">SUMPRODUCT((Staffing!$F$5:$F$23&lt;=AN4)*(Staffing!$C$5:$C$23="Day program")*((Staffing!$D$5:$D$23*((AN12+AN13)/(Assumptions!$B$15+Assumptions!$B$17))+Staffing!$E$5:$E$23+ABS(Staffing!$D$5:$D$23*((AN12+AN13)/(Assumptions!$B$15+Assumptions!$B$17))-Staffing!$E$5:$E$23))/2)*Staffing!$I$5:$I$23*(1+Assumptions!$B$36*Staffing!$J$5:$J$23))/12</f>
        <v>13216.6666666667</v>
      </c>
      <c r="AO26" s="21" t="n">
        <f aca="false">SUMPRODUCT((Staffing!$F$5:$F$23&lt;=AO4)*(Staffing!$C$5:$C$23="Day program")*((Staffing!$D$5:$D$23*((AO12+AO13)/(Assumptions!$B$15+Assumptions!$B$17))+Staffing!$E$5:$E$23+ABS(Staffing!$D$5:$D$23*((AO12+AO13)/(Assumptions!$B$15+Assumptions!$B$17))-Staffing!$E$5:$E$23))/2)*Staffing!$I$5:$I$23*(1+Assumptions!$B$36*Staffing!$J$5:$J$23))/12</f>
        <v>13216.6666666667</v>
      </c>
    </row>
    <row r="27" customFormat="false" ht="15" hidden="false" customHeight="false" outlineLevel="0" collapsed="false">
      <c r="A27" s="8" t="s">
        <v>265</v>
      </c>
      <c r="B27" s="2"/>
      <c r="C27" s="2"/>
      <c r="D27" s="2"/>
      <c r="E27" s="2"/>
      <c r="F27" s="21" t="n">
        <f aca="false">SUMPRODUCT((Staffing!$F$5:$F$23&lt;=F4)*(Staffing!$C$5:$C$23="Outpatient")*((Staffing!$D$5:$D$23*(F14/Assumptions!$B$19)+Staffing!$E$5:$E$23+ABS(Staffing!$D$5:$D$23*(F14/Assumptions!$B$19)-Staffing!$E$5:$E$23))/2)*Staffing!$I$5:$I$23*(1+Assumptions!$B$36*Staffing!$J$5:$J$23))/12</f>
        <v>0</v>
      </c>
      <c r="G27" s="21" t="n">
        <f aca="false">SUMPRODUCT((Staffing!$F$5:$F$23&lt;=G4)*(Staffing!$C$5:$C$23="Outpatient")*((Staffing!$D$5:$D$23*(G14/Assumptions!$B$19)+Staffing!$E$5:$E$23+ABS(Staffing!$D$5:$D$23*(G14/Assumptions!$B$19)-Staffing!$E$5:$E$23))/2)*Staffing!$I$5:$I$23*(1+Assumptions!$B$36*Staffing!$J$5:$J$23))/12</f>
        <v>0</v>
      </c>
      <c r="H27" s="21" t="n">
        <f aca="false">SUMPRODUCT((Staffing!$F$5:$F$23&lt;=H4)*(Staffing!$C$5:$C$23="Outpatient")*((Staffing!$D$5:$D$23*(H14/Assumptions!$B$19)+Staffing!$E$5:$E$23+ABS(Staffing!$D$5:$D$23*(H14/Assumptions!$B$19)-Staffing!$E$5:$E$23))/2)*Staffing!$I$5:$I$23*(1+Assumptions!$B$36*Staffing!$J$5:$J$23))/12</f>
        <v>0</v>
      </c>
      <c r="I27" s="21" t="n">
        <f aca="false">SUMPRODUCT((Staffing!$F$5:$F$23&lt;=I4)*(Staffing!$C$5:$C$23="Outpatient")*((Staffing!$D$5:$D$23*(I14/Assumptions!$B$19)+Staffing!$E$5:$E$23+ABS(Staffing!$D$5:$D$23*(I14/Assumptions!$B$19)-Staffing!$E$5:$E$23))/2)*Staffing!$I$5:$I$23*(1+Assumptions!$B$36*Staffing!$J$5:$J$23))/12</f>
        <v>0</v>
      </c>
      <c r="J27" s="21" t="n">
        <f aca="false">SUMPRODUCT((Staffing!$F$5:$F$23&lt;=J4)*(Staffing!$C$5:$C$23="Outpatient")*((Staffing!$D$5:$D$23*(J14/Assumptions!$B$19)+Staffing!$E$5:$E$23+ABS(Staffing!$D$5:$D$23*(J14/Assumptions!$B$19)-Staffing!$E$5:$E$23))/2)*Staffing!$I$5:$I$23*(1+Assumptions!$B$36*Staffing!$J$5:$J$23))/12</f>
        <v>0</v>
      </c>
      <c r="K27" s="21" t="n">
        <f aca="false">SUMPRODUCT((Staffing!$F$5:$F$23&lt;=K4)*(Staffing!$C$5:$C$23="Outpatient")*((Staffing!$D$5:$D$23*(K14/Assumptions!$B$19)+Staffing!$E$5:$E$23+ABS(Staffing!$D$5:$D$23*(K14/Assumptions!$B$19)-Staffing!$E$5:$E$23))/2)*Staffing!$I$5:$I$23*(1+Assumptions!$B$36*Staffing!$J$5:$J$23))/12</f>
        <v>0</v>
      </c>
      <c r="L27" s="21" t="n">
        <f aca="false">SUMPRODUCT((Staffing!$F$5:$F$23&lt;=L4)*(Staffing!$C$5:$C$23="Outpatient")*((Staffing!$D$5:$D$23*(L14/Assumptions!$B$19)+Staffing!$E$5:$E$23+ABS(Staffing!$D$5:$D$23*(L14/Assumptions!$B$19)-Staffing!$E$5:$E$23))/2)*Staffing!$I$5:$I$23*(1+Assumptions!$B$36*Staffing!$J$5:$J$23))/12</f>
        <v>0</v>
      </c>
      <c r="M27" s="21" t="n">
        <f aca="false">SUMPRODUCT((Staffing!$F$5:$F$23&lt;=M4)*(Staffing!$C$5:$C$23="Outpatient")*((Staffing!$D$5:$D$23*(M14/Assumptions!$B$19)+Staffing!$E$5:$E$23+ABS(Staffing!$D$5:$D$23*(M14/Assumptions!$B$19)-Staffing!$E$5:$E$23))/2)*Staffing!$I$5:$I$23*(1+Assumptions!$B$36*Staffing!$J$5:$J$23))/12</f>
        <v>0</v>
      </c>
      <c r="N27" s="21" t="n">
        <f aca="false">SUMPRODUCT((Staffing!$F$5:$F$23&lt;=N4)*(Staffing!$C$5:$C$23="Outpatient")*((Staffing!$D$5:$D$23*(N14/Assumptions!$B$19)+Staffing!$E$5:$E$23+ABS(Staffing!$D$5:$D$23*(N14/Assumptions!$B$19)-Staffing!$E$5:$E$23))/2)*Staffing!$I$5:$I$23*(1+Assumptions!$B$36*Staffing!$J$5:$J$23))/12</f>
        <v>0</v>
      </c>
      <c r="O27" s="21" t="n">
        <f aca="false">SUMPRODUCT((Staffing!$F$5:$F$23&lt;=O4)*(Staffing!$C$5:$C$23="Outpatient")*((Staffing!$D$5:$D$23*(O14/Assumptions!$B$19)+Staffing!$E$5:$E$23+ABS(Staffing!$D$5:$D$23*(O14/Assumptions!$B$19)-Staffing!$E$5:$E$23))/2)*Staffing!$I$5:$I$23*(1+Assumptions!$B$36*Staffing!$J$5:$J$23))/12</f>
        <v>0</v>
      </c>
      <c r="P27" s="21" t="n">
        <f aca="false">SUMPRODUCT((Staffing!$F$5:$F$23&lt;=P4)*(Staffing!$C$5:$C$23="Outpatient")*((Staffing!$D$5:$D$23*(P14/Assumptions!$B$19)+Staffing!$E$5:$E$23+ABS(Staffing!$D$5:$D$23*(P14/Assumptions!$B$19)-Staffing!$E$5:$E$23))/2)*Staffing!$I$5:$I$23*(1+Assumptions!$B$36*Staffing!$J$5:$J$23))/12</f>
        <v>0</v>
      </c>
      <c r="Q27" s="21" t="n">
        <f aca="false">SUMPRODUCT((Staffing!$F$5:$F$23&lt;=Q4)*(Staffing!$C$5:$C$23="Outpatient")*((Staffing!$D$5:$D$23*(Q14/Assumptions!$B$19)+Staffing!$E$5:$E$23+ABS(Staffing!$D$5:$D$23*(Q14/Assumptions!$B$19)-Staffing!$E$5:$E$23))/2)*Staffing!$I$5:$I$23*(1+Assumptions!$B$36*Staffing!$J$5:$J$23))/12</f>
        <v>0</v>
      </c>
      <c r="R27" s="21" t="n">
        <f aca="false">SUMPRODUCT((Staffing!$F$5:$F$23&lt;=R4)*(Staffing!$C$5:$C$23="Outpatient")*((Staffing!$D$5:$D$23*(R14/Assumptions!$B$19)+Staffing!$E$5:$E$23+ABS(Staffing!$D$5:$D$23*(R14/Assumptions!$B$19)-Staffing!$E$5:$E$23))/2)*Staffing!$I$5:$I$23*(1+Assumptions!$B$36*Staffing!$J$5:$J$23))/12</f>
        <v>0</v>
      </c>
      <c r="S27" s="21" t="n">
        <f aca="false">SUMPRODUCT((Staffing!$F$5:$F$23&lt;=S4)*(Staffing!$C$5:$C$23="Outpatient")*((Staffing!$D$5:$D$23*(S14/Assumptions!$B$19)+Staffing!$E$5:$E$23+ABS(Staffing!$D$5:$D$23*(S14/Assumptions!$B$19)-Staffing!$E$5:$E$23))/2)*Staffing!$I$5:$I$23*(1+Assumptions!$B$36*Staffing!$J$5:$J$23))/12</f>
        <v>0</v>
      </c>
      <c r="T27" s="21" t="n">
        <f aca="false">SUMPRODUCT((Staffing!$F$5:$F$23&lt;=T4)*(Staffing!$C$5:$C$23="Outpatient")*((Staffing!$D$5:$D$23*(T14/Assumptions!$B$19)+Staffing!$E$5:$E$23+ABS(Staffing!$D$5:$D$23*(T14/Assumptions!$B$19)-Staffing!$E$5:$E$23))/2)*Staffing!$I$5:$I$23*(1+Assumptions!$B$36*Staffing!$J$5:$J$23))/12</f>
        <v>0</v>
      </c>
      <c r="U27" s="21" t="n">
        <f aca="false">SUMPRODUCT((Staffing!$F$5:$F$23&lt;=U4)*(Staffing!$C$5:$C$23="Outpatient")*((Staffing!$D$5:$D$23*(U14/Assumptions!$B$19)+Staffing!$E$5:$E$23+ABS(Staffing!$D$5:$D$23*(U14/Assumptions!$B$19)-Staffing!$E$5:$E$23))/2)*Staffing!$I$5:$I$23*(1+Assumptions!$B$36*Staffing!$J$5:$J$23))/12</f>
        <v>0</v>
      </c>
      <c r="V27" s="21" t="n">
        <f aca="false">SUMPRODUCT((Staffing!$F$5:$F$23&lt;=V4)*(Staffing!$C$5:$C$23="Outpatient")*((Staffing!$D$5:$D$23*(V14/Assumptions!$B$19)+Staffing!$E$5:$E$23+ABS(Staffing!$D$5:$D$23*(V14/Assumptions!$B$19)-Staffing!$E$5:$E$23))/2)*Staffing!$I$5:$I$23*(1+Assumptions!$B$36*Staffing!$J$5:$J$23))/12</f>
        <v>0</v>
      </c>
      <c r="W27" s="21" t="n">
        <f aca="false">SUMPRODUCT((Staffing!$F$5:$F$23&lt;=W4)*(Staffing!$C$5:$C$23="Outpatient")*((Staffing!$D$5:$D$23*(W14/Assumptions!$B$19)+Staffing!$E$5:$E$23+ABS(Staffing!$D$5:$D$23*(W14/Assumptions!$B$19)-Staffing!$E$5:$E$23))/2)*Staffing!$I$5:$I$23*(1+Assumptions!$B$36*Staffing!$J$5:$J$23))/12</f>
        <v>0</v>
      </c>
      <c r="X27" s="21" t="n">
        <f aca="false">SUMPRODUCT((Staffing!$F$5:$F$23&lt;=X4)*(Staffing!$C$5:$C$23="Outpatient")*((Staffing!$D$5:$D$23*(X14/Assumptions!$B$19)+Staffing!$E$5:$E$23+ABS(Staffing!$D$5:$D$23*(X14/Assumptions!$B$19)-Staffing!$E$5:$E$23))/2)*Staffing!$I$5:$I$23*(1+Assumptions!$B$36*Staffing!$J$5:$J$23))/12</f>
        <v>0</v>
      </c>
      <c r="Y27" s="21" t="n">
        <f aca="false">SUMPRODUCT((Staffing!$F$5:$F$23&lt;=Y4)*(Staffing!$C$5:$C$23="Outpatient")*((Staffing!$D$5:$D$23*(Y14/Assumptions!$B$19)+Staffing!$E$5:$E$23+ABS(Staffing!$D$5:$D$23*(Y14/Assumptions!$B$19)-Staffing!$E$5:$E$23))/2)*Staffing!$I$5:$I$23*(1+Assumptions!$B$36*Staffing!$J$5:$J$23))/12</f>
        <v>0</v>
      </c>
      <c r="Z27" s="21" t="n">
        <f aca="false">SUMPRODUCT((Staffing!$F$5:$F$23&lt;=Z4)*(Staffing!$C$5:$C$23="Outpatient")*((Staffing!$D$5:$D$23*(Z14/Assumptions!$B$19)+Staffing!$E$5:$E$23+ABS(Staffing!$D$5:$D$23*(Z14/Assumptions!$B$19)-Staffing!$E$5:$E$23))/2)*Staffing!$I$5:$I$23*(1+Assumptions!$B$36*Staffing!$J$5:$J$23))/12</f>
        <v>0</v>
      </c>
      <c r="AA27" s="21" t="n">
        <f aca="false">SUMPRODUCT((Staffing!$F$5:$F$23&lt;=AA4)*(Staffing!$C$5:$C$23="Outpatient")*((Staffing!$D$5:$D$23*(AA14/Assumptions!$B$19)+Staffing!$E$5:$E$23+ABS(Staffing!$D$5:$D$23*(AA14/Assumptions!$B$19)-Staffing!$E$5:$E$23))/2)*Staffing!$I$5:$I$23*(1+Assumptions!$B$36*Staffing!$J$5:$J$23))/12</f>
        <v>0</v>
      </c>
      <c r="AB27" s="21" t="n">
        <f aca="false">SUMPRODUCT((Staffing!$F$5:$F$23&lt;=AB4)*(Staffing!$C$5:$C$23="Outpatient")*((Staffing!$D$5:$D$23*(AB14/Assumptions!$B$19)+Staffing!$E$5:$E$23+ABS(Staffing!$D$5:$D$23*(AB14/Assumptions!$B$19)-Staffing!$E$5:$E$23))/2)*Staffing!$I$5:$I$23*(1+Assumptions!$B$36*Staffing!$J$5:$J$23))/12</f>
        <v>0</v>
      </c>
      <c r="AC27" s="21" t="n">
        <f aca="false">SUMPRODUCT((Staffing!$F$5:$F$23&lt;=AC4)*(Staffing!$C$5:$C$23="Outpatient")*((Staffing!$D$5:$D$23*(AC14/Assumptions!$B$19)+Staffing!$E$5:$E$23+ABS(Staffing!$D$5:$D$23*(AC14/Assumptions!$B$19)-Staffing!$E$5:$E$23))/2)*Staffing!$I$5:$I$23*(1+Assumptions!$B$36*Staffing!$J$5:$J$23))/12</f>
        <v>0</v>
      </c>
      <c r="AD27" s="21" t="n">
        <f aca="false">SUMPRODUCT((Staffing!$F$5:$F$23&lt;=AD4)*(Staffing!$C$5:$C$23="Outpatient")*((Staffing!$D$5:$D$23*(AD14/Assumptions!$B$19)+Staffing!$E$5:$E$23+ABS(Staffing!$D$5:$D$23*(AD14/Assumptions!$B$19)-Staffing!$E$5:$E$23))/2)*Staffing!$I$5:$I$23*(1+Assumptions!$B$36*Staffing!$J$5:$J$23))/12</f>
        <v>0</v>
      </c>
      <c r="AE27" s="21" t="n">
        <f aca="false">SUMPRODUCT((Staffing!$F$5:$F$23&lt;=AE4)*(Staffing!$C$5:$C$23="Outpatient")*((Staffing!$D$5:$D$23*(AE14/Assumptions!$B$19)+Staffing!$E$5:$E$23+ABS(Staffing!$D$5:$D$23*(AE14/Assumptions!$B$19)-Staffing!$E$5:$E$23))/2)*Staffing!$I$5:$I$23*(1+Assumptions!$B$36*Staffing!$J$5:$J$23))/12</f>
        <v>0</v>
      </c>
      <c r="AF27" s="21" t="n">
        <f aca="false">SUMPRODUCT((Staffing!$F$5:$F$23&lt;=AF4)*(Staffing!$C$5:$C$23="Outpatient")*((Staffing!$D$5:$D$23*(AF14/Assumptions!$B$19)+Staffing!$E$5:$E$23+ABS(Staffing!$D$5:$D$23*(AF14/Assumptions!$B$19)-Staffing!$E$5:$E$23))/2)*Staffing!$I$5:$I$23*(1+Assumptions!$B$36*Staffing!$J$5:$J$23))/12</f>
        <v>0</v>
      </c>
      <c r="AG27" s="21" t="n">
        <f aca="false">SUMPRODUCT((Staffing!$F$5:$F$23&lt;=AG4)*(Staffing!$C$5:$C$23="Outpatient")*((Staffing!$D$5:$D$23*(AG14/Assumptions!$B$19)+Staffing!$E$5:$E$23+ABS(Staffing!$D$5:$D$23*(AG14/Assumptions!$B$19)-Staffing!$E$5:$E$23))/2)*Staffing!$I$5:$I$23*(1+Assumptions!$B$36*Staffing!$J$5:$J$23))/12</f>
        <v>0</v>
      </c>
      <c r="AH27" s="21" t="n">
        <f aca="false">SUMPRODUCT((Staffing!$F$5:$F$23&lt;=AH4)*(Staffing!$C$5:$C$23="Outpatient")*((Staffing!$D$5:$D$23*(AH14/Assumptions!$B$19)+Staffing!$E$5:$E$23+ABS(Staffing!$D$5:$D$23*(AH14/Assumptions!$B$19)-Staffing!$E$5:$E$23))/2)*Staffing!$I$5:$I$23*(1+Assumptions!$B$36*Staffing!$J$5:$J$23))/12</f>
        <v>0</v>
      </c>
      <c r="AI27" s="21" t="n">
        <f aca="false">SUMPRODUCT((Staffing!$F$5:$F$23&lt;=AI4)*(Staffing!$C$5:$C$23="Outpatient")*((Staffing!$D$5:$D$23*(AI14/Assumptions!$B$19)+Staffing!$E$5:$E$23+ABS(Staffing!$D$5:$D$23*(AI14/Assumptions!$B$19)-Staffing!$E$5:$E$23))/2)*Staffing!$I$5:$I$23*(1+Assumptions!$B$36*Staffing!$J$5:$J$23))/12</f>
        <v>0</v>
      </c>
      <c r="AJ27" s="21" t="n">
        <f aca="false">SUMPRODUCT((Staffing!$F$5:$F$23&lt;=AJ4)*(Staffing!$C$5:$C$23="Outpatient")*((Staffing!$D$5:$D$23*(AJ14/Assumptions!$B$19)+Staffing!$E$5:$E$23+ABS(Staffing!$D$5:$D$23*(AJ14/Assumptions!$B$19)-Staffing!$E$5:$E$23))/2)*Staffing!$I$5:$I$23*(1+Assumptions!$B$36*Staffing!$J$5:$J$23))/12</f>
        <v>0</v>
      </c>
      <c r="AK27" s="21" t="n">
        <f aca="false">SUMPRODUCT((Staffing!$F$5:$F$23&lt;=AK4)*(Staffing!$C$5:$C$23="Outpatient")*((Staffing!$D$5:$D$23*(AK14/Assumptions!$B$19)+Staffing!$E$5:$E$23+ABS(Staffing!$D$5:$D$23*(AK14/Assumptions!$B$19)-Staffing!$E$5:$E$23))/2)*Staffing!$I$5:$I$23*(1+Assumptions!$B$36*Staffing!$J$5:$J$23))/12</f>
        <v>0</v>
      </c>
      <c r="AL27" s="21" t="n">
        <f aca="false">SUMPRODUCT((Staffing!$F$5:$F$23&lt;=AL4)*(Staffing!$C$5:$C$23="Outpatient")*((Staffing!$D$5:$D$23*(AL14/Assumptions!$B$19)+Staffing!$E$5:$E$23+ABS(Staffing!$D$5:$D$23*(AL14/Assumptions!$B$19)-Staffing!$E$5:$E$23))/2)*Staffing!$I$5:$I$23*(1+Assumptions!$B$36*Staffing!$J$5:$J$23))/12</f>
        <v>0</v>
      </c>
      <c r="AM27" s="21" t="n">
        <f aca="false">SUMPRODUCT((Staffing!$F$5:$F$23&lt;=AM4)*(Staffing!$C$5:$C$23="Outpatient")*((Staffing!$D$5:$D$23*(AM14/Assumptions!$B$19)+Staffing!$E$5:$E$23+ABS(Staffing!$D$5:$D$23*(AM14/Assumptions!$B$19)-Staffing!$E$5:$E$23))/2)*Staffing!$I$5:$I$23*(1+Assumptions!$B$36*Staffing!$J$5:$J$23))/12</f>
        <v>0</v>
      </c>
      <c r="AN27" s="21" t="n">
        <f aca="false">SUMPRODUCT((Staffing!$F$5:$F$23&lt;=AN4)*(Staffing!$C$5:$C$23="Outpatient")*((Staffing!$D$5:$D$23*(AN14/Assumptions!$B$19)+Staffing!$E$5:$E$23+ABS(Staffing!$D$5:$D$23*(AN14/Assumptions!$B$19)-Staffing!$E$5:$E$23))/2)*Staffing!$I$5:$I$23*(1+Assumptions!$B$36*Staffing!$J$5:$J$23))/12</f>
        <v>0</v>
      </c>
      <c r="AO27" s="21" t="n">
        <f aca="false">SUMPRODUCT((Staffing!$F$5:$F$23&lt;=AO4)*(Staffing!$C$5:$C$23="Outpatient")*((Staffing!$D$5:$D$23*(AO14/Assumptions!$B$19)+Staffing!$E$5:$E$23+ABS(Staffing!$D$5:$D$23*(AO14/Assumptions!$B$19)-Staffing!$E$5:$E$23))/2)*Staffing!$I$5:$I$23*(1+Assumptions!$B$36*Staffing!$J$5:$J$23))/12</f>
        <v>0</v>
      </c>
    </row>
    <row r="28" customFormat="false" ht="15" hidden="false" customHeight="false" outlineLevel="0" collapsed="false">
      <c r="A28" s="6" t="s">
        <v>266</v>
      </c>
      <c r="B28" s="2"/>
      <c r="C28" s="2"/>
      <c r="D28" s="2"/>
      <c r="E28" s="2"/>
      <c r="F28" s="24" t="n">
        <f aca="false">SUM(F24:F27)*F7*(1+Assumptions!$B$37)</f>
        <v>22366.6666666667</v>
      </c>
      <c r="G28" s="24" t="n">
        <f aca="false">SUM(G24:G27)*G7*(1+Assumptions!$B$37)</f>
        <v>22366.6666666667</v>
      </c>
      <c r="H28" s="24" t="n">
        <f aca="false">SUM(H24:H27)*H7*(1+Assumptions!$B$37)</f>
        <v>42496.6666666667</v>
      </c>
      <c r="I28" s="24" t="n">
        <f aca="false">SUM(I24:I27)*I7*(1+Assumptions!$B$37)</f>
        <v>54239.1666666667</v>
      </c>
      <c r="J28" s="24" t="n">
        <f aca="false">SUM(J24:J27)*J7*(1+Assumptions!$B$37)</f>
        <v>202820.933333333</v>
      </c>
      <c r="K28" s="24" t="n">
        <f aca="false">SUM(K24:K27)*K7*(1+Assumptions!$B$37)</f>
        <v>202820.933333333</v>
      </c>
      <c r="L28" s="24" t="n">
        <f aca="false">SUM(L24:L27)*L7*(1+Assumptions!$B$37)</f>
        <v>202820.933333333</v>
      </c>
      <c r="M28" s="24" t="n">
        <f aca="false">SUM(M24:M27)*M7*(1+Assumptions!$B$37)</f>
        <v>210090.1</v>
      </c>
      <c r="N28" s="24" t="n">
        <f aca="false">SUM(N24:N27)*N7*(1+Assumptions!$B$37)</f>
        <v>211907.391666667</v>
      </c>
      <c r="O28" s="24" t="n">
        <f aca="false">SUM(O24:O27)*O7*(1+Assumptions!$B$37)</f>
        <v>212916.998148148</v>
      </c>
      <c r="P28" s="24" t="n">
        <f aca="false">SUM(P24:P27)*P7*(1+Assumptions!$B$37)</f>
        <v>213926.60462963</v>
      </c>
      <c r="Q28" s="24" t="n">
        <f aca="false">SUM(Q24:Q27)*Q7*(1+Assumptions!$B$37)</f>
        <v>215295.182304527</v>
      </c>
      <c r="R28" s="24" t="n">
        <f aca="false">SUM(R24:R27)*R7*(1+Assumptions!$B$37)</f>
        <v>224550.199013375</v>
      </c>
      <c r="S28" s="24" t="n">
        <f aca="false">SUM(S24:S27)*S7*(1+Assumptions!$B$37)</f>
        <v>226930.402382716</v>
      </c>
      <c r="T28" s="24" t="n">
        <f aca="false">SUM(T24:T27)*T7*(1+Assumptions!$B$37)</f>
        <v>229102.626816873</v>
      </c>
      <c r="U28" s="24" t="n">
        <f aca="false">SUM(U24:U27)*U7*(1+Assumptions!$B$37)</f>
        <v>230442.935510288</v>
      </c>
      <c r="V28" s="24" t="n">
        <f aca="false">SUM(V24:V27)*V7*(1+Assumptions!$B$37)</f>
        <v>231367.286333333</v>
      </c>
      <c r="W28" s="24" t="n">
        <f aca="false">SUM(W24:W27)*W7*(1+Assumptions!$B$37)</f>
        <v>231367.286333333</v>
      </c>
      <c r="X28" s="24" t="n">
        <f aca="false">SUM(X24:X27)*X7*(1+Assumptions!$B$37)</f>
        <v>231367.286333333</v>
      </c>
      <c r="Y28" s="24" t="n">
        <f aca="false">SUM(Y24:Y27)*Y7*(1+Assumptions!$B$37)</f>
        <v>231367.286333333</v>
      </c>
      <c r="Z28" s="24" t="n">
        <f aca="false">SUM(Z24:Z27)*Z7*(1+Assumptions!$B$37)</f>
        <v>231367.286333333</v>
      </c>
      <c r="AA28" s="24" t="n">
        <f aca="false">SUM(AA24:AA27)*AA7*(1+Assumptions!$B$37)</f>
        <v>231367.286333333</v>
      </c>
      <c r="AB28" s="24" t="n">
        <f aca="false">SUM(AB24:AB27)*AB7*(1+Assumptions!$B$37)</f>
        <v>231367.286333333</v>
      </c>
      <c r="AC28" s="24" t="n">
        <f aca="false">SUM(AC24:AC27)*AC7*(1+Assumptions!$B$37)</f>
        <v>231367.286333333</v>
      </c>
      <c r="AD28" s="24" t="n">
        <f aca="false">SUM(AD24:AD27)*AD7*(1+Assumptions!$B$37)</f>
        <v>238950.959833056</v>
      </c>
      <c r="AE28" s="24" t="n">
        <f aca="false">SUM(AE24:AE27)*AE7*(1+Assumptions!$B$37)</f>
        <v>238950.959833056</v>
      </c>
      <c r="AF28" s="24" t="n">
        <f aca="false">SUM(AF24:AF27)*AF7*(1+Assumptions!$B$37)</f>
        <v>238950.959833056</v>
      </c>
      <c r="AG28" s="24" t="n">
        <f aca="false">SUM(AG24:AG27)*AG7*(1+Assumptions!$B$37)</f>
        <v>238950.959833056</v>
      </c>
      <c r="AH28" s="24" t="n">
        <f aca="false">SUM(AH24:AH27)*AH7*(1+Assumptions!$B$37)</f>
        <v>238950.959833056</v>
      </c>
      <c r="AI28" s="24" t="n">
        <f aca="false">SUM(AI24:AI27)*AI7*(1+Assumptions!$B$37)</f>
        <v>238950.959833056</v>
      </c>
      <c r="AJ28" s="24" t="n">
        <f aca="false">SUM(AJ24:AJ27)*AJ7*(1+Assumptions!$B$37)</f>
        <v>238950.959833056</v>
      </c>
      <c r="AK28" s="24" t="n">
        <f aca="false">SUM(AK24:AK27)*AK7*(1+Assumptions!$B$37)</f>
        <v>238950.959833056</v>
      </c>
      <c r="AL28" s="24" t="n">
        <f aca="false">SUM(AL24:AL27)*AL7*(1+Assumptions!$B$37)</f>
        <v>238950.959833056</v>
      </c>
      <c r="AM28" s="24" t="n">
        <f aca="false">SUM(AM24:AM27)*AM7*(1+Assumptions!$B$37)</f>
        <v>238950.959833056</v>
      </c>
      <c r="AN28" s="24" t="n">
        <f aca="false">SUM(AN24:AN27)*AN7*(1+Assumptions!$B$37)</f>
        <v>238950.959833056</v>
      </c>
      <c r="AO28" s="24" t="n">
        <f aca="false">SUM(AO24:AO27)*AO7*(1+Assumptions!$B$37)</f>
        <v>238950.959833056</v>
      </c>
    </row>
    <row r="29" customFormat="false" ht="15" hidden="false" customHeight="false" outlineLevel="0" collapsed="false">
      <c r="A29" s="12" t="s">
        <v>267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customFormat="false" ht="15" hidden="false" customHeight="false" outlineLevel="0" collapsed="false">
      <c r="A30" s="8" t="s">
        <v>268</v>
      </c>
      <c r="B30" s="2"/>
      <c r="C30" s="2"/>
      <c r="D30" s="2"/>
      <c r="E30" s="2"/>
      <c r="F30" s="21" t="n">
        <f aca="false">IF(F6&gt;=0,Assumptions!$B$39*F7,IF(F4&gt;=Assumptions!$B$41,Assumptions!$B$39*Assumptions!$B$40,0))</f>
        <v>0</v>
      </c>
      <c r="G30" s="21" t="n">
        <f aca="false">IF(G6&gt;=0,Assumptions!$B$39*G7,IF(G4&gt;=Assumptions!$B$41,Assumptions!$B$39*Assumptions!$B$40,0))</f>
        <v>0</v>
      </c>
      <c r="H30" s="21" t="n">
        <f aca="false">IF(H6&gt;=0,Assumptions!$B$39*H7,IF(H4&gt;=Assumptions!$B$41,Assumptions!$B$39*Assumptions!$B$40,0))</f>
        <v>22500</v>
      </c>
      <c r="I30" s="21" t="n">
        <f aca="false">IF(I6&gt;=0,Assumptions!$B$39*I7,IF(I4&gt;=Assumptions!$B$41,Assumptions!$B$39*Assumptions!$B$40,0))</f>
        <v>22500</v>
      </c>
      <c r="J30" s="21" t="n">
        <f aca="false">IF(J6&gt;=0,Assumptions!$B$39*J7,IF(J4&gt;=Assumptions!$B$41,Assumptions!$B$39*Assumptions!$B$40,0))</f>
        <v>22500</v>
      </c>
      <c r="K30" s="21" t="n">
        <f aca="false">IF(K6&gt;=0,Assumptions!$B$39*K7,IF(K4&gt;=Assumptions!$B$41,Assumptions!$B$39*Assumptions!$B$40,0))</f>
        <v>45000</v>
      </c>
      <c r="L30" s="21" t="n">
        <f aca="false">IF(L6&gt;=0,Assumptions!$B$39*L7,IF(L4&gt;=Assumptions!$B$41,Assumptions!$B$39*Assumptions!$B$40,0))</f>
        <v>45000</v>
      </c>
      <c r="M30" s="21" t="n">
        <f aca="false">IF(M6&gt;=0,Assumptions!$B$39*M7,IF(M4&gt;=Assumptions!$B$41,Assumptions!$B$39*Assumptions!$B$40,0))</f>
        <v>45000</v>
      </c>
      <c r="N30" s="21" t="n">
        <f aca="false">IF(N6&gt;=0,Assumptions!$B$39*N7,IF(N4&gt;=Assumptions!$B$41,Assumptions!$B$39*Assumptions!$B$40,0))</f>
        <v>45000</v>
      </c>
      <c r="O30" s="21" t="n">
        <f aca="false">IF(O6&gt;=0,Assumptions!$B$39*O7,IF(O4&gt;=Assumptions!$B$41,Assumptions!$B$39*Assumptions!$B$40,0))</f>
        <v>45000</v>
      </c>
      <c r="P30" s="21" t="n">
        <f aca="false">IF(P6&gt;=0,Assumptions!$B$39*P7,IF(P4&gt;=Assumptions!$B$41,Assumptions!$B$39*Assumptions!$B$40,0))</f>
        <v>45000</v>
      </c>
      <c r="Q30" s="21" t="n">
        <f aca="false">IF(Q6&gt;=0,Assumptions!$B$39*Q7,IF(Q4&gt;=Assumptions!$B$41,Assumptions!$B$39*Assumptions!$B$40,0))</f>
        <v>45000</v>
      </c>
      <c r="R30" s="21" t="n">
        <f aca="false">IF(R6&gt;=0,Assumptions!$B$39*R7,IF(R4&gt;=Assumptions!$B$41,Assumptions!$B$39*Assumptions!$B$40,0))</f>
        <v>46350</v>
      </c>
      <c r="S30" s="21" t="n">
        <f aca="false">IF(S6&gt;=0,Assumptions!$B$39*S7,IF(S4&gt;=Assumptions!$B$41,Assumptions!$B$39*Assumptions!$B$40,0))</f>
        <v>46350</v>
      </c>
      <c r="T30" s="21" t="n">
        <f aca="false">IF(T6&gt;=0,Assumptions!$B$39*T7,IF(T4&gt;=Assumptions!$B$41,Assumptions!$B$39*Assumptions!$B$40,0))</f>
        <v>46350</v>
      </c>
      <c r="U30" s="21" t="n">
        <f aca="false">IF(U6&gt;=0,Assumptions!$B$39*U7,IF(U4&gt;=Assumptions!$B$41,Assumptions!$B$39*Assumptions!$B$40,0))</f>
        <v>46350</v>
      </c>
      <c r="V30" s="21" t="n">
        <f aca="false">IF(V6&gt;=0,Assumptions!$B$39*V7,IF(V4&gt;=Assumptions!$B$41,Assumptions!$B$39*Assumptions!$B$40,0))</f>
        <v>46350</v>
      </c>
      <c r="W30" s="21" t="n">
        <f aca="false">IF(W6&gt;=0,Assumptions!$B$39*W7,IF(W4&gt;=Assumptions!$B$41,Assumptions!$B$39*Assumptions!$B$40,0))</f>
        <v>46350</v>
      </c>
      <c r="X30" s="21" t="n">
        <f aca="false">IF(X6&gt;=0,Assumptions!$B$39*X7,IF(X4&gt;=Assumptions!$B$41,Assumptions!$B$39*Assumptions!$B$40,0))</f>
        <v>46350</v>
      </c>
      <c r="Y30" s="21" t="n">
        <f aca="false">IF(Y6&gt;=0,Assumptions!$B$39*Y7,IF(Y4&gt;=Assumptions!$B$41,Assumptions!$B$39*Assumptions!$B$40,0))</f>
        <v>46350</v>
      </c>
      <c r="Z30" s="21" t="n">
        <f aca="false">IF(Z6&gt;=0,Assumptions!$B$39*Z7,IF(Z4&gt;=Assumptions!$B$41,Assumptions!$B$39*Assumptions!$B$40,0))</f>
        <v>46350</v>
      </c>
      <c r="AA30" s="21" t="n">
        <f aca="false">IF(AA6&gt;=0,Assumptions!$B$39*AA7,IF(AA4&gt;=Assumptions!$B$41,Assumptions!$B$39*Assumptions!$B$40,0))</f>
        <v>46350</v>
      </c>
      <c r="AB30" s="21" t="n">
        <f aca="false">IF(AB6&gt;=0,Assumptions!$B$39*AB7,IF(AB4&gt;=Assumptions!$B$41,Assumptions!$B$39*Assumptions!$B$40,0))</f>
        <v>46350</v>
      </c>
      <c r="AC30" s="21" t="n">
        <f aca="false">IF(AC6&gt;=0,Assumptions!$B$39*AC7,IF(AC4&gt;=Assumptions!$B$41,Assumptions!$B$39*Assumptions!$B$40,0))</f>
        <v>46350</v>
      </c>
      <c r="AD30" s="21" t="n">
        <f aca="false">IF(AD6&gt;=0,Assumptions!$B$39*AD7,IF(AD4&gt;=Assumptions!$B$41,Assumptions!$B$39*Assumptions!$B$40,0))</f>
        <v>47740.5</v>
      </c>
      <c r="AE30" s="21" t="n">
        <f aca="false">IF(AE6&gt;=0,Assumptions!$B$39*AE7,IF(AE4&gt;=Assumptions!$B$41,Assumptions!$B$39*Assumptions!$B$40,0))</f>
        <v>47740.5</v>
      </c>
      <c r="AF30" s="21" t="n">
        <f aca="false">IF(AF6&gt;=0,Assumptions!$B$39*AF7,IF(AF4&gt;=Assumptions!$B$41,Assumptions!$B$39*Assumptions!$B$40,0))</f>
        <v>47740.5</v>
      </c>
      <c r="AG30" s="21" t="n">
        <f aca="false">IF(AG6&gt;=0,Assumptions!$B$39*AG7,IF(AG4&gt;=Assumptions!$B$41,Assumptions!$B$39*Assumptions!$B$40,0))</f>
        <v>47740.5</v>
      </c>
      <c r="AH30" s="21" t="n">
        <f aca="false">IF(AH6&gt;=0,Assumptions!$B$39*AH7,IF(AH4&gt;=Assumptions!$B$41,Assumptions!$B$39*Assumptions!$B$40,0))</f>
        <v>47740.5</v>
      </c>
      <c r="AI30" s="21" t="n">
        <f aca="false">IF(AI6&gt;=0,Assumptions!$B$39*AI7,IF(AI4&gt;=Assumptions!$B$41,Assumptions!$B$39*Assumptions!$B$40,0))</f>
        <v>47740.5</v>
      </c>
      <c r="AJ30" s="21" t="n">
        <f aca="false">IF(AJ6&gt;=0,Assumptions!$B$39*AJ7,IF(AJ4&gt;=Assumptions!$B$41,Assumptions!$B$39*Assumptions!$B$40,0))</f>
        <v>47740.5</v>
      </c>
      <c r="AK30" s="21" t="n">
        <f aca="false">IF(AK6&gt;=0,Assumptions!$B$39*AK7,IF(AK4&gt;=Assumptions!$B$41,Assumptions!$B$39*Assumptions!$B$40,0))</f>
        <v>47740.5</v>
      </c>
      <c r="AL30" s="21" t="n">
        <f aca="false">IF(AL6&gt;=0,Assumptions!$B$39*AL7,IF(AL4&gt;=Assumptions!$B$41,Assumptions!$B$39*Assumptions!$B$40,0))</f>
        <v>47740.5</v>
      </c>
      <c r="AM30" s="21" t="n">
        <f aca="false">IF(AM6&gt;=0,Assumptions!$B$39*AM7,IF(AM4&gt;=Assumptions!$B$41,Assumptions!$B$39*Assumptions!$B$40,0))</f>
        <v>47740.5</v>
      </c>
      <c r="AN30" s="21" t="n">
        <f aca="false">IF(AN6&gt;=0,Assumptions!$B$39*AN7,IF(AN4&gt;=Assumptions!$B$41,Assumptions!$B$39*Assumptions!$B$40,0))</f>
        <v>47740.5</v>
      </c>
      <c r="AO30" s="21" t="n">
        <f aca="false">IF(AO6&gt;=0,Assumptions!$B$39*AO7,IF(AO4&gt;=Assumptions!$B$41,Assumptions!$B$39*Assumptions!$B$40,0))</f>
        <v>47740.5</v>
      </c>
    </row>
    <row r="31" customFormat="false" ht="15" hidden="false" customHeight="false" outlineLevel="0" collapsed="false">
      <c r="A31" s="8" t="s">
        <v>269</v>
      </c>
      <c r="B31" s="2"/>
      <c r="C31" s="2"/>
      <c r="D31" s="2"/>
      <c r="E31" s="2"/>
      <c r="F31" s="21" t="n">
        <f aca="false">IF(F6&gt;=0,Assumptions!$B$42*F7,IF(F4&gt;=Assumptions!$B$44,Assumptions!$B$43,0))</f>
        <v>0</v>
      </c>
      <c r="G31" s="21" t="n">
        <f aca="false">IF(G6&gt;=0,Assumptions!$B$42*G7,IF(G4&gt;=Assumptions!$B$44,Assumptions!$B$43,0))</f>
        <v>0</v>
      </c>
      <c r="H31" s="21" t="n">
        <f aca="false">IF(H6&gt;=0,Assumptions!$B$42*H7,IF(H4&gt;=Assumptions!$B$44,Assumptions!$B$43,0))</f>
        <v>0</v>
      </c>
      <c r="I31" s="21" t="n">
        <f aca="false">IF(I6&gt;=0,Assumptions!$B$42*I7,IF(I4&gt;=Assumptions!$B$44,Assumptions!$B$43,0))</f>
        <v>4000</v>
      </c>
      <c r="J31" s="21" t="n">
        <f aca="false">IF(J6&gt;=0,Assumptions!$B$42*J7,IF(J4&gt;=Assumptions!$B$44,Assumptions!$B$43,0))</f>
        <v>4000</v>
      </c>
      <c r="K31" s="21" t="n">
        <f aca="false">IF(K6&gt;=0,Assumptions!$B$42*K7,IF(K4&gt;=Assumptions!$B$44,Assumptions!$B$43,0))</f>
        <v>12000</v>
      </c>
      <c r="L31" s="21" t="n">
        <f aca="false">IF(L6&gt;=0,Assumptions!$B$42*L7,IF(L4&gt;=Assumptions!$B$44,Assumptions!$B$43,0))</f>
        <v>12000</v>
      </c>
      <c r="M31" s="21" t="n">
        <f aca="false">IF(M6&gt;=0,Assumptions!$B$42*M7,IF(M4&gt;=Assumptions!$B$44,Assumptions!$B$43,0))</f>
        <v>12000</v>
      </c>
      <c r="N31" s="21" t="n">
        <f aca="false">IF(N6&gt;=0,Assumptions!$B$42*N7,IF(N4&gt;=Assumptions!$B$44,Assumptions!$B$43,0))</f>
        <v>12000</v>
      </c>
      <c r="O31" s="21" t="n">
        <f aca="false">IF(O6&gt;=0,Assumptions!$B$42*O7,IF(O4&gt;=Assumptions!$B$44,Assumptions!$B$43,0))</f>
        <v>12000</v>
      </c>
      <c r="P31" s="21" t="n">
        <f aca="false">IF(P6&gt;=0,Assumptions!$B$42*P7,IF(P4&gt;=Assumptions!$B$44,Assumptions!$B$43,0))</f>
        <v>12000</v>
      </c>
      <c r="Q31" s="21" t="n">
        <f aca="false">IF(Q6&gt;=0,Assumptions!$B$42*Q7,IF(Q4&gt;=Assumptions!$B$44,Assumptions!$B$43,0))</f>
        <v>12000</v>
      </c>
      <c r="R31" s="21" t="n">
        <f aca="false">IF(R6&gt;=0,Assumptions!$B$42*R7,IF(R4&gt;=Assumptions!$B$44,Assumptions!$B$43,0))</f>
        <v>12360</v>
      </c>
      <c r="S31" s="21" t="n">
        <f aca="false">IF(S6&gt;=0,Assumptions!$B$42*S7,IF(S4&gt;=Assumptions!$B$44,Assumptions!$B$43,0))</f>
        <v>12360</v>
      </c>
      <c r="T31" s="21" t="n">
        <f aca="false">IF(T6&gt;=0,Assumptions!$B$42*T7,IF(T4&gt;=Assumptions!$B$44,Assumptions!$B$43,0))</f>
        <v>12360</v>
      </c>
      <c r="U31" s="21" t="n">
        <f aca="false">IF(U6&gt;=0,Assumptions!$B$42*U7,IF(U4&gt;=Assumptions!$B$44,Assumptions!$B$43,0))</f>
        <v>12360</v>
      </c>
      <c r="V31" s="21" t="n">
        <f aca="false">IF(V6&gt;=0,Assumptions!$B$42*V7,IF(V4&gt;=Assumptions!$B$44,Assumptions!$B$43,0))</f>
        <v>12360</v>
      </c>
      <c r="W31" s="21" t="n">
        <f aca="false">IF(W6&gt;=0,Assumptions!$B$42*W7,IF(W4&gt;=Assumptions!$B$44,Assumptions!$B$43,0))</f>
        <v>12360</v>
      </c>
      <c r="X31" s="21" t="n">
        <f aca="false">IF(X6&gt;=0,Assumptions!$B$42*X7,IF(X4&gt;=Assumptions!$B$44,Assumptions!$B$43,0))</f>
        <v>12360</v>
      </c>
      <c r="Y31" s="21" t="n">
        <f aca="false">IF(Y6&gt;=0,Assumptions!$B$42*Y7,IF(Y4&gt;=Assumptions!$B$44,Assumptions!$B$43,0))</f>
        <v>12360</v>
      </c>
      <c r="Z31" s="21" t="n">
        <f aca="false">IF(Z6&gt;=0,Assumptions!$B$42*Z7,IF(Z4&gt;=Assumptions!$B$44,Assumptions!$B$43,0))</f>
        <v>12360</v>
      </c>
      <c r="AA31" s="21" t="n">
        <f aca="false">IF(AA6&gt;=0,Assumptions!$B$42*AA7,IF(AA4&gt;=Assumptions!$B$44,Assumptions!$B$43,0))</f>
        <v>12360</v>
      </c>
      <c r="AB31" s="21" t="n">
        <f aca="false">IF(AB6&gt;=0,Assumptions!$B$42*AB7,IF(AB4&gt;=Assumptions!$B$44,Assumptions!$B$43,0))</f>
        <v>12360</v>
      </c>
      <c r="AC31" s="21" t="n">
        <f aca="false">IF(AC6&gt;=0,Assumptions!$B$42*AC7,IF(AC4&gt;=Assumptions!$B$44,Assumptions!$B$43,0))</f>
        <v>12360</v>
      </c>
      <c r="AD31" s="21" t="n">
        <f aca="false">IF(AD6&gt;=0,Assumptions!$B$42*AD7,IF(AD4&gt;=Assumptions!$B$44,Assumptions!$B$43,0))</f>
        <v>12730.8</v>
      </c>
      <c r="AE31" s="21" t="n">
        <f aca="false">IF(AE6&gt;=0,Assumptions!$B$42*AE7,IF(AE4&gt;=Assumptions!$B$44,Assumptions!$B$43,0))</f>
        <v>12730.8</v>
      </c>
      <c r="AF31" s="21" t="n">
        <f aca="false">IF(AF6&gt;=0,Assumptions!$B$42*AF7,IF(AF4&gt;=Assumptions!$B$44,Assumptions!$B$43,0))</f>
        <v>12730.8</v>
      </c>
      <c r="AG31" s="21" t="n">
        <f aca="false">IF(AG6&gt;=0,Assumptions!$B$42*AG7,IF(AG4&gt;=Assumptions!$B$44,Assumptions!$B$43,0))</f>
        <v>12730.8</v>
      </c>
      <c r="AH31" s="21" t="n">
        <f aca="false">IF(AH6&gt;=0,Assumptions!$B$42*AH7,IF(AH4&gt;=Assumptions!$B$44,Assumptions!$B$43,0))</f>
        <v>12730.8</v>
      </c>
      <c r="AI31" s="21" t="n">
        <f aca="false">IF(AI6&gt;=0,Assumptions!$B$42*AI7,IF(AI4&gt;=Assumptions!$B$44,Assumptions!$B$43,0))</f>
        <v>12730.8</v>
      </c>
      <c r="AJ31" s="21" t="n">
        <f aca="false">IF(AJ6&gt;=0,Assumptions!$B$42*AJ7,IF(AJ4&gt;=Assumptions!$B$44,Assumptions!$B$43,0))</f>
        <v>12730.8</v>
      </c>
      <c r="AK31" s="21" t="n">
        <f aca="false">IF(AK6&gt;=0,Assumptions!$B$42*AK7,IF(AK4&gt;=Assumptions!$B$44,Assumptions!$B$43,0))</f>
        <v>12730.8</v>
      </c>
      <c r="AL31" s="21" t="n">
        <f aca="false">IF(AL6&gt;=0,Assumptions!$B$42*AL7,IF(AL4&gt;=Assumptions!$B$44,Assumptions!$B$43,0))</f>
        <v>12730.8</v>
      </c>
      <c r="AM31" s="21" t="n">
        <f aca="false">IF(AM6&gt;=0,Assumptions!$B$42*AM7,IF(AM4&gt;=Assumptions!$B$44,Assumptions!$B$43,0))</f>
        <v>12730.8</v>
      </c>
      <c r="AN31" s="21" t="n">
        <f aca="false">IF(AN6&gt;=0,Assumptions!$B$42*AN7,IF(AN4&gt;=Assumptions!$B$44,Assumptions!$B$43,0))</f>
        <v>12730.8</v>
      </c>
      <c r="AO31" s="21" t="n">
        <f aca="false">IF(AO6&gt;=0,Assumptions!$B$42*AO7,IF(AO4&gt;=Assumptions!$B$44,Assumptions!$B$43,0))</f>
        <v>12730.8</v>
      </c>
    </row>
    <row r="32" customFormat="false" ht="15" hidden="false" customHeight="false" outlineLevel="0" collapsed="false">
      <c r="A32" s="8" t="s">
        <v>270</v>
      </c>
      <c r="B32" s="2"/>
      <c r="C32" s="2"/>
      <c r="D32" s="2"/>
      <c r="E32" s="2"/>
      <c r="F32" s="21" t="n">
        <f aca="false">F11*Assumptions!$B$45</f>
        <v>0</v>
      </c>
      <c r="G32" s="21" t="n">
        <f aca="false">G11*Assumptions!$B$45</f>
        <v>0</v>
      </c>
      <c r="H32" s="21" t="n">
        <f aca="false">H11*Assumptions!$B$45</f>
        <v>0</v>
      </c>
      <c r="I32" s="21" t="n">
        <f aca="false">I11*Assumptions!$B$45</f>
        <v>0</v>
      </c>
      <c r="J32" s="21" t="n">
        <f aca="false">J11*Assumptions!$B$45</f>
        <v>0</v>
      </c>
      <c r="K32" s="21" t="n">
        <f aca="false">K11*Assumptions!$B$45</f>
        <v>1824</v>
      </c>
      <c r="L32" s="21" t="n">
        <f aca="false">L11*Assumptions!$B$45</f>
        <v>3040</v>
      </c>
      <c r="M32" s="21" t="n">
        <f aca="false">M11*Assumptions!$B$45</f>
        <v>4256</v>
      </c>
      <c r="N32" s="21" t="n">
        <f aca="false">N11*Assumptions!$B$45</f>
        <v>5472</v>
      </c>
      <c r="O32" s="21" t="n">
        <f aca="false">O11*Assumptions!$B$45</f>
        <v>6080</v>
      </c>
      <c r="P32" s="21" t="n">
        <f aca="false">P11*Assumptions!$B$45</f>
        <v>6688</v>
      </c>
      <c r="Q32" s="21" t="n">
        <f aca="false">Q11*Assumptions!$B$45</f>
        <v>7296</v>
      </c>
      <c r="R32" s="21" t="n">
        <f aca="false">R11*Assumptions!$B$45</f>
        <v>7904</v>
      </c>
      <c r="S32" s="21" t="n">
        <f aca="false">S11*Assumptions!$B$45</f>
        <v>8268.8</v>
      </c>
      <c r="T32" s="21" t="n">
        <f aca="false">T11*Assumptions!$B$45</f>
        <v>8512</v>
      </c>
      <c r="U32" s="21" t="n">
        <f aca="false">U11*Assumptions!$B$45</f>
        <v>8755.2</v>
      </c>
      <c r="V32" s="21" t="n">
        <f aca="false">V11*Assumptions!$B$45</f>
        <v>8755.2</v>
      </c>
      <c r="W32" s="21" t="n">
        <f aca="false">W11*Assumptions!$B$45</f>
        <v>8755.2</v>
      </c>
      <c r="X32" s="21" t="n">
        <f aca="false">X11*Assumptions!$B$45</f>
        <v>8755.2</v>
      </c>
      <c r="Y32" s="21" t="n">
        <f aca="false">Y11*Assumptions!$B$45</f>
        <v>8755.2</v>
      </c>
      <c r="Z32" s="21" t="n">
        <f aca="false">Z11*Assumptions!$B$45</f>
        <v>8755.2</v>
      </c>
      <c r="AA32" s="21" t="n">
        <f aca="false">AA11*Assumptions!$B$45</f>
        <v>8755.2</v>
      </c>
      <c r="AB32" s="21" t="n">
        <f aca="false">AB11*Assumptions!$B$45</f>
        <v>8755.2</v>
      </c>
      <c r="AC32" s="21" t="n">
        <f aca="false">AC11*Assumptions!$B$45</f>
        <v>8755.2</v>
      </c>
      <c r="AD32" s="21" t="n">
        <f aca="false">AD11*Assumptions!$B$45</f>
        <v>9120</v>
      </c>
      <c r="AE32" s="21" t="n">
        <f aca="false">AE11*Assumptions!$B$45</f>
        <v>9120</v>
      </c>
      <c r="AF32" s="21" t="n">
        <f aca="false">AF11*Assumptions!$B$45</f>
        <v>9120</v>
      </c>
      <c r="AG32" s="21" t="n">
        <f aca="false">AG11*Assumptions!$B$45</f>
        <v>9120</v>
      </c>
      <c r="AH32" s="21" t="n">
        <f aca="false">AH11*Assumptions!$B$45</f>
        <v>9120</v>
      </c>
      <c r="AI32" s="21" t="n">
        <f aca="false">AI11*Assumptions!$B$45</f>
        <v>9120</v>
      </c>
      <c r="AJ32" s="21" t="n">
        <f aca="false">AJ11*Assumptions!$B$45</f>
        <v>9120</v>
      </c>
      <c r="AK32" s="21" t="n">
        <f aca="false">AK11*Assumptions!$B$45</f>
        <v>9120</v>
      </c>
      <c r="AL32" s="21" t="n">
        <f aca="false">AL11*Assumptions!$B$45</f>
        <v>9120</v>
      </c>
      <c r="AM32" s="21" t="n">
        <f aca="false">AM11*Assumptions!$B$45</f>
        <v>9120</v>
      </c>
      <c r="AN32" s="21" t="n">
        <f aca="false">AN11*Assumptions!$B$45</f>
        <v>9120</v>
      </c>
      <c r="AO32" s="21" t="n">
        <f aca="false">AO11*Assumptions!$B$45</f>
        <v>9120</v>
      </c>
    </row>
    <row r="33" customFormat="false" ht="15" hidden="false" customHeight="false" outlineLevel="0" collapsed="false">
      <c r="A33" s="8" t="s">
        <v>271</v>
      </c>
      <c r="B33" s="2"/>
      <c r="C33" s="2"/>
      <c r="D33" s="2"/>
      <c r="E33" s="2"/>
      <c r="F33" s="21" t="n">
        <f aca="false">F11*Assumptions!$B$46+(F12*Assumptions!$B$9+F13*Assumptions!$B$10)*Assumptions!$B$47</f>
        <v>0</v>
      </c>
      <c r="G33" s="21" t="n">
        <f aca="false">G11*Assumptions!$B$46+(G12*Assumptions!$B$9+G13*Assumptions!$B$10)*Assumptions!$B$47</f>
        <v>0</v>
      </c>
      <c r="H33" s="21" t="n">
        <f aca="false">H11*Assumptions!$B$46+(H12*Assumptions!$B$9+H13*Assumptions!$B$10)*Assumptions!$B$47</f>
        <v>0</v>
      </c>
      <c r="I33" s="21" t="n">
        <f aca="false">I11*Assumptions!$B$46+(I12*Assumptions!$B$9+I13*Assumptions!$B$10)*Assumptions!$B$47</f>
        <v>0</v>
      </c>
      <c r="J33" s="21" t="n">
        <f aca="false">J11*Assumptions!$B$46+(J12*Assumptions!$B$9+J13*Assumptions!$B$10)*Assumptions!$B$47</f>
        <v>0</v>
      </c>
      <c r="K33" s="21" t="n">
        <f aca="false">K11*Assumptions!$B$46+(K12*Assumptions!$B$9+K13*Assumptions!$B$10)*Assumptions!$B$47</f>
        <v>1824</v>
      </c>
      <c r="L33" s="21" t="n">
        <f aca="false">L11*Assumptions!$B$46+(L12*Assumptions!$B$9+L13*Assumptions!$B$10)*Assumptions!$B$47</f>
        <v>3040</v>
      </c>
      <c r="M33" s="21" t="n">
        <f aca="false">M11*Assumptions!$B$46+(M12*Assumptions!$B$9+M13*Assumptions!$B$10)*Assumptions!$B$47</f>
        <v>4321.1</v>
      </c>
      <c r="N33" s="21" t="n">
        <f aca="false">N11*Assumptions!$B$46+(N12*Assumptions!$B$9+N13*Assumptions!$B$10)*Assumptions!$B$47</f>
        <v>5659.86666666667</v>
      </c>
      <c r="O33" s="21" t="n">
        <f aca="false">O11*Assumptions!$B$46+(O12*Assumptions!$B$9+O13*Assumptions!$B$10)*Assumptions!$B$47</f>
        <v>6390.63333333333</v>
      </c>
      <c r="P33" s="21" t="n">
        <f aca="false">P11*Assumptions!$B$46+(P12*Assumptions!$B$9+P13*Assumptions!$B$10)*Assumptions!$B$47</f>
        <v>7121.4</v>
      </c>
      <c r="Q33" s="21" t="n">
        <f aca="false">Q11*Assumptions!$B$46+(Q12*Assumptions!$B$9+Q13*Assumptions!$B$10)*Assumptions!$B$47</f>
        <v>7852.16666666667</v>
      </c>
      <c r="R33" s="21" t="n">
        <f aca="false">R11*Assumptions!$B$46+(R12*Assumptions!$B$9+R13*Assumptions!$B$10)*Assumptions!$B$47</f>
        <v>8582.93333333333</v>
      </c>
      <c r="S33" s="21" t="n">
        <f aca="false">S11*Assumptions!$B$46+(S12*Assumptions!$B$9+S13*Assumptions!$B$10)*Assumptions!$B$47</f>
        <v>9070.5</v>
      </c>
      <c r="T33" s="21" t="n">
        <f aca="false">T11*Assumptions!$B$46+(T12*Assumptions!$B$9+T13*Assumptions!$B$10)*Assumptions!$B$47</f>
        <v>9436.46666666667</v>
      </c>
      <c r="U33" s="21" t="n">
        <f aca="false">U11*Assumptions!$B$46+(U12*Assumptions!$B$9+U13*Assumptions!$B$10)*Assumptions!$B$47</f>
        <v>9737.33333333333</v>
      </c>
      <c r="V33" s="21" t="n">
        <f aca="false">V11*Assumptions!$B$46+(V12*Assumptions!$B$9+V13*Assumptions!$B$10)*Assumptions!$B$47</f>
        <v>9795</v>
      </c>
      <c r="W33" s="21" t="n">
        <f aca="false">W11*Assumptions!$B$46+(W12*Assumptions!$B$9+W13*Assumptions!$B$10)*Assumptions!$B$47</f>
        <v>9795</v>
      </c>
      <c r="X33" s="21" t="n">
        <f aca="false">X11*Assumptions!$B$46+(X12*Assumptions!$B$9+X13*Assumptions!$B$10)*Assumptions!$B$47</f>
        <v>9795</v>
      </c>
      <c r="Y33" s="21" t="n">
        <f aca="false">Y11*Assumptions!$B$46+(Y12*Assumptions!$B$9+Y13*Assumptions!$B$10)*Assumptions!$B$47</f>
        <v>9795</v>
      </c>
      <c r="Z33" s="21" t="n">
        <f aca="false">Z11*Assumptions!$B$46+(Z12*Assumptions!$B$9+Z13*Assumptions!$B$10)*Assumptions!$B$47</f>
        <v>9795</v>
      </c>
      <c r="AA33" s="21" t="n">
        <f aca="false">AA11*Assumptions!$B$46+(AA12*Assumptions!$B$9+AA13*Assumptions!$B$10)*Assumptions!$B$47</f>
        <v>9795</v>
      </c>
      <c r="AB33" s="21" t="n">
        <f aca="false">AB11*Assumptions!$B$46+(AB12*Assumptions!$B$9+AB13*Assumptions!$B$10)*Assumptions!$B$47</f>
        <v>9795</v>
      </c>
      <c r="AC33" s="21" t="n">
        <f aca="false">AC11*Assumptions!$B$46+(AC12*Assumptions!$B$9+AC13*Assumptions!$B$10)*Assumptions!$B$47</f>
        <v>9795</v>
      </c>
      <c r="AD33" s="21" t="n">
        <f aca="false">AD11*Assumptions!$B$46+(AD12*Assumptions!$B$9+AD13*Assumptions!$B$10)*Assumptions!$B$47</f>
        <v>10159.8</v>
      </c>
      <c r="AE33" s="21" t="n">
        <f aca="false">AE11*Assumptions!$B$46+(AE12*Assumptions!$B$9+AE13*Assumptions!$B$10)*Assumptions!$B$47</f>
        <v>10159.8</v>
      </c>
      <c r="AF33" s="21" t="n">
        <f aca="false">AF11*Assumptions!$B$46+(AF12*Assumptions!$B$9+AF13*Assumptions!$B$10)*Assumptions!$B$47</f>
        <v>10159.8</v>
      </c>
      <c r="AG33" s="21" t="n">
        <f aca="false">AG11*Assumptions!$B$46+(AG12*Assumptions!$B$9+AG13*Assumptions!$B$10)*Assumptions!$B$47</f>
        <v>10159.8</v>
      </c>
      <c r="AH33" s="21" t="n">
        <f aca="false">AH11*Assumptions!$B$46+(AH12*Assumptions!$B$9+AH13*Assumptions!$B$10)*Assumptions!$B$47</f>
        <v>10159.8</v>
      </c>
      <c r="AI33" s="21" t="n">
        <f aca="false">AI11*Assumptions!$B$46+(AI12*Assumptions!$B$9+AI13*Assumptions!$B$10)*Assumptions!$B$47</f>
        <v>10159.8</v>
      </c>
      <c r="AJ33" s="21" t="n">
        <f aca="false">AJ11*Assumptions!$B$46+(AJ12*Assumptions!$B$9+AJ13*Assumptions!$B$10)*Assumptions!$B$47</f>
        <v>10159.8</v>
      </c>
      <c r="AK33" s="21" t="n">
        <f aca="false">AK11*Assumptions!$B$46+(AK12*Assumptions!$B$9+AK13*Assumptions!$B$10)*Assumptions!$B$47</f>
        <v>10159.8</v>
      </c>
      <c r="AL33" s="21" t="n">
        <f aca="false">AL11*Assumptions!$B$46+(AL12*Assumptions!$B$9+AL13*Assumptions!$B$10)*Assumptions!$B$47</f>
        <v>10159.8</v>
      </c>
      <c r="AM33" s="21" t="n">
        <f aca="false">AM11*Assumptions!$B$46+(AM12*Assumptions!$B$9+AM13*Assumptions!$B$10)*Assumptions!$B$47</f>
        <v>10159.8</v>
      </c>
      <c r="AN33" s="21" t="n">
        <f aca="false">AN11*Assumptions!$B$46+(AN12*Assumptions!$B$9+AN13*Assumptions!$B$10)*Assumptions!$B$47</f>
        <v>10159.8</v>
      </c>
      <c r="AO33" s="21" t="n">
        <f aca="false">AO11*Assumptions!$B$46+(AO12*Assumptions!$B$9+AO13*Assumptions!$B$10)*Assumptions!$B$47</f>
        <v>10159.8</v>
      </c>
    </row>
    <row r="34" customFormat="false" ht="15" hidden="false" customHeight="false" outlineLevel="0" collapsed="false">
      <c r="A34" s="8" t="s">
        <v>272</v>
      </c>
      <c r="B34" s="2"/>
      <c r="C34" s="2"/>
      <c r="D34" s="2"/>
      <c r="E34" s="2"/>
      <c r="F34" s="21" t="n">
        <f aca="false">IF(F6&gt;=0,Assumptions!$B$48,0)</f>
        <v>0</v>
      </c>
      <c r="G34" s="21" t="n">
        <f aca="false">IF(G6&gt;=0,Assumptions!$B$48,0)</f>
        <v>0</v>
      </c>
      <c r="H34" s="21" t="n">
        <f aca="false">IF(H6&gt;=0,Assumptions!$B$48,0)</f>
        <v>0</v>
      </c>
      <c r="I34" s="21" t="n">
        <f aca="false">IF(I6&gt;=0,Assumptions!$B$48,0)</f>
        <v>0</v>
      </c>
      <c r="J34" s="21" t="n">
        <f aca="false">IF(J6&gt;=0,Assumptions!$B$48,0)</f>
        <v>0</v>
      </c>
      <c r="K34" s="21" t="n">
        <f aca="false">IF(K6&gt;=0,Assumptions!$B$48,0)</f>
        <v>3000</v>
      </c>
      <c r="L34" s="21" t="n">
        <f aca="false">IF(L6&gt;=0,Assumptions!$B$48,0)</f>
        <v>3000</v>
      </c>
      <c r="M34" s="21" t="n">
        <f aca="false">IF(M6&gt;=0,Assumptions!$B$48,0)</f>
        <v>3000</v>
      </c>
      <c r="N34" s="21" t="n">
        <f aca="false">IF(N6&gt;=0,Assumptions!$B$48,0)</f>
        <v>3000</v>
      </c>
      <c r="O34" s="21" t="n">
        <f aca="false">IF(O6&gt;=0,Assumptions!$B$48,0)</f>
        <v>3000</v>
      </c>
      <c r="P34" s="21" t="n">
        <f aca="false">IF(P6&gt;=0,Assumptions!$B$48,0)</f>
        <v>3000</v>
      </c>
      <c r="Q34" s="21" t="n">
        <f aca="false">IF(Q6&gt;=0,Assumptions!$B$48,0)</f>
        <v>3000</v>
      </c>
      <c r="R34" s="21" t="n">
        <f aca="false">IF(R6&gt;=0,Assumptions!$B$48,0)</f>
        <v>3000</v>
      </c>
      <c r="S34" s="21" t="n">
        <f aca="false">IF(S6&gt;=0,Assumptions!$B$48,0)</f>
        <v>3000</v>
      </c>
      <c r="T34" s="21" t="n">
        <f aca="false">IF(T6&gt;=0,Assumptions!$B$48,0)</f>
        <v>3000</v>
      </c>
      <c r="U34" s="21" t="n">
        <f aca="false">IF(U6&gt;=0,Assumptions!$B$48,0)</f>
        <v>3000</v>
      </c>
      <c r="V34" s="21" t="n">
        <f aca="false">IF(V6&gt;=0,Assumptions!$B$48,0)</f>
        <v>3000</v>
      </c>
      <c r="W34" s="21" t="n">
        <f aca="false">IF(W6&gt;=0,Assumptions!$B$48,0)</f>
        <v>3000</v>
      </c>
      <c r="X34" s="21" t="n">
        <f aca="false">IF(X6&gt;=0,Assumptions!$B$48,0)</f>
        <v>3000</v>
      </c>
      <c r="Y34" s="21" t="n">
        <f aca="false">IF(Y6&gt;=0,Assumptions!$B$48,0)</f>
        <v>3000</v>
      </c>
      <c r="Z34" s="21" t="n">
        <f aca="false">IF(Z6&gt;=0,Assumptions!$B$48,0)</f>
        <v>3000</v>
      </c>
      <c r="AA34" s="21" t="n">
        <f aca="false">IF(AA6&gt;=0,Assumptions!$B$48,0)</f>
        <v>3000</v>
      </c>
      <c r="AB34" s="21" t="n">
        <f aca="false">IF(AB6&gt;=0,Assumptions!$B$48,0)</f>
        <v>3000</v>
      </c>
      <c r="AC34" s="21" t="n">
        <f aca="false">IF(AC6&gt;=0,Assumptions!$B$48,0)</f>
        <v>3000</v>
      </c>
      <c r="AD34" s="21" t="n">
        <f aca="false">IF(AD6&gt;=0,Assumptions!$B$48,0)</f>
        <v>3000</v>
      </c>
      <c r="AE34" s="21" t="n">
        <f aca="false">IF(AE6&gt;=0,Assumptions!$B$48,0)</f>
        <v>3000</v>
      </c>
      <c r="AF34" s="21" t="n">
        <f aca="false">IF(AF6&gt;=0,Assumptions!$B$48,0)</f>
        <v>3000</v>
      </c>
      <c r="AG34" s="21" t="n">
        <f aca="false">IF(AG6&gt;=0,Assumptions!$B$48,0)</f>
        <v>3000</v>
      </c>
      <c r="AH34" s="21" t="n">
        <f aca="false">IF(AH6&gt;=0,Assumptions!$B$48,0)</f>
        <v>3000</v>
      </c>
      <c r="AI34" s="21" t="n">
        <f aca="false">IF(AI6&gt;=0,Assumptions!$B$48,0)</f>
        <v>3000</v>
      </c>
      <c r="AJ34" s="21" t="n">
        <f aca="false">IF(AJ6&gt;=0,Assumptions!$B$48,0)</f>
        <v>3000</v>
      </c>
      <c r="AK34" s="21" t="n">
        <f aca="false">IF(AK6&gt;=0,Assumptions!$B$48,0)</f>
        <v>3000</v>
      </c>
      <c r="AL34" s="21" t="n">
        <f aca="false">IF(AL6&gt;=0,Assumptions!$B$48,0)</f>
        <v>3000</v>
      </c>
      <c r="AM34" s="21" t="n">
        <f aca="false">IF(AM6&gt;=0,Assumptions!$B$48,0)</f>
        <v>3000</v>
      </c>
      <c r="AN34" s="21" t="n">
        <f aca="false">IF(AN6&gt;=0,Assumptions!$B$48,0)</f>
        <v>3000</v>
      </c>
      <c r="AO34" s="21" t="n">
        <f aca="false">IF(AO6&gt;=0,Assumptions!$B$48,0)</f>
        <v>3000</v>
      </c>
    </row>
    <row r="35" customFormat="false" ht="15" hidden="false" customHeight="false" outlineLevel="0" collapsed="false">
      <c r="A35" s="8" t="s">
        <v>273</v>
      </c>
      <c r="B35" s="2"/>
      <c r="C35" s="2"/>
      <c r="D35" s="2"/>
      <c r="E35" s="2"/>
      <c r="F35" s="21" t="n">
        <f aca="false">IF(F6&gt;=0,Assumptions!$B$49,0)</f>
        <v>0</v>
      </c>
      <c r="G35" s="21" t="n">
        <f aca="false">IF(G6&gt;=0,Assumptions!$B$49,0)</f>
        <v>0</v>
      </c>
      <c r="H35" s="21" t="n">
        <f aca="false">IF(H6&gt;=0,Assumptions!$B$49,0)</f>
        <v>0</v>
      </c>
      <c r="I35" s="21" t="n">
        <f aca="false">IF(I6&gt;=0,Assumptions!$B$49,0)</f>
        <v>0</v>
      </c>
      <c r="J35" s="21" t="n">
        <f aca="false">IF(J6&gt;=0,Assumptions!$B$49,0)</f>
        <v>0</v>
      </c>
      <c r="K35" s="21" t="n">
        <f aca="false">IF(K6&gt;=0,Assumptions!$B$49,0)</f>
        <v>8000</v>
      </c>
      <c r="L35" s="21" t="n">
        <f aca="false">IF(L6&gt;=0,Assumptions!$B$49,0)</f>
        <v>8000</v>
      </c>
      <c r="M35" s="21" t="n">
        <f aca="false">IF(M6&gt;=0,Assumptions!$B$49,0)</f>
        <v>8000</v>
      </c>
      <c r="N35" s="21" t="n">
        <f aca="false">IF(N6&gt;=0,Assumptions!$B$49,0)</f>
        <v>8000</v>
      </c>
      <c r="O35" s="21" t="n">
        <f aca="false">IF(O6&gt;=0,Assumptions!$B$49,0)</f>
        <v>8000</v>
      </c>
      <c r="P35" s="21" t="n">
        <f aca="false">IF(P6&gt;=0,Assumptions!$B$49,0)</f>
        <v>8000</v>
      </c>
      <c r="Q35" s="21" t="n">
        <f aca="false">IF(Q6&gt;=0,Assumptions!$B$49,0)</f>
        <v>8000</v>
      </c>
      <c r="R35" s="21" t="n">
        <f aca="false">IF(R6&gt;=0,Assumptions!$B$49,0)</f>
        <v>8000</v>
      </c>
      <c r="S35" s="21" t="n">
        <f aca="false">IF(S6&gt;=0,Assumptions!$B$49,0)</f>
        <v>8000</v>
      </c>
      <c r="T35" s="21" t="n">
        <f aca="false">IF(T6&gt;=0,Assumptions!$B$49,0)</f>
        <v>8000</v>
      </c>
      <c r="U35" s="21" t="n">
        <f aca="false">IF(U6&gt;=0,Assumptions!$B$49,0)</f>
        <v>8000</v>
      </c>
      <c r="V35" s="21" t="n">
        <f aca="false">IF(V6&gt;=0,Assumptions!$B$49,0)</f>
        <v>8000</v>
      </c>
      <c r="W35" s="21" t="n">
        <f aca="false">IF(W6&gt;=0,Assumptions!$B$49,0)</f>
        <v>8000</v>
      </c>
      <c r="X35" s="21" t="n">
        <f aca="false">IF(X6&gt;=0,Assumptions!$B$49,0)</f>
        <v>8000</v>
      </c>
      <c r="Y35" s="21" t="n">
        <f aca="false">IF(Y6&gt;=0,Assumptions!$B$49,0)</f>
        <v>8000</v>
      </c>
      <c r="Z35" s="21" t="n">
        <f aca="false">IF(Z6&gt;=0,Assumptions!$B$49,0)</f>
        <v>8000</v>
      </c>
      <c r="AA35" s="21" t="n">
        <f aca="false">IF(AA6&gt;=0,Assumptions!$B$49,0)</f>
        <v>8000</v>
      </c>
      <c r="AB35" s="21" t="n">
        <f aca="false">IF(AB6&gt;=0,Assumptions!$B$49,0)</f>
        <v>8000</v>
      </c>
      <c r="AC35" s="21" t="n">
        <f aca="false">IF(AC6&gt;=0,Assumptions!$B$49,0)</f>
        <v>8000</v>
      </c>
      <c r="AD35" s="21" t="n">
        <f aca="false">IF(AD6&gt;=0,Assumptions!$B$49,0)</f>
        <v>8000</v>
      </c>
      <c r="AE35" s="21" t="n">
        <f aca="false">IF(AE6&gt;=0,Assumptions!$B$49,0)</f>
        <v>8000</v>
      </c>
      <c r="AF35" s="21" t="n">
        <f aca="false">IF(AF6&gt;=0,Assumptions!$B$49,0)</f>
        <v>8000</v>
      </c>
      <c r="AG35" s="21" t="n">
        <f aca="false">IF(AG6&gt;=0,Assumptions!$B$49,0)</f>
        <v>8000</v>
      </c>
      <c r="AH35" s="21" t="n">
        <f aca="false">IF(AH6&gt;=0,Assumptions!$B$49,0)</f>
        <v>8000</v>
      </c>
      <c r="AI35" s="21" t="n">
        <f aca="false">IF(AI6&gt;=0,Assumptions!$B$49,0)</f>
        <v>8000</v>
      </c>
      <c r="AJ35" s="21" t="n">
        <f aca="false">IF(AJ6&gt;=0,Assumptions!$B$49,0)</f>
        <v>8000</v>
      </c>
      <c r="AK35" s="21" t="n">
        <f aca="false">IF(AK6&gt;=0,Assumptions!$B$49,0)</f>
        <v>8000</v>
      </c>
      <c r="AL35" s="21" t="n">
        <f aca="false">IF(AL6&gt;=0,Assumptions!$B$49,0)</f>
        <v>8000</v>
      </c>
      <c r="AM35" s="21" t="n">
        <f aca="false">IF(AM6&gt;=0,Assumptions!$B$49,0)</f>
        <v>8000</v>
      </c>
      <c r="AN35" s="21" t="n">
        <f aca="false">IF(AN6&gt;=0,Assumptions!$B$49,0)</f>
        <v>8000</v>
      </c>
      <c r="AO35" s="21" t="n">
        <f aca="false">IF(AO6&gt;=0,Assumptions!$B$49,0)</f>
        <v>8000</v>
      </c>
    </row>
    <row r="36" customFormat="false" ht="15" hidden="false" customHeight="false" outlineLevel="0" collapsed="false">
      <c r="A36" s="8" t="s">
        <v>274</v>
      </c>
      <c r="B36" s="2"/>
      <c r="C36" s="2"/>
      <c r="D36" s="2"/>
      <c r="E36" s="2"/>
      <c r="F36" s="21" t="n">
        <f aca="false">IF(F4&gt;=Assumptions!$B$51,Assumptions!$B$50,0)</f>
        <v>0</v>
      </c>
      <c r="G36" s="21" t="n">
        <f aca="false">IF(G4&gt;=Assumptions!$B$51,Assumptions!$B$50,0)</f>
        <v>0</v>
      </c>
      <c r="H36" s="21" t="n">
        <f aca="false">IF(H4&gt;=Assumptions!$B$51,Assumptions!$B$50,0)</f>
        <v>5000</v>
      </c>
      <c r="I36" s="21" t="n">
        <f aca="false">IF(I4&gt;=Assumptions!$B$51,Assumptions!$B$50,0)</f>
        <v>5000</v>
      </c>
      <c r="J36" s="21" t="n">
        <f aca="false">IF(J4&gt;=Assumptions!$B$51,Assumptions!$B$50,0)</f>
        <v>5000</v>
      </c>
      <c r="K36" s="21" t="n">
        <f aca="false">IF(K4&gt;=Assumptions!$B$51,Assumptions!$B$50,0)</f>
        <v>5000</v>
      </c>
      <c r="L36" s="21" t="n">
        <f aca="false">IF(L4&gt;=Assumptions!$B$51,Assumptions!$B$50,0)</f>
        <v>5000</v>
      </c>
      <c r="M36" s="21" t="n">
        <f aca="false">IF(M4&gt;=Assumptions!$B$51,Assumptions!$B$50,0)</f>
        <v>5000</v>
      </c>
      <c r="N36" s="21" t="n">
        <f aca="false">IF(N4&gt;=Assumptions!$B$51,Assumptions!$B$50,0)</f>
        <v>5000</v>
      </c>
      <c r="O36" s="21" t="n">
        <f aca="false">IF(O4&gt;=Assumptions!$B$51,Assumptions!$B$50,0)</f>
        <v>5000</v>
      </c>
      <c r="P36" s="21" t="n">
        <f aca="false">IF(P4&gt;=Assumptions!$B$51,Assumptions!$B$50,0)</f>
        <v>5000</v>
      </c>
      <c r="Q36" s="21" t="n">
        <f aca="false">IF(Q4&gt;=Assumptions!$B$51,Assumptions!$B$50,0)</f>
        <v>5000</v>
      </c>
      <c r="R36" s="21" t="n">
        <f aca="false">IF(R4&gt;=Assumptions!$B$51,Assumptions!$B$50,0)</f>
        <v>5000</v>
      </c>
      <c r="S36" s="21" t="n">
        <f aca="false">IF(S4&gt;=Assumptions!$B$51,Assumptions!$B$50,0)</f>
        <v>5000</v>
      </c>
      <c r="T36" s="21" t="n">
        <f aca="false">IF(T4&gt;=Assumptions!$B$51,Assumptions!$B$50,0)</f>
        <v>5000</v>
      </c>
      <c r="U36" s="21" t="n">
        <f aca="false">IF(U4&gt;=Assumptions!$B$51,Assumptions!$B$50,0)</f>
        <v>5000</v>
      </c>
      <c r="V36" s="21" t="n">
        <f aca="false">IF(V4&gt;=Assumptions!$B$51,Assumptions!$B$50,0)</f>
        <v>5000</v>
      </c>
      <c r="W36" s="21" t="n">
        <f aca="false">IF(W4&gt;=Assumptions!$B$51,Assumptions!$B$50,0)</f>
        <v>5000</v>
      </c>
      <c r="X36" s="21" t="n">
        <f aca="false">IF(X4&gt;=Assumptions!$B$51,Assumptions!$B$50,0)</f>
        <v>5000</v>
      </c>
      <c r="Y36" s="21" t="n">
        <f aca="false">IF(Y4&gt;=Assumptions!$B$51,Assumptions!$B$50,0)</f>
        <v>5000</v>
      </c>
      <c r="Z36" s="21" t="n">
        <f aca="false">IF(Z4&gt;=Assumptions!$B$51,Assumptions!$B$50,0)</f>
        <v>5000</v>
      </c>
      <c r="AA36" s="21" t="n">
        <f aca="false">IF(AA4&gt;=Assumptions!$B$51,Assumptions!$B$50,0)</f>
        <v>5000</v>
      </c>
      <c r="AB36" s="21" t="n">
        <f aca="false">IF(AB4&gt;=Assumptions!$B$51,Assumptions!$B$50,0)</f>
        <v>5000</v>
      </c>
      <c r="AC36" s="21" t="n">
        <f aca="false">IF(AC4&gt;=Assumptions!$B$51,Assumptions!$B$50,0)</f>
        <v>5000</v>
      </c>
      <c r="AD36" s="21" t="n">
        <f aca="false">IF(AD4&gt;=Assumptions!$B$51,Assumptions!$B$50,0)</f>
        <v>5000</v>
      </c>
      <c r="AE36" s="21" t="n">
        <f aca="false">IF(AE4&gt;=Assumptions!$B$51,Assumptions!$B$50,0)</f>
        <v>5000</v>
      </c>
      <c r="AF36" s="21" t="n">
        <f aca="false">IF(AF4&gt;=Assumptions!$B$51,Assumptions!$B$50,0)</f>
        <v>5000</v>
      </c>
      <c r="AG36" s="21" t="n">
        <f aca="false">IF(AG4&gt;=Assumptions!$B$51,Assumptions!$B$50,0)</f>
        <v>5000</v>
      </c>
      <c r="AH36" s="21" t="n">
        <f aca="false">IF(AH4&gt;=Assumptions!$B$51,Assumptions!$B$50,0)</f>
        <v>5000</v>
      </c>
      <c r="AI36" s="21" t="n">
        <f aca="false">IF(AI4&gt;=Assumptions!$B$51,Assumptions!$B$50,0)</f>
        <v>5000</v>
      </c>
      <c r="AJ36" s="21" t="n">
        <f aca="false">IF(AJ4&gt;=Assumptions!$B$51,Assumptions!$B$50,0)</f>
        <v>5000</v>
      </c>
      <c r="AK36" s="21" t="n">
        <f aca="false">IF(AK4&gt;=Assumptions!$B$51,Assumptions!$B$50,0)</f>
        <v>5000</v>
      </c>
      <c r="AL36" s="21" t="n">
        <f aca="false">IF(AL4&gt;=Assumptions!$B$51,Assumptions!$B$50,0)</f>
        <v>5000</v>
      </c>
      <c r="AM36" s="21" t="n">
        <f aca="false">IF(AM4&gt;=Assumptions!$B$51,Assumptions!$B$50,0)</f>
        <v>5000</v>
      </c>
      <c r="AN36" s="21" t="n">
        <f aca="false">IF(AN4&gt;=Assumptions!$B$51,Assumptions!$B$50,0)</f>
        <v>5000</v>
      </c>
      <c r="AO36" s="21" t="n">
        <f aca="false">IF(AO4&gt;=Assumptions!$B$51,Assumptions!$B$50,0)</f>
        <v>5000</v>
      </c>
    </row>
    <row r="37" customFormat="false" ht="15" hidden="false" customHeight="false" outlineLevel="0" collapsed="false">
      <c r="A37" s="8" t="s">
        <v>275</v>
      </c>
      <c r="B37" s="2"/>
      <c r="C37" s="2"/>
      <c r="D37" s="2"/>
      <c r="E37" s="2"/>
      <c r="F37" s="21" t="n">
        <f aca="false">IF(F4&gt;=Assumptions!$B$53,Assumptions!$B$52,0)</f>
        <v>0</v>
      </c>
      <c r="G37" s="21" t="n">
        <f aca="false">IF(G4&gt;=Assumptions!$B$53,Assumptions!$B$52,0)</f>
        <v>0</v>
      </c>
      <c r="H37" s="21" t="n">
        <f aca="false">IF(H4&gt;=Assumptions!$B$53,Assumptions!$B$52,0)</f>
        <v>0</v>
      </c>
      <c r="I37" s="21" t="n">
        <f aca="false">IF(I4&gt;=Assumptions!$B$53,Assumptions!$B$52,0)</f>
        <v>12500</v>
      </c>
      <c r="J37" s="21" t="n">
        <f aca="false">IF(J4&gt;=Assumptions!$B$53,Assumptions!$B$52,0)</f>
        <v>12500</v>
      </c>
      <c r="K37" s="21" t="n">
        <f aca="false">IF(K4&gt;=Assumptions!$B$53,Assumptions!$B$52,0)</f>
        <v>12500</v>
      </c>
      <c r="L37" s="21" t="n">
        <f aca="false">IF(L4&gt;=Assumptions!$B$53,Assumptions!$B$52,0)</f>
        <v>12500</v>
      </c>
      <c r="M37" s="21" t="n">
        <f aca="false">IF(M4&gt;=Assumptions!$B$53,Assumptions!$B$52,0)</f>
        <v>12500</v>
      </c>
      <c r="N37" s="21" t="n">
        <f aca="false">IF(N4&gt;=Assumptions!$B$53,Assumptions!$B$52,0)</f>
        <v>12500</v>
      </c>
      <c r="O37" s="21" t="n">
        <f aca="false">IF(O4&gt;=Assumptions!$B$53,Assumptions!$B$52,0)</f>
        <v>12500</v>
      </c>
      <c r="P37" s="21" t="n">
        <f aca="false">IF(P4&gt;=Assumptions!$B$53,Assumptions!$B$52,0)</f>
        <v>12500</v>
      </c>
      <c r="Q37" s="21" t="n">
        <f aca="false">IF(Q4&gt;=Assumptions!$B$53,Assumptions!$B$52,0)</f>
        <v>12500</v>
      </c>
      <c r="R37" s="21" t="n">
        <f aca="false">IF(R4&gt;=Assumptions!$B$53,Assumptions!$B$52,0)</f>
        <v>12500</v>
      </c>
      <c r="S37" s="21" t="n">
        <f aca="false">IF(S4&gt;=Assumptions!$B$53,Assumptions!$B$52,0)</f>
        <v>12500</v>
      </c>
      <c r="T37" s="21" t="n">
        <f aca="false">IF(T4&gt;=Assumptions!$B$53,Assumptions!$B$52,0)</f>
        <v>12500</v>
      </c>
      <c r="U37" s="21" t="n">
        <f aca="false">IF(U4&gt;=Assumptions!$B$53,Assumptions!$B$52,0)</f>
        <v>12500</v>
      </c>
      <c r="V37" s="21" t="n">
        <f aca="false">IF(V4&gt;=Assumptions!$B$53,Assumptions!$B$52,0)</f>
        <v>12500</v>
      </c>
      <c r="W37" s="21" t="n">
        <f aca="false">IF(W4&gt;=Assumptions!$B$53,Assumptions!$B$52,0)</f>
        <v>12500</v>
      </c>
      <c r="X37" s="21" t="n">
        <f aca="false">IF(X4&gt;=Assumptions!$B$53,Assumptions!$B$52,0)</f>
        <v>12500</v>
      </c>
      <c r="Y37" s="21" t="n">
        <f aca="false">IF(Y4&gt;=Assumptions!$B$53,Assumptions!$B$52,0)</f>
        <v>12500</v>
      </c>
      <c r="Z37" s="21" t="n">
        <f aca="false">IF(Z4&gt;=Assumptions!$B$53,Assumptions!$B$52,0)</f>
        <v>12500</v>
      </c>
      <c r="AA37" s="21" t="n">
        <f aca="false">IF(AA4&gt;=Assumptions!$B$53,Assumptions!$B$52,0)</f>
        <v>12500</v>
      </c>
      <c r="AB37" s="21" t="n">
        <f aca="false">IF(AB4&gt;=Assumptions!$B$53,Assumptions!$B$52,0)</f>
        <v>12500</v>
      </c>
      <c r="AC37" s="21" t="n">
        <f aca="false">IF(AC4&gt;=Assumptions!$B$53,Assumptions!$B$52,0)</f>
        <v>12500</v>
      </c>
      <c r="AD37" s="21" t="n">
        <f aca="false">IF(AD4&gt;=Assumptions!$B$53,Assumptions!$B$52,0)</f>
        <v>12500</v>
      </c>
      <c r="AE37" s="21" t="n">
        <f aca="false">IF(AE4&gt;=Assumptions!$B$53,Assumptions!$B$52,0)</f>
        <v>12500</v>
      </c>
      <c r="AF37" s="21" t="n">
        <f aca="false">IF(AF4&gt;=Assumptions!$B$53,Assumptions!$B$52,0)</f>
        <v>12500</v>
      </c>
      <c r="AG37" s="21" t="n">
        <f aca="false">IF(AG4&gt;=Assumptions!$B$53,Assumptions!$B$52,0)</f>
        <v>12500</v>
      </c>
      <c r="AH37" s="21" t="n">
        <f aca="false">IF(AH4&gt;=Assumptions!$B$53,Assumptions!$B$52,0)</f>
        <v>12500</v>
      </c>
      <c r="AI37" s="21" t="n">
        <f aca="false">IF(AI4&gt;=Assumptions!$B$53,Assumptions!$B$52,0)</f>
        <v>12500</v>
      </c>
      <c r="AJ37" s="21" t="n">
        <f aca="false">IF(AJ4&gt;=Assumptions!$B$53,Assumptions!$B$52,0)</f>
        <v>12500</v>
      </c>
      <c r="AK37" s="21" t="n">
        <f aca="false">IF(AK4&gt;=Assumptions!$B$53,Assumptions!$B$52,0)</f>
        <v>12500</v>
      </c>
      <c r="AL37" s="21" t="n">
        <f aca="false">IF(AL4&gt;=Assumptions!$B$53,Assumptions!$B$52,0)</f>
        <v>12500</v>
      </c>
      <c r="AM37" s="21" t="n">
        <f aca="false">IF(AM4&gt;=Assumptions!$B$53,Assumptions!$B$52,0)</f>
        <v>12500</v>
      </c>
      <c r="AN37" s="21" t="n">
        <f aca="false">IF(AN4&gt;=Assumptions!$B$53,Assumptions!$B$52,0)</f>
        <v>12500</v>
      </c>
      <c r="AO37" s="21" t="n">
        <f aca="false">IF(AO4&gt;=Assumptions!$B$53,Assumptions!$B$52,0)</f>
        <v>12500</v>
      </c>
    </row>
    <row r="38" customFormat="false" ht="15" hidden="false" customHeight="false" outlineLevel="0" collapsed="false">
      <c r="A38" s="8" t="s">
        <v>276</v>
      </c>
      <c r="B38" s="2"/>
      <c r="C38" s="2"/>
      <c r="D38" s="2"/>
      <c r="E38" s="2"/>
      <c r="F38" s="21" t="n">
        <f aca="false">IF(F4&gt;=Assumptions!$B$55,Assumptions!$B$54,0)</f>
        <v>0</v>
      </c>
      <c r="G38" s="21" t="n">
        <f aca="false">IF(G4&gt;=Assumptions!$B$55,Assumptions!$B$54,0)</f>
        <v>0</v>
      </c>
      <c r="H38" s="21" t="n">
        <f aca="false">IF(H4&gt;=Assumptions!$B$55,Assumptions!$B$54,0)</f>
        <v>10000</v>
      </c>
      <c r="I38" s="21" t="n">
        <f aca="false">IF(I4&gt;=Assumptions!$B$55,Assumptions!$B$54,0)</f>
        <v>10000</v>
      </c>
      <c r="J38" s="21" t="n">
        <f aca="false">IF(J4&gt;=Assumptions!$B$55,Assumptions!$B$54,0)</f>
        <v>10000</v>
      </c>
      <c r="K38" s="21" t="n">
        <f aca="false">IF(K4&gt;=Assumptions!$B$55,Assumptions!$B$54,0)</f>
        <v>10000</v>
      </c>
      <c r="L38" s="21" t="n">
        <f aca="false">IF(L4&gt;=Assumptions!$B$55,Assumptions!$B$54,0)</f>
        <v>10000</v>
      </c>
      <c r="M38" s="21" t="n">
        <f aca="false">IF(M4&gt;=Assumptions!$B$55,Assumptions!$B$54,0)</f>
        <v>10000</v>
      </c>
      <c r="N38" s="21" t="n">
        <f aca="false">IF(N4&gt;=Assumptions!$B$55,Assumptions!$B$54,0)</f>
        <v>10000</v>
      </c>
      <c r="O38" s="21" t="n">
        <f aca="false">IF(O4&gt;=Assumptions!$B$55,Assumptions!$B$54,0)</f>
        <v>10000</v>
      </c>
      <c r="P38" s="21" t="n">
        <f aca="false">IF(P4&gt;=Assumptions!$B$55,Assumptions!$B$54,0)</f>
        <v>10000</v>
      </c>
      <c r="Q38" s="21" t="n">
        <f aca="false">IF(Q4&gt;=Assumptions!$B$55,Assumptions!$B$54,0)</f>
        <v>10000</v>
      </c>
      <c r="R38" s="21" t="n">
        <f aca="false">IF(R4&gt;=Assumptions!$B$55,Assumptions!$B$54,0)</f>
        <v>10000</v>
      </c>
      <c r="S38" s="21" t="n">
        <f aca="false">IF(S4&gt;=Assumptions!$B$55,Assumptions!$B$54,0)</f>
        <v>10000</v>
      </c>
      <c r="T38" s="21" t="n">
        <f aca="false">IF(T4&gt;=Assumptions!$B$55,Assumptions!$B$54,0)</f>
        <v>10000</v>
      </c>
      <c r="U38" s="21" t="n">
        <f aca="false">IF(U4&gt;=Assumptions!$B$55,Assumptions!$B$54,0)</f>
        <v>10000</v>
      </c>
      <c r="V38" s="21" t="n">
        <f aca="false">IF(V4&gt;=Assumptions!$B$55,Assumptions!$B$54,0)</f>
        <v>10000</v>
      </c>
      <c r="W38" s="21" t="n">
        <f aca="false">IF(W4&gt;=Assumptions!$B$55,Assumptions!$B$54,0)</f>
        <v>10000</v>
      </c>
      <c r="X38" s="21" t="n">
        <f aca="false">IF(X4&gt;=Assumptions!$B$55,Assumptions!$B$54,0)</f>
        <v>10000</v>
      </c>
      <c r="Y38" s="21" t="n">
        <f aca="false">IF(Y4&gt;=Assumptions!$B$55,Assumptions!$B$54,0)</f>
        <v>10000</v>
      </c>
      <c r="Z38" s="21" t="n">
        <f aca="false">IF(Z4&gt;=Assumptions!$B$55,Assumptions!$B$54,0)</f>
        <v>10000</v>
      </c>
      <c r="AA38" s="21" t="n">
        <f aca="false">IF(AA4&gt;=Assumptions!$B$55,Assumptions!$B$54,0)</f>
        <v>10000</v>
      </c>
      <c r="AB38" s="21" t="n">
        <f aca="false">IF(AB4&gt;=Assumptions!$B$55,Assumptions!$B$54,0)</f>
        <v>10000</v>
      </c>
      <c r="AC38" s="21" t="n">
        <f aca="false">IF(AC4&gt;=Assumptions!$B$55,Assumptions!$B$54,0)</f>
        <v>10000</v>
      </c>
      <c r="AD38" s="21" t="n">
        <f aca="false">IF(AD4&gt;=Assumptions!$B$55,Assumptions!$B$54,0)</f>
        <v>10000</v>
      </c>
      <c r="AE38" s="21" t="n">
        <f aca="false">IF(AE4&gt;=Assumptions!$B$55,Assumptions!$B$54,0)</f>
        <v>10000</v>
      </c>
      <c r="AF38" s="21" t="n">
        <f aca="false">IF(AF4&gt;=Assumptions!$B$55,Assumptions!$B$54,0)</f>
        <v>10000</v>
      </c>
      <c r="AG38" s="21" t="n">
        <f aca="false">IF(AG4&gt;=Assumptions!$B$55,Assumptions!$B$54,0)</f>
        <v>10000</v>
      </c>
      <c r="AH38" s="21" t="n">
        <f aca="false">IF(AH4&gt;=Assumptions!$B$55,Assumptions!$B$54,0)</f>
        <v>10000</v>
      </c>
      <c r="AI38" s="21" t="n">
        <f aca="false">IF(AI4&gt;=Assumptions!$B$55,Assumptions!$B$54,0)</f>
        <v>10000</v>
      </c>
      <c r="AJ38" s="21" t="n">
        <f aca="false">IF(AJ4&gt;=Assumptions!$B$55,Assumptions!$B$54,0)</f>
        <v>10000</v>
      </c>
      <c r="AK38" s="21" t="n">
        <f aca="false">IF(AK4&gt;=Assumptions!$B$55,Assumptions!$B$54,0)</f>
        <v>10000</v>
      </c>
      <c r="AL38" s="21" t="n">
        <f aca="false">IF(AL4&gt;=Assumptions!$B$55,Assumptions!$B$54,0)</f>
        <v>10000</v>
      </c>
      <c r="AM38" s="21" t="n">
        <f aca="false">IF(AM4&gt;=Assumptions!$B$55,Assumptions!$B$54,0)</f>
        <v>10000</v>
      </c>
      <c r="AN38" s="21" t="n">
        <f aca="false">IF(AN4&gt;=Assumptions!$B$55,Assumptions!$B$54,0)</f>
        <v>10000</v>
      </c>
      <c r="AO38" s="21" t="n">
        <f aca="false">IF(AO4&gt;=Assumptions!$B$55,Assumptions!$B$54,0)</f>
        <v>10000</v>
      </c>
    </row>
    <row r="39" customFormat="false" ht="15" hidden="false" customHeight="false" outlineLevel="0" collapsed="false">
      <c r="A39" s="8" t="s">
        <v>277</v>
      </c>
      <c r="B39" s="2"/>
      <c r="C39" s="2"/>
      <c r="D39" s="2"/>
      <c r="E39" s="2"/>
      <c r="F39" s="21" t="n">
        <f aca="false">IF(F6&gt;=0,Assumptions!$B$56,0)</f>
        <v>0</v>
      </c>
      <c r="G39" s="21" t="n">
        <f aca="false">IF(G6&gt;=0,Assumptions!$B$56,0)</f>
        <v>0</v>
      </c>
      <c r="H39" s="21" t="n">
        <f aca="false">IF(H6&gt;=0,Assumptions!$B$56,0)</f>
        <v>0</v>
      </c>
      <c r="I39" s="21" t="n">
        <f aca="false">IF(I6&gt;=0,Assumptions!$B$56,0)</f>
        <v>0</v>
      </c>
      <c r="J39" s="21" t="n">
        <f aca="false">IF(J6&gt;=0,Assumptions!$B$56,0)</f>
        <v>0</v>
      </c>
      <c r="K39" s="21" t="n">
        <f aca="false">IF(K6&gt;=0,Assumptions!$B$56,0)</f>
        <v>2500</v>
      </c>
      <c r="L39" s="21" t="n">
        <f aca="false">IF(L6&gt;=0,Assumptions!$B$56,0)</f>
        <v>2500</v>
      </c>
      <c r="M39" s="21" t="n">
        <f aca="false">IF(M6&gt;=0,Assumptions!$B$56,0)</f>
        <v>2500</v>
      </c>
      <c r="N39" s="21" t="n">
        <f aca="false">IF(N6&gt;=0,Assumptions!$B$56,0)</f>
        <v>2500</v>
      </c>
      <c r="O39" s="21" t="n">
        <f aca="false">IF(O6&gt;=0,Assumptions!$B$56,0)</f>
        <v>2500</v>
      </c>
      <c r="P39" s="21" t="n">
        <f aca="false">IF(P6&gt;=0,Assumptions!$B$56,0)</f>
        <v>2500</v>
      </c>
      <c r="Q39" s="21" t="n">
        <f aca="false">IF(Q6&gt;=0,Assumptions!$B$56,0)</f>
        <v>2500</v>
      </c>
      <c r="R39" s="21" t="n">
        <f aca="false">IF(R6&gt;=0,Assumptions!$B$56,0)</f>
        <v>2500</v>
      </c>
      <c r="S39" s="21" t="n">
        <f aca="false">IF(S6&gt;=0,Assumptions!$B$56,0)</f>
        <v>2500</v>
      </c>
      <c r="T39" s="21" t="n">
        <f aca="false">IF(T6&gt;=0,Assumptions!$B$56,0)</f>
        <v>2500</v>
      </c>
      <c r="U39" s="21" t="n">
        <f aca="false">IF(U6&gt;=0,Assumptions!$B$56,0)</f>
        <v>2500</v>
      </c>
      <c r="V39" s="21" t="n">
        <f aca="false">IF(V6&gt;=0,Assumptions!$B$56,0)</f>
        <v>2500</v>
      </c>
      <c r="W39" s="21" t="n">
        <f aca="false">IF(W6&gt;=0,Assumptions!$B$56,0)</f>
        <v>2500</v>
      </c>
      <c r="X39" s="21" t="n">
        <f aca="false">IF(X6&gt;=0,Assumptions!$B$56,0)</f>
        <v>2500</v>
      </c>
      <c r="Y39" s="21" t="n">
        <f aca="false">IF(Y6&gt;=0,Assumptions!$B$56,0)</f>
        <v>2500</v>
      </c>
      <c r="Z39" s="21" t="n">
        <f aca="false">IF(Z6&gt;=0,Assumptions!$B$56,0)</f>
        <v>2500</v>
      </c>
      <c r="AA39" s="21" t="n">
        <f aca="false">IF(AA6&gt;=0,Assumptions!$B$56,0)</f>
        <v>2500</v>
      </c>
      <c r="AB39" s="21" t="n">
        <f aca="false">IF(AB6&gt;=0,Assumptions!$B$56,0)</f>
        <v>2500</v>
      </c>
      <c r="AC39" s="21" t="n">
        <f aca="false">IF(AC6&gt;=0,Assumptions!$B$56,0)</f>
        <v>2500</v>
      </c>
      <c r="AD39" s="21" t="n">
        <f aca="false">IF(AD6&gt;=0,Assumptions!$B$56,0)</f>
        <v>2500</v>
      </c>
      <c r="AE39" s="21" t="n">
        <f aca="false">IF(AE6&gt;=0,Assumptions!$B$56,0)</f>
        <v>2500</v>
      </c>
      <c r="AF39" s="21" t="n">
        <f aca="false">IF(AF6&gt;=0,Assumptions!$B$56,0)</f>
        <v>2500</v>
      </c>
      <c r="AG39" s="21" t="n">
        <f aca="false">IF(AG6&gt;=0,Assumptions!$B$56,0)</f>
        <v>2500</v>
      </c>
      <c r="AH39" s="21" t="n">
        <f aca="false">IF(AH6&gt;=0,Assumptions!$B$56,0)</f>
        <v>2500</v>
      </c>
      <c r="AI39" s="21" t="n">
        <f aca="false">IF(AI6&gt;=0,Assumptions!$B$56,0)</f>
        <v>2500</v>
      </c>
      <c r="AJ39" s="21" t="n">
        <f aca="false">IF(AJ6&gt;=0,Assumptions!$B$56,0)</f>
        <v>2500</v>
      </c>
      <c r="AK39" s="21" t="n">
        <f aca="false">IF(AK6&gt;=0,Assumptions!$B$56,0)</f>
        <v>2500</v>
      </c>
      <c r="AL39" s="21" t="n">
        <f aca="false">IF(AL6&gt;=0,Assumptions!$B$56,0)</f>
        <v>2500</v>
      </c>
      <c r="AM39" s="21" t="n">
        <f aca="false">IF(AM6&gt;=0,Assumptions!$B$56,0)</f>
        <v>2500</v>
      </c>
      <c r="AN39" s="21" t="n">
        <f aca="false">IF(AN6&gt;=0,Assumptions!$B$56,0)</f>
        <v>2500</v>
      </c>
      <c r="AO39" s="21" t="n">
        <f aca="false">IF(AO6&gt;=0,Assumptions!$B$56,0)</f>
        <v>2500</v>
      </c>
    </row>
    <row r="40" customFormat="false" ht="15" hidden="false" customHeight="false" outlineLevel="0" collapsed="false">
      <c r="A40" s="8" t="s">
        <v>278</v>
      </c>
      <c r="B40" s="2"/>
      <c r="C40" s="2"/>
      <c r="D40" s="2"/>
      <c r="E40" s="2"/>
      <c r="F40" s="21" t="n">
        <f aca="false">IF(F6&gt;=0,Assumptions!$B$57,IF(F4&gt;=Assumptions!$B$59,Assumptions!$B$58,0))</f>
        <v>0</v>
      </c>
      <c r="G40" s="21" t="n">
        <f aca="false">IF(G6&gt;=0,Assumptions!$B$57,IF(G4&gt;=Assumptions!$B$59,Assumptions!$B$58,0))</f>
        <v>0</v>
      </c>
      <c r="H40" s="21" t="n">
        <f aca="false">IF(H6&gt;=0,Assumptions!$B$57,IF(H4&gt;=Assumptions!$B$59,Assumptions!$B$58,0))</f>
        <v>0</v>
      </c>
      <c r="I40" s="21" t="n">
        <f aca="false">IF(I6&gt;=0,Assumptions!$B$57,IF(I4&gt;=Assumptions!$B$59,Assumptions!$B$58,0))</f>
        <v>10000</v>
      </c>
      <c r="J40" s="21" t="n">
        <f aca="false">IF(J6&gt;=0,Assumptions!$B$57,IF(J4&gt;=Assumptions!$B$59,Assumptions!$B$58,0))</f>
        <v>10000</v>
      </c>
      <c r="K40" s="21" t="n">
        <f aca="false">IF(K6&gt;=0,Assumptions!$B$57,IF(K4&gt;=Assumptions!$B$59,Assumptions!$B$58,0))</f>
        <v>25000</v>
      </c>
      <c r="L40" s="21" t="n">
        <f aca="false">IF(L6&gt;=0,Assumptions!$B$57,IF(L4&gt;=Assumptions!$B$59,Assumptions!$B$58,0))</f>
        <v>25000</v>
      </c>
      <c r="M40" s="21" t="n">
        <f aca="false">IF(M6&gt;=0,Assumptions!$B$57,IF(M4&gt;=Assumptions!$B$59,Assumptions!$B$58,0))</f>
        <v>25000</v>
      </c>
      <c r="N40" s="21" t="n">
        <f aca="false">IF(N6&gt;=0,Assumptions!$B$57,IF(N4&gt;=Assumptions!$B$59,Assumptions!$B$58,0))</f>
        <v>25000</v>
      </c>
      <c r="O40" s="21" t="n">
        <f aca="false">IF(O6&gt;=0,Assumptions!$B$57,IF(O4&gt;=Assumptions!$B$59,Assumptions!$B$58,0))</f>
        <v>25000</v>
      </c>
      <c r="P40" s="21" t="n">
        <f aca="false">IF(P6&gt;=0,Assumptions!$B$57,IF(P4&gt;=Assumptions!$B$59,Assumptions!$B$58,0))</f>
        <v>25000</v>
      </c>
      <c r="Q40" s="21" t="n">
        <f aca="false">IF(Q6&gt;=0,Assumptions!$B$57,IF(Q4&gt;=Assumptions!$B$59,Assumptions!$B$58,0))</f>
        <v>25000</v>
      </c>
      <c r="R40" s="21" t="n">
        <f aca="false">IF(R6&gt;=0,Assumptions!$B$57,IF(R4&gt;=Assumptions!$B$59,Assumptions!$B$58,0))</f>
        <v>25000</v>
      </c>
      <c r="S40" s="21" t="n">
        <f aca="false">IF(S6&gt;=0,Assumptions!$B$57,IF(S4&gt;=Assumptions!$B$59,Assumptions!$B$58,0))</f>
        <v>25000</v>
      </c>
      <c r="T40" s="21" t="n">
        <f aca="false">IF(T6&gt;=0,Assumptions!$B$57,IF(T4&gt;=Assumptions!$B$59,Assumptions!$B$58,0))</f>
        <v>25000</v>
      </c>
      <c r="U40" s="21" t="n">
        <f aca="false">IF(U6&gt;=0,Assumptions!$B$57,IF(U4&gt;=Assumptions!$B$59,Assumptions!$B$58,0))</f>
        <v>25000</v>
      </c>
      <c r="V40" s="21" t="n">
        <f aca="false">IF(V6&gt;=0,Assumptions!$B$57,IF(V4&gt;=Assumptions!$B$59,Assumptions!$B$58,0))</f>
        <v>25000</v>
      </c>
      <c r="W40" s="21" t="n">
        <f aca="false">IF(W6&gt;=0,Assumptions!$B$57,IF(W4&gt;=Assumptions!$B$59,Assumptions!$B$58,0))</f>
        <v>25000</v>
      </c>
      <c r="X40" s="21" t="n">
        <f aca="false">IF(X6&gt;=0,Assumptions!$B$57,IF(X4&gt;=Assumptions!$B$59,Assumptions!$B$58,0))</f>
        <v>25000</v>
      </c>
      <c r="Y40" s="21" t="n">
        <f aca="false">IF(Y6&gt;=0,Assumptions!$B$57,IF(Y4&gt;=Assumptions!$B$59,Assumptions!$B$58,0))</f>
        <v>25000</v>
      </c>
      <c r="Z40" s="21" t="n">
        <f aca="false">IF(Z6&gt;=0,Assumptions!$B$57,IF(Z4&gt;=Assumptions!$B$59,Assumptions!$B$58,0))</f>
        <v>25000</v>
      </c>
      <c r="AA40" s="21" t="n">
        <f aca="false">IF(AA6&gt;=0,Assumptions!$B$57,IF(AA4&gt;=Assumptions!$B$59,Assumptions!$B$58,0))</f>
        <v>25000</v>
      </c>
      <c r="AB40" s="21" t="n">
        <f aca="false">IF(AB6&gt;=0,Assumptions!$B$57,IF(AB4&gt;=Assumptions!$B$59,Assumptions!$B$58,0))</f>
        <v>25000</v>
      </c>
      <c r="AC40" s="21" t="n">
        <f aca="false">IF(AC6&gt;=0,Assumptions!$B$57,IF(AC4&gt;=Assumptions!$B$59,Assumptions!$B$58,0))</f>
        <v>25000</v>
      </c>
      <c r="AD40" s="21" t="n">
        <f aca="false">IF(AD6&gt;=0,Assumptions!$B$57,IF(AD4&gt;=Assumptions!$B$59,Assumptions!$B$58,0))</f>
        <v>25000</v>
      </c>
      <c r="AE40" s="21" t="n">
        <f aca="false">IF(AE6&gt;=0,Assumptions!$B$57,IF(AE4&gt;=Assumptions!$B$59,Assumptions!$B$58,0))</f>
        <v>25000</v>
      </c>
      <c r="AF40" s="21" t="n">
        <f aca="false">IF(AF6&gt;=0,Assumptions!$B$57,IF(AF4&gt;=Assumptions!$B$59,Assumptions!$B$58,0))</f>
        <v>25000</v>
      </c>
      <c r="AG40" s="21" t="n">
        <f aca="false">IF(AG6&gt;=0,Assumptions!$B$57,IF(AG4&gt;=Assumptions!$B$59,Assumptions!$B$58,0))</f>
        <v>25000</v>
      </c>
      <c r="AH40" s="21" t="n">
        <f aca="false">IF(AH6&gt;=0,Assumptions!$B$57,IF(AH4&gt;=Assumptions!$B$59,Assumptions!$B$58,0))</f>
        <v>25000</v>
      </c>
      <c r="AI40" s="21" t="n">
        <f aca="false">IF(AI6&gt;=0,Assumptions!$B$57,IF(AI4&gt;=Assumptions!$B$59,Assumptions!$B$58,0))</f>
        <v>25000</v>
      </c>
      <c r="AJ40" s="21" t="n">
        <f aca="false">IF(AJ6&gt;=0,Assumptions!$B$57,IF(AJ4&gt;=Assumptions!$B$59,Assumptions!$B$58,0))</f>
        <v>25000</v>
      </c>
      <c r="AK40" s="21" t="n">
        <f aca="false">IF(AK6&gt;=0,Assumptions!$B$57,IF(AK4&gt;=Assumptions!$B$59,Assumptions!$B$58,0))</f>
        <v>25000</v>
      </c>
      <c r="AL40" s="21" t="n">
        <f aca="false">IF(AL6&gt;=0,Assumptions!$B$57,IF(AL4&gt;=Assumptions!$B$59,Assumptions!$B$58,0))</f>
        <v>25000</v>
      </c>
      <c r="AM40" s="21" t="n">
        <f aca="false">IF(AM6&gt;=0,Assumptions!$B$57,IF(AM4&gt;=Assumptions!$B$59,Assumptions!$B$58,0))</f>
        <v>25000</v>
      </c>
      <c r="AN40" s="21" t="n">
        <f aca="false">IF(AN6&gt;=0,Assumptions!$B$57,IF(AN4&gt;=Assumptions!$B$59,Assumptions!$B$58,0))</f>
        <v>25000</v>
      </c>
      <c r="AO40" s="21" t="n">
        <f aca="false">IF(AO6&gt;=0,Assumptions!$B$57,IF(AO4&gt;=Assumptions!$B$59,Assumptions!$B$58,0))</f>
        <v>25000</v>
      </c>
    </row>
    <row r="41" customFormat="false" ht="15" hidden="false" customHeight="false" outlineLevel="0" collapsed="false">
      <c r="A41" s="8" t="s">
        <v>279</v>
      </c>
      <c r="B41" s="2"/>
      <c r="C41" s="2"/>
      <c r="D41" s="2"/>
      <c r="E41" s="2"/>
      <c r="F41" s="21" t="n">
        <f aca="false">IF(F4&gt;=Assumptions!$B$61,Assumptions!$B$60,0)</f>
        <v>0</v>
      </c>
      <c r="G41" s="21" t="n">
        <f aca="false">IF(G4&gt;=Assumptions!$B$61,Assumptions!$B$60,0)</f>
        <v>3000</v>
      </c>
      <c r="H41" s="21" t="n">
        <f aca="false">IF(H4&gt;=Assumptions!$B$61,Assumptions!$B$60,0)</f>
        <v>3000</v>
      </c>
      <c r="I41" s="21" t="n">
        <f aca="false">IF(I4&gt;=Assumptions!$B$61,Assumptions!$B$60,0)</f>
        <v>3000</v>
      </c>
      <c r="J41" s="21" t="n">
        <f aca="false">IF(J4&gt;=Assumptions!$B$61,Assumptions!$B$60,0)</f>
        <v>3000</v>
      </c>
      <c r="K41" s="21" t="n">
        <f aca="false">IF(K4&gt;=Assumptions!$B$61,Assumptions!$B$60,0)</f>
        <v>3000</v>
      </c>
      <c r="L41" s="21" t="n">
        <f aca="false">IF(L4&gt;=Assumptions!$B$61,Assumptions!$B$60,0)</f>
        <v>3000</v>
      </c>
      <c r="M41" s="21" t="n">
        <f aca="false">IF(M4&gt;=Assumptions!$B$61,Assumptions!$B$60,0)</f>
        <v>3000</v>
      </c>
      <c r="N41" s="21" t="n">
        <f aca="false">IF(N4&gt;=Assumptions!$B$61,Assumptions!$B$60,0)</f>
        <v>3000</v>
      </c>
      <c r="O41" s="21" t="n">
        <f aca="false">IF(O4&gt;=Assumptions!$B$61,Assumptions!$B$60,0)</f>
        <v>3000</v>
      </c>
      <c r="P41" s="21" t="n">
        <f aca="false">IF(P4&gt;=Assumptions!$B$61,Assumptions!$B$60,0)</f>
        <v>3000</v>
      </c>
      <c r="Q41" s="21" t="n">
        <f aca="false">IF(Q4&gt;=Assumptions!$B$61,Assumptions!$B$60,0)</f>
        <v>3000</v>
      </c>
      <c r="R41" s="21" t="n">
        <f aca="false">IF(R4&gt;=Assumptions!$B$61,Assumptions!$B$60,0)</f>
        <v>3000</v>
      </c>
      <c r="S41" s="21" t="n">
        <f aca="false">IF(S4&gt;=Assumptions!$B$61,Assumptions!$B$60,0)</f>
        <v>3000</v>
      </c>
      <c r="T41" s="21" t="n">
        <f aca="false">IF(T4&gt;=Assumptions!$B$61,Assumptions!$B$60,0)</f>
        <v>3000</v>
      </c>
      <c r="U41" s="21" t="n">
        <f aca="false">IF(U4&gt;=Assumptions!$B$61,Assumptions!$B$60,0)</f>
        <v>3000</v>
      </c>
      <c r="V41" s="21" t="n">
        <f aca="false">IF(V4&gt;=Assumptions!$B$61,Assumptions!$B$60,0)</f>
        <v>3000</v>
      </c>
      <c r="W41" s="21" t="n">
        <f aca="false">IF(W4&gt;=Assumptions!$B$61,Assumptions!$B$60,0)</f>
        <v>3000</v>
      </c>
      <c r="X41" s="21" t="n">
        <f aca="false">IF(X4&gt;=Assumptions!$B$61,Assumptions!$B$60,0)</f>
        <v>3000</v>
      </c>
      <c r="Y41" s="21" t="n">
        <f aca="false">IF(Y4&gt;=Assumptions!$B$61,Assumptions!$B$60,0)</f>
        <v>3000</v>
      </c>
      <c r="Z41" s="21" t="n">
        <f aca="false">IF(Z4&gt;=Assumptions!$B$61,Assumptions!$B$60,0)</f>
        <v>3000</v>
      </c>
      <c r="AA41" s="21" t="n">
        <f aca="false">IF(AA4&gt;=Assumptions!$B$61,Assumptions!$B$60,0)</f>
        <v>3000</v>
      </c>
      <c r="AB41" s="21" t="n">
        <f aca="false">IF(AB4&gt;=Assumptions!$B$61,Assumptions!$B$60,0)</f>
        <v>3000</v>
      </c>
      <c r="AC41" s="21" t="n">
        <f aca="false">IF(AC4&gt;=Assumptions!$B$61,Assumptions!$B$60,0)</f>
        <v>3000</v>
      </c>
      <c r="AD41" s="21" t="n">
        <f aca="false">IF(AD4&gt;=Assumptions!$B$61,Assumptions!$B$60,0)</f>
        <v>3000</v>
      </c>
      <c r="AE41" s="21" t="n">
        <f aca="false">IF(AE4&gt;=Assumptions!$B$61,Assumptions!$B$60,0)</f>
        <v>3000</v>
      </c>
      <c r="AF41" s="21" t="n">
        <f aca="false">IF(AF4&gt;=Assumptions!$B$61,Assumptions!$B$60,0)</f>
        <v>3000</v>
      </c>
      <c r="AG41" s="21" t="n">
        <f aca="false">IF(AG4&gt;=Assumptions!$B$61,Assumptions!$B$60,0)</f>
        <v>3000</v>
      </c>
      <c r="AH41" s="21" t="n">
        <f aca="false">IF(AH4&gt;=Assumptions!$B$61,Assumptions!$B$60,0)</f>
        <v>3000</v>
      </c>
      <c r="AI41" s="21" t="n">
        <f aca="false">IF(AI4&gt;=Assumptions!$B$61,Assumptions!$B$60,0)</f>
        <v>3000</v>
      </c>
      <c r="AJ41" s="21" t="n">
        <f aca="false">IF(AJ4&gt;=Assumptions!$B$61,Assumptions!$B$60,0)</f>
        <v>3000</v>
      </c>
      <c r="AK41" s="21" t="n">
        <f aca="false">IF(AK4&gt;=Assumptions!$B$61,Assumptions!$B$60,0)</f>
        <v>3000</v>
      </c>
      <c r="AL41" s="21" t="n">
        <f aca="false">IF(AL4&gt;=Assumptions!$B$61,Assumptions!$B$60,0)</f>
        <v>3000</v>
      </c>
      <c r="AM41" s="21" t="n">
        <f aca="false">IF(AM4&gt;=Assumptions!$B$61,Assumptions!$B$60,0)</f>
        <v>3000</v>
      </c>
      <c r="AN41" s="21" t="n">
        <f aca="false">IF(AN4&gt;=Assumptions!$B$61,Assumptions!$B$60,0)</f>
        <v>3000</v>
      </c>
      <c r="AO41" s="21" t="n">
        <f aca="false">IF(AO4&gt;=Assumptions!$B$61,Assumptions!$B$60,0)</f>
        <v>3000</v>
      </c>
    </row>
    <row r="42" customFormat="false" ht="15" hidden="false" customHeight="false" outlineLevel="0" collapsed="false">
      <c r="A42" s="8" t="s">
        <v>280</v>
      </c>
      <c r="B42" s="2"/>
      <c r="C42" s="2"/>
      <c r="D42" s="2"/>
      <c r="E42" s="2"/>
      <c r="F42" s="21" t="n">
        <f aca="false">IF(F4=Assumptions!$B$63,Assumptions!$B$62,0)+IF(F4&gt;Assumptions!$B$63,Assumptions!$B$64/12,0)</f>
        <v>0</v>
      </c>
      <c r="G42" s="21" t="n">
        <f aca="false">IF(G4=Assumptions!$B$63,Assumptions!$B$62,0)+IF(G4&gt;Assumptions!$B$63,Assumptions!$B$64/12,0)</f>
        <v>0</v>
      </c>
      <c r="H42" s="21" t="n">
        <f aca="false">IF(H4=Assumptions!$B$63,Assumptions!$B$62,0)+IF(H4&gt;Assumptions!$B$63,Assumptions!$B$64/12,0)</f>
        <v>0</v>
      </c>
      <c r="I42" s="21" t="n">
        <f aca="false">IF(I4=Assumptions!$B$63,Assumptions!$B$62,0)+IF(I4&gt;Assumptions!$B$63,Assumptions!$B$64/12,0)</f>
        <v>0</v>
      </c>
      <c r="J42" s="21" t="n">
        <f aca="false">IF(J4=Assumptions!$B$63,Assumptions!$B$62,0)+IF(J4&gt;Assumptions!$B$63,Assumptions!$B$64/12,0)</f>
        <v>0</v>
      </c>
      <c r="K42" s="21" t="n">
        <f aca="false">IF(K4=Assumptions!$B$63,Assumptions!$B$62,0)+IF(K4&gt;Assumptions!$B$63,Assumptions!$B$64/12,0)</f>
        <v>0</v>
      </c>
      <c r="L42" s="21" t="n">
        <f aca="false">IF(L4=Assumptions!$B$63,Assumptions!$B$62,0)+IF(L4&gt;Assumptions!$B$63,Assumptions!$B$64/12,0)</f>
        <v>0</v>
      </c>
      <c r="M42" s="21" t="n">
        <f aca="false">IF(M4=Assumptions!$B$63,Assumptions!$B$62,0)+IF(M4&gt;Assumptions!$B$63,Assumptions!$B$64/12,0)</f>
        <v>0</v>
      </c>
      <c r="N42" s="21" t="n">
        <f aca="false">IF(N4=Assumptions!$B$63,Assumptions!$B$62,0)+IF(N4&gt;Assumptions!$B$63,Assumptions!$B$64/12,0)</f>
        <v>0</v>
      </c>
      <c r="O42" s="21" t="n">
        <f aca="false">IF(O4=Assumptions!$B$63,Assumptions!$B$62,0)+IF(O4&gt;Assumptions!$B$63,Assumptions!$B$64/12,0)</f>
        <v>0</v>
      </c>
      <c r="P42" s="21" t="n">
        <f aca="false">IF(P4=Assumptions!$B$63,Assumptions!$B$62,0)+IF(P4&gt;Assumptions!$B$63,Assumptions!$B$64/12,0)</f>
        <v>25000</v>
      </c>
      <c r="Q42" s="21" t="n">
        <f aca="false">IF(Q4=Assumptions!$B$63,Assumptions!$B$62,0)+IF(Q4&gt;Assumptions!$B$63,Assumptions!$B$64/12,0)</f>
        <v>833.333333333333</v>
      </c>
      <c r="R42" s="21" t="n">
        <f aca="false">IF(R4=Assumptions!$B$63,Assumptions!$B$62,0)+IF(R4&gt;Assumptions!$B$63,Assumptions!$B$64/12,0)</f>
        <v>833.333333333333</v>
      </c>
      <c r="S42" s="21" t="n">
        <f aca="false">IF(S4=Assumptions!$B$63,Assumptions!$B$62,0)+IF(S4&gt;Assumptions!$B$63,Assumptions!$B$64/12,0)</f>
        <v>833.333333333333</v>
      </c>
      <c r="T42" s="21" t="n">
        <f aca="false">IF(T4=Assumptions!$B$63,Assumptions!$B$62,0)+IF(T4&gt;Assumptions!$B$63,Assumptions!$B$64/12,0)</f>
        <v>833.333333333333</v>
      </c>
      <c r="U42" s="21" t="n">
        <f aca="false">IF(U4=Assumptions!$B$63,Assumptions!$B$62,0)+IF(U4&gt;Assumptions!$B$63,Assumptions!$B$64/12,0)</f>
        <v>833.333333333333</v>
      </c>
      <c r="V42" s="21" t="n">
        <f aca="false">IF(V4=Assumptions!$B$63,Assumptions!$B$62,0)+IF(V4&gt;Assumptions!$B$63,Assumptions!$B$64/12,0)</f>
        <v>833.333333333333</v>
      </c>
      <c r="W42" s="21" t="n">
        <f aca="false">IF(W4=Assumptions!$B$63,Assumptions!$B$62,0)+IF(W4&gt;Assumptions!$B$63,Assumptions!$B$64/12,0)</f>
        <v>833.333333333333</v>
      </c>
      <c r="X42" s="21" t="n">
        <f aca="false">IF(X4=Assumptions!$B$63,Assumptions!$B$62,0)+IF(X4&gt;Assumptions!$B$63,Assumptions!$B$64/12,0)</f>
        <v>833.333333333333</v>
      </c>
      <c r="Y42" s="21" t="n">
        <f aca="false">IF(Y4=Assumptions!$B$63,Assumptions!$B$62,0)+IF(Y4&gt;Assumptions!$B$63,Assumptions!$B$64/12,0)</f>
        <v>833.333333333333</v>
      </c>
      <c r="Z42" s="21" t="n">
        <f aca="false">IF(Z4=Assumptions!$B$63,Assumptions!$B$62,0)+IF(Z4&gt;Assumptions!$B$63,Assumptions!$B$64/12,0)</f>
        <v>833.333333333333</v>
      </c>
      <c r="AA42" s="21" t="n">
        <f aca="false">IF(AA4=Assumptions!$B$63,Assumptions!$B$62,0)+IF(AA4&gt;Assumptions!$B$63,Assumptions!$B$64/12,0)</f>
        <v>833.333333333333</v>
      </c>
      <c r="AB42" s="21" t="n">
        <f aca="false">IF(AB4=Assumptions!$B$63,Assumptions!$B$62,0)+IF(AB4&gt;Assumptions!$B$63,Assumptions!$B$64/12,0)</f>
        <v>833.333333333333</v>
      </c>
      <c r="AC42" s="21" t="n">
        <f aca="false">IF(AC4=Assumptions!$B$63,Assumptions!$B$62,0)+IF(AC4&gt;Assumptions!$B$63,Assumptions!$B$64/12,0)</f>
        <v>833.333333333333</v>
      </c>
      <c r="AD42" s="21" t="n">
        <f aca="false">IF(AD4=Assumptions!$B$63,Assumptions!$B$62,0)+IF(AD4&gt;Assumptions!$B$63,Assumptions!$B$64/12,0)</f>
        <v>833.333333333333</v>
      </c>
      <c r="AE42" s="21" t="n">
        <f aca="false">IF(AE4=Assumptions!$B$63,Assumptions!$B$62,0)+IF(AE4&gt;Assumptions!$B$63,Assumptions!$B$64/12,0)</f>
        <v>833.333333333333</v>
      </c>
      <c r="AF42" s="21" t="n">
        <f aca="false">IF(AF4=Assumptions!$B$63,Assumptions!$B$62,0)+IF(AF4&gt;Assumptions!$B$63,Assumptions!$B$64/12,0)</f>
        <v>833.333333333333</v>
      </c>
      <c r="AG42" s="21" t="n">
        <f aca="false">IF(AG4=Assumptions!$B$63,Assumptions!$B$62,0)+IF(AG4&gt;Assumptions!$B$63,Assumptions!$B$64/12,0)</f>
        <v>833.333333333333</v>
      </c>
      <c r="AH42" s="21" t="n">
        <f aca="false">IF(AH4=Assumptions!$B$63,Assumptions!$B$62,0)+IF(AH4&gt;Assumptions!$B$63,Assumptions!$B$64/12,0)</f>
        <v>833.333333333333</v>
      </c>
      <c r="AI42" s="21" t="n">
        <f aca="false">IF(AI4=Assumptions!$B$63,Assumptions!$B$62,0)+IF(AI4&gt;Assumptions!$B$63,Assumptions!$B$64/12,0)</f>
        <v>833.333333333333</v>
      </c>
      <c r="AJ42" s="21" t="n">
        <f aca="false">IF(AJ4=Assumptions!$B$63,Assumptions!$B$62,0)+IF(AJ4&gt;Assumptions!$B$63,Assumptions!$B$64/12,0)</f>
        <v>833.333333333333</v>
      </c>
      <c r="AK42" s="21" t="n">
        <f aca="false">IF(AK4=Assumptions!$B$63,Assumptions!$B$62,0)+IF(AK4&gt;Assumptions!$B$63,Assumptions!$B$64/12,0)</f>
        <v>833.333333333333</v>
      </c>
      <c r="AL42" s="21" t="n">
        <f aca="false">IF(AL4=Assumptions!$B$63,Assumptions!$B$62,0)+IF(AL4&gt;Assumptions!$B$63,Assumptions!$B$64/12,0)</f>
        <v>833.333333333333</v>
      </c>
      <c r="AM42" s="21" t="n">
        <f aca="false">IF(AM4=Assumptions!$B$63,Assumptions!$B$62,0)+IF(AM4&gt;Assumptions!$B$63,Assumptions!$B$64/12,0)</f>
        <v>833.333333333333</v>
      </c>
      <c r="AN42" s="21" t="n">
        <f aca="false">IF(AN4=Assumptions!$B$63,Assumptions!$B$62,0)+IF(AN4&gt;Assumptions!$B$63,Assumptions!$B$64/12,0)</f>
        <v>833.333333333333</v>
      </c>
      <c r="AO42" s="21" t="n">
        <f aca="false">IF(AO4=Assumptions!$B$63,Assumptions!$B$62,0)+IF(AO4&gt;Assumptions!$B$63,Assumptions!$B$64/12,0)</f>
        <v>833.333333333333</v>
      </c>
    </row>
    <row r="43" customFormat="false" ht="15" hidden="false" customHeight="false" outlineLevel="0" collapsed="false">
      <c r="A43" s="8" t="s">
        <v>281</v>
      </c>
      <c r="B43" s="2"/>
      <c r="C43" s="2"/>
      <c r="D43" s="2"/>
      <c r="E43" s="2"/>
      <c r="F43" s="21" t="n">
        <f aca="false">IF(F6&lt;0,Assumptions!$B$65,Assumptions!$B$66)</f>
        <v>15000</v>
      </c>
      <c r="G43" s="21" t="n">
        <f aca="false">IF(G6&lt;0,Assumptions!$B$65,Assumptions!$B$66)</f>
        <v>15000</v>
      </c>
      <c r="H43" s="21" t="n">
        <f aca="false">IF(H6&lt;0,Assumptions!$B$65,Assumptions!$B$66)</f>
        <v>15000</v>
      </c>
      <c r="I43" s="21" t="n">
        <f aca="false">IF(I6&lt;0,Assumptions!$B$65,Assumptions!$B$66)</f>
        <v>15000</v>
      </c>
      <c r="J43" s="21" t="n">
        <f aca="false">IF(J6&lt;0,Assumptions!$B$65,Assumptions!$B$66)</f>
        <v>15000</v>
      </c>
      <c r="K43" s="21" t="n">
        <f aca="false">IF(K6&lt;0,Assumptions!$B$65,Assumptions!$B$66)</f>
        <v>8000</v>
      </c>
      <c r="L43" s="21" t="n">
        <f aca="false">IF(L6&lt;0,Assumptions!$B$65,Assumptions!$B$66)</f>
        <v>8000</v>
      </c>
      <c r="M43" s="21" t="n">
        <f aca="false">IF(M6&lt;0,Assumptions!$B$65,Assumptions!$B$66)</f>
        <v>8000</v>
      </c>
      <c r="N43" s="21" t="n">
        <f aca="false">IF(N6&lt;0,Assumptions!$B$65,Assumptions!$B$66)</f>
        <v>8000</v>
      </c>
      <c r="O43" s="21" t="n">
        <f aca="false">IF(O6&lt;0,Assumptions!$B$65,Assumptions!$B$66)</f>
        <v>8000</v>
      </c>
      <c r="P43" s="21" t="n">
        <f aca="false">IF(P6&lt;0,Assumptions!$B$65,Assumptions!$B$66)</f>
        <v>8000</v>
      </c>
      <c r="Q43" s="21" t="n">
        <f aca="false">IF(Q6&lt;0,Assumptions!$B$65,Assumptions!$B$66)</f>
        <v>8000</v>
      </c>
      <c r="R43" s="21" t="n">
        <f aca="false">IF(R6&lt;0,Assumptions!$B$65,Assumptions!$B$66)</f>
        <v>8000</v>
      </c>
      <c r="S43" s="21" t="n">
        <f aca="false">IF(S6&lt;0,Assumptions!$B$65,Assumptions!$B$66)</f>
        <v>8000</v>
      </c>
      <c r="T43" s="21" t="n">
        <f aca="false">IF(T6&lt;0,Assumptions!$B$65,Assumptions!$B$66)</f>
        <v>8000</v>
      </c>
      <c r="U43" s="21" t="n">
        <f aca="false">IF(U6&lt;0,Assumptions!$B$65,Assumptions!$B$66)</f>
        <v>8000</v>
      </c>
      <c r="V43" s="21" t="n">
        <f aca="false">IF(V6&lt;0,Assumptions!$B$65,Assumptions!$B$66)</f>
        <v>8000</v>
      </c>
      <c r="W43" s="21" t="n">
        <f aca="false">IF(W6&lt;0,Assumptions!$B$65,Assumptions!$B$66)</f>
        <v>8000</v>
      </c>
      <c r="X43" s="21" t="n">
        <f aca="false">IF(X6&lt;0,Assumptions!$B$65,Assumptions!$B$66)</f>
        <v>8000</v>
      </c>
      <c r="Y43" s="21" t="n">
        <f aca="false">IF(Y6&lt;0,Assumptions!$B$65,Assumptions!$B$66)</f>
        <v>8000</v>
      </c>
      <c r="Z43" s="21" t="n">
        <f aca="false">IF(Z6&lt;0,Assumptions!$B$65,Assumptions!$B$66)</f>
        <v>8000</v>
      </c>
      <c r="AA43" s="21" t="n">
        <f aca="false">IF(AA6&lt;0,Assumptions!$B$65,Assumptions!$B$66)</f>
        <v>8000</v>
      </c>
      <c r="AB43" s="21" t="n">
        <f aca="false">IF(AB6&lt;0,Assumptions!$B$65,Assumptions!$B$66)</f>
        <v>8000</v>
      </c>
      <c r="AC43" s="21" t="n">
        <f aca="false">IF(AC6&lt;0,Assumptions!$B$65,Assumptions!$B$66)</f>
        <v>8000</v>
      </c>
      <c r="AD43" s="21" t="n">
        <f aca="false">IF(AD6&lt;0,Assumptions!$B$65,Assumptions!$B$66)</f>
        <v>8000</v>
      </c>
      <c r="AE43" s="21" t="n">
        <f aca="false">IF(AE6&lt;0,Assumptions!$B$65,Assumptions!$B$66)</f>
        <v>8000</v>
      </c>
      <c r="AF43" s="21" t="n">
        <f aca="false">IF(AF6&lt;0,Assumptions!$B$65,Assumptions!$B$66)</f>
        <v>8000</v>
      </c>
      <c r="AG43" s="21" t="n">
        <f aca="false">IF(AG6&lt;0,Assumptions!$B$65,Assumptions!$B$66)</f>
        <v>8000</v>
      </c>
      <c r="AH43" s="21" t="n">
        <f aca="false">IF(AH6&lt;0,Assumptions!$B$65,Assumptions!$B$66)</f>
        <v>8000</v>
      </c>
      <c r="AI43" s="21" t="n">
        <f aca="false">IF(AI6&lt;0,Assumptions!$B$65,Assumptions!$B$66)</f>
        <v>8000</v>
      </c>
      <c r="AJ43" s="21" t="n">
        <f aca="false">IF(AJ6&lt;0,Assumptions!$B$65,Assumptions!$B$66)</f>
        <v>8000</v>
      </c>
      <c r="AK43" s="21" t="n">
        <f aca="false">IF(AK6&lt;0,Assumptions!$B$65,Assumptions!$B$66)</f>
        <v>8000</v>
      </c>
      <c r="AL43" s="21" t="n">
        <f aca="false">IF(AL6&lt;0,Assumptions!$B$65,Assumptions!$B$66)</f>
        <v>8000</v>
      </c>
      <c r="AM43" s="21" t="n">
        <f aca="false">IF(AM6&lt;0,Assumptions!$B$65,Assumptions!$B$66)</f>
        <v>8000</v>
      </c>
      <c r="AN43" s="21" t="n">
        <f aca="false">IF(AN6&lt;0,Assumptions!$B$65,Assumptions!$B$66)</f>
        <v>8000</v>
      </c>
      <c r="AO43" s="21" t="n">
        <f aca="false">IF(AO6&lt;0,Assumptions!$B$65,Assumptions!$B$66)</f>
        <v>8000</v>
      </c>
    </row>
    <row r="44" customFormat="false" ht="15" hidden="false" customHeight="false" outlineLevel="0" collapsed="false">
      <c r="A44" s="8" t="s">
        <v>282</v>
      </c>
      <c r="B44" s="2"/>
      <c r="C44" s="2"/>
      <c r="D44" s="2"/>
      <c r="E44" s="2"/>
      <c r="F44" s="21" t="n">
        <f aca="false">IF(F6&gt;=0,Assumptions!$B$67,0)</f>
        <v>0</v>
      </c>
      <c r="G44" s="21" t="n">
        <f aca="false">IF(G6&gt;=0,Assumptions!$B$67,0)</f>
        <v>0</v>
      </c>
      <c r="H44" s="21" t="n">
        <f aca="false">IF(H6&gt;=0,Assumptions!$B$67,0)</f>
        <v>0</v>
      </c>
      <c r="I44" s="21" t="n">
        <f aca="false">IF(I6&gt;=0,Assumptions!$B$67,0)</f>
        <v>0</v>
      </c>
      <c r="J44" s="21" t="n">
        <f aca="false">IF(J6&gt;=0,Assumptions!$B$67,0)</f>
        <v>0</v>
      </c>
      <c r="K44" s="21" t="n">
        <f aca="false">IF(K6&gt;=0,Assumptions!$B$67,0)</f>
        <v>12000</v>
      </c>
      <c r="L44" s="21" t="n">
        <f aca="false">IF(L6&gt;=0,Assumptions!$B$67,0)</f>
        <v>12000</v>
      </c>
      <c r="M44" s="21" t="n">
        <f aca="false">IF(M6&gt;=0,Assumptions!$B$67,0)</f>
        <v>12000</v>
      </c>
      <c r="N44" s="21" t="n">
        <f aca="false">IF(N6&gt;=0,Assumptions!$B$67,0)</f>
        <v>12000</v>
      </c>
      <c r="O44" s="21" t="n">
        <f aca="false">IF(O6&gt;=0,Assumptions!$B$67,0)</f>
        <v>12000</v>
      </c>
      <c r="P44" s="21" t="n">
        <f aca="false">IF(P6&gt;=0,Assumptions!$B$67,0)</f>
        <v>12000</v>
      </c>
      <c r="Q44" s="21" t="n">
        <f aca="false">IF(Q6&gt;=0,Assumptions!$B$67,0)</f>
        <v>12000</v>
      </c>
      <c r="R44" s="21" t="n">
        <f aca="false">IF(R6&gt;=0,Assumptions!$B$67,0)</f>
        <v>12000</v>
      </c>
      <c r="S44" s="21" t="n">
        <f aca="false">IF(S6&gt;=0,Assumptions!$B$67,0)</f>
        <v>12000</v>
      </c>
      <c r="T44" s="21" t="n">
        <f aca="false">IF(T6&gt;=0,Assumptions!$B$67,0)</f>
        <v>12000</v>
      </c>
      <c r="U44" s="21" t="n">
        <f aca="false">IF(U6&gt;=0,Assumptions!$B$67,0)</f>
        <v>12000</v>
      </c>
      <c r="V44" s="21" t="n">
        <f aca="false">IF(V6&gt;=0,Assumptions!$B$67,0)</f>
        <v>12000</v>
      </c>
      <c r="W44" s="21" t="n">
        <f aca="false">IF(W6&gt;=0,Assumptions!$B$67,0)</f>
        <v>12000</v>
      </c>
      <c r="X44" s="21" t="n">
        <f aca="false">IF(X6&gt;=0,Assumptions!$B$67,0)</f>
        <v>12000</v>
      </c>
      <c r="Y44" s="21" t="n">
        <f aca="false">IF(Y6&gt;=0,Assumptions!$B$67,0)</f>
        <v>12000</v>
      </c>
      <c r="Z44" s="21" t="n">
        <f aca="false">IF(Z6&gt;=0,Assumptions!$B$67,0)</f>
        <v>12000</v>
      </c>
      <c r="AA44" s="21" t="n">
        <f aca="false">IF(AA6&gt;=0,Assumptions!$B$67,0)</f>
        <v>12000</v>
      </c>
      <c r="AB44" s="21" t="n">
        <f aca="false">IF(AB6&gt;=0,Assumptions!$B$67,0)</f>
        <v>12000</v>
      </c>
      <c r="AC44" s="21" t="n">
        <f aca="false">IF(AC6&gt;=0,Assumptions!$B$67,0)</f>
        <v>12000</v>
      </c>
      <c r="AD44" s="21" t="n">
        <f aca="false">IF(AD6&gt;=0,Assumptions!$B$67,0)</f>
        <v>12000</v>
      </c>
      <c r="AE44" s="21" t="n">
        <f aca="false">IF(AE6&gt;=0,Assumptions!$B$67,0)</f>
        <v>12000</v>
      </c>
      <c r="AF44" s="21" t="n">
        <f aca="false">IF(AF6&gt;=0,Assumptions!$B$67,0)</f>
        <v>12000</v>
      </c>
      <c r="AG44" s="21" t="n">
        <f aca="false">IF(AG6&gt;=0,Assumptions!$B$67,0)</f>
        <v>12000</v>
      </c>
      <c r="AH44" s="21" t="n">
        <f aca="false">IF(AH6&gt;=0,Assumptions!$B$67,0)</f>
        <v>12000</v>
      </c>
      <c r="AI44" s="21" t="n">
        <f aca="false">IF(AI6&gt;=0,Assumptions!$B$67,0)</f>
        <v>12000</v>
      </c>
      <c r="AJ44" s="21" t="n">
        <f aca="false">IF(AJ6&gt;=0,Assumptions!$B$67,0)</f>
        <v>12000</v>
      </c>
      <c r="AK44" s="21" t="n">
        <f aca="false">IF(AK6&gt;=0,Assumptions!$B$67,0)</f>
        <v>12000</v>
      </c>
      <c r="AL44" s="21" t="n">
        <f aca="false">IF(AL6&gt;=0,Assumptions!$B$67,0)</f>
        <v>12000</v>
      </c>
      <c r="AM44" s="21" t="n">
        <f aca="false">IF(AM6&gt;=0,Assumptions!$B$67,0)</f>
        <v>12000</v>
      </c>
      <c r="AN44" s="21" t="n">
        <f aca="false">IF(AN6&gt;=0,Assumptions!$B$67,0)</f>
        <v>12000</v>
      </c>
      <c r="AO44" s="21" t="n">
        <f aca="false">IF(AO6&gt;=0,Assumptions!$B$67,0)</f>
        <v>12000</v>
      </c>
    </row>
    <row r="45" customFormat="false" ht="15" hidden="false" customHeight="false" outlineLevel="0" collapsed="false">
      <c r="A45" s="6" t="s">
        <v>283</v>
      </c>
      <c r="B45" s="2"/>
      <c r="C45" s="2"/>
      <c r="D45" s="2"/>
      <c r="E45" s="2"/>
      <c r="F45" s="24" t="n">
        <f aca="false">SUM(F30:F44)</f>
        <v>15000</v>
      </c>
      <c r="G45" s="24" t="n">
        <f aca="false">SUM(G30:G44)</f>
        <v>18000</v>
      </c>
      <c r="H45" s="24" t="n">
        <f aca="false">SUM(H30:H44)</f>
        <v>55500</v>
      </c>
      <c r="I45" s="24" t="n">
        <f aca="false">SUM(I30:I44)</f>
        <v>82000</v>
      </c>
      <c r="J45" s="24" t="n">
        <f aca="false">SUM(J30:J44)</f>
        <v>82000</v>
      </c>
      <c r="K45" s="24" t="n">
        <f aca="false">SUM(K30:K44)</f>
        <v>149648</v>
      </c>
      <c r="L45" s="24" t="n">
        <f aca="false">SUM(L30:L44)</f>
        <v>152080</v>
      </c>
      <c r="M45" s="24" t="n">
        <f aca="false">SUM(M30:M44)</f>
        <v>154577.1</v>
      </c>
      <c r="N45" s="24" t="n">
        <f aca="false">SUM(N30:N44)</f>
        <v>157131.866666667</v>
      </c>
      <c r="O45" s="24" t="n">
        <f aca="false">SUM(O30:O44)</f>
        <v>158470.633333333</v>
      </c>
      <c r="P45" s="24" t="n">
        <f aca="false">SUM(P30:P44)</f>
        <v>184809.4</v>
      </c>
      <c r="Q45" s="24" t="n">
        <f aca="false">SUM(Q30:Q44)</f>
        <v>161981.5</v>
      </c>
      <c r="R45" s="24" t="n">
        <f aca="false">SUM(R30:R44)</f>
        <v>165030.266666667</v>
      </c>
      <c r="S45" s="24" t="n">
        <f aca="false">SUM(S30:S44)</f>
        <v>165882.633333333</v>
      </c>
      <c r="T45" s="24" t="n">
        <f aca="false">SUM(T30:T44)</f>
        <v>166491.8</v>
      </c>
      <c r="U45" s="24" t="n">
        <f aca="false">SUM(U30:U44)</f>
        <v>167035.866666667</v>
      </c>
      <c r="V45" s="24" t="n">
        <f aca="false">SUM(V30:V44)</f>
        <v>167093.533333333</v>
      </c>
      <c r="W45" s="24" t="n">
        <f aca="false">SUM(W30:W44)</f>
        <v>167093.533333333</v>
      </c>
      <c r="X45" s="24" t="n">
        <f aca="false">SUM(X30:X44)</f>
        <v>167093.533333333</v>
      </c>
      <c r="Y45" s="24" t="n">
        <f aca="false">SUM(Y30:Y44)</f>
        <v>167093.533333333</v>
      </c>
      <c r="Z45" s="24" t="n">
        <f aca="false">SUM(Z30:Z44)</f>
        <v>167093.533333333</v>
      </c>
      <c r="AA45" s="24" t="n">
        <f aca="false">SUM(AA30:AA44)</f>
        <v>167093.533333333</v>
      </c>
      <c r="AB45" s="24" t="n">
        <f aca="false">SUM(AB30:AB44)</f>
        <v>167093.533333333</v>
      </c>
      <c r="AC45" s="24" t="n">
        <f aca="false">SUM(AC30:AC44)</f>
        <v>167093.533333333</v>
      </c>
      <c r="AD45" s="24" t="n">
        <f aca="false">SUM(AD30:AD44)</f>
        <v>169584.433333333</v>
      </c>
      <c r="AE45" s="24" t="n">
        <f aca="false">SUM(AE30:AE44)</f>
        <v>169584.433333333</v>
      </c>
      <c r="AF45" s="24" t="n">
        <f aca="false">SUM(AF30:AF44)</f>
        <v>169584.433333333</v>
      </c>
      <c r="AG45" s="24" t="n">
        <f aca="false">SUM(AG30:AG44)</f>
        <v>169584.433333333</v>
      </c>
      <c r="AH45" s="24" t="n">
        <f aca="false">SUM(AH30:AH44)</f>
        <v>169584.433333333</v>
      </c>
      <c r="AI45" s="24" t="n">
        <f aca="false">SUM(AI30:AI44)</f>
        <v>169584.433333333</v>
      </c>
      <c r="AJ45" s="24" t="n">
        <f aca="false">SUM(AJ30:AJ44)</f>
        <v>169584.433333333</v>
      </c>
      <c r="AK45" s="24" t="n">
        <f aca="false">SUM(AK30:AK44)</f>
        <v>169584.433333333</v>
      </c>
      <c r="AL45" s="24" t="n">
        <f aca="false">SUM(AL30:AL44)</f>
        <v>169584.433333333</v>
      </c>
      <c r="AM45" s="24" t="n">
        <f aca="false">SUM(AM30:AM44)</f>
        <v>169584.433333333</v>
      </c>
      <c r="AN45" s="24" t="n">
        <f aca="false">SUM(AN30:AN44)</f>
        <v>169584.433333333</v>
      </c>
      <c r="AO45" s="24" t="n">
        <f aca="false">SUM(AO30:AO44)</f>
        <v>169584.433333333</v>
      </c>
    </row>
    <row r="46" customFormat="false" ht="15" hidden="false" customHeight="false" outlineLevel="0" collapsed="false">
      <c r="A46" s="6" t="s">
        <v>284</v>
      </c>
      <c r="B46" s="2"/>
      <c r="C46" s="2"/>
      <c r="D46" s="2"/>
      <c r="E46" s="2"/>
      <c r="F46" s="24" t="n">
        <f aca="false">F22-F28-F45</f>
        <v>-37366.6666666667</v>
      </c>
      <c r="G46" s="24" t="n">
        <f aca="false">G22-G28-G45</f>
        <v>-40366.6666666667</v>
      </c>
      <c r="H46" s="24" t="n">
        <f aca="false">H22-H28-H45</f>
        <v>-97996.6666666667</v>
      </c>
      <c r="I46" s="24" t="n">
        <f aca="false">I22-I28-I45</f>
        <v>-136239.166666667</v>
      </c>
      <c r="J46" s="24" t="n">
        <f aca="false">J22-J28-J45</f>
        <v>-284820.933333333</v>
      </c>
      <c r="K46" s="24" t="n">
        <f aca="false">K22-K28-K45</f>
        <v>-272760.133333333</v>
      </c>
      <c r="L46" s="24" t="n">
        <f aca="false">L22-L28-L45</f>
        <v>-222052.933333333</v>
      </c>
      <c r="M46" s="24" t="n">
        <f aca="false">M22-M28-M45</f>
        <v>-169197.1</v>
      </c>
      <c r="N46" s="24" t="n">
        <f aca="false">N22-N28-N45</f>
        <v>-106702.791666667</v>
      </c>
      <c r="O46" s="24" t="n">
        <f aca="false">O22-O28-O45</f>
        <v>-68754.3981481482</v>
      </c>
      <c r="P46" s="24" t="n">
        <f aca="false">P22-P28-P45</f>
        <v>-55806.0046296296</v>
      </c>
      <c r="Q46" s="24" t="n">
        <f aca="false">Q22-Q28-Q45</f>
        <v>8710.08436213981</v>
      </c>
      <c r="R46" s="24" t="n">
        <f aca="false">R22-R28-R45</f>
        <v>39463.0676532922</v>
      </c>
      <c r="S46" s="24" t="n">
        <f aca="false">S22-S28-S45</f>
        <v>68659.4242839506</v>
      </c>
      <c r="T46" s="24" t="n">
        <f aca="false">T22-T28-T45</f>
        <v>92993.0398497941</v>
      </c>
      <c r="U46" s="24" t="n">
        <f aca="false">U22-U28-U45</f>
        <v>108740.771156379</v>
      </c>
      <c r="V46" s="24" t="n">
        <f aca="false">V22-V28-V45</f>
        <v>114763.020333333</v>
      </c>
      <c r="W46" s="24" t="n">
        <f aca="false">W22-W28-W45</f>
        <v>114763.020333333</v>
      </c>
      <c r="X46" s="24" t="n">
        <f aca="false">X22-X28-X45</f>
        <v>114763.020333333</v>
      </c>
      <c r="Y46" s="24" t="n">
        <f aca="false">Y22-Y28-Y45</f>
        <v>114763.020333333</v>
      </c>
      <c r="Z46" s="24" t="n">
        <f aca="false">Z22-Z28-Z45</f>
        <v>114763.020333333</v>
      </c>
      <c r="AA46" s="24" t="n">
        <f aca="false">AA22-AA28-AA45</f>
        <v>114763.020333333</v>
      </c>
      <c r="AB46" s="24" t="n">
        <f aca="false">AB22-AB28-AB45</f>
        <v>114763.020333333</v>
      </c>
      <c r="AC46" s="24" t="n">
        <f aca="false">AC22-AC28-AC45</f>
        <v>114763.020333333</v>
      </c>
      <c r="AD46" s="24" t="n">
        <f aca="false">AD22-AD28-AD45</f>
        <v>136505.174833611</v>
      </c>
      <c r="AE46" s="24" t="n">
        <f aca="false">AE22-AE28-AE45</f>
        <v>136505.174833611</v>
      </c>
      <c r="AF46" s="24" t="n">
        <f aca="false">AF22-AF28-AF45</f>
        <v>136505.174833611</v>
      </c>
      <c r="AG46" s="24" t="n">
        <f aca="false">AG22-AG28-AG45</f>
        <v>136505.174833611</v>
      </c>
      <c r="AH46" s="24" t="n">
        <f aca="false">AH22-AH28-AH45</f>
        <v>136505.174833611</v>
      </c>
      <c r="AI46" s="24" t="n">
        <f aca="false">AI22-AI28-AI45</f>
        <v>136505.174833611</v>
      </c>
      <c r="AJ46" s="24" t="n">
        <f aca="false">AJ22-AJ28-AJ45</f>
        <v>136505.174833611</v>
      </c>
      <c r="AK46" s="24" t="n">
        <f aca="false">AK22-AK28-AK45</f>
        <v>136505.174833611</v>
      </c>
      <c r="AL46" s="24" t="n">
        <f aca="false">AL22-AL28-AL45</f>
        <v>136505.174833611</v>
      </c>
      <c r="AM46" s="24" t="n">
        <f aca="false">AM22-AM28-AM45</f>
        <v>136505.174833611</v>
      </c>
      <c r="AN46" s="24" t="n">
        <f aca="false">AN22-AN28-AN45</f>
        <v>136505.174833611</v>
      </c>
      <c r="AO46" s="24" t="n">
        <f aca="false">AO22-AO28-AO45</f>
        <v>136505.174833611</v>
      </c>
    </row>
    <row r="47" customFormat="false" ht="15" hidden="false" customHeight="false" outlineLevel="0" collapsed="false">
      <c r="A47" s="8" t="s">
        <v>285</v>
      </c>
      <c r="B47" s="2"/>
      <c r="C47" s="2"/>
      <c r="D47" s="2"/>
      <c r="E47" s="2"/>
      <c r="F47" s="9" t="n">
        <f aca="false">IF(F22=0,0,F46/F22)</f>
        <v>0</v>
      </c>
      <c r="G47" s="9" t="n">
        <f aca="false">IF(G22=0,0,G46/G22)</f>
        <v>0</v>
      </c>
      <c r="H47" s="9" t="n">
        <f aca="false">IF(H22=0,0,H46/H22)</f>
        <v>0</v>
      </c>
      <c r="I47" s="9" t="n">
        <f aca="false">IF(I22=0,0,I46/I22)</f>
        <v>0</v>
      </c>
      <c r="J47" s="9" t="n">
        <f aca="false">IF(J22=0,0,J46/J22)</f>
        <v>0</v>
      </c>
      <c r="K47" s="9" t="n">
        <f aca="false">IF(K22=0,0,K46/K22)</f>
        <v>-3.42195759230265</v>
      </c>
      <c r="L47" s="9" t="n">
        <f aca="false">IF(L22=0,0,L46/L22)</f>
        <v>-1.6714811915372</v>
      </c>
      <c r="M47" s="9" t="n">
        <f aca="false">IF(M22=0,0,M46/M22)</f>
        <v>-0.865590696479922</v>
      </c>
      <c r="N47" s="9" t="n">
        <f aca="false">IF(N22=0,0,N46/N22)</f>
        <v>-0.406740218096506</v>
      </c>
      <c r="O47" s="9" t="n">
        <f aca="false">IF(O22=0,0,O46/O22)</f>
        <v>-0.227187204098035</v>
      </c>
      <c r="P47" s="9" t="n">
        <f aca="false">IF(P22=0,0,P46/P22)</f>
        <v>-0.162732932754876</v>
      </c>
      <c r="Q47" s="9" t="n">
        <f aca="false">IF(Q22=0,0,Q46/Q22)</f>
        <v>0.0225657590216344</v>
      </c>
      <c r="R47" s="9" t="n">
        <f aca="false">IF(R22=0,0,R46/R22)</f>
        <v>0.0919791689824455</v>
      </c>
      <c r="S47" s="9" t="n">
        <f aca="false">IF(S22=0,0,S46/S22)</f>
        <v>0.148783362465337</v>
      </c>
      <c r="T47" s="9" t="n">
        <f aca="false">IF(T22=0,0,T46/T22)</f>
        <v>0.190330383389138</v>
      </c>
      <c r="U47" s="9" t="n">
        <f aca="false">IF(U22=0,0,U46/U22)</f>
        <v>0.214809495492928</v>
      </c>
      <c r="V47" s="9" t="n">
        <f aca="false">IF(V22=0,0,V46/V22)</f>
        <v>0.223612021478451</v>
      </c>
      <c r="W47" s="9" t="n">
        <f aca="false">IF(W22=0,0,W46/W22)</f>
        <v>0.223612021478451</v>
      </c>
      <c r="X47" s="9" t="n">
        <f aca="false">IF(X22=0,0,X46/X22)</f>
        <v>0.223612021478451</v>
      </c>
      <c r="Y47" s="9" t="n">
        <f aca="false">IF(Y22=0,0,Y46/Y22)</f>
        <v>0.223612021478451</v>
      </c>
      <c r="Z47" s="9" t="n">
        <f aca="false">IF(Z22=0,0,Z46/Z22)</f>
        <v>0.223612021478451</v>
      </c>
      <c r="AA47" s="9" t="n">
        <f aca="false">IF(AA22=0,0,AA46/AA22)</f>
        <v>0.223612021478451</v>
      </c>
      <c r="AB47" s="9" t="n">
        <f aca="false">IF(AB22=0,0,AB46/AB22)</f>
        <v>0.223612021478451</v>
      </c>
      <c r="AC47" s="9" t="n">
        <f aca="false">IF(AC22=0,0,AC46/AC22)</f>
        <v>0.223612021478451</v>
      </c>
      <c r="AD47" s="9" t="n">
        <f aca="false">IF(AD22=0,0,AD46/AD22)</f>
        <v>0.2504495680652</v>
      </c>
      <c r="AE47" s="9" t="n">
        <f aca="false">IF(AE22=0,0,AE46/AE22)</f>
        <v>0.2504495680652</v>
      </c>
      <c r="AF47" s="9" t="n">
        <f aca="false">IF(AF22=0,0,AF46/AF22)</f>
        <v>0.2504495680652</v>
      </c>
      <c r="AG47" s="9" t="n">
        <f aca="false">IF(AG22=0,0,AG46/AG22)</f>
        <v>0.2504495680652</v>
      </c>
      <c r="AH47" s="9" t="n">
        <f aca="false">IF(AH22=0,0,AH46/AH22)</f>
        <v>0.2504495680652</v>
      </c>
      <c r="AI47" s="9" t="n">
        <f aca="false">IF(AI22=0,0,AI46/AI22)</f>
        <v>0.2504495680652</v>
      </c>
      <c r="AJ47" s="9" t="n">
        <f aca="false">IF(AJ22=0,0,AJ46/AJ22)</f>
        <v>0.2504495680652</v>
      </c>
      <c r="AK47" s="9" t="n">
        <f aca="false">IF(AK22=0,0,AK46/AK22)</f>
        <v>0.2504495680652</v>
      </c>
      <c r="AL47" s="9" t="n">
        <f aca="false">IF(AL22=0,0,AL46/AL22)</f>
        <v>0.2504495680652</v>
      </c>
      <c r="AM47" s="9" t="n">
        <f aca="false">IF(AM22=0,0,AM46/AM22)</f>
        <v>0.2504495680652</v>
      </c>
      <c r="AN47" s="9" t="n">
        <f aca="false">IF(AN22=0,0,AN46/AN22)</f>
        <v>0.2504495680652</v>
      </c>
      <c r="AO47" s="9" t="n">
        <f aca="false">IF(AO22=0,0,AO46/AO22)</f>
        <v>0.2504495680652</v>
      </c>
    </row>
    <row r="48" customFormat="false" ht="15" hidden="false" customHeight="false" outlineLevel="0" collapsed="false">
      <c r="A48" s="12" t="s">
        <v>286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</row>
    <row r="49" customFormat="false" ht="15" hidden="false" customHeight="false" outlineLevel="0" collapsed="false">
      <c r="A49" s="8" t="s">
        <v>287</v>
      </c>
      <c r="B49" s="2"/>
      <c r="C49" s="2"/>
      <c r="D49" s="2"/>
      <c r="E49" s="2"/>
      <c r="F49" s="21" t="n">
        <f aca="false">F22*Assumptions!$B$31+E22*Assumptions!$B$32+D22*Assumptions!$B$33+C22*Assumptions!$B$34</f>
        <v>0</v>
      </c>
      <c r="G49" s="21" t="n">
        <f aca="false">G22*Assumptions!$B$31+F22*Assumptions!$B$32+E22*Assumptions!$B$33+D22*Assumptions!$B$34</f>
        <v>0</v>
      </c>
      <c r="H49" s="21" t="n">
        <f aca="false">H22*Assumptions!$B$31+G22*Assumptions!$B$32+F22*Assumptions!$B$33+E22*Assumptions!$B$34</f>
        <v>0</v>
      </c>
      <c r="I49" s="21" t="n">
        <f aca="false">I22*Assumptions!$B$31+H22*Assumptions!$B$32+G22*Assumptions!$B$33+F22*Assumptions!$B$34</f>
        <v>0</v>
      </c>
      <c r="J49" s="21" t="n">
        <f aca="false">J22*Assumptions!$B$31+I22*Assumptions!$B$32+H22*Assumptions!$B$33+G22*Assumptions!$B$34</f>
        <v>0</v>
      </c>
      <c r="K49" s="21" t="n">
        <f aca="false">K22*Assumptions!$B$31+J22*Assumptions!$B$32+I22*Assumptions!$B$33+H22*Assumptions!$B$34</f>
        <v>0</v>
      </c>
      <c r="L49" s="21" t="n">
        <f aca="false">L22*Assumptions!$B$31+K22*Assumptions!$B$32+J22*Assumptions!$B$33+I22*Assumptions!$B$34</f>
        <v>15941.76</v>
      </c>
      <c r="M49" s="21" t="n">
        <f aca="false">M22*Assumptions!$B$31+L22*Assumptions!$B$32+K22*Assumptions!$B$33+J22*Assumptions!$B$34</f>
        <v>70409.44</v>
      </c>
      <c r="N49" s="21" t="n">
        <f aca="false">N22*Assumptions!$B$31+M22*Assumptions!$B$32+L22*Assumptions!$B$33+K22*Assumptions!$B$34</f>
        <v>132087.62</v>
      </c>
      <c r="O49" s="21" t="n">
        <f aca="false">O22*Assumptions!$B$31+N22*Assumptions!$B$32+M22*Assumptions!$B$33+L22*Assumptions!$B$34</f>
        <v>193187.848333333</v>
      </c>
      <c r="P49" s="21" t="n">
        <f aca="false">P22*Assumptions!$B$31+O22*Assumptions!$B$32+N22*Assumptions!$B$33+M22*Assumptions!$B$34</f>
        <v>253679.228333333</v>
      </c>
      <c r="Q49" s="21" t="n">
        <f aca="false">Q22*Assumptions!$B$31+P22*Assumptions!$B$32+O22*Assumptions!$B$33+N22*Assumptions!$B$34</f>
        <v>300618.395</v>
      </c>
      <c r="R49" s="21" t="n">
        <f aca="false">R22*Assumptions!$B$31+Q22*Assumptions!$B$32+P22*Assumptions!$B$33+O22*Assumptions!$B$34</f>
        <v>341467.161666667</v>
      </c>
      <c r="S49" s="21" t="n">
        <f aca="false">S22*Assumptions!$B$31+R22*Assumptions!$B$32+Q22*Assumptions!$B$33+P22*Assumptions!$B$34</f>
        <v>383833.928333333</v>
      </c>
      <c r="T49" s="21" t="n">
        <f aca="false">T22*Assumptions!$B$31+S22*Assumptions!$B$32+R22*Assumptions!$B$33+Q22*Assumptions!$B$34</f>
        <v>424765.127</v>
      </c>
      <c r="U49" s="21" t="n">
        <f aca="false">U22*Assumptions!$B$31+T22*Assumptions!$B$32+S22*Assumptions!$B$33+R22*Assumptions!$B$34</f>
        <v>458788.229666667</v>
      </c>
      <c r="V49" s="21" t="n">
        <f aca="false">V22*Assumptions!$B$31+U22*Assumptions!$B$32+T22*Assumptions!$B$33+S22*Assumptions!$B$34</f>
        <v>485335.136333333</v>
      </c>
      <c r="W49" s="21" t="n">
        <f aca="false">W22*Assumptions!$B$31+V22*Assumptions!$B$32+U22*Assumptions!$B$33+T22*Assumptions!$B$34</f>
        <v>503212.4</v>
      </c>
      <c r="X49" s="21" t="n">
        <f aca="false">X22*Assumptions!$B$31+W22*Assumptions!$B$32+V22*Assumptions!$B$33+U22*Assumptions!$B$34</f>
        <v>511472.773333333</v>
      </c>
      <c r="Y49" s="21" t="n">
        <f aca="false">Y22*Assumptions!$B$31+X22*Assumptions!$B$32+W22*Assumptions!$B$33+V22*Assumptions!$B$34</f>
        <v>513223.84</v>
      </c>
      <c r="Z49" s="21" t="n">
        <f aca="false">Z22*Assumptions!$B$31+Y22*Assumptions!$B$32+X22*Assumptions!$B$33+W22*Assumptions!$B$34</f>
        <v>513223.84</v>
      </c>
      <c r="AA49" s="21" t="n">
        <f aca="false">AA22*Assumptions!$B$31+Z22*Assumptions!$B$32+Y22*Assumptions!$B$33+X22*Assumptions!$B$34</f>
        <v>513223.84</v>
      </c>
      <c r="AB49" s="21" t="n">
        <f aca="false">AB22*Assumptions!$B$31+AA22*Assumptions!$B$32+Z22*Assumptions!$B$33+Y22*Assumptions!$B$34</f>
        <v>513223.84</v>
      </c>
      <c r="AC49" s="21" t="n">
        <f aca="false">AC22*Assumptions!$B$31+AB22*Assumptions!$B$32+AA22*Assumptions!$B$33+Z22*Assumptions!$B$34</f>
        <v>513223.84</v>
      </c>
      <c r="AD49" s="21" t="n">
        <f aca="false">AD22*Assumptions!$B$31+AC22*Assumptions!$B$32+AB22*Assumptions!$B$33+AA22*Assumptions!$B$34</f>
        <v>513223.84</v>
      </c>
      <c r="AE49" s="21" t="n">
        <f aca="false">AE22*Assumptions!$B$31+AD22*Assumptions!$B$32+AC22*Assumptions!$B$33+AB22*Assumptions!$B$34</f>
        <v>519587.1856</v>
      </c>
      <c r="AF49" s="21" t="n">
        <f aca="false">AF22*Assumptions!$B$31+AE22*Assumptions!$B$32+AD22*Assumptions!$B$33+AC22*Assumptions!$B$34</f>
        <v>537086.386</v>
      </c>
      <c r="AG49" s="21" t="n">
        <f aca="false">AG22*Assumptions!$B$31+AF22*Assumptions!$B$32+AE22*Assumptions!$B$33+AD22*Assumptions!$B$34</f>
        <v>545040.568</v>
      </c>
      <c r="AH49" s="21" t="n">
        <f aca="false">AH22*Assumptions!$B$31+AG22*Assumptions!$B$32+AF22*Assumptions!$B$33+AE22*Assumptions!$B$34</f>
        <v>545040.568</v>
      </c>
      <c r="AI49" s="21" t="n">
        <f aca="false">AI22*Assumptions!$B$31+AH22*Assumptions!$B$32+AG22*Assumptions!$B$33+AF22*Assumptions!$B$34</f>
        <v>545040.568</v>
      </c>
      <c r="AJ49" s="21" t="n">
        <f aca="false">AJ22*Assumptions!$B$31+AI22*Assumptions!$B$32+AH22*Assumptions!$B$33+AG22*Assumptions!$B$34</f>
        <v>545040.568</v>
      </c>
      <c r="AK49" s="21" t="n">
        <f aca="false">AK22*Assumptions!$B$31+AJ22*Assumptions!$B$32+AI22*Assumptions!$B$33+AH22*Assumptions!$B$34</f>
        <v>545040.568</v>
      </c>
      <c r="AL49" s="21" t="n">
        <f aca="false">AL22*Assumptions!$B$31+AK22*Assumptions!$B$32+AJ22*Assumptions!$B$33+AI22*Assumptions!$B$34</f>
        <v>545040.568</v>
      </c>
      <c r="AM49" s="21" t="n">
        <f aca="false">AM22*Assumptions!$B$31+AL22*Assumptions!$B$32+AK22*Assumptions!$B$33+AJ22*Assumptions!$B$34</f>
        <v>545040.568</v>
      </c>
      <c r="AN49" s="21" t="n">
        <f aca="false">AN22*Assumptions!$B$31+AM22*Assumptions!$B$32+AL22*Assumptions!$B$33+AK22*Assumptions!$B$34</f>
        <v>545040.568</v>
      </c>
      <c r="AO49" s="21" t="n">
        <f aca="false">AO22*Assumptions!$B$31+AN22*Assumptions!$B$32+AM22*Assumptions!$B$33+AL22*Assumptions!$B$34</f>
        <v>545040.568</v>
      </c>
    </row>
    <row r="50" customFormat="false" ht="15" hidden="false" customHeight="false" outlineLevel="0" collapsed="false">
      <c r="A50" s="8" t="s">
        <v>288</v>
      </c>
      <c r="B50" s="2"/>
      <c r="C50" s="2"/>
      <c r="D50" s="2"/>
      <c r="E50" s="2"/>
      <c r="F50" s="21" t="n">
        <f aca="false">IF(F4&lt;=8,INDEX(Capital!$B$13:$I$13,F4),0)</f>
        <v>145000</v>
      </c>
      <c r="G50" s="21" t="n">
        <f aca="false">IF(G4&lt;=8,INDEX(Capital!$B$13:$I$13,G4),0)</f>
        <v>175000</v>
      </c>
      <c r="H50" s="21" t="n">
        <f aca="false">IF(H4&lt;=8,INDEX(Capital!$B$13:$I$13,H4),0)</f>
        <v>245000</v>
      </c>
      <c r="I50" s="21" t="n">
        <f aca="false">IF(I4&lt;=8,INDEX(Capital!$B$13:$I$13,I4),0)</f>
        <v>325000</v>
      </c>
      <c r="J50" s="21" t="n">
        <f aca="false">IF(J4&lt;=8,INDEX(Capital!$B$13:$I$13,J4),0)</f>
        <v>370000</v>
      </c>
      <c r="K50" s="21" t="n">
        <f aca="false">IF(K4&lt;=8,INDEX(Capital!$B$13:$I$13,K4),0)</f>
        <v>15000</v>
      </c>
      <c r="L50" s="21" t="n">
        <f aca="false">IF(L4&lt;=8,INDEX(Capital!$B$13:$I$13,L4),0)</f>
        <v>0</v>
      </c>
      <c r="M50" s="21" t="n">
        <f aca="false">IF(M4&lt;=8,INDEX(Capital!$B$13:$I$13,M4),0)</f>
        <v>0</v>
      </c>
      <c r="N50" s="21" t="n">
        <f aca="false">IF(N4&lt;=8,INDEX(Capital!$B$13:$I$13,N4),0)</f>
        <v>0</v>
      </c>
      <c r="O50" s="21" t="n">
        <f aca="false">IF(O4&lt;=8,INDEX(Capital!$B$13:$I$13,O4),0)</f>
        <v>0</v>
      </c>
      <c r="P50" s="21" t="n">
        <f aca="false">IF(P4&lt;=8,INDEX(Capital!$B$13:$I$13,P4),0)</f>
        <v>0</v>
      </c>
      <c r="Q50" s="21" t="n">
        <f aca="false">IF(Q4&lt;=8,INDEX(Capital!$B$13:$I$13,Q4),0)</f>
        <v>0</v>
      </c>
      <c r="R50" s="21" t="n">
        <f aca="false">IF(R4&lt;=8,INDEX(Capital!$B$13:$I$13,R4),0)</f>
        <v>0</v>
      </c>
      <c r="S50" s="21" t="n">
        <f aca="false">IF(S4&lt;=8,INDEX(Capital!$B$13:$I$13,S4),0)</f>
        <v>0</v>
      </c>
      <c r="T50" s="21" t="n">
        <f aca="false">IF(T4&lt;=8,INDEX(Capital!$B$13:$I$13,T4),0)</f>
        <v>0</v>
      </c>
      <c r="U50" s="21" t="n">
        <f aca="false">IF(U4&lt;=8,INDEX(Capital!$B$13:$I$13,U4),0)</f>
        <v>0</v>
      </c>
      <c r="V50" s="21" t="n">
        <f aca="false">IF(V4&lt;=8,INDEX(Capital!$B$13:$I$13,V4),0)</f>
        <v>0</v>
      </c>
      <c r="W50" s="21" t="n">
        <f aca="false">IF(W4&lt;=8,INDEX(Capital!$B$13:$I$13,W4),0)</f>
        <v>0</v>
      </c>
      <c r="X50" s="21" t="n">
        <f aca="false">IF(X4&lt;=8,INDEX(Capital!$B$13:$I$13,X4),0)</f>
        <v>0</v>
      </c>
      <c r="Y50" s="21" t="n">
        <f aca="false">IF(Y4&lt;=8,INDEX(Capital!$B$13:$I$13,Y4),0)</f>
        <v>0</v>
      </c>
      <c r="Z50" s="21" t="n">
        <f aca="false">IF(Z4&lt;=8,INDEX(Capital!$B$13:$I$13,Z4),0)</f>
        <v>0</v>
      </c>
      <c r="AA50" s="21" t="n">
        <f aca="false">IF(AA4&lt;=8,INDEX(Capital!$B$13:$I$13,AA4),0)</f>
        <v>0</v>
      </c>
      <c r="AB50" s="21" t="n">
        <f aca="false">IF(AB4&lt;=8,INDEX(Capital!$B$13:$I$13,AB4),0)</f>
        <v>0</v>
      </c>
      <c r="AC50" s="21" t="n">
        <f aca="false">IF(AC4&lt;=8,INDEX(Capital!$B$13:$I$13,AC4),0)</f>
        <v>0</v>
      </c>
      <c r="AD50" s="21" t="n">
        <f aca="false">IF(AD4&lt;=8,INDEX(Capital!$B$13:$I$13,AD4),0)</f>
        <v>0</v>
      </c>
      <c r="AE50" s="21" t="n">
        <f aca="false">IF(AE4&lt;=8,INDEX(Capital!$B$13:$I$13,AE4),0)</f>
        <v>0</v>
      </c>
      <c r="AF50" s="21" t="n">
        <f aca="false">IF(AF4&lt;=8,INDEX(Capital!$B$13:$I$13,AF4),0)</f>
        <v>0</v>
      </c>
      <c r="AG50" s="21" t="n">
        <f aca="false">IF(AG4&lt;=8,INDEX(Capital!$B$13:$I$13,AG4),0)</f>
        <v>0</v>
      </c>
      <c r="AH50" s="21" t="n">
        <f aca="false">IF(AH4&lt;=8,INDEX(Capital!$B$13:$I$13,AH4),0)</f>
        <v>0</v>
      </c>
      <c r="AI50" s="21" t="n">
        <f aca="false">IF(AI4&lt;=8,INDEX(Capital!$B$13:$I$13,AI4),0)</f>
        <v>0</v>
      </c>
      <c r="AJ50" s="21" t="n">
        <f aca="false">IF(AJ4&lt;=8,INDEX(Capital!$B$13:$I$13,AJ4),0)</f>
        <v>0</v>
      </c>
      <c r="AK50" s="21" t="n">
        <f aca="false">IF(AK4&lt;=8,INDEX(Capital!$B$13:$I$13,AK4),0)</f>
        <v>0</v>
      </c>
      <c r="AL50" s="21" t="n">
        <f aca="false">IF(AL4&lt;=8,INDEX(Capital!$B$13:$I$13,AL4),0)</f>
        <v>0</v>
      </c>
      <c r="AM50" s="21" t="n">
        <f aca="false">IF(AM4&lt;=8,INDEX(Capital!$B$13:$I$13,AM4),0)</f>
        <v>0</v>
      </c>
      <c r="AN50" s="21" t="n">
        <f aca="false">IF(AN4&lt;=8,INDEX(Capital!$B$13:$I$13,AN4),0)</f>
        <v>0</v>
      </c>
      <c r="AO50" s="21" t="n">
        <f aca="false">IF(AO4&lt;=8,INDEX(Capital!$B$13:$I$13,AO4),0)</f>
        <v>0</v>
      </c>
    </row>
    <row r="51" customFormat="false" ht="15" hidden="false" customHeight="false" outlineLevel="0" collapsed="false">
      <c r="A51" s="6" t="s">
        <v>289</v>
      </c>
      <c r="B51" s="2"/>
      <c r="C51" s="2"/>
      <c r="D51" s="2"/>
      <c r="E51" s="2"/>
      <c r="F51" s="24" t="n">
        <f aca="false">F49-F28-F45-F50</f>
        <v>-182366.666666667</v>
      </c>
      <c r="G51" s="24" t="n">
        <f aca="false">G49-G28-G45-G50</f>
        <v>-215366.666666667</v>
      </c>
      <c r="H51" s="24" t="n">
        <f aca="false">H49-H28-H45-H50</f>
        <v>-342996.666666667</v>
      </c>
      <c r="I51" s="24" t="n">
        <f aca="false">I49-I28-I45-I50</f>
        <v>-461239.166666667</v>
      </c>
      <c r="J51" s="24" t="n">
        <f aca="false">J49-J28-J45-J50</f>
        <v>-654820.933333333</v>
      </c>
      <c r="K51" s="24" t="n">
        <f aca="false">K49-K28-K45-K50</f>
        <v>-367468.933333333</v>
      </c>
      <c r="L51" s="24" t="n">
        <f aca="false">L49-L28-L45-L50</f>
        <v>-338959.173333333</v>
      </c>
      <c r="M51" s="24" t="n">
        <f aca="false">M49-M28-M45-M50</f>
        <v>-294257.76</v>
      </c>
      <c r="N51" s="24" t="n">
        <f aca="false">N49-N28-N45-N50</f>
        <v>-236951.638333333</v>
      </c>
      <c r="O51" s="24" t="n">
        <f aca="false">O49-O28-O45-O50</f>
        <v>-178199.783148148</v>
      </c>
      <c r="P51" s="24" t="n">
        <f aca="false">P49-P28-P45-P50</f>
        <v>-145056.776296296</v>
      </c>
      <c r="Q51" s="24" t="n">
        <f aca="false">Q49-Q28-Q45-Q50</f>
        <v>-76658.2873045268</v>
      </c>
      <c r="R51" s="24" t="n">
        <f aca="false">R49-R28-R45-R50</f>
        <v>-48113.3040133745</v>
      </c>
      <c r="S51" s="24" t="n">
        <f aca="false">S49-S28-S45-S50</f>
        <v>-8979.10738271606</v>
      </c>
      <c r="T51" s="24" t="n">
        <f aca="false">T49-T28-T45-T50</f>
        <v>29170.7001831275</v>
      </c>
      <c r="U51" s="24" t="n">
        <f aca="false">U49-U28-U45-U50</f>
        <v>61309.4274897119</v>
      </c>
      <c r="V51" s="24" t="n">
        <f aca="false">V49-V28-V45-V50</f>
        <v>86874.3166666667</v>
      </c>
      <c r="W51" s="24" t="n">
        <f aca="false">W49-W28-W45-W50</f>
        <v>104751.580333333</v>
      </c>
      <c r="X51" s="24" t="n">
        <f aca="false">X49-X28-X45-X50</f>
        <v>113011.953666667</v>
      </c>
      <c r="Y51" s="24" t="n">
        <f aca="false">Y49-Y28-Y45-Y50</f>
        <v>114763.020333333</v>
      </c>
      <c r="Z51" s="24" t="n">
        <f aca="false">Z49-Z28-Z45-Z50</f>
        <v>114763.020333333</v>
      </c>
      <c r="AA51" s="24" t="n">
        <f aca="false">AA49-AA28-AA45-AA50</f>
        <v>114763.020333333</v>
      </c>
      <c r="AB51" s="24" t="n">
        <f aca="false">AB49-AB28-AB45-AB50</f>
        <v>114763.020333333</v>
      </c>
      <c r="AC51" s="24" t="n">
        <f aca="false">AC49-AC28-AC45-AC50</f>
        <v>114763.020333333</v>
      </c>
      <c r="AD51" s="24" t="n">
        <f aca="false">AD49-AD28-AD45-AD50</f>
        <v>104688.446833611</v>
      </c>
      <c r="AE51" s="24" t="n">
        <f aca="false">AE49-AE28-AE45-AE50</f>
        <v>111051.792433611</v>
      </c>
      <c r="AF51" s="24" t="n">
        <f aca="false">AF49-AF28-AF45-AF50</f>
        <v>128550.992833611</v>
      </c>
      <c r="AG51" s="24" t="n">
        <f aca="false">AG49-AG28-AG45-AG50</f>
        <v>136505.174833611</v>
      </c>
      <c r="AH51" s="24" t="n">
        <f aca="false">AH49-AH28-AH45-AH50</f>
        <v>136505.174833611</v>
      </c>
      <c r="AI51" s="24" t="n">
        <f aca="false">AI49-AI28-AI45-AI50</f>
        <v>136505.174833611</v>
      </c>
      <c r="AJ51" s="24" t="n">
        <f aca="false">AJ49-AJ28-AJ45-AJ50</f>
        <v>136505.174833611</v>
      </c>
      <c r="AK51" s="24" t="n">
        <f aca="false">AK49-AK28-AK45-AK50</f>
        <v>136505.174833611</v>
      </c>
      <c r="AL51" s="24" t="n">
        <f aca="false">AL49-AL28-AL45-AL50</f>
        <v>136505.174833611</v>
      </c>
      <c r="AM51" s="24" t="n">
        <f aca="false">AM49-AM28-AM45-AM50</f>
        <v>136505.174833611</v>
      </c>
      <c r="AN51" s="24" t="n">
        <f aca="false">AN49-AN28-AN45-AN50</f>
        <v>136505.174833611</v>
      </c>
      <c r="AO51" s="24" t="n">
        <f aca="false">AO49-AO28-AO45-AO50</f>
        <v>136505.174833611</v>
      </c>
    </row>
    <row r="52" customFormat="false" ht="15" hidden="false" customHeight="false" outlineLevel="0" collapsed="false">
      <c r="A52" s="6" t="s">
        <v>290</v>
      </c>
      <c r="B52" s="2"/>
      <c r="C52" s="2"/>
      <c r="D52" s="2"/>
      <c r="E52" s="2"/>
      <c r="F52" s="24" t="n">
        <f aca="false">F51</f>
        <v>-182366.666666667</v>
      </c>
      <c r="G52" s="24" t="n">
        <f aca="false">F52+G51</f>
        <v>-397733.333333333</v>
      </c>
      <c r="H52" s="24" t="n">
        <f aca="false">G52+H51</f>
        <v>-740730</v>
      </c>
      <c r="I52" s="24" t="n">
        <f aca="false">H52+I51</f>
        <v>-1201969.16666667</v>
      </c>
      <c r="J52" s="24" t="n">
        <f aca="false">I52+J51</f>
        <v>-1856790.1</v>
      </c>
      <c r="K52" s="24" t="n">
        <f aca="false">J52+K51</f>
        <v>-2224259.03333333</v>
      </c>
      <c r="L52" s="24" t="n">
        <f aca="false">K52+L51</f>
        <v>-2563218.20666667</v>
      </c>
      <c r="M52" s="24" t="n">
        <f aca="false">L52+M51</f>
        <v>-2857475.96666667</v>
      </c>
      <c r="N52" s="24" t="n">
        <f aca="false">M52+N51</f>
        <v>-3094427.605</v>
      </c>
      <c r="O52" s="24" t="n">
        <f aca="false">N52+O51</f>
        <v>-3272627.38814815</v>
      </c>
      <c r="P52" s="24" t="n">
        <f aca="false">O52+P51</f>
        <v>-3417684.16444444</v>
      </c>
      <c r="Q52" s="24" t="n">
        <f aca="false">P52+Q51</f>
        <v>-3494342.45174897</v>
      </c>
      <c r="R52" s="24" t="n">
        <f aca="false">Q52+R51</f>
        <v>-3542455.75576235</v>
      </c>
      <c r="S52" s="24" t="n">
        <f aca="false">R52+S51</f>
        <v>-3551434.86314506</v>
      </c>
      <c r="T52" s="24" t="n">
        <f aca="false">S52+T51</f>
        <v>-3522264.16296193</v>
      </c>
      <c r="U52" s="24" t="n">
        <f aca="false">T52+U51</f>
        <v>-3460954.73547222</v>
      </c>
      <c r="V52" s="24" t="n">
        <f aca="false">U52+V51</f>
        <v>-3374080.41880556</v>
      </c>
      <c r="W52" s="24" t="n">
        <f aca="false">V52+W51</f>
        <v>-3269328.83847222</v>
      </c>
      <c r="X52" s="24" t="n">
        <f aca="false">W52+X51</f>
        <v>-3156316.88480556</v>
      </c>
      <c r="Y52" s="24" t="n">
        <f aca="false">X52+Y51</f>
        <v>-3041553.86447222</v>
      </c>
      <c r="Z52" s="24" t="n">
        <f aca="false">Y52+Z51</f>
        <v>-2926790.84413889</v>
      </c>
      <c r="AA52" s="24" t="n">
        <f aca="false">Z52+AA51</f>
        <v>-2812027.82380556</v>
      </c>
      <c r="AB52" s="24" t="n">
        <f aca="false">AA52+AB51</f>
        <v>-2697264.80347222</v>
      </c>
      <c r="AC52" s="24" t="n">
        <f aca="false">AB52+AC51</f>
        <v>-2582501.78313889</v>
      </c>
      <c r="AD52" s="24" t="n">
        <f aca="false">AC52+AD51</f>
        <v>-2477813.33630528</v>
      </c>
      <c r="AE52" s="24" t="n">
        <f aca="false">AD52+AE51</f>
        <v>-2366761.54387167</v>
      </c>
      <c r="AF52" s="24" t="n">
        <f aca="false">AE52+AF51</f>
        <v>-2238210.55103806</v>
      </c>
      <c r="AG52" s="24" t="n">
        <f aca="false">AF52+AG51</f>
        <v>-2101705.37620444</v>
      </c>
      <c r="AH52" s="24" t="n">
        <f aca="false">AG52+AH51</f>
        <v>-1965200.20137083</v>
      </c>
      <c r="AI52" s="24" t="n">
        <f aca="false">AH52+AI51</f>
        <v>-1828695.02653722</v>
      </c>
      <c r="AJ52" s="24" t="n">
        <f aca="false">AI52+AJ51</f>
        <v>-1692189.85170361</v>
      </c>
      <c r="AK52" s="24" t="n">
        <f aca="false">AJ52+AK51</f>
        <v>-1555684.67687</v>
      </c>
      <c r="AL52" s="24" t="n">
        <f aca="false">AK52+AL51</f>
        <v>-1419179.50203639</v>
      </c>
      <c r="AM52" s="24" t="n">
        <f aca="false">AL52+AM51</f>
        <v>-1282674.32720278</v>
      </c>
      <c r="AN52" s="24" t="n">
        <f aca="false">AM52+AN51</f>
        <v>-1146169.15236917</v>
      </c>
      <c r="AO52" s="24" t="n">
        <f aca="false">AN52+AO51</f>
        <v>-1009663.97753556</v>
      </c>
    </row>
    <row r="53" customFormat="false" ht="15" hidden="false" customHeight="false" outlineLevel="0" collapsed="false">
      <c r="A53" s="8" t="s">
        <v>291</v>
      </c>
      <c r="B53" s="2"/>
      <c r="C53" s="2"/>
      <c r="D53" s="2"/>
      <c r="E53" s="2"/>
      <c r="F53" s="15" t="n">
        <f aca="false">IF(AND(F4&gt;$B$57,F52&gt;=0),1,0)</f>
        <v>0</v>
      </c>
      <c r="G53" s="15" t="n">
        <f aca="false">IF(AND(G4&gt;$B$57,G52&gt;=0),1,0)</f>
        <v>0</v>
      </c>
      <c r="H53" s="15" t="n">
        <f aca="false">IF(AND(H4&gt;$B$57,H52&gt;=0),1,0)</f>
        <v>0</v>
      </c>
      <c r="I53" s="15" t="n">
        <f aca="false">IF(AND(I4&gt;$B$57,I52&gt;=0),1,0)</f>
        <v>0</v>
      </c>
      <c r="J53" s="15" t="n">
        <f aca="false">IF(AND(J4&gt;$B$57,J52&gt;=0),1,0)</f>
        <v>0</v>
      </c>
      <c r="K53" s="15" t="n">
        <f aca="false">IF(AND(K4&gt;$B$57,K52&gt;=0),1,0)</f>
        <v>0</v>
      </c>
      <c r="L53" s="15" t="n">
        <f aca="false">IF(AND(L4&gt;$B$57,L52&gt;=0),1,0)</f>
        <v>0</v>
      </c>
      <c r="M53" s="15" t="n">
        <f aca="false">IF(AND(M4&gt;$B$57,M52&gt;=0),1,0)</f>
        <v>0</v>
      </c>
      <c r="N53" s="15" t="n">
        <f aca="false">IF(AND(N4&gt;$B$57,N52&gt;=0),1,0)</f>
        <v>0</v>
      </c>
      <c r="O53" s="15" t="n">
        <f aca="false">IF(AND(O4&gt;$B$57,O52&gt;=0),1,0)</f>
        <v>0</v>
      </c>
      <c r="P53" s="15" t="n">
        <f aca="false">IF(AND(P4&gt;$B$57,P52&gt;=0),1,0)</f>
        <v>0</v>
      </c>
      <c r="Q53" s="15" t="n">
        <f aca="false">IF(AND(Q4&gt;$B$57,Q52&gt;=0),1,0)</f>
        <v>0</v>
      </c>
      <c r="R53" s="15" t="n">
        <f aca="false">IF(AND(R4&gt;$B$57,R52&gt;=0),1,0)</f>
        <v>0</v>
      </c>
      <c r="S53" s="15" t="n">
        <f aca="false">IF(AND(S4&gt;$B$57,S52&gt;=0),1,0)</f>
        <v>0</v>
      </c>
      <c r="T53" s="15" t="n">
        <f aca="false">IF(AND(T4&gt;$B$57,T52&gt;=0),1,0)</f>
        <v>0</v>
      </c>
      <c r="U53" s="15" t="n">
        <f aca="false">IF(AND(U4&gt;$B$57,U52&gt;=0),1,0)</f>
        <v>0</v>
      </c>
      <c r="V53" s="15" t="n">
        <f aca="false">IF(AND(V4&gt;$B$57,V52&gt;=0),1,0)</f>
        <v>0</v>
      </c>
      <c r="W53" s="15" t="n">
        <f aca="false">IF(AND(W4&gt;$B$57,W52&gt;=0),1,0)</f>
        <v>0</v>
      </c>
      <c r="X53" s="15" t="n">
        <f aca="false">IF(AND(X4&gt;$B$57,X52&gt;=0),1,0)</f>
        <v>0</v>
      </c>
      <c r="Y53" s="15" t="n">
        <f aca="false">IF(AND(Y4&gt;$B$57,Y52&gt;=0),1,0)</f>
        <v>0</v>
      </c>
      <c r="Z53" s="15" t="n">
        <f aca="false">IF(AND(Z4&gt;$B$57,Z52&gt;=0),1,0)</f>
        <v>0</v>
      </c>
      <c r="AA53" s="15" t="n">
        <f aca="false">IF(AND(AA4&gt;$B$57,AA52&gt;=0),1,0)</f>
        <v>0</v>
      </c>
      <c r="AB53" s="15" t="n">
        <f aca="false">IF(AND(AB4&gt;$B$57,AB52&gt;=0),1,0)</f>
        <v>0</v>
      </c>
      <c r="AC53" s="15" t="n">
        <f aca="false">IF(AND(AC4&gt;$B$57,AC52&gt;=0),1,0)</f>
        <v>0</v>
      </c>
      <c r="AD53" s="15" t="n">
        <f aca="false">IF(AND(AD4&gt;$B$57,AD52&gt;=0),1,0)</f>
        <v>0</v>
      </c>
      <c r="AE53" s="15" t="n">
        <f aca="false">IF(AND(AE4&gt;$B$57,AE52&gt;=0),1,0)</f>
        <v>0</v>
      </c>
      <c r="AF53" s="15" t="n">
        <f aca="false">IF(AND(AF4&gt;$B$57,AF52&gt;=0),1,0)</f>
        <v>0</v>
      </c>
      <c r="AG53" s="15" t="n">
        <f aca="false">IF(AND(AG4&gt;$B$57,AG52&gt;=0),1,0)</f>
        <v>0</v>
      </c>
      <c r="AH53" s="15" t="n">
        <f aca="false">IF(AND(AH4&gt;$B$57,AH52&gt;=0),1,0)</f>
        <v>0</v>
      </c>
      <c r="AI53" s="15" t="n">
        <f aca="false">IF(AND(AI4&gt;$B$57,AI52&gt;=0),1,0)</f>
        <v>0</v>
      </c>
      <c r="AJ53" s="15" t="n">
        <f aca="false">IF(AND(AJ4&gt;$B$57,AJ52&gt;=0),1,0)</f>
        <v>0</v>
      </c>
      <c r="AK53" s="15" t="n">
        <f aca="false">IF(AND(AK4&gt;$B$57,AK52&gt;=0),1,0)</f>
        <v>0</v>
      </c>
      <c r="AL53" s="15" t="n">
        <f aca="false">IF(AND(AL4&gt;$B$57,AL52&gt;=0),1,0)</f>
        <v>0</v>
      </c>
      <c r="AM53" s="15" t="n">
        <f aca="false">IF(AND(AM4&gt;$B$57,AM52&gt;=0),1,0)</f>
        <v>0</v>
      </c>
      <c r="AN53" s="15" t="n">
        <f aca="false">IF(AND(AN4&gt;$B$57,AN52&gt;=0),1,0)</f>
        <v>0</v>
      </c>
      <c r="AO53" s="15" t="n">
        <f aca="false">IF(AND(AO4&gt;$B$57,AO52&gt;=0),1,0)</f>
        <v>0</v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customFormat="false" ht="15" hidden="false" customHeight="false" outlineLevel="0" collapsed="false">
      <c r="A55" s="12" t="s">
        <v>292</v>
      </c>
      <c r="B55" s="13"/>
      <c r="C55" s="1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customFormat="false" ht="15" hidden="false" customHeight="false" outlineLevel="0" collapsed="false">
      <c r="A56" s="8" t="s">
        <v>293</v>
      </c>
      <c r="B56" s="24" t="n">
        <f aca="false">-MIN($F$52:$AO$52)</f>
        <v>3551434.86314506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customFormat="false" ht="15" hidden="false" customHeight="false" outlineLevel="0" collapsed="false">
      <c r="A57" s="8" t="s">
        <v>20</v>
      </c>
      <c r="B57" s="33" t="n">
        <f aca="false">INDEX($F$4:$AO$4,MATCH(MIN($F$52:$AO$52),$F$52:$AO$52,0))</f>
        <v>14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customFormat="false" ht="15" hidden="false" customHeight="false" outlineLevel="0" collapsed="false">
      <c r="A58" s="8" t="s">
        <v>294</v>
      </c>
      <c r="B58" s="33" t="n">
        <f aca="false">SUMPRODUCT(MAX(($F$46:$AO$46&lt;0)*$F$4:$AO$4))+1</f>
        <v>12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customFormat="false" ht="15" hidden="false" customHeight="false" outlineLevel="0" collapsed="false">
      <c r="A59" s="8" t="s">
        <v>295</v>
      </c>
      <c r="B59" s="33" t="n">
        <f aca="false">SUMPRODUCT(MAX(($F$51:$AO$51&lt;0)*$F$4:$AO$4))+1</f>
        <v>15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customFormat="false" ht="15" hidden="false" customHeight="false" outlineLevel="0" collapsed="false">
      <c r="A60" s="8" t="s">
        <v>23</v>
      </c>
      <c r="B60" s="33" t="str">
        <f aca="false">IFERROR(INDEX($F$4:$AO$4,MATCH(1,$F$53:$AO$53,0)),"After M36")</f>
        <v>After M36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customFormat="false" ht="15" hidden="false" customHeight="false" outlineLevel="0" collapsed="false">
      <c r="A61" s="8" t="s">
        <v>24</v>
      </c>
      <c r="B61" s="24" t="n">
        <f aca="false">AO52</f>
        <v>-1009663.97753556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5" min="3" style="0" width="6"/>
    <col collapsed="false" customWidth="true" hidden="false" outlineLevel="0" max="41" min="6" style="0" width="12"/>
  </cols>
  <sheetData>
    <row r="1" customFormat="false" ht="17.35" hidden="false" customHeight="false" outlineLevel="0" collapsed="false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customFormat="false" ht="15" hidden="false" customHeight="false" outlineLevel="0" collapsed="false">
      <c r="A2" s="3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customFormat="false" ht="15" hidden="false" customHeight="false" outlineLevel="0" collapsed="false">
      <c r="A3" s="2"/>
      <c r="B3" s="2"/>
      <c r="C3" s="29" t="s">
        <v>242</v>
      </c>
      <c r="D3" s="29" t="s">
        <v>242</v>
      </c>
      <c r="E3" s="29" t="s">
        <v>242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customFormat="false" ht="15" hidden="false" customHeight="false" outlineLevel="0" collapsed="false">
      <c r="A4" s="6" t="s">
        <v>243</v>
      </c>
      <c r="B4" s="2"/>
      <c r="C4" s="2"/>
      <c r="D4" s="2"/>
      <c r="E4" s="2"/>
      <c r="F4" s="30" t="n">
        <v>1</v>
      </c>
      <c r="G4" s="30" t="n">
        <v>2</v>
      </c>
      <c r="H4" s="30" t="n">
        <v>3</v>
      </c>
      <c r="I4" s="30" t="n">
        <v>4</v>
      </c>
      <c r="J4" s="30" t="n">
        <v>5</v>
      </c>
      <c r="K4" s="30" t="n">
        <v>6</v>
      </c>
      <c r="L4" s="30" t="n">
        <v>7</v>
      </c>
      <c r="M4" s="30" t="n">
        <v>8</v>
      </c>
      <c r="N4" s="30" t="n">
        <v>9</v>
      </c>
      <c r="O4" s="30" t="n">
        <v>10</v>
      </c>
      <c r="P4" s="30" t="n">
        <v>11</v>
      </c>
      <c r="Q4" s="30" t="n">
        <v>12</v>
      </c>
      <c r="R4" s="30" t="n">
        <v>13</v>
      </c>
      <c r="S4" s="30" t="n">
        <v>14</v>
      </c>
      <c r="T4" s="30" t="n">
        <v>15</v>
      </c>
      <c r="U4" s="30" t="n">
        <v>16</v>
      </c>
      <c r="V4" s="30" t="n">
        <v>17</v>
      </c>
      <c r="W4" s="30" t="n">
        <v>18</v>
      </c>
      <c r="X4" s="30" t="n">
        <v>19</v>
      </c>
      <c r="Y4" s="30" t="n">
        <v>20</v>
      </c>
      <c r="Z4" s="30" t="n">
        <v>21</v>
      </c>
      <c r="AA4" s="30" t="n">
        <v>22</v>
      </c>
      <c r="AB4" s="30" t="n">
        <v>23</v>
      </c>
      <c r="AC4" s="30" t="n">
        <v>24</v>
      </c>
      <c r="AD4" s="30" t="n">
        <v>25</v>
      </c>
      <c r="AE4" s="30" t="n">
        <v>26</v>
      </c>
      <c r="AF4" s="30" t="n">
        <v>27</v>
      </c>
      <c r="AG4" s="30" t="n">
        <v>28</v>
      </c>
      <c r="AH4" s="30" t="n">
        <v>29</v>
      </c>
      <c r="AI4" s="30" t="n">
        <v>30</v>
      </c>
      <c r="AJ4" s="30" t="n">
        <v>31</v>
      </c>
      <c r="AK4" s="30" t="n">
        <v>32</v>
      </c>
      <c r="AL4" s="30" t="n">
        <v>33</v>
      </c>
      <c r="AM4" s="30" t="n">
        <v>34</v>
      </c>
      <c r="AN4" s="30" t="n">
        <v>35</v>
      </c>
      <c r="AO4" s="30" t="n">
        <v>36</v>
      </c>
    </row>
    <row r="5" customFormat="false" ht="15" hidden="false" customHeight="false" outlineLevel="0" collapsed="false">
      <c r="A5" s="8" t="s">
        <v>244</v>
      </c>
      <c r="B5" s="2"/>
      <c r="C5" s="2"/>
      <c r="D5" s="2"/>
      <c r="E5" s="2"/>
      <c r="F5" s="15" t="n">
        <f aca="false">ROUNDUP(F4/12,0)</f>
        <v>1</v>
      </c>
      <c r="G5" s="15" t="n">
        <f aca="false">ROUNDUP(G4/12,0)</f>
        <v>1</v>
      </c>
      <c r="H5" s="15" t="n">
        <f aca="false">ROUNDUP(H4/12,0)</f>
        <v>1</v>
      </c>
      <c r="I5" s="15" t="n">
        <f aca="false">ROUNDUP(I4/12,0)</f>
        <v>1</v>
      </c>
      <c r="J5" s="15" t="n">
        <f aca="false">ROUNDUP(J4/12,0)</f>
        <v>1</v>
      </c>
      <c r="K5" s="15" t="n">
        <f aca="false">ROUNDUP(K4/12,0)</f>
        <v>1</v>
      </c>
      <c r="L5" s="15" t="n">
        <f aca="false">ROUNDUP(L4/12,0)</f>
        <v>1</v>
      </c>
      <c r="M5" s="15" t="n">
        <f aca="false">ROUNDUP(M4/12,0)</f>
        <v>1</v>
      </c>
      <c r="N5" s="15" t="n">
        <f aca="false">ROUNDUP(N4/12,0)</f>
        <v>1</v>
      </c>
      <c r="O5" s="15" t="n">
        <f aca="false">ROUNDUP(O4/12,0)</f>
        <v>1</v>
      </c>
      <c r="P5" s="15" t="n">
        <f aca="false">ROUNDUP(P4/12,0)</f>
        <v>1</v>
      </c>
      <c r="Q5" s="15" t="n">
        <f aca="false">ROUNDUP(Q4/12,0)</f>
        <v>1</v>
      </c>
      <c r="R5" s="15" t="n">
        <f aca="false">ROUNDUP(R4/12,0)</f>
        <v>2</v>
      </c>
      <c r="S5" s="15" t="n">
        <f aca="false">ROUNDUP(S4/12,0)</f>
        <v>2</v>
      </c>
      <c r="T5" s="15" t="n">
        <f aca="false">ROUNDUP(T4/12,0)</f>
        <v>2</v>
      </c>
      <c r="U5" s="15" t="n">
        <f aca="false">ROUNDUP(U4/12,0)</f>
        <v>2</v>
      </c>
      <c r="V5" s="15" t="n">
        <f aca="false">ROUNDUP(V4/12,0)</f>
        <v>2</v>
      </c>
      <c r="W5" s="15" t="n">
        <f aca="false">ROUNDUP(W4/12,0)</f>
        <v>2</v>
      </c>
      <c r="X5" s="15" t="n">
        <f aca="false">ROUNDUP(X4/12,0)</f>
        <v>2</v>
      </c>
      <c r="Y5" s="15" t="n">
        <f aca="false">ROUNDUP(Y4/12,0)</f>
        <v>2</v>
      </c>
      <c r="Z5" s="15" t="n">
        <f aca="false">ROUNDUP(Z4/12,0)</f>
        <v>2</v>
      </c>
      <c r="AA5" s="15" t="n">
        <f aca="false">ROUNDUP(AA4/12,0)</f>
        <v>2</v>
      </c>
      <c r="AB5" s="15" t="n">
        <f aca="false">ROUNDUP(AB4/12,0)</f>
        <v>2</v>
      </c>
      <c r="AC5" s="15" t="n">
        <f aca="false">ROUNDUP(AC4/12,0)</f>
        <v>2</v>
      </c>
      <c r="AD5" s="15" t="n">
        <f aca="false">ROUNDUP(AD4/12,0)</f>
        <v>3</v>
      </c>
      <c r="AE5" s="15" t="n">
        <f aca="false">ROUNDUP(AE4/12,0)</f>
        <v>3</v>
      </c>
      <c r="AF5" s="15" t="n">
        <f aca="false">ROUNDUP(AF4/12,0)</f>
        <v>3</v>
      </c>
      <c r="AG5" s="15" t="n">
        <f aca="false">ROUNDUP(AG4/12,0)</f>
        <v>3</v>
      </c>
      <c r="AH5" s="15" t="n">
        <f aca="false">ROUNDUP(AH4/12,0)</f>
        <v>3</v>
      </c>
      <c r="AI5" s="15" t="n">
        <f aca="false">ROUNDUP(AI4/12,0)</f>
        <v>3</v>
      </c>
      <c r="AJ5" s="15" t="n">
        <f aca="false">ROUNDUP(AJ4/12,0)</f>
        <v>3</v>
      </c>
      <c r="AK5" s="15" t="n">
        <f aca="false">ROUNDUP(AK4/12,0)</f>
        <v>3</v>
      </c>
      <c r="AL5" s="15" t="n">
        <f aca="false">ROUNDUP(AL4/12,0)</f>
        <v>3</v>
      </c>
      <c r="AM5" s="15" t="n">
        <f aca="false">ROUNDUP(AM4/12,0)</f>
        <v>3</v>
      </c>
      <c r="AN5" s="15" t="n">
        <f aca="false">ROUNDUP(AN4/12,0)</f>
        <v>3</v>
      </c>
      <c r="AO5" s="15" t="n">
        <f aca="false">ROUNDUP(AO4/12,0)</f>
        <v>3</v>
      </c>
    </row>
    <row r="6" customFormat="false" ht="15" hidden="false" customHeight="false" outlineLevel="0" collapsed="false">
      <c r="A6" s="8" t="s">
        <v>245</v>
      </c>
      <c r="B6" s="2"/>
      <c r="C6" s="2"/>
      <c r="D6" s="2"/>
      <c r="E6" s="2"/>
      <c r="F6" s="15" t="n">
        <f aca="false">F4-Assumptions!$C$7</f>
        <v>-5</v>
      </c>
      <c r="G6" s="15" t="n">
        <f aca="false">G4-Assumptions!$C$7</f>
        <v>-4</v>
      </c>
      <c r="H6" s="15" t="n">
        <f aca="false">H4-Assumptions!$C$7</f>
        <v>-3</v>
      </c>
      <c r="I6" s="15" t="n">
        <f aca="false">I4-Assumptions!$C$7</f>
        <v>-2</v>
      </c>
      <c r="J6" s="15" t="n">
        <f aca="false">J4-Assumptions!$C$7</f>
        <v>-1</v>
      </c>
      <c r="K6" s="15" t="n">
        <f aca="false">K4-Assumptions!$C$7</f>
        <v>0</v>
      </c>
      <c r="L6" s="15" t="n">
        <f aca="false">L4-Assumptions!$C$7</f>
        <v>1</v>
      </c>
      <c r="M6" s="15" t="n">
        <f aca="false">M4-Assumptions!$C$7</f>
        <v>2</v>
      </c>
      <c r="N6" s="15" t="n">
        <f aca="false">N4-Assumptions!$C$7</f>
        <v>3</v>
      </c>
      <c r="O6" s="15" t="n">
        <f aca="false">O4-Assumptions!$C$7</f>
        <v>4</v>
      </c>
      <c r="P6" s="15" t="n">
        <f aca="false">P4-Assumptions!$C$7</f>
        <v>5</v>
      </c>
      <c r="Q6" s="15" t="n">
        <f aca="false">Q4-Assumptions!$C$7</f>
        <v>6</v>
      </c>
      <c r="R6" s="15" t="n">
        <f aca="false">R4-Assumptions!$C$7</f>
        <v>7</v>
      </c>
      <c r="S6" s="15" t="n">
        <f aca="false">S4-Assumptions!$C$7</f>
        <v>8</v>
      </c>
      <c r="T6" s="15" t="n">
        <f aca="false">T4-Assumptions!$C$7</f>
        <v>9</v>
      </c>
      <c r="U6" s="15" t="n">
        <f aca="false">U4-Assumptions!$C$7</f>
        <v>10</v>
      </c>
      <c r="V6" s="15" t="n">
        <f aca="false">V4-Assumptions!$C$7</f>
        <v>11</v>
      </c>
      <c r="W6" s="15" t="n">
        <f aca="false">W4-Assumptions!$C$7</f>
        <v>12</v>
      </c>
      <c r="X6" s="15" t="n">
        <f aca="false">X4-Assumptions!$C$7</f>
        <v>13</v>
      </c>
      <c r="Y6" s="15" t="n">
        <f aca="false">Y4-Assumptions!$C$7</f>
        <v>14</v>
      </c>
      <c r="Z6" s="15" t="n">
        <f aca="false">Z4-Assumptions!$C$7</f>
        <v>15</v>
      </c>
      <c r="AA6" s="15" t="n">
        <f aca="false">AA4-Assumptions!$C$7</f>
        <v>16</v>
      </c>
      <c r="AB6" s="15" t="n">
        <f aca="false">AB4-Assumptions!$C$7</f>
        <v>17</v>
      </c>
      <c r="AC6" s="15" t="n">
        <f aca="false">AC4-Assumptions!$C$7</f>
        <v>18</v>
      </c>
      <c r="AD6" s="15" t="n">
        <f aca="false">AD4-Assumptions!$C$7</f>
        <v>19</v>
      </c>
      <c r="AE6" s="15" t="n">
        <f aca="false">AE4-Assumptions!$C$7</f>
        <v>20</v>
      </c>
      <c r="AF6" s="15" t="n">
        <f aca="false">AF4-Assumptions!$C$7</f>
        <v>21</v>
      </c>
      <c r="AG6" s="15" t="n">
        <f aca="false">AG4-Assumptions!$C$7</f>
        <v>22</v>
      </c>
      <c r="AH6" s="15" t="n">
        <f aca="false">AH4-Assumptions!$C$7</f>
        <v>23</v>
      </c>
      <c r="AI6" s="15" t="n">
        <f aca="false">AI4-Assumptions!$C$7</f>
        <v>24</v>
      </c>
      <c r="AJ6" s="15" t="n">
        <f aca="false">AJ4-Assumptions!$C$7</f>
        <v>25</v>
      </c>
      <c r="AK6" s="15" t="n">
        <f aca="false">AK4-Assumptions!$C$7</f>
        <v>26</v>
      </c>
      <c r="AL6" s="15" t="n">
        <f aca="false">AL4-Assumptions!$C$7</f>
        <v>27</v>
      </c>
      <c r="AM6" s="15" t="n">
        <f aca="false">AM4-Assumptions!$C$7</f>
        <v>28</v>
      </c>
      <c r="AN6" s="15" t="n">
        <f aca="false">AN4-Assumptions!$C$7</f>
        <v>29</v>
      </c>
      <c r="AO6" s="15" t="n">
        <f aca="false">AO4-Assumptions!$C$7</f>
        <v>30</v>
      </c>
    </row>
    <row r="7" customFormat="false" ht="15" hidden="false" customHeight="false" outlineLevel="0" collapsed="false">
      <c r="A7" s="8" t="s">
        <v>246</v>
      </c>
      <c r="B7" s="2"/>
      <c r="C7" s="2"/>
      <c r="D7" s="2"/>
      <c r="E7" s="2"/>
      <c r="F7" s="31" t="n">
        <f aca="false">(1+Assumptions!$C$28)^(F5-1)</f>
        <v>1</v>
      </c>
      <c r="G7" s="31" t="n">
        <f aca="false">(1+Assumptions!$C$28)^(G5-1)</f>
        <v>1</v>
      </c>
      <c r="H7" s="31" t="n">
        <f aca="false">(1+Assumptions!$C$28)^(H5-1)</f>
        <v>1</v>
      </c>
      <c r="I7" s="31" t="n">
        <f aca="false">(1+Assumptions!$C$28)^(I5-1)</f>
        <v>1</v>
      </c>
      <c r="J7" s="31" t="n">
        <f aca="false">(1+Assumptions!$C$28)^(J5-1)</f>
        <v>1</v>
      </c>
      <c r="K7" s="31" t="n">
        <f aca="false">(1+Assumptions!$C$28)^(K5-1)</f>
        <v>1</v>
      </c>
      <c r="L7" s="31" t="n">
        <f aca="false">(1+Assumptions!$C$28)^(L5-1)</f>
        <v>1</v>
      </c>
      <c r="M7" s="31" t="n">
        <f aca="false">(1+Assumptions!$C$28)^(M5-1)</f>
        <v>1</v>
      </c>
      <c r="N7" s="31" t="n">
        <f aca="false">(1+Assumptions!$C$28)^(N5-1)</f>
        <v>1</v>
      </c>
      <c r="O7" s="31" t="n">
        <f aca="false">(1+Assumptions!$C$28)^(O5-1)</f>
        <v>1</v>
      </c>
      <c r="P7" s="31" t="n">
        <f aca="false">(1+Assumptions!$C$28)^(P5-1)</f>
        <v>1</v>
      </c>
      <c r="Q7" s="31" t="n">
        <f aca="false">(1+Assumptions!$C$28)^(Q5-1)</f>
        <v>1</v>
      </c>
      <c r="R7" s="31" t="n">
        <f aca="false">(1+Assumptions!$C$28)^(R5-1)</f>
        <v>1.03</v>
      </c>
      <c r="S7" s="31" t="n">
        <f aca="false">(1+Assumptions!$C$28)^(S5-1)</f>
        <v>1.03</v>
      </c>
      <c r="T7" s="31" t="n">
        <f aca="false">(1+Assumptions!$C$28)^(T5-1)</f>
        <v>1.03</v>
      </c>
      <c r="U7" s="31" t="n">
        <f aca="false">(1+Assumptions!$C$28)^(U5-1)</f>
        <v>1.03</v>
      </c>
      <c r="V7" s="31" t="n">
        <f aca="false">(1+Assumptions!$C$28)^(V5-1)</f>
        <v>1.03</v>
      </c>
      <c r="W7" s="31" t="n">
        <f aca="false">(1+Assumptions!$C$28)^(W5-1)</f>
        <v>1.03</v>
      </c>
      <c r="X7" s="31" t="n">
        <f aca="false">(1+Assumptions!$C$28)^(X5-1)</f>
        <v>1.03</v>
      </c>
      <c r="Y7" s="31" t="n">
        <f aca="false">(1+Assumptions!$C$28)^(Y5-1)</f>
        <v>1.03</v>
      </c>
      <c r="Z7" s="31" t="n">
        <f aca="false">(1+Assumptions!$C$28)^(Z5-1)</f>
        <v>1.03</v>
      </c>
      <c r="AA7" s="31" t="n">
        <f aca="false">(1+Assumptions!$C$28)^(AA5-1)</f>
        <v>1.03</v>
      </c>
      <c r="AB7" s="31" t="n">
        <f aca="false">(1+Assumptions!$C$28)^(AB5-1)</f>
        <v>1.03</v>
      </c>
      <c r="AC7" s="31" t="n">
        <f aca="false">(1+Assumptions!$C$28)^(AC5-1)</f>
        <v>1.03</v>
      </c>
      <c r="AD7" s="31" t="n">
        <f aca="false">(1+Assumptions!$C$28)^(AD5-1)</f>
        <v>1.0609</v>
      </c>
      <c r="AE7" s="31" t="n">
        <f aca="false">(1+Assumptions!$C$28)^(AE5-1)</f>
        <v>1.0609</v>
      </c>
      <c r="AF7" s="31" t="n">
        <f aca="false">(1+Assumptions!$C$28)^(AF5-1)</f>
        <v>1.0609</v>
      </c>
      <c r="AG7" s="31" t="n">
        <f aca="false">(1+Assumptions!$C$28)^(AG5-1)</f>
        <v>1.0609</v>
      </c>
      <c r="AH7" s="31" t="n">
        <f aca="false">(1+Assumptions!$C$28)^(AH5-1)</f>
        <v>1.0609</v>
      </c>
      <c r="AI7" s="31" t="n">
        <f aca="false">(1+Assumptions!$C$28)^(AI5-1)</f>
        <v>1.0609</v>
      </c>
      <c r="AJ7" s="31" t="n">
        <f aca="false">(1+Assumptions!$C$28)^(AJ5-1)</f>
        <v>1.0609</v>
      </c>
      <c r="AK7" s="31" t="n">
        <f aca="false">(1+Assumptions!$C$28)^(AK5-1)</f>
        <v>1.0609</v>
      </c>
      <c r="AL7" s="31" t="n">
        <f aca="false">(1+Assumptions!$C$28)^(AL5-1)</f>
        <v>1.0609</v>
      </c>
      <c r="AM7" s="31" t="n">
        <f aca="false">(1+Assumptions!$C$28)^(AM5-1)</f>
        <v>1.0609</v>
      </c>
      <c r="AN7" s="31" t="n">
        <f aca="false">(1+Assumptions!$C$28)^(AN5-1)</f>
        <v>1.0609</v>
      </c>
      <c r="AO7" s="31" t="n">
        <f aca="false">(1+Assumptions!$C$28)^(AO5-1)</f>
        <v>1.0609</v>
      </c>
    </row>
    <row r="8" customFormat="false" ht="15" hidden="false" customHeight="false" outlineLevel="0" collapsed="false">
      <c r="A8" s="8" t="s">
        <v>247</v>
      </c>
      <c r="B8" s="2"/>
      <c r="C8" s="2"/>
      <c r="D8" s="2"/>
      <c r="E8" s="2"/>
      <c r="F8" s="31" t="n">
        <f aca="false">IF(F4&gt;24,1+Assumptions!$C$27,1)</f>
        <v>1</v>
      </c>
      <c r="G8" s="31" t="n">
        <f aca="false">IF(G4&gt;24,1+Assumptions!$C$27,1)</f>
        <v>1</v>
      </c>
      <c r="H8" s="31" t="n">
        <f aca="false">IF(H4&gt;24,1+Assumptions!$C$27,1)</f>
        <v>1</v>
      </c>
      <c r="I8" s="31" t="n">
        <f aca="false">IF(I4&gt;24,1+Assumptions!$C$27,1)</f>
        <v>1</v>
      </c>
      <c r="J8" s="31" t="n">
        <f aca="false">IF(J4&gt;24,1+Assumptions!$C$27,1)</f>
        <v>1</v>
      </c>
      <c r="K8" s="31" t="n">
        <f aca="false">IF(K4&gt;24,1+Assumptions!$C$27,1)</f>
        <v>1</v>
      </c>
      <c r="L8" s="31" t="n">
        <f aca="false">IF(L4&gt;24,1+Assumptions!$C$27,1)</f>
        <v>1</v>
      </c>
      <c r="M8" s="31" t="n">
        <f aca="false">IF(M4&gt;24,1+Assumptions!$C$27,1)</f>
        <v>1</v>
      </c>
      <c r="N8" s="31" t="n">
        <f aca="false">IF(N4&gt;24,1+Assumptions!$C$27,1)</f>
        <v>1</v>
      </c>
      <c r="O8" s="31" t="n">
        <f aca="false">IF(O4&gt;24,1+Assumptions!$C$27,1)</f>
        <v>1</v>
      </c>
      <c r="P8" s="31" t="n">
        <f aca="false">IF(P4&gt;24,1+Assumptions!$C$27,1)</f>
        <v>1</v>
      </c>
      <c r="Q8" s="31" t="n">
        <f aca="false">IF(Q4&gt;24,1+Assumptions!$C$27,1)</f>
        <v>1</v>
      </c>
      <c r="R8" s="31" t="n">
        <f aca="false">IF(R4&gt;24,1+Assumptions!$C$27,1)</f>
        <v>1</v>
      </c>
      <c r="S8" s="31" t="n">
        <f aca="false">IF(S4&gt;24,1+Assumptions!$C$27,1)</f>
        <v>1</v>
      </c>
      <c r="T8" s="31" t="n">
        <f aca="false">IF(T4&gt;24,1+Assumptions!$C$27,1)</f>
        <v>1</v>
      </c>
      <c r="U8" s="31" t="n">
        <f aca="false">IF(U4&gt;24,1+Assumptions!$C$27,1)</f>
        <v>1</v>
      </c>
      <c r="V8" s="31" t="n">
        <f aca="false">IF(V4&gt;24,1+Assumptions!$C$27,1)</f>
        <v>1</v>
      </c>
      <c r="W8" s="31" t="n">
        <f aca="false">IF(W4&gt;24,1+Assumptions!$C$27,1)</f>
        <v>1</v>
      </c>
      <c r="X8" s="31" t="n">
        <f aca="false">IF(X4&gt;24,1+Assumptions!$C$27,1)</f>
        <v>1</v>
      </c>
      <c r="Y8" s="31" t="n">
        <f aca="false">IF(Y4&gt;24,1+Assumptions!$C$27,1)</f>
        <v>1</v>
      </c>
      <c r="Z8" s="31" t="n">
        <f aca="false">IF(Z4&gt;24,1+Assumptions!$C$27,1)</f>
        <v>1</v>
      </c>
      <c r="AA8" s="31" t="n">
        <f aca="false">IF(AA4&gt;24,1+Assumptions!$C$27,1)</f>
        <v>1</v>
      </c>
      <c r="AB8" s="31" t="n">
        <f aca="false">IF(AB4&gt;24,1+Assumptions!$C$27,1)</f>
        <v>1</v>
      </c>
      <c r="AC8" s="31" t="n">
        <f aca="false">IF(AC4&gt;24,1+Assumptions!$C$27,1)</f>
        <v>1</v>
      </c>
      <c r="AD8" s="31" t="n">
        <f aca="false">IF(AD4&gt;24,1+Assumptions!$C$27,1)</f>
        <v>1.03</v>
      </c>
      <c r="AE8" s="31" t="n">
        <f aca="false">IF(AE4&gt;24,1+Assumptions!$C$27,1)</f>
        <v>1.03</v>
      </c>
      <c r="AF8" s="31" t="n">
        <f aca="false">IF(AF4&gt;24,1+Assumptions!$C$27,1)</f>
        <v>1.03</v>
      </c>
      <c r="AG8" s="31" t="n">
        <f aca="false">IF(AG4&gt;24,1+Assumptions!$C$27,1)</f>
        <v>1.03</v>
      </c>
      <c r="AH8" s="31" t="n">
        <f aca="false">IF(AH4&gt;24,1+Assumptions!$C$27,1)</f>
        <v>1.03</v>
      </c>
      <c r="AI8" s="31" t="n">
        <f aca="false">IF(AI4&gt;24,1+Assumptions!$C$27,1)</f>
        <v>1.03</v>
      </c>
      <c r="AJ8" s="31" t="n">
        <f aca="false">IF(AJ4&gt;24,1+Assumptions!$C$27,1)</f>
        <v>1.03</v>
      </c>
      <c r="AK8" s="31" t="n">
        <f aca="false">IF(AK4&gt;24,1+Assumptions!$C$27,1)</f>
        <v>1.03</v>
      </c>
      <c r="AL8" s="31" t="n">
        <f aca="false">IF(AL4&gt;24,1+Assumptions!$C$27,1)</f>
        <v>1.03</v>
      </c>
      <c r="AM8" s="31" t="n">
        <f aca="false">IF(AM4&gt;24,1+Assumptions!$C$27,1)</f>
        <v>1.03</v>
      </c>
      <c r="AN8" s="31" t="n">
        <f aca="false">IF(AN4&gt;24,1+Assumptions!$C$27,1)</f>
        <v>1.03</v>
      </c>
      <c r="AO8" s="31" t="n">
        <f aca="false">IF(AO4&gt;24,1+Assumptions!$C$27,1)</f>
        <v>1.03</v>
      </c>
    </row>
    <row r="9" customFormat="false" ht="15" hidden="false" customHeight="false" outlineLevel="0" collapsed="false">
      <c r="A9" s="12" t="s">
        <v>248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customFormat="false" ht="15" hidden="false" customHeight="false" outlineLevel="0" collapsed="false">
      <c r="A10" s="8" t="s">
        <v>249</v>
      </c>
      <c r="B10" s="2"/>
      <c r="C10" s="2"/>
      <c r="D10" s="2"/>
      <c r="E10" s="2"/>
      <c r="F10" s="9" t="n">
        <f aca="false">IF(F6&lt;0,0,IF(F6&lt;11,INDEX(Assumptions!$C$69:$C$79,F6+1),IF(F4&gt;24,Assumptions!$C$14,Assumptions!$C$13)))</f>
        <v>0</v>
      </c>
      <c r="G10" s="9" t="n">
        <f aca="false">IF(G6&lt;0,0,IF(G6&lt;11,INDEX(Assumptions!$C$69:$C$79,G6+1),IF(G4&gt;24,Assumptions!$C$14,Assumptions!$C$13)))</f>
        <v>0</v>
      </c>
      <c r="H10" s="9" t="n">
        <f aca="false">IF(H6&lt;0,0,IF(H6&lt;11,INDEX(Assumptions!$C$69:$C$79,H6+1),IF(H4&gt;24,Assumptions!$C$14,Assumptions!$C$13)))</f>
        <v>0</v>
      </c>
      <c r="I10" s="9" t="n">
        <f aca="false">IF(I6&lt;0,0,IF(I6&lt;11,INDEX(Assumptions!$C$69:$C$79,I6+1),IF(I4&gt;24,Assumptions!$C$14,Assumptions!$C$13)))</f>
        <v>0</v>
      </c>
      <c r="J10" s="9" t="n">
        <f aca="false">IF(J6&lt;0,0,IF(J6&lt;11,INDEX(Assumptions!$C$69:$C$79,J6+1),IF(J4&gt;24,Assumptions!$C$14,Assumptions!$C$13)))</f>
        <v>0</v>
      </c>
      <c r="K10" s="9" t="n">
        <f aca="false">IF(K6&lt;0,0,IF(K6&lt;11,INDEX(Assumptions!$C$69:$C$79,K6+1),IF(K4&gt;24,Assumptions!$C$14,Assumptions!$C$13)))</f>
        <v>0.25</v>
      </c>
      <c r="L10" s="9" t="n">
        <f aca="false">IF(L6&lt;0,0,IF(L6&lt;11,INDEX(Assumptions!$C$69:$C$79,L6+1),IF(L4&gt;24,Assumptions!$C$14,Assumptions!$C$13)))</f>
        <v>0.4</v>
      </c>
      <c r="M10" s="9" t="n">
        <f aca="false">IF(M6&lt;0,0,IF(M6&lt;11,INDEX(Assumptions!$C$69:$C$79,M6+1),IF(M4&gt;24,Assumptions!$C$14,Assumptions!$C$13)))</f>
        <v>0.5</v>
      </c>
      <c r="N10" s="9" t="n">
        <f aca="false">IF(N6&lt;0,0,IF(N6&lt;11,INDEX(Assumptions!$C$69:$C$79,N6+1),IF(N4&gt;24,Assumptions!$C$14,Assumptions!$C$13)))</f>
        <v>0.6</v>
      </c>
      <c r="O10" s="9" t="n">
        <f aca="false">IF(O6&lt;0,0,IF(O6&lt;11,INDEX(Assumptions!$C$69:$C$79,O6+1),IF(O4&gt;24,Assumptions!$C$14,Assumptions!$C$13)))</f>
        <v>0.65</v>
      </c>
      <c r="P10" s="9" t="n">
        <f aca="false">IF(P6&lt;0,0,IF(P6&lt;11,INDEX(Assumptions!$C$69:$C$79,P6+1),IF(P4&gt;24,Assumptions!$C$14,Assumptions!$C$13)))</f>
        <v>0.7</v>
      </c>
      <c r="Q10" s="9" t="n">
        <f aca="false">IF(Q6&lt;0,0,IF(Q6&lt;11,INDEX(Assumptions!$C$69:$C$79,Q6+1),IF(Q4&gt;24,Assumptions!$C$14,Assumptions!$C$13)))</f>
        <v>0.75</v>
      </c>
      <c r="R10" s="9" t="n">
        <f aca="false">IF(R6&lt;0,0,IF(R6&lt;11,INDEX(Assumptions!$C$69:$C$79,R6+1),IF(R4&gt;24,Assumptions!$C$14,Assumptions!$C$13)))</f>
        <v>0.78</v>
      </c>
      <c r="S10" s="9" t="n">
        <f aca="false">IF(S6&lt;0,0,IF(S6&lt;11,INDEX(Assumptions!$C$69:$C$79,S6+1),IF(S4&gt;24,Assumptions!$C$14,Assumptions!$C$13)))</f>
        <v>0.78</v>
      </c>
      <c r="T10" s="9" t="n">
        <f aca="false">IF(T6&lt;0,0,IF(T6&lt;11,INDEX(Assumptions!$C$69:$C$79,T6+1),IF(T4&gt;24,Assumptions!$C$14,Assumptions!$C$13)))</f>
        <v>0.8</v>
      </c>
      <c r="U10" s="9" t="n">
        <f aca="false">IF(U6&lt;0,0,IF(U6&lt;11,INDEX(Assumptions!$C$69:$C$79,U6+1),IF(U4&gt;24,Assumptions!$C$14,Assumptions!$C$13)))</f>
        <v>0.8</v>
      </c>
      <c r="V10" s="9" t="n">
        <f aca="false">IF(V6&lt;0,0,IF(V6&lt;11,INDEX(Assumptions!$C$69:$C$79,V6+1),IF(V4&gt;24,Assumptions!$C$14,Assumptions!$C$13)))</f>
        <v>0.82</v>
      </c>
      <c r="W10" s="9" t="n">
        <f aca="false">IF(W6&lt;0,0,IF(W6&lt;11,INDEX(Assumptions!$C$69:$C$79,W6+1),IF(W4&gt;24,Assumptions!$C$14,Assumptions!$C$13)))</f>
        <v>0.82</v>
      </c>
      <c r="X10" s="9" t="n">
        <f aca="false">IF(X6&lt;0,0,IF(X6&lt;11,INDEX(Assumptions!$C$69:$C$79,X6+1),IF(X4&gt;24,Assumptions!$C$14,Assumptions!$C$13)))</f>
        <v>0.82</v>
      </c>
      <c r="Y10" s="9" t="n">
        <f aca="false">IF(Y6&lt;0,0,IF(Y6&lt;11,INDEX(Assumptions!$C$69:$C$79,Y6+1),IF(Y4&gt;24,Assumptions!$C$14,Assumptions!$C$13)))</f>
        <v>0.82</v>
      </c>
      <c r="Z10" s="9" t="n">
        <f aca="false">IF(Z6&lt;0,0,IF(Z6&lt;11,INDEX(Assumptions!$C$69:$C$79,Z6+1),IF(Z4&gt;24,Assumptions!$C$14,Assumptions!$C$13)))</f>
        <v>0.82</v>
      </c>
      <c r="AA10" s="9" t="n">
        <f aca="false">IF(AA6&lt;0,0,IF(AA6&lt;11,INDEX(Assumptions!$C$69:$C$79,AA6+1),IF(AA4&gt;24,Assumptions!$C$14,Assumptions!$C$13)))</f>
        <v>0.82</v>
      </c>
      <c r="AB10" s="9" t="n">
        <f aca="false">IF(AB6&lt;0,0,IF(AB6&lt;11,INDEX(Assumptions!$C$69:$C$79,AB6+1),IF(AB4&gt;24,Assumptions!$C$14,Assumptions!$C$13)))</f>
        <v>0.82</v>
      </c>
      <c r="AC10" s="9" t="n">
        <f aca="false">IF(AC6&lt;0,0,IF(AC6&lt;11,INDEX(Assumptions!$C$69:$C$79,AC6+1),IF(AC4&gt;24,Assumptions!$C$14,Assumptions!$C$13)))</f>
        <v>0.82</v>
      </c>
      <c r="AD10" s="9" t="n">
        <f aca="false">IF(AD6&lt;0,0,IF(AD6&lt;11,INDEX(Assumptions!$C$69:$C$79,AD6+1),IF(AD4&gt;24,Assumptions!$C$14,Assumptions!$C$13)))</f>
        <v>0.85</v>
      </c>
      <c r="AE10" s="9" t="n">
        <f aca="false">IF(AE6&lt;0,0,IF(AE6&lt;11,INDEX(Assumptions!$C$69:$C$79,AE6+1),IF(AE4&gt;24,Assumptions!$C$14,Assumptions!$C$13)))</f>
        <v>0.85</v>
      </c>
      <c r="AF10" s="9" t="n">
        <f aca="false">IF(AF6&lt;0,0,IF(AF6&lt;11,INDEX(Assumptions!$C$69:$C$79,AF6+1),IF(AF4&gt;24,Assumptions!$C$14,Assumptions!$C$13)))</f>
        <v>0.85</v>
      </c>
      <c r="AG10" s="9" t="n">
        <f aca="false">IF(AG6&lt;0,0,IF(AG6&lt;11,INDEX(Assumptions!$C$69:$C$79,AG6+1),IF(AG4&gt;24,Assumptions!$C$14,Assumptions!$C$13)))</f>
        <v>0.85</v>
      </c>
      <c r="AH10" s="9" t="n">
        <f aca="false">IF(AH6&lt;0,0,IF(AH6&lt;11,INDEX(Assumptions!$C$69:$C$79,AH6+1),IF(AH4&gt;24,Assumptions!$C$14,Assumptions!$C$13)))</f>
        <v>0.85</v>
      </c>
      <c r="AI10" s="9" t="n">
        <f aca="false">IF(AI6&lt;0,0,IF(AI6&lt;11,INDEX(Assumptions!$C$69:$C$79,AI6+1),IF(AI4&gt;24,Assumptions!$C$14,Assumptions!$C$13)))</f>
        <v>0.85</v>
      </c>
      <c r="AJ10" s="9" t="n">
        <f aca="false">IF(AJ6&lt;0,0,IF(AJ6&lt;11,INDEX(Assumptions!$C$69:$C$79,AJ6+1),IF(AJ4&gt;24,Assumptions!$C$14,Assumptions!$C$13)))</f>
        <v>0.85</v>
      </c>
      <c r="AK10" s="9" t="n">
        <f aca="false">IF(AK6&lt;0,0,IF(AK6&lt;11,INDEX(Assumptions!$C$69:$C$79,AK6+1),IF(AK4&gt;24,Assumptions!$C$14,Assumptions!$C$13)))</f>
        <v>0.85</v>
      </c>
      <c r="AL10" s="9" t="n">
        <f aca="false">IF(AL6&lt;0,0,IF(AL6&lt;11,INDEX(Assumptions!$C$69:$C$79,AL6+1),IF(AL4&gt;24,Assumptions!$C$14,Assumptions!$C$13)))</f>
        <v>0.85</v>
      </c>
      <c r="AM10" s="9" t="n">
        <f aca="false">IF(AM6&lt;0,0,IF(AM6&lt;11,INDEX(Assumptions!$C$69:$C$79,AM6+1),IF(AM4&gt;24,Assumptions!$C$14,Assumptions!$C$13)))</f>
        <v>0.85</v>
      </c>
      <c r="AN10" s="9" t="n">
        <f aca="false">IF(AN6&lt;0,0,IF(AN6&lt;11,INDEX(Assumptions!$C$69:$C$79,AN6+1),IF(AN4&gt;24,Assumptions!$C$14,Assumptions!$C$13)))</f>
        <v>0.85</v>
      </c>
      <c r="AO10" s="9" t="n">
        <f aca="false">IF(AO6&lt;0,0,IF(AO6&lt;11,INDEX(Assumptions!$C$69:$C$79,AO6+1),IF(AO4&gt;24,Assumptions!$C$14,Assumptions!$C$13)))</f>
        <v>0.85</v>
      </c>
    </row>
    <row r="11" customFormat="false" ht="15" hidden="false" customHeight="false" outlineLevel="0" collapsed="false">
      <c r="A11" s="8" t="s">
        <v>250</v>
      </c>
      <c r="B11" s="2"/>
      <c r="C11" s="2"/>
      <c r="D11" s="2"/>
      <c r="E11" s="2"/>
      <c r="F11" s="32" t="n">
        <f aca="false">Assumptions!$C$6*F10*Assumptions!$C$8</f>
        <v>0</v>
      </c>
      <c r="G11" s="32" t="n">
        <f aca="false">Assumptions!$C$6*G10*Assumptions!$C$8</f>
        <v>0</v>
      </c>
      <c r="H11" s="32" t="n">
        <f aca="false">Assumptions!$C$6*H10*Assumptions!$C$8</f>
        <v>0</v>
      </c>
      <c r="I11" s="32" t="n">
        <f aca="false">Assumptions!$C$6*I10*Assumptions!$C$8</f>
        <v>0</v>
      </c>
      <c r="J11" s="32" t="n">
        <f aca="false">Assumptions!$C$6*J10*Assumptions!$C$8</f>
        <v>0</v>
      </c>
      <c r="K11" s="32" t="n">
        <f aca="false">Assumptions!$C$6*K10*Assumptions!$C$8</f>
        <v>152</v>
      </c>
      <c r="L11" s="32" t="n">
        <f aca="false">Assumptions!$C$6*L10*Assumptions!$C$8</f>
        <v>243.2</v>
      </c>
      <c r="M11" s="32" t="n">
        <f aca="false">Assumptions!$C$6*M10*Assumptions!$C$8</f>
        <v>304</v>
      </c>
      <c r="N11" s="32" t="n">
        <f aca="false">Assumptions!$C$6*N10*Assumptions!$C$8</f>
        <v>364.8</v>
      </c>
      <c r="O11" s="32" t="n">
        <f aca="false">Assumptions!$C$6*O10*Assumptions!$C$8</f>
        <v>395.2</v>
      </c>
      <c r="P11" s="32" t="n">
        <f aca="false">Assumptions!$C$6*P10*Assumptions!$C$8</f>
        <v>425.6</v>
      </c>
      <c r="Q11" s="32" t="n">
        <f aca="false">Assumptions!$C$6*Q10*Assumptions!$C$8</f>
        <v>456</v>
      </c>
      <c r="R11" s="32" t="n">
        <f aca="false">Assumptions!$C$6*R10*Assumptions!$C$8</f>
        <v>474.24</v>
      </c>
      <c r="S11" s="32" t="n">
        <f aca="false">Assumptions!$C$6*S10*Assumptions!$C$8</f>
        <v>474.24</v>
      </c>
      <c r="T11" s="32" t="n">
        <f aca="false">Assumptions!$C$6*T10*Assumptions!$C$8</f>
        <v>486.4</v>
      </c>
      <c r="U11" s="32" t="n">
        <f aca="false">Assumptions!$C$6*U10*Assumptions!$C$8</f>
        <v>486.4</v>
      </c>
      <c r="V11" s="32" t="n">
        <f aca="false">Assumptions!$C$6*V10*Assumptions!$C$8</f>
        <v>498.56</v>
      </c>
      <c r="W11" s="32" t="n">
        <f aca="false">Assumptions!$C$6*W10*Assumptions!$C$8</f>
        <v>498.56</v>
      </c>
      <c r="X11" s="32" t="n">
        <f aca="false">Assumptions!$C$6*X10*Assumptions!$C$8</f>
        <v>498.56</v>
      </c>
      <c r="Y11" s="32" t="n">
        <f aca="false">Assumptions!$C$6*Y10*Assumptions!$C$8</f>
        <v>498.56</v>
      </c>
      <c r="Z11" s="32" t="n">
        <f aca="false">Assumptions!$C$6*Z10*Assumptions!$C$8</f>
        <v>498.56</v>
      </c>
      <c r="AA11" s="32" t="n">
        <f aca="false">Assumptions!$C$6*AA10*Assumptions!$C$8</f>
        <v>498.56</v>
      </c>
      <c r="AB11" s="32" t="n">
        <f aca="false">Assumptions!$C$6*AB10*Assumptions!$C$8</f>
        <v>498.56</v>
      </c>
      <c r="AC11" s="32" t="n">
        <f aca="false">Assumptions!$C$6*AC10*Assumptions!$C$8</f>
        <v>498.56</v>
      </c>
      <c r="AD11" s="32" t="n">
        <f aca="false">Assumptions!$C$6*AD10*Assumptions!$C$8</f>
        <v>516.8</v>
      </c>
      <c r="AE11" s="32" t="n">
        <f aca="false">Assumptions!$C$6*AE10*Assumptions!$C$8</f>
        <v>516.8</v>
      </c>
      <c r="AF11" s="32" t="n">
        <f aca="false">Assumptions!$C$6*AF10*Assumptions!$C$8</f>
        <v>516.8</v>
      </c>
      <c r="AG11" s="32" t="n">
        <f aca="false">Assumptions!$C$6*AG10*Assumptions!$C$8</f>
        <v>516.8</v>
      </c>
      <c r="AH11" s="32" t="n">
        <f aca="false">Assumptions!$C$6*AH10*Assumptions!$C$8</f>
        <v>516.8</v>
      </c>
      <c r="AI11" s="32" t="n">
        <f aca="false">Assumptions!$C$6*AI10*Assumptions!$C$8</f>
        <v>516.8</v>
      </c>
      <c r="AJ11" s="32" t="n">
        <f aca="false">Assumptions!$C$6*AJ10*Assumptions!$C$8</f>
        <v>516.8</v>
      </c>
      <c r="AK11" s="32" t="n">
        <f aca="false">Assumptions!$C$6*AK10*Assumptions!$C$8</f>
        <v>516.8</v>
      </c>
      <c r="AL11" s="32" t="n">
        <f aca="false">Assumptions!$C$6*AL10*Assumptions!$C$8</f>
        <v>516.8</v>
      </c>
      <c r="AM11" s="32" t="n">
        <f aca="false">Assumptions!$C$6*AM10*Assumptions!$C$8</f>
        <v>516.8</v>
      </c>
      <c r="AN11" s="32" t="n">
        <f aca="false">Assumptions!$C$6*AN10*Assumptions!$C$8</f>
        <v>516.8</v>
      </c>
      <c r="AO11" s="32" t="n">
        <f aca="false">Assumptions!$C$6*AO10*Assumptions!$C$8</f>
        <v>516.8</v>
      </c>
    </row>
    <row r="12" customFormat="false" ht="15" hidden="false" customHeight="false" outlineLevel="0" collapsed="false">
      <c r="A12" s="8" t="s">
        <v>251</v>
      </c>
      <c r="B12" s="2"/>
      <c r="C12" s="2"/>
      <c r="D12" s="2"/>
      <c r="E12" s="2"/>
      <c r="F12" s="32" t="n">
        <f aca="false">IF(F6-Assumptions!$C$21&lt;0,0,Assumptions!$C$15*MIN(1,(F6-Assumptions!$C$21+1)/Assumptions!$C$22))</f>
        <v>0</v>
      </c>
      <c r="G12" s="32" t="n">
        <f aca="false">IF(G6-Assumptions!$C$21&lt;0,0,Assumptions!$C$15*MIN(1,(G6-Assumptions!$C$21+1)/Assumptions!$C$22))</f>
        <v>0</v>
      </c>
      <c r="H12" s="32" t="n">
        <f aca="false">IF(H6-Assumptions!$C$21&lt;0,0,Assumptions!$C$15*MIN(1,(H6-Assumptions!$C$21+1)/Assumptions!$C$22))</f>
        <v>0</v>
      </c>
      <c r="I12" s="32" t="n">
        <f aca="false">IF(I6-Assumptions!$C$21&lt;0,0,Assumptions!$C$15*MIN(1,(I6-Assumptions!$C$21+1)/Assumptions!$C$22))</f>
        <v>0</v>
      </c>
      <c r="J12" s="32" t="n">
        <f aca="false">IF(J6-Assumptions!$C$21&lt;0,0,Assumptions!$C$15*MIN(1,(J6-Assumptions!$C$21+1)/Assumptions!$C$22))</f>
        <v>0</v>
      </c>
      <c r="K12" s="32" t="n">
        <f aca="false">IF(K6-Assumptions!$C$21&lt;0,0,Assumptions!$C$15*MIN(1,(K6-Assumptions!$C$21+1)/Assumptions!$C$22))</f>
        <v>0</v>
      </c>
      <c r="L12" s="32" t="n">
        <f aca="false">IF(L6-Assumptions!$C$21&lt;0,0,Assumptions!$C$15*MIN(1,(L6-Assumptions!$C$21+1)/Assumptions!$C$22))</f>
        <v>0</v>
      </c>
      <c r="M12" s="32" t="n">
        <f aca="false">IF(M6-Assumptions!$C$21&lt;0,0,Assumptions!$C$15*MIN(1,(M6-Assumptions!$C$21+1)/Assumptions!$C$22))</f>
        <v>1.5</v>
      </c>
      <c r="N12" s="32" t="n">
        <f aca="false">IF(N6-Assumptions!$C$21&lt;0,0,Assumptions!$C$15*MIN(1,(N6-Assumptions!$C$21+1)/Assumptions!$C$22))</f>
        <v>3</v>
      </c>
      <c r="O12" s="32" t="n">
        <f aca="false">IF(O6-Assumptions!$C$21&lt;0,0,Assumptions!$C$15*MIN(1,(O6-Assumptions!$C$21+1)/Assumptions!$C$22))</f>
        <v>4.5</v>
      </c>
      <c r="P12" s="32" t="n">
        <f aca="false">IF(P6-Assumptions!$C$21&lt;0,0,Assumptions!$C$15*MIN(1,(P6-Assumptions!$C$21+1)/Assumptions!$C$22))</f>
        <v>6</v>
      </c>
      <c r="Q12" s="32" t="n">
        <f aca="false">IF(Q6-Assumptions!$C$21&lt;0,0,Assumptions!$C$15*MIN(1,(Q6-Assumptions!$C$21+1)/Assumptions!$C$22))</f>
        <v>7.5</v>
      </c>
      <c r="R12" s="32" t="n">
        <f aca="false">IF(R6-Assumptions!$C$21&lt;0,0,Assumptions!$C$15*MIN(1,(R6-Assumptions!$C$21+1)/Assumptions!$C$22))</f>
        <v>9</v>
      </c>
      <c r="S12" s="32" t="n">
        <f aca="false">IF(S6-Assumptions!$C$21&lt;0,0,Assumptions!$C$15*MIN(1,(S6-Assumptions!$C$21+1)/Assumptions!$C$22))</f>
        <v>10.5</v>
      </c>
      <c r="T12" s="32" t="n">
        <f aca="false">IF(T6-Assumptions!$C$21&lt;0,0,Assumptions!$C$15*MIN(1,(T6-Assumptions!$C$21+1)/Assumptions!$C$22))</f>
        <v>12</v>
      </c>
      <c r="U12" s="32" t="n">
        <f aca="false">IF(U6-Assumptions!$C$21&lt;0,0,Assumptions!$C$15*MIN(1,(U6-Assumptions!$C$21+1)/Assumptions!$C$22))</f>
        <v>12</v>
      </c>
      <c r="V12" s="32" t="n">
        <f aca="false">IF(V6-Assumptions!$C$21&lt;0,0,Assumptions!$C$15*MIN(1,(V6-Assumptions!$C$21+1)/Assumptions!$C$22))</f>
        <v>12</v>
      </c>
      <c r="W12" s="32" t="n">
        <f aca="false">IF(W6-Assumptions!$C$21&lt;0,0,Assumptions!$C$15*MIN(1,(W6-Assumptions!$C$21+1)/Assumptions!$C$22))</f>
        <v>12</v>
      </c>
      <c r="X12" s="32" t="n">
        <f aca="false">IF(X6-Assumptions!$C$21&lt;0,0,Assumptions!$C$15*MIN(1,(X6-Assumptions!$C$21+1)/Assumptions!$C$22))</f>
        <v>12</v>
      </c>
      <c r="Y12" s="32" t="n">
        <f aca="false">IF(Y6-Assumptions!$C$21&lt;0,0,Assumptions!$C$15*MIN(1,(Y6-Assumptions!$C$21+1)/Assumptions!$C$22))</f>
        <v>12</v>
      </c>
      <c r="Z12" s="32" t="n">
        <f aca="false">IF(Z6-Assumptions!$C$21&lt;0,0,Assumptions!$C$15*MIN(1,(Z6-Assumptions!$C$21+1)/Assumptions!$C$22))</f>
        <v>12</v>
      </c>
      <c r="AA12" s="32" t="n">
        <f aca="false">IF(AA6-Assumptions!$C$21&lt;0,0,Assumptions!$C$15*MIN(1,(AA6-Assumptions!$C$21+1)/Assumptions!$C$22))</f>
        <v>12</v>
      </c>
      <c r="AB12" s="32" t="n">
        <f aca="false">IF(AB6-Assumptions!$C$21&lt;0,0,Assumptions!$C$15*MIN(1,(AB6-Assumptions!$C$21+1)/Assumptions!$C$22))</f>
        <v>12</v>
      </c>
      <c r="AC12" s="32" t="n">
        <f aca="false">IF(AC6-Assumptions!$C$21&lt;0,0,Assumptions!$C$15*MIN(1,(AC6-Assumptions!$C$21+1)/Assumptions!$C$22))</f>
        <v>12</v>
      </c>
      <c r="AD12" s="32" t="n">
        <f aca="false">IF(AD6-Assumptions!$C$21&lt;0,0,Assumptions!$C$15*MIN(1,(AD6-Assumptions!$C$21+1)/Assumptions!$C$22))</f>
        <v>12</v>
      </c>
      <c r="AE12" s="32" t="n">
        <f aca="false">IF(AE6-Assumptions!$C$21&lt;0,0,Assumptions!$C$15*MIN(1,(AE6-Assumptions!$C$21+1)/Assumptions!$C$22))</f>
        <v>12</v>
      </c>
      <c r="AF12" s="32" t="n">
        <f aca="false">IF(AF6-Assumptions!$C$21&lt;0,0,Assumptions!$C$15*MIN(1,(AF6-Assumptions!$C$21+1)/Assumptions!$C$22))</f>
        <v>12</v>
      </c>
      <c r="AG12" s="32" t="n">
        <f aca="false">IF(AG6-Assumptions!$C$21&lt;0,0,Assumptions!$C$15*MIN(1,(AG6-Assumptions!$C$21+1)/Assumptions!$C$22))</f>
        <v>12</v>
      </c>
      <c r="AH12" s="32" t="n">
        <f aca="false">IF(AH6-Assumptions!$C$21&lt;0,0,Assumptions!$C$15*MIN(1,(AH6-Assumptions!$C$21+1)/Assumptions!$C$22))</f>
        <v>12</v>
      </c>
      <c r="AI12" s="32" t="n">
        <f aca="false">IF(AI6-Assumptions!$C$21&lt;0,0,Assumptions!$C$15*MIN(1,(AI6-Assumptions!$C$21+1)/Assumptions!$C$22))</f>
        <v>12</v>
      </c>
      <c r="AJ12" s="32" t="n">
        <f aca="false">IF(AJ6-Assumptions!$C$21&lt;0,0,Assumptions!$C$15*MIN(1,(AJ6-Assumptions!$C$21+1)/Assumptions!$C$22))</f>
        <v>12</v>
      </c>
      <c r="AK12" s="32" t="n">
        <f aca="false">IF(AK6-Assumptions!$C$21&lt;0,0,Assumptions!$C$15*MIN(1,(AK6-Assumptions!$C$21+1)/Assumptions!$C$22))</f>
        <v>12</v>
      </c>
      <c r="AL12" s="32" t="n">
        <f aca="false">IF(AL6-Assumptions!$C$21&lt;0,0,Assumptions!$C$15*MIN(1,(AL6-Assumptions!$C$21+1)/Assumptions!$C$22))</f>
        <v>12</v>
      </c>
      <c r="AM12" s="32" t="n">
        <f aca="false">IF(AM6-Assumptions!$C$21&lt;0,0,Assumptions!$C$15*MIN(1,(AM6-Assumptions!$C$21+1)/Assumptions!$C$22))</f>
        <v>12</v>
      </c>
      <c r="AN12" s="32" t="n">
        <f aca="false">IF(AN6-Assumptions!$C$21&lt;0,0,Assumptions!$C$15*MIN(1,(AN6-Assumptions!$C$21+1)/Assumptions!$C$22))</f>
        <v>12</v>
      </c>
      <c r="AO12" s="32" t="n">
        <f aca="false">IF(AO6-Assumptions!$C$21&lt;0,0,Assumptions!$C$15*MIN(1,(AO6-Assumptions!$C$21+1)/Assumptions!$C$22))</f>
        <v>12</v>
      </c>
    </row>
    <row r="13" customFormat="false" ht="15" hidden="false" customHeight="false" outlineLevel="0" collapsed="false">
      <c r="A13" s="8" t="s">
        <v>252</v>
      </c>
      <c r="B13" s="2"/>
      <c r="C13" s="2"/>
      <c r="D13" s="2"/>
      <c r="E13" s="2"/>
      <c r="F13" s="32" t="n">
        <f aca="false">IF(F6-Assumptions!$C$23&lt;0,0,Assumptions!$C$17*MIN(1,(F6-Assumptions!$C$23+1)/Assumptions!$C$24))</f>
        <v>0</v>
      </c>
      <c r="G13" s="32" t="n">
        <f aca="false">IF(G6-Assumptions!$C$23&lt;0,0,Assumptions!$C$17*MIN(1,(G6-Assumptions!$C$23+1)/Assumptions!$C$24))</f>
        <v>0</v>
      </c>
      <c r="H13" s="32" t="n">
        <f aca="false">IF(H6-Assumptions!$C$23&lt;0,0,Assumptions!$C$17*MIN(1,(H6-Assumptions!$C$23+1)/Assumptions!$C$24))</f>
        <v>0</v>
      </c>
      <c r="I13" s="32" t="n">
        <f aca="false">IF(I6-Assumptions!$C$23&lt;0,0,Assumptions!$C$17*MIN(1,(I6-Assumptions!$C$23+1)/Assumptions!$C$24))</f>
        <v>0</v>
      </c>
      <c r="J13" s="32" t="n">
        <f aca="false">IF(J6-Assumptions!$C$23&lt;0,0,Assumptions!$C$17*MIN(1,(J6-Assumptions!$C$23+1)/Assumptions!$C$24))</f>
        <v>0</v>
      </c>
      <c r="K13" s="32" t="n">
        <f aca="false">IF(K6-Assumptions!$C$23&lt;0,0,Assumptions!$C$17*MIN(1,(K6-Assumptions!$C$23+1)/Assumptions!$C$24))</f>
        <v>0</v>
      </c>
      <c r="L13" s="32" t="n">
        <f aca="false">IF(L6-Assumptions!$C$23&lt;0,0,Assumptions!$C$17*MIN(1,(L6-Assumptions!$C$23+1)/Assumptions!$C$24))</f>
        <v>0</v>
      </c>
      <c r="M13" s="32" t="n">
        <f aca="false">IF(M6-Assumptions!$C$23&lt;0,0,Assumptions!$C$17*MIN(1,(M6-Assumptions!$C$23+1)/Assumptions!$C$24))</f>
        <v>0</v>
      </c>
      <c r="N13" s="32" t="n">
        <f aca="false">IF(N6-Assumptions!$C$23&lt;0,0,Assumptions!$C$17*MIN(1,(N6-Assumptions!$C$23+1)/Assumptions!$C$24))</f>
        <v>1.66666666666667</v>
      </c>
      <c r="O13" s="32" t="n">
        <f aca="false">IF(O6-Assumptions!$C$23&lt;0,0,Assumptions!$C$17*MIN(1,(O6-Assumptions!$C$23+1)/Assumptions!$C$24))</f>
        <v>3.33333333333333</v>
      </c>
      <c r="P13" s="32" t="n">
        <f aca="false">IF(P6-Assumptions!$C$23&lt;0,0,Assumptions!$C$17*MIN(1,(P6-Assumptions!$C$23+1)/Assumptions!$C$24))</f>
        <v>5</v>
      </c>
      <c r="Q13" s="32" t="n">
        <f aca="false">IF(Q6-Assumptions!$C$23&lt;0,0,Assumptions!$C$17*MIN(1,(Q6-Assumptions!$C$23+1)/Assumptions!$C$24))</f>
        <v>6.66666666666667</v>
      </c>
      <c r="R13" s="32" t="n">
        <f aca="false">IF(R6-Assumptions!$C$23&lt;0,0,Assumptions!$C$17*MIN(1,(R6-Assumptions!$C$23+1)/Assumptions!$C$24))</f>
        <v>8.33333333333333</v>
      </c>
      <c r="S13" s="32" t="n">
        <f aca="false">IF(S6-Assumptions!$C$23&lt;0,0,Assumptions!$C$17*MIN(1,(S6-Assumptions!$C$23+1)/Assumptions!$C$24))</f>
        <v>10</v>
      </c>
      <c r="T13" s="32" t="n">
        <f aca="false">IF(T6-Assumptions!$C$23&lt;0,0,Assumptions!$C$17*MIN(1,(T6-Assumptions!$C$23+1)/Assumptions!$C$24))</f>
        <v>11.6666666666667</v>
      </c>
      <c r="U13" s="32" t="n">
        <f aca="false">IF(U6-Assumptions!$C$23&lt;0,0,Assumptions!$C$17*MIN(1,(U6-Assumptions!$C$23+1)/Assumptions!$C$24))</f>
        <v>13.3333333333333</v>
      </c>
      <c r="V13" s="32" t="n">
        <f aca="false">IF(V6-Assumptions!$C$23&lt;0,0,Assumptions!$C$17*MIN(1,(V6-Assumptions!$C$23+1)/Assumptions!$C$24))</f>
        <v>15</v>
      </c>
      <c r="W13" s="32" t="n">
        <f aca="false">IF(W6-Assumptions!$C$23&lt;0,0,Assumptions!$C$17*MIN(1,(W6-Assumptions!$C$23+1)/Assumptions!$C$24))</f>
        <v>15</v>
      </c>
      <c r="X13" s="32" t="n">
        <f aca="false">IF(X6-Assumptions!$C$23&lt;0,0,Assumptions!$C$17*MIN(1,(X6-Assumptions!$C$23+1)/Assumptions!$C$24))</f>
        <v>15</v>
      </c>
      <c r="Y13" s="32" t="n">
        <f aca="false">IF(Y6-Assumptions!$C$23&lt;0,0,Assumptions!$C$17*MIN(1,(Y6-Assumptions!$C$23+1)/Assumptions!$C$24))</f>
        <v>15</v>
      </c>
      <c r="Z13" s="32" t="n">
        <f aca="false">IF(Z6-Assumptions!$C$23&lt;0,0,Assumptions!$C$17*MIN(1,(Z6-Assumptions!$C$23+1)/Assumptions!$C$24))</f>
        <v>15</v>
      </c>
      <c r="AA13" s="32" t="n">
        <f aca="false">IF(AA6-Assumptions!$C$23&lt;0,0,Assumptions!$C$17*MIN(1,(AA6-Assumptions!$C$23+1)/Assumptions!$C$24))</f>
        <v>15</v>
      </c>
      <c r="AB13" s="32" t="n">
        <f aca="false">IF(AB6-Assumptions!$C$23&lt;0,0,Assumptions!$C$17*MIN(1,(AB6-Assumptions!$C$23+1)/Assumptions!$C$24))</f>
        <v>15</v>
      </c>
      <c r="AC13" s="32" t="n">
        <f aca="false">IF(AC6-Assumptions!$C$23&lt;0,0,Assumptions!$C$17*MIN(1,(AC6-Assumptions!$C$23+1)/Assumptions!$C$24))</f>
        <v>15</v>
      </c>
      <c r="AD13" s="32" t="n">
        <f aca="false">IF(AD6-Assumptions!$C$23&lt;0,0,Assumptions!$C$17*MIN(1,(AD6-Assumptions!$C$23+1)/Assumptions!$C$24))</f>
        <v>15</v>
      </c>
      <c r="AE13" s="32" t="n">
        <f aca="false">IF(AE6-Assumptions!$C$23&lt;0,0,Assumptions!$C$17*MIN(1,(AE6-Assumptions!$C$23+1)/Assumptions!$C$24))</f>
        <v>15</v>
      </c>
      <c r="AF13" s="32" t="n">
        <f aca="false">IF(AF6-Assumptions!$C$23&lt;0,0,Assumptions!$C$17*MIN(1,(AF6-Assumptions!$C$23+1)/Assumptions!$C$24))</f>
        <v>15</v>
      </c>
      <c r="AG13" s="32" t="n">
        <f aca="false">IF(AG6-Assumptions!$C$23&lt;0,0,Assumptions!$C$17*MIN(1,(AG6-Assumptions!$C$23+1)/Assumptions!$C$24))</f>
        <v>15</v>
      </c>
      <c r="AH13" s="32" t="n">
        <f aca="false">IF(AH6-Assumptions!$C$23&lt;0,0,Assumptions!$C$17*MIN(1,(AH6-Assumptions!$C$23+1)/Assumptions!$C$24))</f>
        <v>15</v>
      </c>
      <c r="AI13" s="32" t="n">
        <f aca="false">IF(AI6-Assumptions!$C$23&lt;0,0,Assumptions!$C$17*MIN(1,(AI6-Assumptions!$C$23+1)/Assumptions!$C$24))</f>
        <v>15</v>
      </c>
      <c r="AJ13" s="32" t="n">
        <f aca="false">IF(AJ6-Assumptions!$C$23&lt;0,0,Assumptions!$C$17*MIN(1,(AJ6-Assumptions!$C$23+1)/Assumptions!$C$24))</f>
        <v>15</v>
      </c>
      <c r="AK13" s="32" t="n">
        <f aca="false">IF(AK6-Assumptions!$C$23&lt;0,0,Assumptions!$C$17*MIN(1,(AK6-Assumptions!$C$23+1)/Assumptions!$C$24))</f>
        <v>15</v>
      </c>
      <c r="AL13" s="32" t="n">
        <f aca="false">IF(AL6-Assumptions!$C$23&lt;0,0,Assumptions!$C$17*MIN(1,(AL6-Assumptions!$C$23+1)/Assumptions!$C$24))</f>
        <v>15</v>
      </c>
      <c r="AM13" s="32" t="n">
        <f aca="false">IF(AM6-Assumptions!$C$23&lt;0,0,Assumptions!$C$17*MIN(1,(AM6-Assumptions!$C$23+1)/Assumptions!$C$24))</f>
        <v>15</v>
      </c>
      <c r="AN13" s="32" t="n">
        <f aca="false">IF(AN6-Assumptions!$C$23&lt;0,0,Assumptions!$C$17*MIN(1,(AN6-Assumptions!$C$23+1)/Assumptions!$C$24))</f>
        <v>15</v>
      </c>
      <c r="AO13" s="32" t="n">
        <f aca="false">IF(AO6-Assumptions!$C$23&lt;0,0,Assumptions!$C$17*MIN(1,(AO6-Assumptions!$C$23+1)/Assumptions!$C$24))</f>
        <v>15</v>
      </c>
    </row>
    <row r="14" customFormat="false" ht="15" hidden="false" customHeight="false" outlineLevel="0" collapsed="false">
      <c r="A14" s="8" t="s">
        <v>253</v>
      </c>
      <c r="B14" s="2"/>
      <c r="C14" s="2"/>
      <c r="D14" s="2"/>
      <c r="E14" s="2"/>
      <c r="F14" s="32" t="n">
        <f aca="false">IF(F6-Assumptions!$C$25&lt;0,0,Assumptions!$C$19*MIN(1,(F6-Assumptions!$C$25+1)/Assumptions!$C$26))</f>
        <v>0</v>
      </c>
      <c r="G14" s="32" t="n">
        <f aca="false">IF(G6-Assumptions!$C$25&lt;0,0,Assumptions!$C$19*MIN(1,(G6-Assumptions!$C$25+1)/Assumptions!$C$26))</f>
        <v>0</v>
      </c>
      <c r="H14" s="32" t="n">
        <f aca="false">IF(H6-Assumptions!$C$25&lt;0,0,Assumptions!$C$19*MIN(1,(H6-Assumptions!$C$25+1)/Assumptions!$C$26))</f>
        <v>0</v>
      </c>
      <c r="I14" s="32" t="n">
        <f aca="false">IF(I6-Assumptions!$C$25&lt;0,0,Assumptions!$C$19*MIN(1,(I6-Assumptions!$C$25+1)/Assumptions!$C$26))</f>
        <v>0</v>
      </c>
      <c r="J14" s="32" t="n">
        <f aca="false">IF(J6-Assumptions!$C$25&lt;0,0,Assumptions!$C$19*MIN(1,(J6-Assumptions!$C$25+1)/Assumptions!$C$26))</f>
        <v>0</v>
      </c>
      <c r="K14" s="32" t="n">
        <f aca="false">IF(K6-Assumptions!$C$25&lt;0,0,Assumptions!$C$19*MIN(1,(K6-Assumptions!$C$25+1)/Assumptions!$C$26))</f>
        <v>0</v>
      </c>
      <c r="L14" s="32" t="n">
        <f aca="false">IF(L6-Assumptions!$C$25&lt;0,0,Assumptions!$C$19*MIN(1,(L6-Assumptions!$C$25+1)/Assumptions!$C$26))</f>
        <v>0</v>
      </c>
      <c r="M14" s="32" t="n">
        <f aca="false">IF(M6-Assumptions!$C$25&lt;0,0,Assumptions!$C$19*MIN(1,(M6-Assumptions!$C$25+1)/Assumptions!$C$26))</f>
        <v>0</v>
      </c>
      <c r="N14" s="32" t="n">
        <f aca="false">IF(N6-Assumptions!$C$25&lt;0,0,Assumptions!$C$19*MIN(1,(N6-Assumptions!$C$25+1)/Assumptions!$C$26))</f>
        <v>0</v>
      </c>
      <c r="O14" s="32" t="n">
        <f aca="false">IF(O6-Assumptions!$C$25&lt;0,0,Assumptions!$C$19*MIN(1,(O6-Assumptions!$C$25+1)/Assumptions!$C$26))</f>
        <v>0</v>
      </c>
      <c r="P14" s="32" t="n">
        <f aca="false">IF(P6-Assumptions!$C$25&lt;0,0,Assumptions!$C$19*MIN(1,(P6-Assumptions!$C$25+1)/Assumptions!$C$26))</f>
        <v>0</v>
      </c>
      <c r="Q14" s="32" t="n">
        <f aca="false">IF(Q6-Assumptions!$C$25&lt;0,0,Assumptions!$C$19*MIN(1,(Q6-Assumptions!$C$25+1)/Assumptions!$C$26))</f>
        <v>33.3333333333333</v>
      </c>
      <c r="R14" s="32" t="n">
        <f aca="false">IF(R6-Assumptions!$C$25&lt;0,0,Assumptions!$C$19*MIN(1,(R6-Assumptions!$C$25+1)/Assumptions!$C$26))</f>
        <v>66.6666666666667</v>
      </c>
      <c r="S14" s="32" t="n">
        <f aca="false">IF(S6-Assumptions!$C$25&lt;0,0,Assumptions!$C$19*MIN(1,(S6-Assumptions!$C$25+1)/Assumptions!$C$26))</f>
        <v>100</v>
      </c>
      <c r="T14" s="32" t="n">
        <f aca="false">IF(T6-Assumptions!$C$25&lt;0,0,Assumptions!$C$19*MIN(1,(T6-Assumptions!$C$25+1)/Assumptions!$C$26))</f>
        <v>133.333333333333</v>
      </c>
      <c r="U14" s="32" t="n">
        <f aca="false">IF(U6-Assumptions!$C$25&lt;0,0,Assumptions!$C$19*MIN(1,(U6-Assumptions!$C$25+1)/Assumptions!$C$26))</f>
        <v>166.666666666667</v>
      </c>
      <c r="V14" s="32" t="n">
        <f aca="false">IF(V6-Assumptions!$C$25&lt;0,0,Assumptions!$C$19*MIN(1,(V6-Assumptions!$C$25+1)/Assumptions!$C$26))</f>
        <v>200</v>
      </c>
      <c r="W14" s="32" t="n">
        <f aca="false">IF(W6-Assumptions!$C$25&lt;0,0,Assumptions!$C$19*MIN(1,(W6-Assumptions!$C$25+1)/Assumptions!$C$26))</f>
        <v>200</v>
      </c>
      <c r="X14" s="32" t="n">
        <f aca="false">IF(X6-Assumptions!$C$25&lt;0,0,Assumptions!$C$19*MIN(1,(X6-Assumptions!$C$25+1)/Assumptions!$C$26))</f>
        <v>200</v>
      </c>
      <c r="Y14" s="32" t="n">
        <f aca="false">IF(Y6-Assumptions!$C$25&lt;0,0,Assumptions!$C$19*MIN(1,(Y6-Assumptions!$C$25+1)/Assumptions!$C$26))</f>
        <v>200</v>
      </c>
      <c r="Z14" s="32" t="n">
        <f aca="false">IF(Z6-Assumptions!$C$25&lt;0,0,Assumptions!$C$19*MIN(1,(Z6-Assumptions!$C$25+1)/Assumptions!$C$26))</f>
        <v>200</v>
      </c>
      <c r="AA14" s="32" t="n">
        <f aca="false">IF(AA6-Assumptions!$C$25&lt;0,0,Assumptions!$C$19*MIN(1,(AA6-Assumptions!$C$25+1)/Assumptions!$C$26))</f>
        <v>200</v>
      </c>
      <c r="AB14" s="32" t="n">
        <f aca="false">IF(AB6-Assumptions!$C$25&lt;0,0,Assumptions!$C$19*MIN(1,(AB6-Assumptions!$C$25+1)/Assumptions!$C$26))</f>
        <v>200</v>
      </c>
      <c r="AC14" s="32" t="n">
        <f aca="false">IF(AC6-Assumptions!$C$25&lt;0,0,Assumptions!$C$19*MIN(1,(AC6-Assumptions!$C$25+1)/Assumptions!$C$26))</f>
        <v>200</v>
      </c>
      <c r="AD14" s="32" t="n">
        <f aca="false">IF(AD6-Assumptions!$C$25&lt;0,0,Assumptions!$C$19*MIN(1,(AD6-Assumptions!$C$25+1)/Assumptions!$C$26))</f>
        <v>200</v>
      </c>
      <c r="AE14" s="32" t="n">
        <f aca="false">IF(AE6-Assumptions!$C$25&lt;0,0,Assumptions!$C$19*MIN(1,(AE6-Assumptions!$C$25+1)/Assumptions!$C$26))</f>
        <v>200</v>
      </c>
      <c r="AF14" s="32" t="n">
        <f aca="false">IF(AF6-Assumptions!$C$25&lt;0,0,Assumptions!$C$19*MIN(1,(AF6-Assumptions!$C$25+1)/Assumptions!$C$26))</f>
        <v>200</v>
      </c>
      <c r="AG14" s="32" t="n">
        <f aca="false">IF(AG6-Assumptions!$C$25&lt;0,0,Assumptions!$C$19*MIN(1,(AG6-Assumptions!$C$25+1)/Assumptions!$C$26))</f>
        <v>200</v>
      </c>
      <c r="AH14" s="32" t="n">
        <f aca="false">IF(AH6-Assumptions!$C$25&lt;0,0,Assumptions!$C$19*MIN(1,(AH6-Assumptions!$C$25+1)/Assumptions!$C$26))</f>
        <v>200</v>
      </c>
      <c r="AI14" s="32" t="n">
        <f aca="false">IF(AI6-Assumptions!$C$25&lt;0,0,Assumptions!$C$19*MIN(1,(AI6-Assumptions!$C$25+1)/Assumptions!$C$26))</f>
        <v>200</v>
      </c>
      <c r="AJ14" s="32" t="n">
        <f aca="false">IF(AJ6-Assumptions!$C$25&lt;0,0,Assumptions!$C$19*MIN(1,(AJ6-Assumptions!$C$25+1)/Assumptions!$C$26))</f>
        <v>200</v>
      </c>
      <c r="AK14" s="32" t="n">
        <f aca="false">IF(AK6-Assumptions!$C$25&lt;0,0,Assumptions!$C$19*MIN(1,(AK6-Assumptions!$C$25+1)/Assumptions!$C$26))</f>
        <v>200</v>
      </c>
      <c r="AL14" s="32" t="n">
        <f aca="false">IF(AL6-Assumptions!$C$25&lt;0,0,Assumptions!$C$19*MIN(1,(AL6-Assumptions!$C$25+1)/Assumptions!$C$26))</f>
        <v>200</v>
      </c>
      <c r="AM14" s="32" t="n">
        <f aca="false">IF(AM6-Assumptions!$C$25&lt;0,0,Assumptions!$C$19*MIN(1,(AM6-Assumptions!$C$25+1)/Assumptions!$C$26))</f>
        <v>200</v>
      </c>
      <c r="AN14" s="32" t="n">
        <f aca="false">IF(AN6-Assumptions!$C$25&lt;0,0,Assumptions!$C$19*MIN(1,(AN6-Assumptions!$C$25+1)/Assumptions!$C$26))</f>
        <v>200</v>
      </c>
      <c r="AO14" s="32" t="n">
        <f aca="false">IF(AO6-Assumptions!$C$25&lt;0,0,Assumptions!$C$19*MIN(1,(AO6-Assumptions!$C$25+1)/Assumptions!$C$26))</f>
        <v>200</v>
      </c>
    </row>
    <row r="15" customFormat="false" ht="15" hidden="false" customHeight="false" outlineLevel="0" collapsed="false">
      <c r="A15" s="12" t="s">
        <v>254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customFormat="false" ht="15" hidden="false" customHeight="false" outlineLevel="0" collapsed="false">
      <c r="A16" s="8" t="s">
        <v>198</v>
      </c>
      <c r="B16" s="2"/>
      <c r="C16" s="2"/>
      <c r="D16" s="2"/>
      <c r="E16" s="2"/>
      <c r="F16" s="21" t="n">
        <f aca="false">F11*Assumptions!$C$12*F8</f>
        <v>0</v>
      </c>
      <c r="G16" s="21" t="n">
        <f aca="false">G11*Assumptions!$C$12*G8</f>
        <v>0</v>
      </c>
      <c r="H16" s="21" t="n">
        <f aca="false">H11*Assumptions!$C$12*H8</f>
        <v>0</v>
      </c>
      <c r="I16" s="21" t="n">
        <f aca="false">I11*Assumptions!$C$12*I8</f>
        <v>0</v>
      </c>
      <c r="J16" s="21" t="n">
        <f aca="false">J11*Assumptions!$C$12*J8</f>
        <v>0</v>
      </c>
      <c r="K16" s="21" t="n">
        <f aca="false">K11*Assumptions!$C$12*K8</f>
        <v>167200</v>
      </c>
      <c r="L16" s="21" t="n">
        <f aca="false">L11*Assumptions!$C$12*L8</f>
        <v>267520</v>
      </c>
      <c r="M16" s="21" t="n">
        <f aca="false">M11*Assumptions!$C$12*M8</f>
        <v>334400</v>
      </c>
      <c r="N16" s="21" t="n">
        <f aca="false">N11*Assumptions!$C$12*N8</f>
        <v>401280</v>
      </c>
      <c r="O16" s="21" t="n">
        <f aca="false">O11*Assumptions!$C$12*O8</f>
        <v>434720</v>
      </c>
      <c r="P16" s="21" t="n">
        <f aca="false">P11*Assumptions!$C$12*P8</f>
        <v>468160</v>
      </c>
      <c r="Q16" s="21" t="n">
        <f aca="false">Q11*Assumptions!$C$12*Q8</f>
        <v>501600</v>
      </c>
      <c r="R16" s="21" t="n">
        <f aca="false">R11*Assumptions!$C$12*R8</f>
        <v>521664</v>
      </c>
      <c r="S16" s="21" t="n">
        <f aca="false">S11*Assumptions!$C$12*S8</f>
        <v>521664</v>
      </c>
      <c r="T16" s="21" t="n">
        <f aca="false">T11*Assumptions!$C$12*T8</f>
        <v>535040</v>
      </c>
      <c r="U16" s="21" t="n">
        <f aca="false">U11*Assumptions!$C$12*U8</f>
        <v>535040</v>
      </c>
      <c r="V16" s="21" t="n">
        <f aca="false">V11*Assumptions!$C$12*V8</f>
        <v>548416</v>
      </c>
      <c r="W16" s="21" t="n">
        <f aca="false">W11*Assumptions!$C$12*W8</f>
        <v>548416</v>
      </c>
      <c r="X16" s="21" t="n">
        <f aca="false">X11*Assumptions!$C$12*X8</f>
        <v>548416</v>
      </c>
      <c r="Y16" s="21" t="n">
        <f aca="false">Y11*Assumptions!$C$12*Y8</f>
        <v>548416</v>
      </c>
      <c r="Z16" s="21" t="n">
        <f aca="false">Z11*Assumptions!$C$12*Z8</f>
        <v>548416</v>
      </c>
      <c r="AA16" s="21" t="n">
        <f aca="false">AA11*Assumptions!$C$12*AA8</f>
        <v>548416</v>
      </c>
      <c r="AB16" s="21" t="n">
        <f aca="false">AB11*Assumptions!$C$12*AB8</f>
        <v>548416</v>
      </c>
      <c r="AC16" s="21" t="n">
        <f aca="false">AC11*Assumptions!$C$12*AC8</f>
        <v>548416</v>
      </c>
      <c r="AD16" s="21" t="n">
        <f aca="false">AD11*Assumptions!$C$12*AD8</f>
        <v>585534.4</v>
      </c>
      <c r="AE16" s="21" t="n">
        <f aca="false">AE11*Assumptions!$C$12*AE8</f>
        <v>585534.4</v>
      </c>
      <c r="AF16" s="21" t="n">
        <f aca="false">AF11*Assumptions!$C$12*AF8</f>
        <v>585534.4</v>
      </c>
      <c r="AG16" s="21" t="n">
        <f aca="false">AG11*Assumptions!$C$12*AG8</f>
        <v>585534.4</v>
      </c>
      <c r="AH16" s="21" t="n">
        <f aca="false">AH11*Assumptions!$C$12*AH8</f>
        <v>585534.4</v>
      </c>
      <c r="AI16" s="21" t="n">
        <f aca="false">AI11*Assumptions!$C$12*AI8</f>
        <v>585534.4</v>
      </c>
      <c r="AJ16" s="21" t="n">
        <f aca="false">AJ11*Assumptions!$C$12*AJ8</f>
        <v>585534.4</v>
      </c>
      <c r="AK16" s="21" t="n">
        <f aca="false">AK11*Assumptions!$C$12*AK8</f>
        <v>585534.4</v>
      </c>
      <c r="AL16" s="21" t="n">
        <f aca="false">AL11*Assumptions!$C$12*AL8</f>
        <v>585534.4</v>
      </c>
      <c r="AM16" s="21" t="n">
        <f aca="false">AM11*Assumptions!$C$12*AM8</f>
        <v>585534.4</v>
      </c>
      <c r="AN16" s="21" t="n">
        <f aca="false">AN11*Assumptions!$C$12*AN8</f>
        <v>585534.4</v>
      </c>
      <c r="AO16" s="21" t="n">
        <f aca="false">AO11*Assumptions!$C$12*AO8</f>
        <v>585534.4</v>
      </c>
    </row>
    <row r="17" customFormat="false" ht="15" hidden="false" customHeight="false" outlineLevel="0" collapsed="false">
      <c r="A17" s="8" t="s">
        <v>255</v>
      </c>
      <c r="B17" s="2"/>
      <c r="C17" s="2"/>
      <c r="D17" s="2"/>
      <c r="E17" s="2"/>
      <c r="F17" s="21" t="n">
        <f aca="false">F12*Assumptions!$C$9*Assumptions!$C$16*F8</f>
        <v>0</v>
      </c>
      <c r="G17" s="21" t="n">
        <f aca="false">G12*Assumptions!$C$9*Assumptions!$C$16*G8</f>
        <v>0</v>
      </c>
      <c r="H17" s="21" t="n">
        <f aca="false">H12*Assumptions!$C$9*Assumptions!$C$16*H8</f>
        <v>0</v>
      </c>
      <c r="I17" s="21" t="n">
        <f aca="false">I12*Assumptions!$C$9*Assumptions!$C$16*I8</f>
        <v>0</v>
      </c>
      <c r="J17" s="21" t="n">
        <f aca="false">J12*Assumptions!$C$9*Assumptions!$C$16*J8</f>
        <v>0</v>
      </c>
      <c r="K17" s="21" t="n">
        <f aca="false">K12*Assumptions!$C$9*Assumptions!$C$16*K8</f>
        <v>0</v>
      </c>
      <c r="L17" s="21" t="n">
        <f aca="false">L12*Assumptions!$C$9*Assumptions!$C$16*L8</f>
        <v>0</v>
      </c>
      <c r="M17" s="21" t="n">
        <f aca="false">M12*Assumptions!$C$9*Assumptions!$C$16*M8</f>
        <v>17902.5</v>
      </c>
      <c r="N17" s="21" t="n">
        <f aca="false">N12*Assumptions!$C$9*Assumptions!$C$16*N8</f>
        <v>35805</v>
      </c>
      <c r="O17" s="21" t="n">
        <f aca="false">O12*Assumptions!$C$9*Assumptions!$C$16*O8</f>
        <v>53707.5</v>
      </c>
      <c r="P17" s="21" t="n">
        <f aca="false">P12*Assumptions!$C$9*Assumptions!$C$16*P8</f>
        <v>71610</v>
      </c>
      <c r="Q17" s="21" t="n">
        <f aca="false">Q12*Assumptions!$C$9*Assumptions!$C$16*Q8</f>
        <v>89512.5</v>
      </c>
      <c r="R17" s="21" t="n">
        <f aca="false">R12*Assumptions!$C$9*Assumptions!$C$16*R8</f>
        <v>107415</v>
      </c>
      <c r="S17" s="21" t="n">
        <f aca="false">S12*Assumptions!$C$9*Assumptions!$C$16*S8</f>
        <v>125317.5</v>
      </c>
      <c r="T17" s="21" t="n">
        <f aca="false">T12*Assumptions!$C$9*Assumptions!$C$16*T8</f>
        <v>143220</v>
      </c>
      <c r="U17" s="21" t="n">
        <f aca="false">U12*Assumptions!$C$9*Assumptions!$C$16*U8</f>
        <v>143220</v>
      </c>
      <c r="V17" s="21" t="n">
        <f aca="false">V12*Assumptions!$C$9*Assumptions!$C$16*V8</f>
        <v>143220</v>
      </c>
      <c r="W17" s="21" t="n">
        <f aca="false">W12*Assumptions!$C$9*Assumptions!$C$16*W8</f>
        <v>143220</v>
      </c>
      <c r="X17" s="21" t="n">
        <f aca="false">X12*Assumptions!$C$9*Assumptions!$C$16*X8</f>
        <v>143220</v>
      </c>
      <c r="Y17" s="21" t="n">
        <f aca="false">Y12*Assumptions!$C$9*Assumptions!$C$16*Y8</f>
        <v>143220</v>
      </c>
      <c r="Z17" s="21" t="n">
        <f aca="false">Z12*Assumptions!$C$9*Assumptions!$C$16*Z8</f>
        <v>143220</v>
      </c>
      <c r="AA17" s="21" t="n">
        <f aca="false">AA12*Assumptions!$C$9*Assumptions!$C$16*AA8</f>
        <v>143220</v>
      </c>
      <c r="AB17" s="21" t="n">
        <f aca="false">AB12*Assumptions!$C$9*Assumptions!$C$16*AB8</f>
        <v>143220</v>
      </c>
      <c r="AC17" s="21" t="n">
        <f aca="false">AC12*Assumptions!$C$9*Assumptions!$C$16*AC8</f>
        <v>143220</v>
      </c>
      <c r="AD17" s="21" t="n">
        <f aca="false">AD12*Assumptions!$C$9*Assumptions!$C$16*AD8</f>
        <v>147516.6</v>
      </c>
      <c r="AE17" s="21" t="n">
        <f aca="false">AE12*Assumptions!$C$9*Assumptions!$C$16*AE8</f>
        <v>147516.6</v>
      </c>
      <c r="AF17" s="21" t="n">
        <f aca="false">AF12*Assumptions!$C$9*Assumptions!$C$16*AF8</f>
        <v>147516.6</v>
      </c>
      <c r="AG17" s="21" t="n">
        <f aca="false">AG12*Assumptions!$C$9*Assumptions!$C$16*AG8</f>
        <v>147516.6</v>
      </c>
      <c r="AH17" s="21" t="n">
        <f aca="false">AH12*Assumptions!$C$9*Assumptions!$C$16*AH8</f>
        <v>147516.6</v>
      </c>
      <c r="AI17" s="21" t="n">
        <f aca="false">AI12*Assumptions!$C$9*Assumptions!$C$16*AI8</f>
        <v>147516.6</v>
      </c>
      <c r="AJ17" s="21" t="n">
        <f aca="false">AJ12*Assumptions!$C$9*Assumptions!$C$16*AJ8</f>
        <v>147516.6</v>
      </c>
      <c r="AK17" s="21" t="n">
        <f aca="false">AK12*Assumptions!$C$9*Assumptions!$C$16*AK8</f>
        <v>147516.6</v>
      </c>
      <c r="AL17" s="21" t="n">
        <f aca="false">AL12*Assumptions!$C$9*Assumptions!$C$16*AL8</f>
        <v>147516.6</v>
      </c>
      <c r="AM17" s="21" t="n">
        <f aca="false">AM12*Assumptions!$C$9*Assumptions!$C$16*AM8</f>
        <v>147516.6</v>
      </c>
      <c r="AN17" s="21" t="n">
        <f aca="false">AN12*Assumptions!$C$9*Assumptions!$C$16*AN8</f>
        <v>147516.6</v>
      </c>
      <c r="AO17" s="21" t="n">
        <f aca="false">AO12*Assumptions!$C$9*Assumptions!$C$16*AO8</f>
        <v>147516.6</v>
      </c>
    </row>
    <row r="18" customFormat="false" ht="15" hidden="false" customHeight="false" outlineLevel="0" collapsed="false">
      <c r="A18" s="8" t="s">
        <v>256</v>
      </c>
      <c r="B18" s="2"/>
      <c r="C18" s="2"/>
      <c r="D18" s="2"/>
      <c r="E18" s="2"/>
      <c r="F18" s="21" t="n">
        <f aca="false">F13*Assumptions!$C$10*Assumptions!$C$18*F8</f>
        <v>0</v>
      </c>
      <c r="G18" s="21" t="n">
        <f aca="false">G13*Assumptions!$C$10*Assumptions!$C$18*G8</f>
        <v>0</v>
      </c>
      <c r="H18" s="21" t="n">
        <f aca="false">H13*Assumptions!$C$10*Assumptions!$C$18*H8</f>
        <v>0</v>
      </c>
      <c r="I18" s="21" t="n">
        <f aca="false">I13*Assumptions!$C$10*Assumptions!$C$18*I8</f>
        <v>0</v>
      </c>
      <c r="J18" s="21" t="n">
        <f aca="false">J13*Assumptions!$C$10*Assumptions!$C$18*J8</f>
        <v>0</v>
      </c>
      <c r="K18" s="21" t="n">
        <f aca="false">K13*Assumptions!$C$10*Assumptions!$C$18*K8</f>
        <v>0</v>
      </c>
      <c r="L18" s="21" t="n">
        <f aca="false">L13*Assumptions!$C$10*Assumptions!$C$18*L8</f>
        <v>0</v>
      </c>
      <c r="M18" s="21" t="n">
        <f aca="false">M13*Assumptions!$C$10*Assumptions!$C$18*M8</f>
        <v>0</v>
      </c>
      <c r="N18" s="21" t="n">
        <f aca="false">N13*Assumptions!$C$10*Assumptions!$C$18*N8</f>
        <v>7929.16666666667</v>
      </c>
      <c r="O18" s="21" t="n">
        <f aca="false">O13*Assumptions!$C$10*Assumptions!$C$18*O8</f>
        <v>15858.3333333333</v>
      </c>
      <c r="P18" s="21" t="n">
        <f aca="false">P13*Assumptions!$C$10*Assumptions!$C$18*P8</f>
        <v>23787.5</v>
      </c>
      <c r="Q18" s="21" t="n">
        <f aca="false">Q13*Assumptions!$C$10*Assumptions!$C$18*Q8</f>
        <v>31716.6666666667</v>
      </c>
      <c r="R18" s="21" t="n">
        <f aca="false">R13*Assumptions!$C$10*Assumptions!$C$18*R8</f>
        <v>39645.8333333333</v>
      </c>
      <c r="S18" s="21" t="n">
        <f aca="false">S13*Assumptions!$C$10*Assumptions!$C$18*S8</f>
        <v>47575</v>
      </c>
      <c r="T18" s="21" t="n">
        <f aca="false">T13*Assumptions!$C$10*Assumptions!$C$18*T8</f>
        <v>55504.1666666667</v>
      </c>
      <c r="U18" s="21" t="n">
        <f aca="false">U13*Assumptions!$C$10*Assumptions!$C$18*U8</f>
        <v>63433.3333333333</v>
      </c>
      <c r="V18" s="21" t="n">
        <f aca="false">V13*Assumptions!$C$10*Assumptions!$C$18*V8</f>
        <v>71362.5</v>
      </c>
      <c r="W18" s="21" t="n">
        <f aca="false">W13*Assumptions!$C$10*Assumptions!$C$18*W8</f>
        <v>71362.5</v>
      </c>
      <c r="X18" s="21" t="n">
        <f aca="false">X13*Assumptions!$C$10*Assumptions!$C$18*X8</f>
        <v>71362.5</v>
      </c>
      <c r="Y18" s="21" t="n">
        <f aca="false">Y13*Assumptions!$C$10*Assumptions!$C$18*Y8</f>
        <v>71362.5</v>
      </c>
      <c r="Z18" s="21" t="n">
        <f aca="false">Z13*Assumptions!$C$10*Assumptions!$C$18*Z8</f>
        <v>71362.5</v>
      </c>
      <c r="AA18" s="21" t="n">
        <f aca="false">AA13*Assumptions!$C$10*Assumptions!$C$18*AA8</f>
        <v>71362.5</v>
      </c>
      <c r="AB18" s="21" t="n">
        <f aca="false">AB13*Assumptions!$C$10*Assumptions!$C$18*AB8</f>
        <v>71362.5</v>
      </c>
      <c r="AC18" s="21" t="n">
        <f aca="false">AC13*Assumptions!$C$10*Assumptions!$C$18*AC8</f>
        <v>71362.5</v>
      </c>
      <c r="AD18" s="21" t="n">
        <f aca="false">AD13*Assumptions!$C$10*Assumptions!$C$18*AD8</f>
        <v>73503.375</v>
      </c>
      <c r="AE18" s="21" t="n">
        <f aca="false">AE13*Assumptions!$C$10*Assumptions!$C$18*AE8</f>
        <v>73503.375</v>
      </c>
      <c r="AF18" s="21" t="n">
        <f aca="false">AF13*Assumptions!$C$10*Assumptions!$C$18*AF8</f>
        <v>73503.375</v>
      </c>
      <c r="AG18" s="21" t="n">
        <f aca="false">AG13*Assumptions!$C$10*Assumptions!$C$18*AG8</f>
        <v>73503.375</v>
      </c>
      <c r="AH18" s="21" t="n">
        <f aca="false">AH13*Assumptions!$C$10*Assumptions!$C$18*AH8</f>
        <v>73503.375</v>
      </c>
      <c r="AI18" s="21" t="n">
        <f aca="false">AI13*Assumptions!$C$10*Assumptions!$C$18*AI8</f>
        <v>73503.375</v>
      </c>
      <c r="AJ18" s="21" t="n">
        <f aca="false">AJ13*Assumptions!$C$10*Assumptions!$C$18*AJ8</f>
        <v>73503.375</v>
      </c>
      <c r="AK18" s="21" t="n">
        <f aca="false">AK13*Assumptions!$C$10*Assumptions!$C$18*AK8</f>
        <v>73503.375</v>
      </c>
      <c r="AL18" s="21" t="n">
        <f aca="false">AL13*Assumptions!$C$10*Assumptions!$C$18*AL8</f>
        <v>73503.375</v>
      </c>
      <c r="AM18" s="21" t="n">
        <f aca="false">AM13*Assumptions!$C$10*Assumptions!$C$18*AM8</f>
        <v>73503.375</v>
      </c>
      <c r="AN18" s="21" t="n">
        <f aca="false">AN13*Assumptions!$C$10*Assumptions!$C$18*AN8</f>
        <v>73503.375</v>
      </c>
      <c r="AO18" s="21" t="n">
        <f aca="false">AO13*Assumptions!$C$10*Assumptions!$C$18*AO8</f>
        <v>73503.375</v>
      </c>
    </row>
    <row r="19" customFormat="false" ht="15" hidden="false" customHeight="false" outlineLevel="0" collapsed="false">
      <c r="A19" s="8" t="s">
        <v>257</v>
      </c>
      <c r="B19" s="2"/>
      <c r="C19" s="2"/>
      <c r="D19" s="2"/>
      <c r="E19" s="2"/>
      <c r="F19" s="21" t="n">
        <f aca="false">F14*Assumptions!$C$20*F8</f>
        <v>0</v>
      </c>
      <c r="G19" s="21" t="n">
        <f aca="false">G14*Assumptions!$C$20*G8</f>
        <v>0</v>
      </c>
      <c r="H19" s="21" t="n">
        <f aca="false">H14*Assumptions!$C$20*H8</f>
        <v>0</v>
      </c>
      <c r="I19" s="21" t="n">
        <f aca="false">I14*Assumptions!$C$20*I8</f>
        <v>0</v>
      </c>
      <c r="J19" s="21" t="n">
        <f aca="false">J14*Assumptions!$C$20*J8</f>
        <v>0</v>
      </c>
      <c r="K19" s="21" t="n">
        <f aca="false">K14*Assumptions!$C$20*K8</f>
        <v>0</v>
      </c>
      <c r="L19" s="21" t="n">
        <f aca="false">L14*Assumptions!$C$20*L8</f>
        <v>0</v>
      </c>
      <c r="M19" s="21" t="n">
        <f aca="false">M14*Assumptions!$C$20*M8</f>
        <v>0</v>
      </c>
      <c r="N19" s="21" t="n">
        <f aca="false">N14*Assumptions!$C$20*N8</f>
        <v>0</v>
      </c>
      <c r="O19" s="21" t="n">
        <f aca="false">O14*Assumptions!$C$20*O8</f>
        <v>0</v>
      </c>
      <c r="P19" s="21" t="n">
        <f aca="false">P14*Assumptions!$C$20*P8</f>
        <v>0</v>
      </c>
      <c r="Q19" s="21" t="n">
        <f aca="false">Q14*Assumptions!$C$20*Q8</f>
        <v>5000</v>
      </c>
      <c r="R19" s="21" t="n">
        <f aca="false">R14*Assumptions!$C$20*R8</f>
        <v>10000</v>
      </c>
      <c r="S19" s="21" t="n">
        <f aca="false">S14*Assumptions!$C$20*S8</f>
        <v>15000</v>
      </c>
      <c r="T19" s="21" t="n">
        <f aca="false">T14*Assumptions!$C$20*T8</f>
        <v>20000</v>
      </c>
      <c r="U19" s="21" t="n">
        <f aca="false">U14*Assumptions!$C$20*U8</f>
        <v>25000</v>
      </c>
      <c r="V19" s="21" t="n">
        <f aca="false">V14*Assumptions!$C$20*V8</f>
        <v>30000</v>
      </c>
      <c r="W19" s="21" t="n">
        <f aca="false">W14*Assumptions!$C$20*W8</f>
        <v>30000</v>
      </c>
      <c r="X19" s="21" t="n">
        <f aca="false">X14*Assumptions!$C$20*X8</f>
        <v>30000</v>
      </c>
      <c r="Y19" s="21" t="n">
        <f aca="false">Y14*Assumptions!$C$20*Y8</f>
        <v>30000</v>
      </c>
      <c r="Z19" s="21" t="n">
        <f aca="false">Z14*Assumptions!$C$20*Z8</f>
        <v>30000</v>
      </c>
      <c r="AA19" s="21" t="n">
        <f aca="false">AA14*Assumptions!$C$20*AA8</f>
        <v>30000</v>
      </c>
      <c r="AB19" s="21" t="n">
        <f aca="false">AB14*Assumptions!$C$20*AB8</f>
        <v>30000</v>
      </c>
      <c r="AC19" s="21" t="n">
        <f aca="false">AC14*Assumptions!$C$20*AC8</f>
        <v>30000</v>
      </c>
      <c r="AD19" s="21" t="n">
        <f aca="false">AD14*Assumptions!$C$20*AD8</f>
        <v>30900</v>
      </c>
      <c r="AE19" s="21" t="n">
        <f aca="false">AE14*Assumptions!$C$20*AE8</f>
        <v>30900</v>
      </c>
      <c r="AF19" s="21" t="n">
        <f aca="false">AF14*Assumptions!$C$20*AF8</f>
        <v>30900</v>
      </c>
      <c r="AG19" s="21" t="n">
        <f aca="false">AG14*Assumptions!$C$20*AG8</f>
        <v>30900</v>
      </c>
      <c r="AH19" s="21" t="n">
        <f aca="false">AH14*Assumptions!$C$20*AH8</f>
        <v>30900</v>
      </c>
      <c r="AI19" s="21" t="n">
        <f aca="false">AI14*Assumptions!$C$20*AI8</f>
        <v>30900</v>
      </c>
      <c r="AJ19" s="21" t="n">
        <f aca="false">AJ14*Assumptions!$C$20*AJ8</f>
        <v>30900</v>
      </c>
      <c r="AK19" s="21" t="n">
        <f aca="false">AK14*Assumptions!$C$20*AK8</f>
        <v>30900</v>
      </c>
      <c r="AL19" s="21" t="n">
        <f aca="false">AL14*Assumptions!$C$20*AL8</f>
        <v>30900</v>
      </c>
      <c r="AM19" s="21" t="n">
        <f aca="false">AM14*Assumptions!$C$20*AM8</f>
        <v>30900</v>
      </c>
      <c r="AN19" s="21" t="n">
        <f aca="false">AN14*Assumptions!$C$20*AN8</f>
        <v>30900</v>
      </c>
      <c r="AO19" s="21" t="n">
        <f aca="false">AO14*Assumptions!$C$20*AO8</f>
        <v>30900</v>
      </c>
    </row>
    <row r="20" customFormat="false" ht="15" hidden="false" customHeight="false" outlineLevel="0" collapsed="false">
      <c r="A20" s="8" t="s">
        <v>258</v>
      </c>
      <c r="B20" s="2"/>
      <c r="C20" s="2"/>
      <c r="D20" s="2"/>
      <c r="E20" s="2"/>
      <c r="F20" s="21" t="n">
        <f aca="false">SUM(F16:F19)</f>
        <v>0</v>
      </c>
      <c r="G20" s="21" t="n">
        <f aca="false">SUM(G16:G19)</f>
        <v>0</v>
      </c>
      <c r="H20" s="21" t="n">
        <f aca="false">SUM(H16:H19)</f>
        <v>0</v>
      </c>
      <c r="I20" s="21" t="n">
        <f aca="false">SUM(I16:I19)</f>
        <v>0</v>
      </c>
      <c r="J20" s="21" t="n">
        <f aca="false">SUM(J16:J19)</f>
        <v>0</v>
      </c>
      <c r="K20" s="21" t="n">
        <f aca="false">SUM(K16:K19)</f>
        <v>167200</v>
      </c>
      <c r="L20" s="21" t="n">
        <f aca="false">SUM(L16:L19)</f>
        <v>267520</v>
      </c>
      <c r="M20" s="21" t="n">
        <f aca="false">SUM(M16:M19)</f>
        <v>352302.5</v>
      </c>
      <c r="N20" s="21" t="n">
        <f aca="false">SUM(N16:N19)</f>
        <v>445014.166666667</v>
      </c>
      <c r="O20" s="21" t="n">
        <f aca="false">SUM(O16:O19)</f>
        <v>504285.833333333</v>
      </c>
      <c r="P20" s="21" t="n">
        <f aca="false">SUM(P16:P19)</f>
        <v>563557.5</v>
      </c>
      <c r="Q20" s="21" t="n">
        <f aca="false">SUM(Q16:Q19)</f>
        <v>627829.166666667</v>
      </c>
      <c r="R20" s="21" t="n">
        <f aca="false">SUM(R16:R19)</f>
        <v>678724.833333333</v>
      </c>
      <c r="S20" s="21" t="n">
        <f aca="false">SUM(S16:S19)</f>
        <v>709556.5</v>
      </c>
      <c r="T20" s="21" t="n">
        <f aca="false">SUM(T16:T19)</f>
        <v>753764.166666667</v>
      </c>
      <c r="U20" s="21" t="n">
        <f aca="false">SUM(U16:U19)</f>
        <v>766693.333333333</v>
      </c>
      <c r="V20" s="21" t="n">
        <f aca="false">SUM(V16:V19)</f>
        <v>792998.5</v>
      </c>
      <c r="W20" s="21" t="n">
        <f aca="false">SUM(W16:W19)</f>
        <v>792998.5</v>
      </c>
      <c r="X20" s="21" t="n">
        <f aca="false">SUM(X16:X19)</f>
        <v>792998.5</v>
      </c>
      <c r="Y20" s="21" t="n">
        <f aca="false">SUM(Y16:Y19)</f>
        <v>792998.5</v>
      </c>
      <c r="Z20" s="21" t="n">
        <f aca="false">SUM(Z16:Z19)</f>
        <v>792998.5</v>
      </c>
      <c r="AA20" s="21" t="n">
        <f aca="false">SUM(AA16:AA19)</f>
        <v>792998.5</v>
      </c>
      <c r="AB20" s="21" t="n">
        <f aca="false">SUM(AB16:AB19)</f>
        <v>792998.5</v>
      </c>
      <c r="AC20" s="21" t="n">
        <f aca="false">SUM(AC16:AC19)</f>
        <v>792998.5</v>
      </c>
      <c r="AD20" s="21" t="n">
        <f aca="false">SUM(AD16:AD19)</f>
        <v>837454.375</v>
      </c>
      <c r="AE20" s="21" t="n">
        <f aca="false">SUM(AE16:AE19)</f>
        <v>837454.375</v>
      </c>
      <c r="AF20" s="21" t="n">
        <f aca="false">SUM(AF16:AF19)</f>
        <v>837454.375</v>
      </c>
      <c r="AG20" s="21" t="n">
        <f aca="false">SUM(AG16:AG19)</f>
        <v>837454.375</v>
      </c>
      <c r="AH20" s="21" t="n">
        <f aca="false">SUM(AH16:AH19)</f>
        <v>837454.375</v>
      </c>
      <c r="AI20" s="21" t="n">
        <f aca="false">SUM(AI16:AI19)</f>
        <v>837454.375</v>
      </c>
      <c r="AJ20" s="21" t="n">
        <f aca="false">SUM(AJ16:AJ19)</f>
        <v>837454.375</v>
      </c>
      <c r="AK20" s="21" t="n">
        <f aca="false">SUM(AK16:AK19)</f>
        <v>837454.375</v>
      </c>
      <c r="AL20" s="21" t="n">
        <f aca="false">SUM(AL16:AL19)</f>
        <v>837454.375</v>
      </c>
      <c r="AM20" s="21" t="n">
        <f aca="false">SUM(AM16:AM19)</f>
        <v>837454.375</v>
      </c>
      <c r="AN20" s="21" t="n">
        <f aca="false">SUM(AN16:AN19)</f>
        <v>837454.375</v>
      </c>
      <c r="AO20" s="21" t="n">
        <f aca="false">SUM(AO16:AO19)</f>
        <v>837454.375</v>
      </c>
    </row>
    <row r="21" customFormat="false" ht="15" hidden="false" customHeight="false" outlineLevel="0" collapsed="false">
      <c r="A21" s="8" t="s">
        <v>259</v>
      </c>
      <c r="B21" s="2"/>
      <c r="C21" s="2"/>
      <c r="D21" s="2"/>
      <c r="E21" s="2"/>
      <c r="F21" s="21" t="n">
        <f aca="false">-F20*Assumptions!$C$30</f>
        <v>-0</v>
      </c>
      <c r="G21" s="21" t="n">
        <f aca="false">-G20*Assumptions!$C$30</f>
        <v>-0</v>
      </c>
      <c r="H21" s="21" t="n">
        <f aca="false">-H20*Assumptions!$C$30</f>
        <v>-0</v>
      </c>
      <c r="I21" s="21" t="n">
        <f aca="false">-I20*Assumptions!$C$30</f>
        <v>-0</v>
      </c>
      <c r="J21" s="21" t="n">
        <f aca="false">-J20*Assumptions!$C$30</f>
        <v>-0</v>
      </c>
      <c r="K21" s="21" t="n">
        <f aca="false">-K20*Assumptions!$C$30</f>
        <v>-13376</v>
      </c>
      <c r="L21" s="21" t="n">
        <f aca="false">-L20*Assumptions!$C$30</f>
        <v>-21401.6</v>
      </c>
      <c r="M21" s="21" t="n">
        <f aca="false">-M20*Assumptions!$C$30</f>
        <v>-28184.2</v>
      </c>
      <c r="N21" s="21" t="n">
        <f aca="false">-N20*Assumptions!$C$30</f>
        <v>-35601.1333333333</v>
      </c>
      <c r="O21" s="21" t="n">
        <f aca="false">-O20*Assumptions!$C$30</f>
        <v>-40342.8666666667</v>
      </c>
      <c r="P21" s="21" t="n">
        <f aca="false">-P20*Assumptions!$C$30</f>
        <v>-45084.6</v>
      </c>
      <c r="Q21" s="21" t="n">
        <f aca="false">-Q20*Assumptions!$C$30</f>
        <v>-50226.3333333333</v>
      </c>
      <c r="R21" s="21" t="n">
        <f aca="false">-R20*Assumptions!$C$30</f>
        <v>-54297.9866666667</v>
      </c>
      <c r="S21" s="21" t="n">
        <f aca="false">-S20*Assumptions!$C$30</f>
        <v>-56764.52</v>
      </c>
      <c r="T21" s="21" t="n">
        <f aca="false">-T20*Assumptions!$C$30</f>
        <v>-60301.1333333333</v>
      </c>
      <c r="U21" s="21" t="n">
        <f aca="false">-U20*Assumptions!$C$30</f>
        <v>-61335.4666666667</v>
      </c>
      <c r="V21" s="21" t="n">
        <f aca="false">-V20*Assumptions!$C$30</f>
        <v>-63439.88</v>
      </c>
      <c r="W21" s="21" t="n">
        <f aca="false">-W20*Assumptions!$C$30</f>
        <v>-63439.88</v>
      </c>
      <c r="X21" s="21" t="n">
        <f aca="false">-X20*Assumptions!$C$30</f>
        <v>-63439.88</v>
      </c>
      <c r="Y21" s="21" t="n">
        <f aca="false">-Y20*Assumptions!$C$30</f>
        <v>-63439.88</v>
      </c>
      <c r="Z21" s="21" t="n">
        <f aca="false">-Z20*Assumptions!$C$30</f>
        <v>-63439.88</v>
      </c>
      <c r="AA21" s="21" t="n">
        <f aca="false">-AA20*Assumptions!$C$30</f>
        <v>-63439.88</v>
      </c>
      <c r="AB21" s="21" t="n">
        <f aca="false">-AB20*Assumptions!$C$30</f>
        <v>-63439.88</v>
      </c>
      <c r="AC21" s="21" t="n">
        <f aca="false">-AC20*Assumptions!$C$30</f>
        <v>-63439.88</v>
      </c>
      <c r="AD21" s="21" t="n">
        <f aca="false">-AD20*Assumptions!$C$30</f>
        <v>-66996.35</v>
      </c>
      <c r="AE21" s="21" t="n">
        <f aca="false">-AE20*Assumptions!$C$30</f>
        <v>-66996.35</v>
      </c>
      <c r="AF21" s="21" t="n">
        <f aca="false">-AF20*Assumptions!$C$30</f>
        <v>-66996.35</v>
      </c>
      <c r="AG21" s="21" t="n">
        <f aca="false">-AG20*Assumptions!$C$30</f>
        <v>-66996.35</v>
      </c>
      <c r="AH21" s="21" t="n">
        <f aca="false">-AH20*Assumptions!$C$30</f>
        <v>-66996.35</v>
      </c>
      <c r="AI21" s="21" t="n">
        <f aca="false">-AI20*Assumptions!$C$30</f>
        <v>-66996.35</v>
      </c>
      <c r="AJ21" s="21" t="n">
        <f aca="false">-AJ20*Assumptions!$C$30</f>
        <v>-66996.35</v>
      </c>
      <c r="AK21" s="21" t="n">
        <f aca="false">-AK20*Assumptions!$C$30</f>
        <v>-66996.35</v>
      </c>
      <c r="AL21" s="21" t="n">
        <f aca="false">-AL20*Assumptions!$C$30</f>
        <v>-66996.35</v>
      </c>
      <c r="AM21" s="21" t="n">
        <f aca="false">-AM20*Assumptions!$C$30</f>
        <v>-66996.35</v>
      </c>
      <c r="AN21" s="21" t="n">
        <f aca="false">-AN20*Assumptions!$C$30</f>
        <v>-66996.35</v>
      </c>
      <c r="AO21" s="21" t="n">
        <f aca="false">-AO20*Assumptions!$C$30</f>
        <v>-66996.35</v>
      </c>
    </row>
    <row r="22" customFormat="false" ht="15" hidden="false" customHeight="false" outlineLevel="0" collapsed="false">
      <c r="A22" s="6" t="s">
        <v>260</v>
      </c>
      <c r="B22" s="2"/>
      <c r="C22" s="27" t="n">
        <v>0</v>
      </c>
      <c r="D22" s="27" t="n">
        <v>0</v>
      </c>
      <c r="E22" s="27" t="n">
        <v>0</v>
      </c>
      <c r="F22" s="24" t="n">
        <f aca="false">F20+F21</f>
        <v>0</v>
      </c>
      <c r="G22" s="24" t="n">
        <f aca="false">G20+G21</f>
        <v>0</v>
      </c>
      <c r="H22" s="24" t="n">
        <f aca="false">H20+H21</f>
        <v>0</v>
      </c>
      <c r="I22" s="24" t="n">
        <f aca="false">I20+I21</f>
        <v>0</v>
      </c>
      <c r="J22" s="24" t="n">
        <f aca="false">J20+J21</f>
        <v>0</v>
      </c>
      <c r="K22" s="24" t="n">
        <f aca="false">K20+K21</f>
        <v>153824</v>
      </c>
      <c r="L22" s="24" t="n">
        <f aca="false">L20+L21</f>
        <v>246118.4</v>
      </c>
      <c r="M22" s="24" t="n">
        <f aca="false">M20+M21</f>
        <v>324118.3</v>
      </c>
      <c r="N22" s="24" t="n">
        <f aca="false">N20+N21</f>
        <v>409413.033333333</v>
      </c>
      <c r="O22" s="24" t="n">
        <f aca="false">O20+O21</f>
        <v>463942.966666667</v>
      </c>
      <c r="P22" s="24" t="n">
        <f aca="false">P20+P21</f>
        <v>518472.9</v>
      </c>
      <c r="Q22" s="24" t="n">
        <f aca="false">Q20+Q21</f>
        <v>577602.833333333</v>
      </c>
      <c r="R22" s="24" t="n">
        <f aca="false">R20+R21</f>
        <v>624426.846666667</v>
      </c>
      <c r="S22" s="24" t="n">
        <f aca="false">S20+S21</f>
        <v>652791.98</v>
      </c>
      <c r="T22" s="24" t="n">
        <f aca="false">T20+T21</f>
        <v>693463.033333333</v>
      </c>
      <c r="U22" s="24" t="n">
        <f aca="false">U20+U21</f>
        <v>705357.866666667</v>
      </c>
      <c r="V22" s="24" t="n">
        <f aca="false">V20+V21</f>
        <v>729558.62</v>
      </c>
      <c r="W22" s="24" t="n">
        <f aca="false">W20+W21</f>
        <v>729558.62</v>
      </c>
      <c r="X22" s="24" t="n">
        <f aca="false">X20+X21</f>
        <v>729558.62</v>
      </c>
      <c r="Y22" s="24" t="n">
        <f aca="false">Y20+Y21</f>
        <v>729558.62</v>
      </c>
      <c r="Z22" s="24" t="n">
        <f aca="false">Z20+Z21</f>
        <v>729558.62</v>
      </c>
      <c r="AA22" s="24" t="n">
        <f aca="false">AA20+AA21</f>
        <v>729558.62</v>
      </c>
      <c r="AB22" s="24" t="n">
        <f aca="false">AB20+AB21</f>
        <v>729558.62</v>
      </c>
      <c r="AC22" s="24" t="n">
        <f aca="false">AC20+AC21</f>
        <v>729558.62</v>
      </c>
      <c r="AD22" s="24" t="n">
        <f aca="false">AD20+AD21</f>
        <v>770458.025</v>
      </c>
      <c r="AE22" s="24" t="n">
        <f aca="false">AE20+AE21</f>
        <v>770458.025</v>
      </c>
      <c r="AF22" s="24" t="n">
        <f aca="false">AF20+AF21</f>
        <v>770458.025</v>
      </c>
      <c r="AG22" s="24" t="n">
        <f aca="false">AG20+AG21</f>
        <v>770458.025</v>
      </c>
      <c r="AH22" s="24" t="n">
        <f aca="false">AH20+AH21</f>
        <v>770458.025</v>
      </c>
      <c r="AI22" s="24" t="n">
        <f aca="false">AI20+AI21</f>
        <v>770458.025</v>
      </c>
      <c r="AJ22" s="24" t="n">
        <f aca="false">AJ20+AJ21</f>
        <v>770458.025</v>
      </c>
      <c r="AK22" s="24" t="n">
        <f aca="false">AK20+AK21</f>
        <v>770458.025</v>
      </c>
      <c r="AL22" s="24" t="n">
        <f aca="false">AL20+AL21</f>
        <v>770458.025</v>
      </c>
      <c r="AM22" s="24" t="n">
        <f aca="false">AM20+AM21</f>
        <v>770458.025</v>
      </c>
      <c r="AN22" s="24" t="n">
        <f aca="false">AN20+AN21</f>
        <v>770458.025</v>
      </c>
      <c r="AO22" s="24" t="n">
        <f aca="false">AO20+AO21</f>
        <v>770458.025</v>
      </c>
    </row>
    <row r="23" customFormat="false" ht="15" hidden="false" customHeight="false" outlineLevel="0" collapsed="false">
      <c r="A23" s="12" t="s">
        <v>261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customFormat="false" ht="15" hidden="false" customHeight="false" outlineLevel="0" collapsed="false">
      <c r="A24" s="8" t="s">
        <v>262</v>
      </c>
      <c r="B24" s="2"/>
      <c r="C24" s="2"/>
      <c r="D24" s="2"/>
      <c r="E24" s="2"/>
      <c r="F24" s="21" t="n">
        <f aca="false">SUMPRODUCT((Staffing!$F$5:$F$23&lt;=F4)*(Staffing!$C$5:$C$23="Fixed")*Staffing!$D$5:$D$23*Staffing!$I$5:$I$23*(1+Assumptions!$B$36*Staffing!$J$5:$J$23))/12</f>
        <v>20333.3333333333</v>
      </c>
      <c r="G24" s="21" t="n">
        <f aca="false">SUMPRODUCT((Staffing!$F$5:$F$23&lt;=G4)*(Staffing!$C$5:$C$23="Fixed")*Staffing!$D$5:$D$23*Staffing!$I$5:$I$23*(1+Assumptions!$B$36*Staffing!$J$5:$J$23))/12</f>
        <v>20333.3333333333</v>
      </c>
      <c r="H24" s="21" t="n">
        <f aca="false">SUMPRODUCT((Staffing!$F$5:$F$23&lt;=H4)*(Staffing!$C$5:$C$23="Fixed")*Staffing!$D$5:$D$23*Staffing!$I$5:$I$23*(1+Assumptions!$B$36*Staffing!$J$5:$J$23))/12</f>
        <v>38633.3333333333</v>
      </c>
      <c r="I24" s="21" t="n">
        <f aca="false">SUMPRODUCT((Staffing!$F$5:$F$23&lt;=I4)*(Staffing!$C$5:$C$23="Fixed")*Staffing!$D$5:$D$23*Staffing!$I$5:$I$23*(1+Assumptions!$B$36*Staffing!$J$5:$J$23))/12</f>
        <v>49308.3333333333</v>
      </c>
      <c r="J24" s="21" t="n">
        <f aca="false">SUMPRODUCT((Staffing!$F$5:$F$23&lt;=J4)*(Staffing!$C$5:$C$23="Fixed")*Staffing!$D$5:$D$23*Staffing!$I$5:$I$23*(1+Assumptions!$B$36*Staffing!$J$5:$J$23))/12</f>
        <v>177774.333333333</v>
      </c>
      <c r="K24" s="21" t="n">
        <f aca="false">SUMPRODUCT((Staffing!$F$5:$F$23&lt;=K4)*(Staffing!$C$5:$C$23="Fixed")*Staffing!$D$5:$D$23*Staffing!$I$5:$I$23*(1+Assumptions!$B$36*Staffing!$J$5:$J$23))/12</f>
        <v>177774.333333333</v>
      </c>
      <c r="L24" s="21" t="n">
        <f aca="false">SUMPRODUCT((Staffing!$F$5:$F$23&lt;=L4)*(Staffing!$C$5:$C$23="Fixed")*Staffing!$D$5:$D$23*Staffing!$I$5:$I$23*(1+Assumptions!$B$36*Staffing!$J$5:$J$23))/12</f>
        <v>177774.333333333</v>
      </c>
      <c r="M24" s="21" t="n">
        <f aca="false">SUMPRODUCT((Staffing!$F$5:$F$23&lt;=M4)*(Staffing!$C$5:$C$23="Fixed")*Staffing!$D$5:$D$23*Staffing!$I$5:$I$23*(1+Assumptions!$B$36*Staffing!$J$5:$J$23))/12</f>
        <v>177774.333333333</v>
      </c>
      <c r="N24" s="21" t="n">
        <f aca="false">SUMPRODUCT((Staffing!$F$5:$F$23&lt;=N4)*(Staffing!$C$5:$C$23="Fixed")*Staffing!$D$5:$D$23*Staffing!$I$5:$I$23*(1+Assumptions!$B$36*Staffing!$J$5:$J$23))/12</f>
        <v>177774.333333333</v>
      </c>
      <c r="O24" s="21" t="n">
        <f aca="false">SUMPRODUCT((Staffing!$F$5:$F$23&lt;=O4)*(Staffing!$C$5:$C$23="Fixed")*Staffing!$D$5:$D$23*Staffing!$I$5:$I$23*(1+Assumptions!$B$36*Staffing!$J$5:$J$23))/12</f>
        <v>177774.333333333</v>
      </c>
      <c r="P24" s="21" t="n">
        <f aca="false">SUMPRODUCT((Staffing!$F$5:$F$23&lt;=P4)*(Staffing!$C$5:$C$23="Fixed")*Staffing!$D$5:$D$23*Staffing!$I$5:$I$23*(1+Assumptions!$B$36*Staffing!$J$5:$J$23))/12</f>
        <v>177774.333333333</v>
      </c>
      <c r="Q24" s="21" t="n">
        <f aca="false">SUMPRODUCT((Staffing!$F$5:$F$23&lt;=Q4)*(Staffing!$C$5:$C$23="Fixed")*Staffing!$D$5:$D$23*Staffing!$I$5:$I$23*(1+Assumptions!$B$36*Staffing!$J$5:$J$23))/12</f>
        <v>177774.333333333</v>
      </c>
      <c r="R24" s="21" t="n">
        <f aca="false">SUMPRODUCT((Staffing!$F$5:$F$23&lt;=R4)*(Staffing!$C$5:$C$23="Fixed")*Staffing!$D$5:$D$23*Staffing!$I$5:$I$23*(1+Assumptions!$B$36*Staffing!$J$5:$J$23))/12</f>
        <v>177774.333333333</v>
      </c>
      <c r="S24" s="21" t="n">
        <f aca="false">SUMPRODUCT((Staffing!$F$5:$F$23&lt;=S4)*(Staffing!$C$5:$C$23="Fixed")*Staffing!$D$5:$D$23*Staffing!$I$5:$I$23*(1+Assumptions!$B$36*Staffing!$J$5:$J$23))/12</f>
        <v>177774.333333333</v>
      </c>
      <c r="T24" s="21" t="n">
        <f aca="false">SUMPRODUCT((Staffing!$F$5:$F$23&lt;=T4)*(Staffing!$C$5:$C$23="Fixed")*Staffing!$D$5:$D$23*Staffing!$I$5:$I$23*(1+Assumptions!$B$36*Staffing!$J$5:$J$23))/12</f>
        <v>177774.333333333</v>
      </c>
      <c r="U24" s="21" t="n">
        <f aca="false">SUMPRODUCT((Staffing!$F$5:$F$23&lt;=U4)*(Staffing!$C$5:$C$23="Fixed")*Staffing!$D$5:$D$23*Staffing!$I$5:$I$23*(1+Assumptions!$B$36*Staffing!$J$5:$J$23))/12</f>
        <v>177774.333333333</v>
      </c>
      <c r="V24" s="21" t="n">
        <f aca="false">SUMPRODUCT((Staffing!$F$5:$F$23&lt;=V4)*(Staffing!$C$5:$C$23="Fixed")*Staffing!$D$5:$D$23*Staffing!$I$5:$I$23*(1+Assumptions!$B$36*Staffing!$J$5:$J$23))/12</f>
        <v>177774.333333333</v>
      </c>
      <c r="W24" s="21" t="n">
        <f aca="false">SUMPRODUCT((Staffing!$F$5:$F$23&lt;=W4)*(Staffing!$C$5:$C$23="Fixed")*Staffing!$D$5:$D$23*Staffing!$I$5:$I$23*(1+Assumptions!$B$36*Staffing!$J$5:$J$23))/12</f>
        <v>177774.333333333</v>
      </c>
      <c r="X24" s="21" t="n">
        <f aca="false">SUMPRODUCT((Staffing!$F$5:$F$23&lt;=X4)*(Staffing!$C$5:$C$23="Fixed")*Staffing!$D$5:$D$23*Staffing!$I$5:$I$23*(1+Assumptions!$B$36*Staffing!$J$5:$J$23))/12</f>
        <v>177774.333333333</v>
      </c>
      <c r="Y24" s="21" t="n">
        <f aca="false">SUMPRODUCT((Staffing!$F$5:$F$23&lt;=Y4)*(Staffing!$C$5:$C$23="Fixed")*Staffing!$D$5:$D$23*Staffing!$I$5:$I$23*(1+Assumptions!$B$36*Staffing!$J$5:$J$23))/12</f>
        <v>177774.333333333</v>
      </c>
      <c r="Z24" s="21" t="n">
        <f aca="false">SUMPRODUCT((Staffing!$F$5:$F$23&lt;=Z4)*(Staffing!$C$5:$C$23="Fixed")*Staffing!$D$5:$D$23*Staffing!$I$5:$I$23*(1+Assumptions!$B$36*Staffing!$J$5:$J$23))/12</f>
        <v>177774.333333333</v>
      </c>
      <c r="AA24" s="21" t="n">
        <f aca="false">SUMPRODUCT((Staffing!$F$5:$F$23&lt;=AA4)*(Staffing!$C$5:$C$23="Fixed")*Staffing!$D$5:$D$23*Staffing!$I$5:$I$23*(1+Assumptions!$B$36*Staffing!$J$5:$J$23))/12</f>
        <v>177774.333333333</v>
      </c>
      <c r="AB24" s="21" t="n">
        <f aca="false">SUMPRODUCT((Staffing!$F$5:$F$23&lt;=AB4)*(Staffing!$C$5:$C$23="Fixed")*Staffing!$D$5:$D$23*Staffing!$I$5:$I$23*(1+Assumptions!$B$36*Staffing!$J$5:$J$23))/12</f>
        <v>177774.333333333</v>
      </c>
      <c r="AC24" s="21" t="n">
        <f aca="false">SUMPRODUCT((Staffing!$F$5:$F$23&lt;=AC4)*(Staffing!$C$5:$C$23="Fixed")*Staffing!$D$5:$D$23*Staffing!$I$5:$I$23*(1+Assumptions!$B$36*Staffing!$J$5:$J$23))/12</f>
        <v>177774.333333333</v>
      </c>
      <c r="AD24" s="21" t="n">
        <f aca="false">SUMPRODUCT((Staffing!$F$5:$F$23&lt;=AD4)*(Staffing!$C$5:$C$23="Fixed")*Staffing!$D$5:$D$23*Staffing!$I$5:$I$23*(1+Assumptions!$B$36*Staffing!$J$5:$J$23))/12</f>
        <v>177774.333333333</v>
      </c>
      <c r="AE24" s="21" t="n">
        <f aca="false">SUMPRODUCT((Staffing!$F$5:$F$23&lt;=AE4)*(Staffing!$C$5:$C$23="Fixed")*Staffing!$D$5:$D$23*Staffing!$I$5:$I$23*(1+Assumptions!$B$36*Staffing!$J$5:$J$23))/12</f>
        <v>177774.333333333</v>
      </c>
      <c r="AF24" s="21" t="n">
        <f aca="false">SUMPRODUCT((Staffing!$F$5:$F$23&lt;=AF4)*(Staffing!$C$5:$C$23="Fixed")*Staffing!$D$5:$D$23*Staffing!$I$5:$I$23*(1+Assumptions!$B$36*Staffing!$J$5:$J$23))/12</f>
        <v>177774.333333333</v>
      </c>
      <c r="AG24" s="21" t="n">
        <f aca="false">SUMPRODUCT((Staffing!$F$5:$F$23&lt;=AG4)*(Staffing!$C$5:$C$23="Fixed")*Staffing!$D$5:$D$23*Staffing!$I$5:$I$23*(1+Assumptions!$B$36*Staffing!$J$5:$J$23))/12</f>
        <v>177774.333333333</v>
      </c>
      <c r="AH24" s="21" t="n">
        <f aca="false">SUMPRODUCT((Staffing!$F$5:$F$23&lt;=AH4)*(Staffing!$C$5:$C$23="Fixed")*Staffing!$D$5:$D$23*Staffing!$I$5:$I$23*(1+Assumptions!$B$36*Staffing!$J$5:$J$23))/12</f>
        <v>177774.333333333</v>
      </c>
      <c r="AI24" s="21" t="n">
        <f aca="false">SUMPRODUCT((Staffing!$F$5:$F$23&lt;=AI4)*(Staffing!$C$5:$C$23="Fixed")*Staffing!$D$5:$D$23*Staffing!$I$5:$I$23*(1+Assumptions!$B$36*Staffing!$J$5:$J$23))/12</f>
        <v>177774.333333333</v>
      </c>
      <c r="AJ24" s="21" t="n">
        <f aca="false">SUMPRODUCT((Staffing!$F$5:$F$23&lt;=AJ4)*(Staffing!$C$5:$C$23="Fixed")*Staffing!$D$5:$D$23*Staffing!$I$5:$I$23*(1+Assumptions!$B$36*Staffing!$J$5:$J$23))/12</f>
        <v>177774.333333333</v>
      </c>
      <c r="AK24" s="21" t="n">
        <f aca="false">SUMPRODUCT((Staffing!$F$5:$F$23&lt;=AK4)*(Staffing!$C$5:$C$23="Fixed")*Staffing!$D$5:$D$23*Staffing!$I$5:$I$23*(1+Assumptions!$B$36*Staffing!$J$5:$J$23))/12</f>
        <v>177774.333333333</v>
      </c>
      <c r="AL24" s="21" t="n">
        <f aca="false">SUMPRODUCT((Staffing!$F$5:$F$23&lt;=AL4)*(Staffing!$C$5:$C$23="Fixed")*Staffing!$D$5:$D$23*Staffing!$I$5:$I$23*(1+Assumptions!$B$36*Staffing!$J$5:$J$23))/12</f>
        <v>177774.333333333</v>
      </c>
      <c r="AM24" s="21" t="n">
        <f aca="false">SUMPRODUCT((Staffing!$F$5:$F$23&lt;=AM4)*(Staffing!$C$5:$C$23="Fixed")*Staffing!$D$5:$D$23*Staffing!$I$5:$I$23*(1+Assumptions!$B$36*Staffing!$J$5:$J$23))/12</f>
        <v>177774.333333333</v>
      </c>
      <c r="AN24" s="21" t="n">
        <f aca="false">SUMPRODUCT((Staffing!$F$5:$F$23&lt;=AN4)*(Staffing!$C$5:$C$23="Fixed")*Staffing!$D$5:$D$23*Staffing!$I$5:$I$23*(1+Assumptions!$B$36*Staffing!$J$5:$J$23))/12</f>
        <v>177774.333333333</v>
      </c>
      <c r="AO24" s="21" t="n">
        <f aca="false">SUMPRODUCT((Staffing!$F$5:$F$23&lt;=AO4)*(Staffing!$C$5:$C$23="Fixed")*Staffing!$D$5:$D$23*Staffing!$I$5:$I$23*(1+Assumptions!$B$36*Staffing!$J$5:$J$23))/12</f>
        <v>177774.333333333</v>
      </c>
    </row>
    <row r="25" customFormat="false" ht="15" hidden="false" customHeight="false" outlineLevel="0" collapsed="false">
      <c r="A25" s="8" t="s">
        <v>263</v>
      </c>
      <c r="B25" s="2"/>
      <c r="C25" s="2"/>
      <c r="D25" s="2"/>
      <c r="E25" s="2"/>
      <c r="F25" s="21" t="n">
        <f aca="false">SUMPRODUCT((Staffing!$F$5:$F$23&lt;=F4)*(Staffing!$C$5:$C$23="Residential")*((Staffing!$D$5:$D$23*(F10/Assumptions!$C$13)+Staffing!$E$5:$E$23+ABS(Staffing!$D$5:$D$23*(F10/Assumptions!$C$13)-Staffing!$E$5:$E$23))/2)*Staffing!$I$5:$I$23*(1+Assumptions!$B$36*Staffing!$J$5:$J$23))/12</f>
        <v>0</v>
      </c>
      <c r="G25" s="21" t="n">
        <f aca="false">SUMPRODUCT((Staffing!$F$5:$F$23&lt;=G4)*(Staffing!$C$5:$C$23="Residential")*((Staffing!$D$5:$D$23*(G10/Assumptions!$C$13)+Staffing!$E$5:$E$23+ABS(Staffing!$D$5:$D$23*(G10/Assumptions!$C$13)-Staffing!$E$5:$E$23))/2)*Staffing!$I$5:$I$23*(1+Assumptions!$B$36*Staffing!$J$5:$J$23))/12</f>
        <v>0</v>
      </c>
      <c r="H25" s="21" t="n">
        <f aca="false">SUMPRODUCT((Staffing!$F$5:$F$23&lt;=H4)*(Staffing!$C$5:$C$23="Residential")*((Staffing!$D$5:$D$23*(H10/Assumptions!$C$13)+Staffing!$E$5:$E$23+ABS(Staffing!$D$5:$D$23*(H10/Assumptions!$C$13)-Staffing!$E$5:$E$23))/2)*Staffing!$I$5:$I$23*(1+Assumptions!$B$36*Staffing!$J$5:$J$23))/12</f>
        <v>0</v>
      </c>
      <c r="I25" s="21" t="n">
        <f aca="false">SUMPRODUCT((Staffing!$F$5:$F$23&lt;=I4)*(Staffing!$C$5:$C$23="Residential")*((Staffing!$D$5:$D$23*(I10/Assumptions!$C$13)+Staffing!$E$5:$E$23+ABS(Staffing!$D$5:$D$23*(I10/Assumptions!$C$13)-Staffing!$E$5:$E$23))/2)*Staffing!$I$5:$I$23*(1+Assumptions!$B$36*Staffing!$J$5:$J$23))/12</f>
        <v>0</v>
      </c>
      <c r="J25" s="21" t="n">
        <f aca="false">SUMPRODUCT((Staffing!$F$5:$F$23&lt;=J4)*(Staffing!$C$5:$C$23="Residential")*((Staffing!$D$5:$D$23*(J10/Assumptions!$C$13)+Staffing!$E$5:$E$23+ABS(Staffing!$D$5:$D$23*(J10/Assumptions!$C$13)-Staffing!$E$5:$E$23))/2)*Staffing!$I$5:$I$23*(1+Assumptions!$B$36*Staffing!$J$5:$J$23))/12</f>
        <v>6608.33333333333</v>
      </c>
      <c r="K25" s="21" t="n">
        <f aca="false">SUMPRODUCT((Staffing!$F$5:$F$23&lt;=K4)*(Staffing!$C$5:$C$23="Residential")*((Staffing!$D$5:$D$23*(K10/Assumptions!$C$13)+Staffing!$E$5:$E$23+ABS(Staffing!$D$5:$D$23*(K10/Assumptions!$C$13)-Staffing!$E$5:$E$23))/2)*Staffing!$I$5:$I$23*(1+Assumptions!$B$36*Staffing!$J$5:$J$23))/12</f>
        <v>6608.33333333333</v>
      </c>
      <c r="L25" s="21" t="n">
        <f aca="false">SUMPRODUCT((Staffing!$F$5:$F$23&lt;=L4)*(Staffing!$C$5:$C$23="Residential")*((Staffing!$D$5:$D$23*(L10/Assumptions!$C$13)+Staffing!$E$5:$E$23+ABS(Staffing!$D$5:$D$23*(L10/Assumptions!$C$13)-Staffing!$E$5:$E$23))/2)*Staffing!$I$5:$I$23*(1+Assumptions!$B$36*Staffing!$J$5:$J$23))/12</f>
        <v>6608.33333333333</v>
      </c>
      <c r="M25" s="21" t="n">
        <f aca="false">SUMPRODUCT((Staffing!$F$5:$F$23&lt;=M4)*(Staffing!$C$5:$C$23="Residential")*((Staffing!$D$5:$D$23*(M10/Assumptions!$C$13)+Staffing!$E$5:$E$23+ABS(Staffing!$D$5:$D$23*(M10/Assumptions!$C$13)-Staffing!$E$5:$E$23))/2)*Staffing!$I$5:$I$23*(1+Assumptions!$B$36*Staffing!$J$5:$J$23))/12</f>
        <v>8058.94308943089</v>
      </c>
      <c r="N25" s="21" t="n">
        <f aca="false">SUMPRODUCT((Staffing!$F$5:$F$23&lt;=N4)*(Staffing!$C$5:$C$23="Residential")*((Staffing!$D$5:$D$23*(N10/Assumptions!$C$13)+Staffing!$E$5:$E$23+ABS(Staffing!$D$5:$D$23*(N10/Assumptions!$C$13)-Staffing!$E$5:$E$23))/2)*Staffing!$I$5:$I$23*(1+Assumptions!$B$36*Staffing!$J$5:$J$23))/12</f>
        <v>9670.73170731707</v>
      </c>
      <c r="O25" s="21" t="n">
        <f aca="false">SUMPRODUCT((Staffing!$F$5:$F$23&lt;=O4)*(Staffing!$C$5:$C$23="Residential")*((Staffing!$D$5:$D$23*(O10/Assumptions!$C$13)+Staffing!$E$5:$E$23+ABS(Staffing!$D$5:$D$23*(O10/Assumptions!$C$13)-Staffing!$E$5:$E$23))/2)*Staffing!$I$5:$I$23*(1+Assumptions!$B$36*Staffing!$J$5:$J$23))/12</f>
        <v>10476.6260162602</v>
      </c>
      <c r="P25" s="21" t="n">
        <f aca="false">SUMPRODUCT((Staffing!$F$5:$F$23&lt;=P4)*(Staffing!$C$5:$C$23="Residential")*((Staffing!$D$5:$D$23*(P10/Assumptions!$C$13)+Staffing!$E$5:$E$23+ABS(Staffing!$D$5:$D$23*(P10/Assumptions!$C$13)-Staffing!$E$5:$E$23))/2)*Staffing!$I$5:$I$23*(1+Assumptions!$B$36*Staffing!$J$5:$J$23))/12</f>
        <v>11282.5203252033</v>
      </c>
      <c r="Q25" s="21" t="n">
        <f aca="false">SUMPRODUCT((Staffing!$F$5:$F$23&lt;=Q4)*(Staffing!$C$5:$C$23="Residential")*((Staffing!$D$5:$D$23*(Q10/Assumptions!$C$13)+Staffing!$E$5:$E$23+ABS(Staffing!$D$5:$D$23*(Q10/Assumptions!$C$13)-Staffing!$E$5:$E$23))/2)*Staffing!$I$5:$I$23*(1+Assumptions!$B$36*Staffing!$J$5:$J$23))/12</f>
        <v>12088.4146341463</v>
      </c>
      <c r="R25" s="21" t="n">
        <f aca="false">SUMPRODUCT((Staffing!$F$5:$F$23&lt;=R4)*(Staffing!$C$5:$C$23="Residential")*((Staffing!$D$5:$D$23*(R10/Assumptions!$C$13)+Staffing!$E$5:$E$23+ABS(Staffing!$D$5:$D$23*(R10/Assumptions!$C$13)-Staffing!$E$5:$E$23))/2)*Staffing!$I$5:$I$23*(1+Assumptions!$B$36*Staffing!$J$5:$J$23))/12</f>
        <v>12571.9512195122</v>
      </c>
      <c r="S25" s="21" t="n">
        <f aca="false">SUMPRODUCT((Staffing!$F$5:$F$23&lt;=S4)*(Staffing!$C$5:$C$23="Residential")*((Staffing!$D$5:$D$23*(S10/Assumptions!$C$13)+Staffing!$E$5:$E$23+ABS(Staffing!$D$5:$D$23*(S10/Assumptions!$C$13)-Staffing!$E$5:$E$23))/2)*Staffing!$I$5:$I$23*(1+Assumptions!$B$36*Staffing!$J$5:$J$23))/12</f>
        <v>12571.9512195122</v>
      </c>
      <c r="T25" s="21" t="n">
        <f aca="false">SUMPRODUCT((Staffing!$F$5:$F$23&lt;=T4)*(Staffing!$C$5:$C$23="Residential")*((Staffing!$D$5:$D$23*(T10/Assumptions!$C$13)+Staffing!$E$5:$E$23+ABS(Staffing!$D$5:$D$23*(T10/Assumptions!$C$13)-Staffing!$E$5:$E$23))/2)*Staffing!$I$5:$I$23*(1+Assumptions!$B$36*Staffing!$J$5:$J$23))/12</f>
        <v>12894.3089430894</v>
      </c>
      <c r="U25" s="21" t="n">
        <f aca="false">SUMPRODUCT((Staffing!$F$5:$F$23&lt;=U4)*(Staffing!$C$5:$C$23="Residential")*((Staffing!$D$5:$D$23*(U10/Assumptions!$C$13)+Staffing!$E$5:$E$23+ABS(Staffing!$D$5:$D$23*(U10/Assumptions!$C$13)-Staffing!$E$5:$E$23))/2)*Staffing!$I$5:$I$23*(1+Assumptions!$B$36*Staffing!$J$5:$J$23))/12</f>
        <v>12894.3089430894</v>
      </c>
      <c r="V25" s="21" t="n">
        <f aca="false">SUMPRODUCT((Staffing!$F$5:$F$23&lt;=V4)*(Staffing!$C$5:$C$23="Residential")*((Staffing!$D$5:$D$23*(V10/Assumptions!$C$13)+Staffing!$E$5:$E$23+ABS(Staffing!$D$5:$D$23*(V10/Assumptions!$C$13)-Staffing!$E$5:$E$23))/2)*Staffing!$I$5:$I$23*(1+Assumptions!$B$36*Staffing!$J$5:$J$23))/12</f>
        <v>13216.6666666667</v>
      </c>
      <c r="W25" s="21" t="n">
        <f aca="false">SUMPRODUCT((Staffing!$F$5:$F$23&lt;=W4)*(Staffing!$C$5:$C$23="Residential")*((Staffing!$D$5:$D$23*(W10/Assumptions!$C$13)+Staffing!$E$5:$E$23+ABS(Staffing!$D$5:$D$23*(W10/Assumptions!$C$13)-Staffing!$E$5:$E$23))/2)*Staffing!$I$5:$I$23*(1+Assumptions!$B$36*Staffing!$J$5:$J$23))/12</f>
        <v>13216.6666666667</v>
      </c>
      <c r="X25" s="21" t="n">
        <f aca="false">SUMPRODUCT((Staffing!$F$5:$F$23&lt;=X4)*(Staffing!$C$5:$C$23="Residential")*((Staffing!$D$5:$D$23*(X10/Assumptions!$C$13)+Staffing!$E$5:$E$23+ABS(Staffing!$D$5:$D$23*(X10/Assumptions!$C$13)-Staffing!$E$5:$E$23))/2)*Staffing!$I$5:$I$23*(1+Assumptions!$B$36*Staffing!$J$5:$J$23))/12</f>
        <v>13216.6666666667</v>
      </c>
      <c r="Y25" s="21" t="n">
        <f aca="false">SUMPRODUCT((Staffing!$F$5:$F$23&lt;=Y4)*(Staffing!$C$5:$C$23="Residential")*((Staffing!$D$5:$D$23*(Y10/Assumptions!$C$13)+Staffing!$E$5:$E$23+ABS(Staffing!$D$5:$D$23*(Y10/Assumptions!$C$13)-Staffing!$E$5:$E$23))/2)*Staffing!$I$5:$I$23*(1+Assumptions!$B$36*Staffing!$J$5:$J$23))/12</f>
        <v>13216.6666666667</v>
      </c>
      <c r="Z25" s="21" t="n">
        <f aca="false">SUMPRODUCT((Staffing!$F$5:$F$23&lt;=Z4)*(Staffing!$C$5:$C$23="Residential")*((Staffing!$D$5:$D$23*(Z10/Assumptions!$C$13)+Staffing!$E$5:$E$23+ABS(Staffing!$D$5:$D$23*(Z10/Assumptions!$C$13)-Staffing!$E$5:$E$23))/2)*Staffing!$I$5:$I$23*(1+Assumptions!$B$36*Staffing!$J$5:$J$23))/12</f>
        <v>13216.6666666667</v>
      </c>
      <c r="AA25" s="21" t="n">
        <f aca="false">SUMPRODUCT((Staffing!$F$5:$F$23&lt;=AA4)*(Staffing!$C$5:$C$23="Residential")*((Staffing!$D$5:$D$23*(AA10/Assumptions!$C$13)+Staffing!$E$5:$E$23+ABS(Staffing!$D$5:$D$23*(AA10/Assumptions!$C$13)-Staffing!$E$5:$E$23))/2)*Staffing!$I$5:$I$23*(1+Assumptions!$B$36*Staffing!$J$5:$J$23))/12</f>
        <v>13216.6666666667</v>
      </c>
      <c r="AB25" s="21" t="n">
        <f aca="false">SUMPRODUCT((Staffing!$F$5:$F$23&lt;=AB4)*(Staffing!$C$5:$C$23="Residential")*((Staffing!$D$5:$D$23*(AB10/Assumptions!$C$13)+Staffing!$E$5:$E$23+ABS(Staffing!$D$5:$D$23*(AB10/Assumptions!$C$13)-Staffing!$E$5:$E$23))/2)*Staffing!$I$5:$I$23*(1+Assumptions!$B$36*Staffing!$J$5:$J$23))/12</f>
        <v>13216.6666666667</v>
      </c>
      <c r="AC25" s="21" t="n">
        <f aca="false">SUMPRODUCT((Staffing!$F$5:$F$23&lt;=AC4)*(Staffing!$C$5:$C$23="Residential")*((Staffing!$D$5:$D$23*(AC10/Assumptions!$C$13)+Staffing!$E$5:$E$23+ABS(Staffing!$D$5:$D$23*(AC10/Assumptions!$C$13)-Staffing!$E$5:$E$23))/2)*Staffing!$I$5:$I$23*(1+Assumptions!$B$36*Staffing!$J$5:$J$23))/12</f>
        <v>13216.6666666667</v>
      </c>
      <c r="AD25" s="21" t="n">
        <f aca="false">SUMPRODUCT((Staffing!$F$5:$F$23&lt;=AD4)*(Staffing!$C$5:$C$23="Residential")*((Staffing!$D$5:$D$23*(AD10/Assumptions!$C$13)+Staffing!$E$5:$E$23+ABS(Staffing!$D$5:$D$23*(AD10/Assumptions!$C$13)-Staffing!$E$5:$E$23))/2)*Staffing!$I$5:$I$23*(1+Assumptions!$B$36*Staffing!$J$5:$J$23))/12</f>
        <v>13700.2032520325</v>
      </c>
      <c r="AE25" s="21" t="n">
        <f aca="false">SUMPRODUCT((Staffing!$F$5:$F$23&lt;=AE4)*(Staffing!$C$5:$C$23="Residential")*((Staffing!$D$5:$D$23*(AE10/Assumptions!$C$13)+Staffing!$E$5:$E$23+ABS(Staffing!$D$5:$D$23*(AE10/Assumptions!$C$13)-Staffing!$E$5:$E$23))/2)*Staffing!$I$5:$I$23*(1+Assumptions!$B$36*Staffing!$J$5:$J$23))/12</f>
        <v>13700.2032520325</v>
      </c>
      <c r="AF25" s="21" t="n">
        <f aca="false">SUMPRODUCT((Staffing!$F$5:$F$23&lt;=AF4)*(Staffing!$C$5:$C$23="Residential")*((Staffing!$D$5:$D$23*(AF10/Assumptions!$C$13)+Staffing!$E$5:$E$23+ABS(Staffing!$D$5:$D$23*(AF10/Assumptions!$C$13)-Staffing!$E$5:$E$23))/2)*Staffing!$I$5:$I$23*(1+Assumptions!$B$36*Staffing!$J$5:$J$23))/12</f>
        <v>13700.2032520325</v>
      </c>
      <c r="AG25" s="21" t="n">
        <f aca="false">SUMPRODUCT((Staffing!$F$5:$F$23&lt;=AG4)*(Staffing!$C$5:$C$23="Residential")*((Staffing!$D$5:$D$23*(AG10/Assumptions!$C$13)+Staffing!$E$5:$E$23+ABS(Staffing!$D$5:$D$23*(AG10/Assumptions!$C$13)-Staffing!$E$5:$E$23))/2)*Staffing!$I$5:$I$23*(1+Assumptions!$B$36*Staffing!$J$5:$J$23))/12</f>
        <v>13700.2032520325</v>
      </c>
      <c r="AH25" s="21" t="n">
        <f aca="false">SUMPRODUCT((Staffing!$F$5:$F$23&lt;=AH4)*(Staffing!$C$5:$C$23="Residential")*((Staffing!$D$5:$D$23*(AH10/Assumptions!$C$13)+Staffing!$E$5:$E$23+ABS(Staffing!$D$5:$D$23*(AH10/Assumptions!$C$13)-Staffing!$E$5:$E$23))/2)*Staffing!$I$5:$I$23*(1+Assumptions!$B$36*Staffing!$J$5:$J$23))/12</f>
        <v>13700.2032520325</v>
      </c>
      <c r="AI25" s="21" t="n">
        <f aca="false">SUMPRODUCT((Staffing!$F$5:$F$23&lt;=AI4)*(Staffing!$C$5:$C$23="Residential")*((Staffing!$D$5:$D$23*(AI10/Assumptions!$C$13)+Staffing!$E$5:$E$23+ABS(Staffing!$D$5:$D$23*(AI10/Assumptions!$C$13)-Staffing!$E$5:$E$23))/2)*Staffing!$I$5:$I$23*(1+Assumptions!$B$36*Staffing!$J$5:$J$23))/12</f>
        <v>13700.2032520325</v>
      </c>
      <c r="AJ25" s="21" t="n">
        <f aca="false">SUMPRODUCT((Staffing!$F$5:$F$23&lt;=AJ4)*(Staffing!$C$5:$C$23="Residential")*((Staffing!$D$5:$D$23*(AJ10/Assumptions!$C$13)+Staffing!$E$5:$E$23+ABS(Staffing!$D$5:$D$23*(AJ10/Assumptions!$C$13)-Staffing!$E$5:$E$23))/2)*Staffing!$I$5:$I$23*(1+Assumptions!$B$36*Staffing!$J$5:$J$23))/12</f>
        <v>13700.2032520325</v>
      </c>
      <c r="AK25" s="21" t="n">
        <f aca="false">SUMPRODUCT((Staffing!$F$5:$F$23&lt;=AK4)*(Staffing!$C$5:$C$23="Residential")*((Staffing!$D$5:$D$23*(AK10/Assumptions!$C$13)+Staffing!$E$5:$E$23+ABS(Staffing!$D$5:$D$23*(AK10/Assumptions!$C$13)-Staffing!$E$5:$E$23))/2)*Staffing!$I$5:$I$23*(1+Assumptions!$B$36*Staffing!$J$5:$J$23))/12</f>
        <v>13700.2032520325</v>
      </c>
      <c r="AL25" s="21" t="n">
        <f aca="false">SUMPRODUCT((Staffing!$F$5:$F$23&lt;=AL4)*(Staffing!$C$5:$C$23="Residential")*((Staffing!$D$5:$D$23*(AL10/Assumptions!$C$13)+Staffing!$E$5:$E$23+ABS(Staffing!$D$5:$D$23*(AL10/Assumptions!$C$13)-Staffing!$E$5:$E$23))/2)*Staffing!$I$5:$I$23*(1+Assumptions!$B$36*Staffing!$J$5:$J$23))/12</f>
        <v>13700.2032520325</v>
      </c>
      <c r="AM25" s="21" t="n">
        <f aca="false">SUMPRODUCT((Staffing!$F$5:$F$23&lt;=AM4)*(Staffing!$C$5:$C$23="Residential")*((Staffing!$D$5:$D$23*(AM10/Assumptions!$C$13)+Staffing!$E$5:$E$23+ABS(Staffing!$D$5:$D$23*(AM10/Assumptions!$C$13)-Staffing!$E$5:$E$23))/2)*Staffing!$I$5:$I$23*(1+Assumptions!$B$36*Staffing!$J$5:$J$23))/12</f>
        <v>13700.2032520325</v>
      </c>
      <c r="AN25" s="21" t="n">
        <f aca="false">SUMPRODUCT((Staffing!$F$5:$F$23&lt;=AN4)*(Staffing!$C$5:$C$23="Residential")*((Staffing!$D$5:$D$23*(AN10/Assumptions!$C$13)+Staffing!$E$5:$E$23+ABS(Staffing!$D$5:$D$23*(AN10/Assumptions!$C$13)-Staffing!$E$5:$E$23))/2)*Staffing!$I$5:$I$23*(1+Assumptions!$B$36*Staffing!$J$5:$J$23))/12</f>
        <v>13700.2032520325</v>
      </c>
      <c r="AO25" s="21" t="n">
        <f aca="false">SUMPRODUCT((Staffing!$F$5:$F$23&lt;=AO4)*(Staffing!$C$5:$C$23="Residential")*((Staffing!$D$5:$D$23*(AO10/Assumptions!$C$13)+Staffing!$E$5:$E$23+ABS(Staffing!$D$5:$D$23*(AO10/Assumptions!$C$13)-Staffing!$E$5:$E$23))/2)*Staffing!$I$5:$I$23*(1+Assumptions!$B$36*Staffing!$J$5:$J$23))/12</f>
        <v>13700.2032520325</v>
      </c>
    </row>
    <row r="26" customFormat="false" ht="15" hidden="false" customHeight="false" outlineLevel="0" collapsed="false">
      <c r="A26" s="8" t="s">
        <v>264</v>
      </c>
      <c r="B26" s="2"/>
      <c r="C26" s="2"/>
      <c r="D26" s="2"/>
      <c r="E26" s="2"/>
      <c r="F26" s="21" t="n">
        <f aca="false">SUMPRODUCT((Staffing!$F$5:$F$23&lt;=F4)*(Staffing!$C$5:$C$23="Day program")*((Staffing!$D$5:$D$23*((F12+F13)/(Assumptions!$C$15+Assumptions!$C$17))+Staffing!$E$5:$E$23+ABS(Staffing!$D$5:$D$23*((F12+F13)/(Assumptions!$C$15+Assumptions!$C$17))-Staffing!$E$5:$E$23))/2)*Staffing!$I$5:$I$23*(1+Assumptions!$B$36*Staffing!$J$5:$J$23))/12</f>
        <v>0</v>
      </c>
      <c r="G26" s="21" t="n">
        <f aca="false">SUMPRODUCT((Staffing!$F$5:$F$23&lt;=G4)*(Staffing!$C$5:$C$23="Day program")*((Staffing!$D$5:$D$23*((G12+G13)/(Assumptions!$C$15+Assumptions!$C$17))+Staffing!$E$5:$E$23+ABS(Staffing!$D$5:$D$23*((G12+G13)/(Assumptions!$C$15+Assumptions!$C$17))-Staffing!$E$5:$E$23))/2)*Staffing!$I$5:$I$23*(1+Assumptions!$B$36*Staffing!$J$5:$J$23))/12</f>
        <v>0</v>
      </c>
      <c r="H26" s="21" t="n">
        <f aca="false">SUMPRODUCT((Staffing!$F$5:$F$23&lt;=H4)*(Staffing!$C$5:$C$23="Day program")*((Staffing!$D$5:$D$23*((H12+H13)/(Assumptions!$C$15+Assumptions!$C$17))+Staffing!$E$5:$E$23+ABS(Staffing!$D$5:$D$23*((H12+H13)/(Assumptions!$C$15+Assumptions!$C$17))-Staffing!$E$5:$E$23))/2)*Staffing!$I$5:$I$23*(1+Assumptions!$B$36*Staffing!$J$5:$J$23))/12</f>
        <v>0</v>
      </c>
      <c r="I26" s="21" t="n">
        <f aca="false">SUMPRODUCT((Staffing!$F$5:$F$23&lt;=I4)*(Staffing!$C$5:$C$23="Day program")*((Staffing!$D$5:$D$23*((I12+I13)/(Assumptions!$C$15+Assumptions!$C$17))+Staffing!$E$5:$E$23+ABS(Staffing!$D$5:$D$23*((I12+I13)/(Assumptions!$C$15+Assumptions!$C$17))-Staffing!$E$5:$E$23))/2)*Staffing!$I$5:$I$23*(1+Assumptions!$B$36*Staffing!$J$5:$J$23))/12</f>
        <v>0</v>
      </c>
      <c r="J26" s="21" t="n">
        <f aca="false">SUMPRODUCT((Staffing!$F$5:$F$23&lt;=J4)*(Staffing!$C$5:$C$23="Day program")*((Staffing!$D$5:$D$23*((J12+J13)/(Assumptions!$C$15+Assumptions!$C$17))+Staffing!$E$5:$E$23+ABS(Staffing!$D$5:$D$23*((J12+J13)/(Assumptions!$C$15+Assumptions!$C$17))-Staffing!$E$5:$E$23))/2)*Staffing!$I$5:$I$23*(1+Assumptions!$B$36*Staffing!$J$5:$J$23))/12</f>
        <v>0</v>
      </c>
      <c r="K26" s="21" t="n">
        <f aca="false">SUMPRODUCT((Staffing!$F$5:$F$23&lt;=K4)*(Staffing!$C$5:$C$23="Day program")*((Staffing!$D$5:$D$23*((K12+K13)/(Assumptions!$C$15+Assumptions!$C$17))+Staffing!$E$5:$E$23+ABS(Staffing!$D$5:$D$23*((K12+K13)/(Assumptions!$C$15+Assumptions!$C$17))-Staffing!$E$5:$E$23))/2)*Staffing!$I$5:$I$23*(1+Assumptions!$B$36*Staffing!$J$5:$J$23))/12</f>
        <v>0</v>
      </c>
      <c r="L26" s="21" t="n">
        <f aca="false">SUMPRODUCT((Staffing!$F$5:$F$23&lt;=L4)*(Staffing!$C$5:$C$23="Day program")*((Staffing!$D$5:$D$23*((L12+L13)/(Assumptions!$C$15+Assumptions!$C$17))+Staffing!$E$5:$E$23+ABS(Staffing!$D$5:$D$23*((L12+L13)/(Assumptions!$C$15+Assumptions!$C$17))-Staffing!$E$5:$E$23))/2)*Staffing!$I$5:$I$23*(1+Assumptions!$B$36*Staffing!$J$5:$J$23))/12</f>
        <v>0</v>
      </c>
      <c r="M26" s="21" t="n">
        <f aca="false">SUMPRODUCT((Staffing!$F$5:$F$23&lt;=M4)*(Staffing!$C$5:$C$23="Day program")*((Staffing!$D$5:$D$23*((M12+M13)/(Assumptions!$C$15+Assumptions!$C$17))+Staffing!$E$5:$E$23+ABS(Staffing!$D$5:$D$23*((M12+M13)/(Assumptions!$C$15+Assumptions!$C$17))-Staffing!$E$5:$E$23))/2)*Staffing!$I$5:$I$23*(1+Assumptions!$B$36*Staffing!$J$5:$J$23))/12</f>
        <v>6608.33333333333</v>
      </c>
      <c r="N26" s="21" t="n">
        <f aca="false">SUMPRODUCT((Staffing!$F$5:$F$23&lt;=N4)*(Staffing!$C$5:$C$23="Day program")*((Staffing!$D$5:$D$23*((N12+N13)/(Assumptions!$C$15+Assumptions!$C$17))+Staffing!$E$5:$E$23+ABS(Staffing!$D$5:$D$23*((N12+N13)/(Assumptions!$C$15+Assumptions!$C$17))-Staffing!$E$5:$E$23))/2)*Staffing!$I$5:$I$23*(1+Assumptions!$B$36*Staffing!$J$5:$J$23))/12</f>
        <v>6608.33333333333</v>
      </c>
      <c r="O26" s="21" t="n">
        <f aca="false">SUMPRODUCT((Staffing!$F$5:$F$23&lt;=O4)*(Staffing!$C$5:$C$23="Day program")*((Staffing!$D$5:$D$23*((O12+O13)/(Assumptions!$C$15+Assumptions!$C$17))+Staffing!$E$5:$E$23+ABS(Staffing!$D$5:$D$23*((O12+O13)/(Assumptions!$C$15+Assumptions!$C$17))-Staffing!$E$5:$E$23))/2)*Staffing!$I$5:$I$23*(1+Assumptions!$B$36*Staffing!$J$5:$J$23))/12</f>
        <v>6608.33333333333</v>
      </c>
      <c r="P26" s="21" t="n">
        <f aca="false">SUMPRODUCT((Staffing!$F$5:$F$23&lt;=P4)*(Staffing!$C$5:$C$23="Day program")*((Staffing!$D$5:$D$23*((P12+P13)/(Assumptions!$C$15+Assumptions!$C$17))+Staffing!$E$5:$E$23+ABS(Staffing!$D$5:$D$23*((P12+P13)/(Assumptions!$C$15+Assumptions!$C$17))-Staffing!$E$5:$E$23))/2)*Staffing!$I$5:$I$23*(1+Assumptions!$B$36*Staffing!$J$5:$J$23))/12</f>
        <v>6608.33333333333</v>
      </c>
      <c r="Q26" s="21" t="n">
        <f aca="false">SUMPRODUCT((Staffing!$F$5:$F$23&lt;=Q4)*(Staffing!$C$5:$C$23="Day program")*((Staffing!$D$5:$D$23*((Q12+Q13)/(Assumptions!$C$15+Assumptions!$C$17))+Staffing!$E$5:$E$23+ABS(Staffing!$D$5:$D$23*((Q12+Q13)/(Assumptions!$C$15+Assumptions!$C$17))-Staffing!$E$5:$E$23))/2)*Staffing!$I$5:$I$23*(1+Assumptions!$B$36*Staffing!$J$5:$J$23))/12</f>
        <v>6934.67078189301</v>
      </c>
      <c r="R26" s="21" t="n">
        <f aca="false">SUMPRODUCT((Staffing!$F$5:$F$23&lt;=R4)*(Staffing!$C$5:$C$23="Day program")*((Staffing!$D$5:$D$23*((R12+R13)/(Assumptions!$C$15+Assumptions!$C$17))+Staffing!$E$5:$E$23+ABS(Staffing!$D$5:$D$23*((R12+R13)/(Assumptions!$C$15+Assumptions!$C$17))-Staffing!$E$5:$E$23))/2)*Staffing!$I$5:$I$23*(1+Assumptions!$B$36*Staffing!$J$5:$J$23))/12</f>
        <v>8484.77366255144</v>
      </c>
      <c r="S26" s="21" t="n">
        <f aca="false">SUMPRODUCT((Staffing!$F$5:$F$23&lt;=S4)*(Staffing!$C$5:$C$23="Day program")*((Staffing!$D$5:$D$23*((S12+S13)/(Assumptions!$C$15+Assumptions!$C$17))+Staffing!$E$5:$E$23+ABS(Staffing!$D$5:$D$23*((S12+S13)/(Assumptions!$C$15+Assumptions!$C$17))-Staffing!$E$5:$E$23))/2)*Staffing!$I$5:$I$23*(1+Assumptions!$B$36*Staffing!$J$5:$J$23))/12</f>
        <v>10034.8765432099</v>
      </c>
      <c r="T26" s="21" t="n">
        <f aca="false">SUMPRODUCT((Staffing!$F$5:$F$23&lt;=T4)*(Staffing!$C$5:$C$23="Day program")*((Staffing!$D$5:$D$23*((T12+T13)/(Assumptions!$C$15+Assumptions!$C$17))+Staffing!$E$5:$E$23+ABS(Staffing!$D$5:$D$23*((T12+T13)/(Assumptions!$C$15+Assumptions!$C$17))-Staffing!$E$5:$E$23))/2)*Staffing!$I$5:$I$23*(1+Assumptions!$B$36*Staffing!$J$5:$J$23))/12</f>
        <v>11584.9794238683</v>
      </c>
      <c r="U26" s="21" t="n">
        <f aca="false">SUMPRODUCT((Staffing!$F$5:$F$23&lt;=U4)*(Staffing!$C$5:$C$23="Day program")*((Staffing!$D$5:$D$23*((U12+U13)/(Assumptions!$C$15+Assumptions!$C$17))+Staffing!$E$5:$E$23+ABS(Staffing!$D$5:$D$23*((U12+U13)/(Assumptions!$C$15+Assumptions!$C$17))-Staffing!$E$5:$E$23))/2)*Staffing!$I$5:$I$23*(1+Assumptions!$B$36*Staffing!$J$5:$J$23))/12</f>
        <v>12400.8230452675</v>
      </c>
      <c r="V26" s="21" t="n">
        <f aca="false">SUMPRODUCT((Staffing!$F$5:$F$23&lt;=V4)*(Staffing!$C$5:$C$23="Day program")*((Staffing!$D$5:$D$23*((V12+V13)/(Assumptions!$C$15+Assumptions!$C$17))+Staffing!$E$5:$E$23+ABS(Staffing!$D$5:$D$23*((V12+V13)/(Assumptions!$C$15+Assumptions!$C$17))-Staffing!$E$5:$E$23))/2)*Staffing!$I$5:$I$23*(1+Assumptions!$B$36*Staffing!$J$5:$J$23))/12</f>
        <v>13216.6666666667</v>
      </c>
      <c r="W26" s="21" t="n">
        <f aca="false">SUMPRODUCT((Staffing!$F$5:$F$23&lt;=W4)*(Staffing!$C$5:$C$23="Day program")*((Staffing!$D$5:$D$23*((W12+W13)/(Assumptions!$C$15+Assumptions!$C$17))+Staffing!$E$5:$E$23+ABS(Staffing!$D$5:$D$23*((W12+W13)/(Assumptions!$C$15+Assumptions!$C$17))-Staffing!$E$5:$E$23))/2)*Staffing!$I$5:$I$23*(1+Assumptions!$B$36*Staffing!$J$5:$J$23))/12</f>
        <v>13216.6666666667</v>
      </c>
      <c r="X26" s="21" t="n">
        <f aca="false">SUMPRODUCT((Staffing!$F$5:$F$23&lt;=X4)*(Staffing!$C$5:$C$23="Day program")*((Staffing!$D$5:$D$23*((X12+X13)/(Assumptions!$C$15+Assumptions!$C$17))+Staffing!$E$5:$E$23+ABS(Staffing!$D$5:$D$23*((X12+X13)/(Assumptions!$C$15+Assumptions!$C$17))-Staffing!$E$5:$E$23))/2)*Staffing!$I$5:$I$23*(1+Assumptions!$B$36*Staffing!$J$5:$J$23))/12</f>
        <v>13216.6666666667</v>
      </c>
      <c r="Y26" s="21" t="n">
        <f aca="false">SUMPRODUCT((Staffing!$F$5:$F$23&lt;=Y4)*(Staffing!$C$5:$C$23="Day program")*((Staffing!$D$5:$D$23*((Y12+Y13)/(Assumptions!$C$15+Assumptions!$C$17))+Staffing!$E$5:$E$23+ABS(Staffing!$D$5:$D$23*((Y12+Y13)/(Assumptions!$C$15+Assumptions!$C$17))-Staffing!$E$5:$E$23))/2)*Staffing!$I$5:$I$23*(1+Assumptions!$B$36*Staffing!$J$5:$J$23))/12</f>
        <v>13216.6666666667</v>
      </c>
      <c r="Z26" s="21" t="n">
        <f aca="false">SUMPRODUCT((Staffing!$F$5:$F$23&lt;=Z4)*(Staffing!$C$5:$C$23="Day program")*((Staffing!$D$5:$D$23*((Z12+Z13)/(Assumptions!$C$15+Assumptions!$C$17))+Staffing!$E$5:$E$23+ABS(Staffing!$D$5:$D$23*((Z12+Z13)/(Assumptions!$C$15+Assumptions!$C$17))-Staffing!$E$5:$E$23))/2)*Staffing!$I$5:$I$23*(1+Assumptions!$B$36*Staffing!$J$5:$J$23))/12</f>
        <v>13216.6666666667</v>
      </c>
      <c r="AA26" s="21" t="n">
        <f aca="false">SUMPRODUCT((Staffing!$F$5:$F$23&lt;=AA4)*(Staffing!$C$5:$C$23="Day program")*((Staffing!$D$5:$D$23*((AA12+AA13)/(Assumptions!$C$15+Assumptions!$C$17))+Staffing!$E$5:$E$23+ABS(Staffing!$D$5:$D$23*((AA12+AA13)/(Assumptions!$C$15+Assumptions!$C$17))-Staffing!$E$5:$E$23))/2)*Staffing!$I$5:$I$23*(1+Assumptions!$B$36*Staffing!$J$5:$J$23))/12</f>
        <v>13216.6666666667</v>
      </c>
      <c r="AB26" s="21" t="n">
        <f aca="false">SUMPRODUCT((Staffing!$F$5:$F$23&lt;=AB4)*(Staffing!$C$5:$C$23="Day program")*((Staffing!$D$5:$D$23*((AB12+AB13)/(Assumptions!$C$15+Assumptions!$C$17))+Staffing!$E$5:$E$23+ABS(Staffing!$D$5:$D$23*((AB12+AB13)/(Assumptions!$C$15+Assumptions!$C$17))-Staffing!$E$5:$E$23))/2)*Staffing!$I$5:$I$23*(1+Assumptions!$B$36*Staffing!$J$5:$J$23))/12</f>
        <v>13216.6666666667</v>
      </c>
      <c r="AC26" s="21" t="n">
        <f aca="false">SUMPRODUCT((Staffing!$F$5:$F$23&lt;=AC4)*(Staffing!$C$5:$C$23="Day program")*((Staffing!$D$5:$D$23*((AC12+AC13)/(Assumptions!$C$15+Assumptions!$C$17))+Staffing!$E$5:$E$23+ABS(Staffing!$D$5:$D$23*((AC12+AC13)/(Assumptions!$C$15+Assumptions!$C$17))-Staffing!$E$5:$E$23))/2)*Staffing!$I$5:$I$23*(1+Assumptions!$B$36*Staffing!$J$5:$J$23))/12</f>
        <v>13216.6666666667</v>
      </c>
      <c r="AD26" s="21" t="n">
        <f aca="false">SUMPRODUCT((Staffing!$F$5:$F$23&lt;=AD4)*(Staffing!$C$5:$C$23="Day program")*((Staffing!$D$5:$D$23*((AD12+AD13)/(Assumptions!$C$15+Assumptions!$C$17))+Staffing!$E$5:$E$23+ABS(Staffing!$D$5:$D$23*((AD12+AD13)/(Assumptions!$C$15+Assumptions!$C$17))-Staffing!$E$5:$E$23))/2)*Staffing!$I$5:$I$23*(1+Assumptions!$B$36*Staffing!$J$5:$J$23))/12</f>
        <v>13216.6666666667</v>
      </c>
      <c r="AE26" s="21" t="n">
        <f aca="false">SUMPRODUCT((Staffing!$F$5:$F$23&lt;=AE4)*(Staffing!$C$5:$C$23="Day program")*((Staffing!$D$5:$D$23*((AE12+AE13)/(Assumptions!$C$15+Assumptions!$C$17))+Staffing!$E$5:$E$23+ABS(Staffing!$D$5:$D$23*((AE12+AE13)/(Assumptions!$C$15+Assumptions!$C$17))-Staffing!$E$5:$E$23))/2)*Staffing!$I$5:$I$23*(1+Assumptions!$B$36*Staffing!$J$5:$J$23))/12</f>
        <v>13216.6666666667</v>
      </c>
      <c r="AF26" s="21" t="n">
        <f aca="false">SUMPRODUCT((Staffing!$F$5:$F$23&lt;=AF4)*(Staffing!$C$5:$C$23="Day program")*((Staffing!$D$5:$D$23*((AF12+AF13)/(Assumptions!$C$15+Assumptions!$C$17))+Staffing!$E$5:$E$23+ABS(Staffing!$D$5:$D$23*((AF12+AF13)/(Assumptions!$C$15+Assumptions!$C$17))-Staffing!$E$5:$E$23))/2)*Staffing!$I$5:$I$23*(1+Assumptions!$B$36*Staffing!$J$5:$J$23))/12</f>
        <v>13216.6666666667</v>
      </c>
      <c r="AG26" s="21" t="n">
        <f aca="false">SUMPRODUCT((Staffing!$F$5:$F$23&lt;=AG4)*(Staffing!$C$5:$C$23="Day program")*((Staffing!$D$5:$D$23*((AG12+AG13)/(Assumptions!$C$15+Assumptions!$C$17))+Staffing!$E$5:$E$23+ABS(Staffing!$D$5:$D$23*((AG12+AG13)/(Assumptions!$C$15+Assumptions!$C$17))-Staffing!$E$5:$E$23))/2)*Staffing!$I$5:$I$23*(1+Assumptions!$B$36*Staffing!$J$5:$J$23))/12</f>
        <v>13216.6666666667</v>
      </c>
      <c r="AH26" s="21" t="n">
        <f aca="false">SUMPRODUCT((Staffing!$F$5:$F$23&lt;=AH4)*(Staffing!$C$5:$C$23="Day program")*((Staffing!$D$5:$D$23*((AH12+AH13)/(Assumptions!$C$15+Assumptions!$C$17))+Staffing!$E$5:$E$23+ABS(Staffing!$D$5:$D$23*((AH12+AH13)/(Assumptions!$C$15+Assumptions!$C$17))-Staffing!$E$5:$E$23))/2)*Staffing!$I$5:$I$23*(1+Assumptions!$B$36*Staffing!$J$5:$J$23))/12</f>
        <v>13216.6666666667</v>
      </c>
      <c r="AI26" s="21" t="n">
        <f aca="false">SUMPRODUCT((Staffing!$F$5:$F$23&lt;=AI4)*(Staffing!$C$5:$C$23="Day program")*((Staffing!$D$5:$D$23*((AI12+AI13)/(Assumptions!$C$15+Assumptions!$C$17))+Staffing!$E$5:$E$23+ABS(Staffing!$D$5:$D$23*((AI12+AI13)/(Assumptions!$C$15+Assumptions!$C$17))-Staffing!$E$5:$E$23))/2)*Staffing!$I$5:$I$23*(1+Assumptions!$B$36*Staffing!$J$5:$J$23))/12</f>
        <v>13216.6666666667</v>
      </c>
      <c r="AJ26" s="21" t="n">
        <f aca="false">SUMPRODUCT((Staffing!$F$5:$F$23&lt;=AJ4)*(Staffing!$C$5:$C$23="Day program")*((Staffing!$D$5:$D$23*((AJ12+AJ13)/(Assumptions!$C$15+Assumptions!$C$17))+Staffing!$E$5:$E$23+ABS(Staffing!$D$5:$D$23*((AJ12+AJ13)/(Assumptions!$C$15+Assumptions!$C$17))-Staffing!$E$5:$E$23))/2)*Staffing!$I$5:$I$23*(1+Assumptions!$B$36*Staffing!$J$5:$J$23))/12</f>
        <v>13216.6666666667</v>
      </c>
      <c r="AK26" s="21" t="n">
        <f aca="false">SUMPRODUCT((Staffing!$F$5:$F$23&lt;=AK4)*(Staffing!$C$5:$C$23="Day program")*((Staffing!$D$5:$D$23*((AK12+AK13)/(Assumptions!$C$15+Assumptions!$C$17))+Staffing!$E$5:$E$23+ABS(Staffing!$D$5:$D$23*((AK12+AK13)/(Assumptions!$C$15+Assumptions!$C$17))-Staffing!$E$5:$E$23))/2)*Staffing!$I$5:$I$23*(1+Assumptions!$B$36*Staffing!$J$5:$J$23))/12</f>
        <v>13216.6666666667</v>
      </c>
      <c r="AL26" s="21" t="n">
        <f aca="false">SUMPRODUCT((Staffing!$F$5:$F$23&lt;=AL4)*(Staffing!$C$5:$C$23="Day program")*((Staffing!$D$5:$D$23*((AL12+AL13)/(Assumptions!$C$15+Assumptions!$C$17))+Staffing!$E$5:$E$23+ABS(Staffing!$D$5:$D$23*((AL12+AL13)/(Assumptions!$C$15+Assumptions!$C$17))-Staffing!$E$5:$E$23))/2)*Staffing!$I$5:$I$23*(1+Assumptions!$B$36*Staffing!$J$5:$J$23))/12</f>
        <v>13216.6666666667</v>
      </c>
      <c r="AM26" s="21" t="n">
        <f aca="false">SUMPRODUCT((Staffing!$F$5:$F$23&lt;=AM4)*(Staffing!$C$5:$C$23="Day program")*((Staffing!$D$5:$D$23*((AM12+AM13)/(Assumptions!$C$15+Assumptions!$C$17))+Staffing!$E$5:$E$23+ABS(Staffing!$D$5:$D$23*((AM12+AM13)/(Assumptions!$C$15+Assumptions!$C$17))-Staffing!$E$5:$E$23))/2)*Staffing!$I$5:$I$23*(1+Assumptions!$B$36*Staffing!$J$5:$J$23))/12</f>
        <v>13216.6666666667</v>
      </c>
      <c r="AN26" s="21" t="n">
        <f aca="false">SUMPRODUCT((Staffing!$F$5:$F$23&lt;=AN4)*(Staffing!$C$5:$C$23="Day program")*((Staffing!$D$5:$D$23*((AN12+AN13)/(Assumptions!$C$15+Assumptions!$C$17))+Staffing!$E$5:$E$23+ABS(Staffing!$D$5:$D$23*((AN12+AN13)/(Assumptions!$C$15+Assumptions!$C$17))-Staffing!$E$5:$E$23))/2)*Staffing!$I$5:$I$23*(1+Assumptions!$B$36*Staffing!$J$5:$J$23))/12</f>
        <v>13216.6666666667</v>
      </c>
      <c r="AO26" s="21" t="n">
        <f aca="false">SUMPRODUCT((Staffing!$F$5:$F$23&lt;=AO4)*(Staffing!$C$5:$C$23="Day program")*((Staffing!$D$5:$D$23*((AO12+AO13)/(Assumptions!$C$15+Assumptions!$C$17))+Staffing!$E$5:$E$23+ABS(Staffing!$D$5:$D$23*((AO12+AO13)/(Assumptions!$C$15+Assumptions!$C$17))-Staffing!$E$5:$E$23))/2)*Staffing!$I$5:$I$23*(1+Assumptions!$B$36*Staffing!$J$5:$J$23))/12</f>
        <v>13216.6666666667</v>
      </c>
    </row>
    <row r="27" customFormat="false" ht="15" hidden="false" customHeight="false" outlineLevel="0" collapsed="false">
      <c r="A27" s="8" t="s">
        <v>265</v>
      </c>
      <c r="B27" s="2"/>
      <c r="C27" s="2"/>
      <c r="D27" s="2"/>
      <c r="E27" s="2"/>
      <c r="F27" s="21" t="n">
        <f aca="false">SUMPRODUCT((Staffing!$F$5:$F$23&lt;=F4)*(Staffing!$C$5:$C$23="Outpatient")*((Staffing!$D$5:$D$23*(F14/Assumptions!$C$19)+Staffing!$E$5:$E$23+ABS(Staffing!$D$5:$D$23*(F14/Assumptions!$C$19)-Staffing!$E$5:$E$23))/2)*Staffing!$I$5:$I$23*(1+Assumptions!$B$36*Staffing!$J$5:$J$23))/12</f>
        <v>0</v>
      </c>
      <c r="G27" s="21" t="n">
        <f aca="false">SUMPRODUCT((Staffing!$F$5:$F$23&lt;=G4)*(Staffing!$C$5:$C$23="Outpatient")*((Staffing!$D$5:$D$23*(G14/Assumptions!$C$19)+Staffing!$E$5:$E$23+ABS(Staffing!$D$5:$D$23*(G14/Assumptions!$C$19)-Staffing!$E$5:$E$23))/2)*Staffing!$I$5:$I$23*(1+Assumptions!$B$36*Staffing!$J$5:$J$23))/12</f>
        <v>0</v>
      </c>
      <c r="H27" s="21" t="n">
        <f aca="false">SUMPRODUCT((Staffing!$F$5:$F$23&lt;=H4)*(Staffing!$C$5:$C$23="Outpatient")*((Staffing!$D$5:$D$23*(H14/Assumptions!$C$19)+Staffing!$E$5:$E$23+ABS(Staffing!$D$5:$D$23*(H14/Assumptions!$C$19)-Staffing!$E$5:$E$23))/2)*Staffing!$I$5:$I$23*(1+Assumptions!$B$36*Staffing!$J$5:$J$23))/12</f>
        <v>0</v>
      </c>
      <c r="I27" s="21" t="n">
        <f aca="false">SUMPRODUCT((Staffing!$F$5:$F$23&lt;=I4)*(Staffing!$C$5:$C$23="Outpatient")*((Staffing!$D$5:$D$23*(I14/Assumptions!$C$19)+Staffing!$E$5:$E$23+ABS(Staffing!$D$5:$D$23*(I14/Assumptions!$C$19)-Staffing!$E$5:$E$23))/2)*Staffing!$I$5:$I$23*(1+Assumptions!$B$36*Staffing!$J$5:$J$23))/12</f>
        <v>0</v>
      </c>
      <c r="J27" s="21" t="n">
        <f aca="false">SUMPRODUCT((Staffing!$F$5:$F$23&lt;=J4)*(Staffing!$C$5:$C$23="Outpatient")*((Staffing!$D$5:$D$23*(J14/Assumptions!$C$19)+Staffing!$E$5:$E$23+ABS(Staffing!$D$5:$D$23*(J14/Assumptions!$C$19)-Staffing!$E$5:$E$23))/2)*Staffing!$I$5:$I$23*(1+Assumptions!$B$36*Staffing!$J$5:$J$23))/12</f>
        <v>0</v>
      </c>
      <c r="K27" s="21" t="n">
        <f aca="false">SUMPRODUCT((Staffing!$F$5:$F$23&lt;=K4)*(Staffing!$C$5:$C$23="Outpatient")*((Staffing!$D$5:$D$23*(K14/Assumptions!$C$19)+Staffing!$E$5:$E$23+ABS(Staffing!$D$5:$D$23*(K14/Assumptions!$C$19)-Staffing!$E$5:$E$23))/2)*Staffing!$I$5:$I$23*(1+Assumptions!$B$36*Staffing!$J$5:$J$23))/12</f>
        <v>0</v>
      </c>
      <c r="L27" s="21" t="n">
        <f aca="false">SUMPRODUCT((Staffing!$F$5:$F$23&lt;=L4)*(Staffing!$C$5:$C$23="Outpatient")*((Staffing!$D$5:$D$23*(L14/Assumptions!$C$19)+Staffing!$E$5:$E$23+ABS(Staffing!$D$5:$D$23*(L14/Assumptions!$C$19)-Staffing!$E$5:$E$23))/2)*Staffing!$I$5:$I$23*(1+Assumptions!$B$36*Staffing!$J$5:$J$23))/12</f>
        <v>0</v>
      </c>
      <c r="M27" s="21" t="n">
        <f aca="false">SUMPRODUCT((Staffing!$F$5:$F$23&lt;=M4)*(Staffing!$C$5:$C$23="Outpatient")*((Staffing!$D$5:$D$23*(M14/Assumptions!$C$19)+Staffing!$E$5:$E$23+ABS(Staffing!$D$5:$D$23*(M14/Assumptions!$C$19)-Staffing!$E$5:$E$23))/2)*Staffing!$I$5:$I$23*(1+Assumptions!$B$36*Staffing!$J$5:$J$23))/12</f>
        <v>0</v>
      </c>
      <c r="N27" s="21" t="n">
        <f aca="false">SUMPRODUCT((Staffing!$F$5:$F$23&lt;=N4)*(Staffing!$C$5:$C$23="Outpatient")*((Staffing!$D$5:$D$23*(N14/Assumptions!$C$19)+Staffing!$E$5:$E$23+ABS(Staffing!$D$5:$D$23*(N14/Assumptions!$C$19)-Staffing!$E$5:$E$23))/2)*Staffing!$I$5:$I$23*(1+Assumptions!$B$36*Staffing!$J$5:$J$23))/12</f>
        <v>0</v>
      </c>
      <c r="O27" s="21" t="n">
        <f aca="false">SUMPRODUCT((Staffing!$F$5:$F$23&lt;=O4)*(Staffing!$C$5:$C$23="Outpatient")*((Staffing!$D$5:$D$23*(O14/Assumptions!$C$19)+Staffing!$E$5:$E$23+ABS(Staffing!$D$5:$D$23*(O14/Assumptions!$C$19)-Staffing!$E$5:$E$23))/2)*Staffing!$I$5:$I$23*(1+Assumptions!$B$36*Staffing!$J$5:$J$23))/12</f>
        <v>0</v>
      </c>
      <c r="P27" s="21" t="n">
        <f aca="false">SUMPRODUCT((Staffing!$F$5:$F$23&lt;=P4)*(Staffing!$C$5:$C$23="Outpatient")*((Staffing!$D$5:$D$23*(P14/Assumptions!$C$19)+Staffing!$E$5:$E$23+ABS(Staffing!$D$5:$D$23*(P14/Assumptions!$C$19)-Staffing!$E$5:$E$23))/2)*Staffing!$I$5:$I$23*(1+Assumptions!$B$36*Staffing!$J$5:$J$23))/12</f>
        <v>0</v>
      </c>
      <c r="Q27" s="21" t="n">
        <f aca="false">SUMPRODUCT((Staffing!$F$5:$F$23&lt;=Q4)*(Staffing!$C$5:$C$23="Outpatient")*((Staffing!$D$5:$D$23*(Q14/Assumptions!$C$19)+Staffing!$E$5:$E$23+ABS(Staffing!$D$5:$D$23*(Q14/Assumptions!$C$19)-Staffing!$E$5:$E$23))/2)*Staffing!$I$5:$I$23*(1+Assumptions!$B$36*Staffing!$J$5:$J$23))/12</f>
        <v>0</v>
      </c>
      <c r="R27" s="21" t="n">
        <f aca="false">SUMPRODUCT((Staffing!$F$5:$F$23&lt;=R4)*(Staffing!$C$5:$C$23="Outpatient")*((Staffing!$D$5:$D$23*(R14/Assumptions!$C$19)+Staffing!$E$5:$E$23+ABS(Staffing!$D$5:$D$23*(R14/Assumptions!$C$19)-Staffing!$E$5:$E$23))/2)*Staffing!$I$5:$I$23*(1+Assumptions!$B$36*Staffing!$J$5:$J$23))/12</f>
        <v>0</v>
      </c>
      <c r="S27" s="21" t="n">
        <f aca="false">SUMPRODUCT((Staffing!$F$5:$F$23&lt;=S4)*(Staffing!$C$5:$C$23="Outpatient")*((Staffing!$D$5:$D$23*(S14/Assumptions!$C$19)+Staffing!$E$5:$E$23+ABS(Staffing!$D$5:$D$23*(S14/Assumptions!$C$19)-Staffing!$E$5:$E$23))/2)*Staffing!$I$5:$I$23*(1+Assumptions!$B$36*Staffing!$J$5:$J$23))/12</f>
        <v>0</v>
      </c>
      <c r="T27" s="21" t="n">
        <f aca="false">SUMPRODUCT((Staffing!$F$5:$F$23&lt;=T4)*(Staffing!$C$5:$C$23="Outpatient")*((Staffing!$D$5:$D$23*(T14/Assumptions!$C$19)+Staffing!$E$5:$E$23+ABS(Staffing!$D$5:$D$23*(T14/Assumptions!$C$19)-Staffing!$E$5:$E$23))/2)*Staffing!$I$5:$I$23*(1+Assumptions!$B$36*Staffing!$J$5:$J$23))/12</f>
        <v>0</v>
      </c>
      <c r="U27" s="21" t="n">
        <f aca="false">SUMPRODUCT((Staffing!$F$5:$F$23&lt;=U4)*(Staffing!$C$5:$C$23="Outpatient")*((Staffing!$D$5:$D$23*(U14/Assumptions!$C$19)+Staffing!$E$5:$E$23+ABS(Staffing!$D$5:$D$23*(U14/Assumptions!$C$19)-Staffing!$E$5:$E$23))/2)*Staffing!$I$5:$I$23*(1+Assumptions!$B$36*Staffing!$J$5:$J$23))/12</f>
        <v>0</v>
      </c>
      <c r="V27" s="21" t="n">
        <f aca="false">SUMPRODUCT((Staffing!$F$5:$F$23&lt;=V4)*(Staffing!$C$5:$C$23="Outpatient")*((Staffing!$D$5:$D$23*(V14/Assumptions!$C$19)+Staffing!$E$5:$E$23+ABS(Staffing!$D$5:$D$23*(V14/Assumptions!$C$19)-Staffing!$E$5:$E$23))/2)*Staffing!$I$5:$I$23*(1+Assumptions!$B$36*Staffing!$J$5:$J$23))/12</f>
        <v>0</v>
      </c>
      <c r="W27" s="21" t="n">
        <f aca="false">SUMPRODUCT((Staffing!$F$5:$F$23&lt;=W4)*(Staffing!$C$5:$C$23="Outpatient")*((Staffing!$D$5:$D$23*(W14/Assumptions!$C$19)+Staffing!$E$5:$E$23+ABS(Staffing!$D$5:$D$23*(W14/Assumptions!$C$19)-Staffing!$E$5:$E$23))/2)*Staffing!$I$5:$I$23*(1+Assumptions!$B$36*Staffing!$J$5:$J$23))/12</f>
        <v>0</v>
      </c>
      <c r="X27" s="21" t="n">
        <f aca="false">SUMPRODUCT((Staffing!$F$5:$F$23&lt;=X4)*(Staffing!$C$5:$C$23="Outpatient")*((Staffing!$D$5:$D$23*(X14/Assumptions!$C$19)+Staffing!$E$5:$E$23+ABS(Staffing!$D$5:$D$23*(X14/Assumptions!$C$19)-Staffing!$E$5:$E$23))/2)*Staffing!$I$5:$I$23*(1+Assumptions!$B$36*Staffing!$J$5:$J$23))/12</f>
        <v>0</v>
      </c>
      <c r="Y27" s="21" t="n">
        <f aca="false">SUMPRODUCT((Staffing!$F$5:$F$23&lt;=Y4)*(Staffing!$C$5:$C$23="Outpatient")*((Staffing!$D$5:$D$23*(Y14/Assumptions!$C$19)+Staffing!$E$5:$E$23+ABS(Staffing!$D$5:$D$23*(Y14/Assumptions!$C$19)-Staffing!$E$5:$E$23))/2)*Staffing!$I$5:$I$23*(1+Assumptions!$B$36*Staffing!$J$5:$J$23))/12</f>
        <v>0</v>
      </c>
      <c r="Z27" s="21" t="n">
        <f aca="false">SUMPRODUCT((Staffing!$F$5:$F$23&lt;=Z4)*(Staffing!$C$5:$C$23="Outpatient")*((Staffing!$D$5:$D$23*(Z14/Assumptions!$C$19)+Staffing!$E$5:$E$23+ABS(Staffing!$D$5:$D$23*(Z14/Assumptions!$C$19)-Staffing!$E$5:$E$23))/2)*Staffing!$I$5:$I$23*(1+Assumptions!$B$36*Staffing!$J$5:$J$23))/12</f>
        <v>0</v>
      </c>
      <c r="AA27" s="21" t="n">
        <f aca="false">SUMPRODUCT((Staffing!$F$5:$F$23&lt;=AA4)*(Staffing!$C$5:$C$23="Outpatient")*((Staffing!$D$5:$D$23*(AA14/Assumptions!$C$19)+Staffing!$E$5:$E$23+ABS(Staffing!$D$5:$D$23*(AA14/Assumptions!$C$19)-Staffing!$E$5:$E$23))/2)*Staffing!$I$5:$I$23*(1+Assumptions!$B$36*Staffing!$J$5:$J$23))/12</f>
        <v>0</v>
      </c>
      <c r="AB27" s="21" t="n">
        <f aca="false">SUMPRODUCT((Staffing!$F$5:$F$23&lt;=AB4)*(Staffing!$C$5:$C$23="Outpatient")*((Staffing!$D$5:$D$23*(AB14/Assumptions!$C$19)+Staffing!$E$5:$E$23+ABS(Staffing!$D$5:$D$23*(AB14/Assumptions!$C$19)-Staffing!$E$5:$E$23))/2)*Staffing!$I$5:$I$23*(1+Assumptions!$B$36*Staffing!$J$5:$J$23))/12</f>
        <v>0</v>
      </c>
      <c r="AC27" s="21" t="n">
        <f aca="false">SUMPRODUCT((Staffing!$F$5:$F$23&lt;=AC4)*(Staffing!$C$5:$C$23="Outpatient")*((Staffing!$D$5:$D$23*(AC14/Assumptions!$C$19)+Staffing!$E$5:$E$23+ABS(Staffing!$D$5:$D$23*(AC14/Assumptions!$C$19)-Staffing!$E$5:$E$23))/2)*Staffing!$I$5:$I$23*(1+Assumptions!$B$36*Staffing!$J$5:$J$23))/12</f>
        <v>0</v>
      </c>
      <c r="AD27" s="21" t="n">
        <f aca="false">SUMPRODUCT((Staffing!$F$5:$F$23&lt;=AD4)*(Staffing!$C$5:$C$23="Outpatient")*((Staffing!$D$5:$D$23*(AD14/Assumptions!$C$19)+Staffing!$E$5:$E$23+ABS(Staffing!$D$5:$D$23*(AD14/Assumptions!$C$19)-Staffing!$E$5:$E$23))/2)*Staffing!$I$5:$I$23*(1+Assumptions!$B$36*Staffing!$J$5:$J$23))/12</f>
        <v>0</v>
      </c>
      <c r="AE27" s="21" t="n">
        <f aca="false">SUMPRODUCT((Staffing!$F$5:$F$23&lt;=AE4)*(Staffing!$C$5:$C$23="Outpatient")*((Staffing!$D$5:$D$23*(AE14/Assumptions!$C$19)+Staffing!$E$5:$E$23+ABS(Staffing!$D$5:$D$23*(AE14/Assumptions!$C$19)-Staffing!$E$5:$E$23))/2)*Staffing!$I$5:$I$23*(1+Assumptions!$B$36*Staffing!$J$5:$J$23))/12</f>
        <v>0</v>
      </c>
      <c r="AF27" s="21" t="n">
        <f aca="false">SUMPRODUCT((Staffing!$F$5:$F$23&lt;=AF4)*(Staffing!$C$5:$C$23="Outpatient")*((Staffing!$D$5:$D$23*(AF14/Assumptions!$C$19)+Staffing!$E$5:$E$23+ABS(Staffing!$D$5:$D$23*(AF14/Assumptions!$C$19)-Staffing!$E$5:$E$23))/2)*Staffing!$I$5:$I$23*(1+Assumptions!$B$36*Staffing!$J$5:$J$23))/12</f>
        <v>0</v>
      </c>
      <c r="AG27" s="21" t="n">
        <f aca="false">SUMPRODUCT((Staffing!$F$5:$F$23&lt;=AG4)*(Staffing!$C$5:$C$23="Outpatient")*((Staffing!$D$5:$D$23*(AG14/Assumptions!$C$19)+Staffing!$E$5:$E$23+ABS(Staffing!$D$5:$D$23*(AG14/Assumptions!$C$19)-Staffing!$E$5:$E$23))/2)*Staffing!$I$5:$I$23*(1+Assumptions!$B$36*Staffing!$J$5:$J$23))/12</f>
        <v>0</v>
      </c>
      <c r="AH27" s="21" t="n">
        <f aca="false">SUMPRODUCT((Staffing!$F$5:$F$23&lt;=AH4)*(Staffing!$C$5:$C$23="Outpatient")*((Staffing!$D$5:$D$23*(AH14/Assumptions!$C$19)+Staffing!$E$5:$E$23+ABS(Staffing!$D$5:$D$23*(AH14/Assumptions!$C$19)-Staffing!$E$5:$E$23))/2)*Staffing!$I$5:$I$23*(1+Assumptions!$B$36*Staffing!$J$5:$J$23))/12</f>
        <v>0</v>
      </c>
      <c r="AI27" s="21" t="n">
        <f aca="false">SUMPRODUCT((Staffing!$F$5:$F$23&lt;=AI4)*(Staffing!$C$5:$C$23="Outpatient")*((Staffing!$D$5:$D$23*(AI14/Assumptions!$C$19)+Staffing!$E$5:$E$23+ABS(Staffing!$D$5:$D$23*(AI14/Assumptions!$C$19)-Staffing!$E$5:$E$23))/2)*Staffing!$I$5:$I$23*(1+Assumptions!$B$36*Staffing!$J$5:$J$23))/12</f>
        <v>0</v>
      </c>
      <c r="AJ27" s="21" t="n">
        <f aca="false">SUMPRODUCT((Staffing!$F$5:$F$23&lt;=AJ4)*(Staffing!$C$5:$C$23="Outpatient")*((Staffing!$D$5:$D$23*(AJ14/Assumptions!$C$19)+Staffing!$E$5:$E$23+ABS(Staffing!$D$5:$D$23*(AJ14/Assumptions!$C$19)-Staffing!$E$5:$E$23))/2)*Staffing!$I$5:$I$23*(1+Assumptions!$B$36*Staffing!$J$5:$J$23))/12</f>
        <v>0</v>
      </c>
      <c r="AK27" s="21" t="n">
        <f aca="false">SUMPRODUCT((Staffing!$F$5:$F$23&lt;=AK4)*(Staffing!$C$5:$C$23="Outpatient")*((Staffing!$D$5:$D$23*(AK14/Assumptions!$C$19)+Staffing!$E$5:$E$23+ABS(Staffing!$D$5:$D$23*(AK14/Assumptions!$C$19)-Staffing!$E$5:$E$23))/2)*Staffing!$I$5:$I$23*(1+Assumptions!$B$36*Staffing!$J$5:$J$23))/12</f>
        <v>0</v>
      </c>
      <c r="AL27" s="21" t="n">
        <f aca="false">SUMPRODUCT((Staffing!$F$5:$F$23&lt;=AL4)*(Staffing!$C$5:$C$23="Outpatient")*((Staffing!$D$5:$D$23*(AL14/Assumptions!$C$19)+Staffing!$E$5:$E$23+ABS(Staffing!$D$5:$D$23*(AL14/Assumptions!$C$19)-Staffing!$E$5:$E$23))/2)*Staffing!$I$5:$I$23*(1+Assumptions!$B$36*Staffing!$J$5:$J$23))/12</f>
        <v>0</v>
      </c>
      <c r="AM27" s="21" t="n">
        <f aca="false">SUMPRODUCT((Staffing!$F$5:$F$23&lt;=AM4)*(Staffing!$C$5:$C$23="Outpatient")*((Staffing!$D$5:$D$23*(AM14/Assumptions!$C$19)+Staffing!$E$5:$E$23+ABS(Staffing!$D$5:$D$23*(AM14/Assumptions!$C$19)-Staffing!$E$5:$E$23))/2)*Staffing!$I$5:$I$23*(1+Assumptions!$B$36*Staffing!$J$5:$J$23))/12</f>
        <v>0</v>
      </c>
      <c r="AN27" s="21" t="n">
        <f aca="false">SUMPRODUCT((Staffing!$F$5:$F$23&lt;=AN4)*(Staffing!$C$5:$C$23="Outpatient")*((Staffing!$D$5:$D$23*(AN14/Assumptions!$C$19)+Staffing!$E$5:$E$23+ABS(Staffing!$D$5:$D$23*(AN14/Assumptions!$C$19)-Staffing!$E$5:$E$23))/2)*Staffing!$I$5:$I$23*(1+Assumptions!$B$36*Staffing!$J$5:$J$23))/12</f>
        <v>0</v>
      </c>
      <c r="AO27" s="21" t="n">
        <f aca="false">SUMPRODUCT((Staffing!$F$5:$F$23&lt;=AO4)*(Staffing!$C$5:$C$23="Outpatient")*((Staffing!$D$5:$D$23*(AO14/Assumptions!$C$19)+Staffing!$E$5:$E$23+ABS(Staffing!$D$5:$D$23*(AO14/Assumptions!$C$19)-Staffing!$E$5:$E$23))/2)*Staffing!$I$5:$I$23*(1+Assumptions!$B$36*Staffing!$J$5:$J$23))/12</f>
        <v>0</v>
      </c>
    </row>
    <row r="28" customFormat="false" ht="15" hidden="false" customHeight="false" outlineLevel="0" collapsed="false">
      <c r="A28" s="6" t="s">
        <v>266</v>
      </c>
      <c r="B28" s="2"/>
      <c r="C28" s="2"/>
      <c r="D28" s="2"/>
      <c r="E28" s="2"/>
      <c r="F28" s="24" t="n">
        <f aca="false">SUM(F24:F27)*F7*(1+Assumptions!$C$37)</f>
        <v>22366.6666666667</v>
      </c>
      <c r="G28" s="24" t="n">
        <f aca="false">SUM(G24:G27)*G7*(1+Assumptions!$C$37)</f>
        <v>22366.6666666667</v>
      </c>
      <c r="H28" s="24" t="n">
        <f aca="false">SUM(H24:H27)*H7*(1+Assumptions!$C$37)</f>
        <v>42496.6666666667</v>
      </c>
      <c r="I28" s="24" t="n">
        <f aca="false">SUM(I24:I27)*I7*(1+Assumptions!$C$37)</f>
        <v>54239.1666666667</v>
      </c>
      <c r="J28" s="24" t="n">
        <f aca="false">SUM(J24:J27)*J7*(1+Assumptions!$C$37)</f>
        <v>202820.933333333</v>
      </c>
      <c r="K28" s="24" t="n">
        <f aca="false">SUM(K24:K27)*K7*(1+Assumptions!$C$37)</f>
        <v>202820.933333333</v>
      </c>
      <c r="L28" s="24" t="n">
        <f aca="false">SUM(L24:L27)*L7*(1+Assumptions!$C$37)</f>
        <v>202820.933333333</v>
      </c>
      <c r="M28" s="24" t="n">
        <f aca="false">SUM(M24:M27)*M7*(1+Assumptions!$C$37)</f>
        <v>211685.770731707</v>
      </c>
      <c r="N28" s="24" t="n">
        <f aca="false">SUM(N24:N27)*N7*(1+Assumptions!$C$37)</f>
        <v>213458.738211382</v>
      </c>
      <c r="O28" s="24" t="n">
        <f aca="false">SUM(O24:O27)*O7*(1+Assumptions!$C$37)</f>
        <v>214345.22195122</v>
      </c>
      <c r="P28" s="24" t="n">
        <f aca="false">SUM(P24:P27)*P7*(1+Assumptions!$C$37)</f>
        <v>215231.705691057</v>
      </c>
      <c r="Q28" s="24" t="n">
        <f aca="false">SUM(Q24:Q27)*Q7*(1+Assumptions!$C$37)</f>
        <v>216477.16062431</v>
      </c>
      <c r="R28" s="24" t="n">
        <f aca="false">SUM(R24:R27)*R7*(1+Assumptions!$C$37)</f>
        <v>225275.588958045</v>
      </c>
      <c r="S28" s="24" t="n">
        <f aca="false">SUM(S24:S27)*S7*(1+Assumptions!$C$37)</f>
        <v>227031.855521831</v>
      </c>
      <c r="T28" s="24" t="n">
        <f aca="false">SUM(T24:T27)*T7*(1+Assumptions!$C$37)</f>
        <v>229153.35338643</v>
      </c>
      <c r="U28" s="24" t="n">
        <f aca="false">SUM(U24:U27)*U7*(1+Assumptions!$C$37)</f>
        <v>230077.704209475</v>
      </c>
      <c r="V28" s="24" t="n">
        <f aca="false">SUM(V24:V27)*V7*(1+Assumptions!$C$37)</f>
        <v>231367.286333333</v>
      </c>
      <c r="W28" s="24" t="n">
        <f aca="false">SUM(W24:W27)*W7*(1+Assumptions!$C$37)</f>
        <v>231367.286333333</v>
      </c>
      <c r="X28" s="24" t="n">
        <f aca="false">SUM(X24:X27)*X7*(1+Assumptions!$C$37)</f>
        <v>231367.286333333</v>
      </c>
      <c r="Y28" s="24" t="n">
        <f aca="false">SUM(Y24:Y27)*Y7*(1+Assumptions!$C$37)</f>
        <v>231367.286333333</v>
      </c>
      <c r="Z28" s="24" t="n">
        <f aca="false">SUM(Z24:Z27)*Z7*(1+Assumptions!$C$37)</f>
        <v>231367.286333333</v>
      </c>
      <c r="AA28" s="24" t="n">
        <f aca="false">SUM(AA24:AA27)*AA7*(1+Assumptions!$C$37)</f>
        <v>231367.286333333</v>
      </c>
      <c r="AB28" s="24" t="n">
        <f aca="false">SUM(AB24:AB27)*AB7*(1+Assumptions!$C$37)</f>
        <v>231367.286333333</v>
      </c>
      <c r="AC28" s="24" t="n">
        <f aca="false">SUM(AC24:AC27)*AC7*(1+Assumptions!$C$37)</f>
        <v>231367.286333333</v>
      </c>
      <c r="AD28" s="24" t="n">
        <f aca="false">SUM(AD24:AD27)*AD7*(1+Assumptions!$C$37)</f>
        <v>238872.587283089</v>
      </c>
      <c r="AE28" s="24" t="n">
        <f aca="false">SUM(AE24:AE27)*AE7*(1+Assumptions!$C$37)</f>
        <v>238872.587283089</v>
      </c>
      <c r="AF28" s="24" t="n">
        <f aca="false">SUM(AF24:AF27)*AF7*(1+Assumptions!$C$37)</f>
        <v>238872.587283089</v>
      </c>
      <c r="AG28" s="24" t="n">
        <f aca="false">SUM(AG24:AG27)*AG7*(1+Assumptions!$C$37)</f>
        <v>238872.587283089</v>
      </c>
      <c r="AH28" s="24" t="n">
        <f aca="false">SUM(AH24:AH27)*AH7*(1+Assumptions!$C$37)</f>
        <v>238872.587283089</v>
      </c>
      <c r="AI28" s="24" t="n">
        <f aca="false">SUM(AI24:AI27)*AI7*(1+Assumptions!$C$37)</f>
        <v>238872.587283089</v>
      </c>
      <c r="AJ28" s="24" t="n">
        <f aca="false">SUM(AJ24:AJ27)*AJ7*(1+Assumptions!$C$37)</f>
        <v>238872.587283089</v>
      </c>
      <c r="AK28" s="24" t="n">
        <f aca="false">SUM(AK24:AK27)*AK7*(1+Assumptions!$C$37)</f>
        <v>238872.587283089</v>
      </c>
      <c r="AL28" s="24" t="n">
        <f aca="false">SUM(AL24:AL27)*AL7*(1+Assumptions!$C$37)</f>
        <v>238872.587283089</v>
      </c>
      <c r="AM28" s="24" t="n">
        <f aca="false">SUM(AM24:AM27)*AM7*(1+Assumptions!$C$37)</f>
        <v>238872.587283089</v>
      </c>
      <c r="AN28" s="24" t="n">
        <f aca="false">SUM(AN24:AN27)*AN7*(1+Assumptions!$C$37)</f>
        <v>238872.587283089</v>
      </c>
      <c r="AO28" s="24" t="n">
        <f aca="false">SUM(AO24:AO27)*AO7*(1+Assumptions!$C$37)</f>
        <v>238872.587283089</v>
      </c>
    </row>
    <row r="29" customFormat="false" ht="15" hidden="false" customHeight="false" outlineLevel="0" collapsed="false">
      <c r="A29" s="12" t="s">
        <v>267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customFormat="false" ht="15" hidden="false" customHeight="false" outlineLevel="0" collapsed="false">
      <c r="A30" s="8" t="s">
        <v>268</v>
      </c>
      <c r="B30" s="2"/>
      <c r="C30" s="2"/>
      <c r="D30" s="2"/>
      <c r="E30" s="2"/>
      <c r="F30" s="21" t="n">
        <f aca="false">IF(F6&gt;=0,Assumptions!$C$39*F7,IF(F4&gt;=Assumptions!$C$41,Assumptions!$C$39*Assumptions!$C$40,0))</f>
        <v>0</v>
      </c>
      <c r="G30" s="21" t="n">
        <f aca="false">IF(G6&gt;=0,Assumptions!$C$39*G7,IF(G4&gt;=Assumptions!$C$41,Assumptions!$C$39*Assumptions!$C$40,0))</f>
        <v>0</v>
      </c>
      <c r="H30" s="21" t="n">
        <f aca="false">IF(H6&gt;=0,Assumptions!$C$39*H7,IF(H4&gt;=Assumptions!$C$41,Assumptions!$C$39*Assumptions!$C$40,0))</f>
        <v>22500</v>
      </c>
      <c r="I30" s="21" t="n">
        <f aca="false">IF(I6&gt;=0,Assumptions!$C$39*I7,IF(I4&gt;=Assumptions!$C$41,Assumptions!$C$39*Assumptions!$C$40,0))</f>
        <v>22500</v>
      </c>
      <c r="J30" s="21" t="n">
        <f aca="false">IF(J6&gt;=0,Assumptions!$C$39*J7,IF(J4&gt;=Assumptions!$C$41,Assumptions!$C$39*Assumptions!$C$40,0))</f>
        <v>22500</v>
      </c>
      <c r="K30" s="21" t="n">
        <f aca="false">IF(K6&gt;=0,Assumptions!$C$39*K7,IF(K4&gt;=Assumptions!$C$41,Assumptions!$C$39*Assumptions!$C$40,0))</f>
        <v>45000</v>
      </c>
      <c r="L30" s="21" t="n">
        <f aca="false">IF(L6&gt;=0,Assumptions!$C$39*L7,IF(L4&gt;=Assumptions!$C$41,Assumptions!$C$39*Assumptions!$C$40,0))</f>
        <v>45000</v>
      </c>
      <c r="M30" s="21" t="n">
        <f aca="false">IF(M6&gt;=0,Assumptions!$C$39*M7,IF(M4&gt;=Assumptions!$C$41,Assumptions!$C$39*Assumptions!$C$40,0))</f>
        <v>45000</v>
      </c>
      <c r="N30" s="21" t="n">
        <f aca="false">IF(N6&gt;=0,Assumptions!$C$39*N7,IF(N4&gt;=Assumptions!$C$41,Assumptions!$C$39*Assumptions!$C$40,0))</f>
        <v>45000</v>
      </c>
      <c r="O30" s="21" t="n">
        <f aca="false">IF(O6&gt;=0,Assumptions!$C$39*O7,IF(O4&gt;=Assumptions!$C$41,Assumptions!$C$39*Assumptions!$C$40,0))</f>
        <v>45000</v>
      </c>
      <c r="P30" s="21" t="n">
        <f aca="false">IF(P6&gt;=0,Assumptions!$C$39*P7,IF(P4&gt;=Assumptions!$C$41,Assumptions!$C$39*Assumptions!$C$40,0))</f>
        <v>45000</v>
      </c>
      <c r="Q30" s="21" t="n">
        <f aca="false">IF(Q6&gt;=0,Assumptions!$C$39*Q7,IF(Q4&gt;=Assumptions!$C$41,Assumptions!$C$39*Assumptions!$C$40,0))</f>
        <v>45000</v>
      </c>
      <c r="R30" s="21" t="n">
        <f aca="false">IF(R6&gt;=0,Assumptions!$C$39*R7,IF(R4&gt;=Assumptions!$C$41,Assumptions!$C$39*Assumptions!$C$40,0))</f>
        <v>46350</v>
      </c>
      <c r="S30" s="21" t="n">
        <f aca="false">IF(S6&gt;=0,Assumptions!$C$39*S7,IF(S4&gt;=Assumptions!$C$41,Assumptions!$C$39*Assumptions!$C$40,0))</f>
        <v>46350</v>
      </c>
      <c r="T30" s="21" t="n">
        <f aca="false">IF(T6&gt;=0,Assumptions!$C$39*T7,IF(T4&gt;=Assumptions!$C$41,Assumptions!$C$39*Assumptions!$C$40,0))</f>
        <v>46350</v>
      </c>
      <c r="U30" s="21" t="n">
        <f aca="false">IF(U6&gt;=0,Assumptions!$C$39*U7,IF(U4&gt;=Assumptions!$C$41,Assumptions!$C$39*Assumptions!$C$40,0))</f>
        <v>46350</v>
      </c>
      <c r="V30" s="21" t="n">
        <f aca="false">IF(V6&gt;=0,Assumptions!$C$39*V7,IF(V4&gt;=Assumptions!$C$41,Assumptions!$C$39*Assumptions!$C$40,0))</f>
        <v>46350</v>
      </c>
      <c r="W30" s="21" t="n">
        <f aca="false">IF(W6&gt;=0,Assumptions!$C$39*W7,IF(W4&gt;=Assumptions!$C$41,Assumptions!$C$39*Assumptions!$C$40,0))</f>
        <v>46350</v>
      </c>
      <c r="X30" s="21" t="n">
        <f aca="false">IF(X6&gt;=0,Assumptions!$C$39*X7,IF(X4&gt;=Assumptions!$C$41,Assumptions!$C$39*Assumptions!$C$40,0))</f>
        <v>46350</v>
      </c>
      <c r="Y30" s="21" t="n">
        <f aca="false">IF(Y6&gt;=0,Assumptions!$C$39*Y7,IF(Y4&gt;=Assumptions!$C$41,Assumptions!$C$39*Assumptions!$C$40,0))</f>
        <v>46350</v>
      </c>
      <c r="Z30" s="21" t="n">
        <f aca="false">IF(Z6&gt;=0,Assumptions!$C$39*Z7,IF(Z4&gt;=Assumptions!$C$41,Assumptions!$C$39*Assumptions!$C$40,0))</f>
        <v>46350</v>
      </c>
      <c r="AA30" s="21" t="n">
        <f aca="false">IF(AA6&gt;=0,Assumptions!$C$39*AA7,IF(AA4&gt;=Assumptions!$C$41,Assumptions!$C$39*Assumptions!$C$40,0))</f>
        <v>46350</v>
      </c>
      <c r="AB30" s="21" t="n">
        <f aca="false">IF(AB6&gt;=0,Assumptions!$C$39*AB7,IF(AB4&gt;=Assumptions!$C$41,Assumptions!$C$39*Assumptions!$C$40,0))</f>
        <v>46350</v>
      </c>
      <c r="AC30" s="21" t="n">
        <f aca="false">IF(AC6&gt;=0,Assumptions!$C$39*AC7,IF(AC4&gt;=Assumptions!$C$41,Assumptions!$C$39*Assumptions!$C$40,0))</f>
        <v>46350</v>
      </c>
      <c r="AD30" s="21" t="n">
        <f aca="false">IF(AD6&gt;=0,Assumptions!$C$39*AD7,IF(AD4&gt;=Assumptions!$C$41,Assumptions!$C$39*Assumptions!$C$40,0))</f>
        <v>47740.5</v>
      </c>
      <c r="AE30" s="21" t="n">
        <f aca="false">IF(AE6&gt;=0,Assumptions!$C$39*AE7,IF(AE4&gt;=Assumptions!$C$41,Assumptions!$C$39*Assumptions!$C$40,0))</f>
        <v>47740.5</v>
      </c>
      <c r="AF30" s="21" t="n">
        <f aca="false">IF(AF6&gt;=0,Assumptions!$C$39*AF7,IF(AF4&gt;=Assumptions!$C$41,Assumptions!$C$39*Assumptions!$C$40,0))</f>
        <v>47740.5</v>
      </c>
      <c r="AG30" s="21" t="n">
        <f aca="false">IF(AG6&gt;=0,Assumptions!$C$39*AG7,IF(AG4&gt;=Assumptions!$C$41,Assumptions!$C$39*Assumptions!$C$40,0))</f>
        <v>47740.5</v>
      </c>
      <c r="AH30" s="21" t="n">
        <f aca="false">IF(AH6&gt;=0,Assumptions!$C$39*AH7,IF(AH4&gt;=Assumptions!$C$41,Assumptions!$C$39*Assumptions!$C$40,0))</f>
        <v>47740.5</v>
      </c>
      <c r="AI30" s="21" t="n">
        <f aca="false">IF(AI6&gt;=0,Assumptions!$C$39*AI7,IF(AI4&gt;=Assumptions!$C$41,Assumptions!$C$39*Assumptions!$C$40,0))</f>
        <v>47740.5</v>
      </c>
      <c r="AJ30" s="21" t="n">
        <f aca="false">IF(AJ6&gt;=0,Assumptions!$C$39*AJ7,IF(AJ4&gt;=Assumptions!$C$41,Assumptions!$C$39*Assumptions!$C$40,0))</f>
        <v>47740.5</v>
      </c>
      <c r="AK30" s="21" t="n">
        <f aca="false">IF(AK6&gt;=0,Assumptions!$C$39*AK7,IF(AK4&gt;=Assumptions!$C$41,Assumptions!$C$39*Assumptions!$C$40,0))</f>
        <v>47740.5</v>
      </c>
      <c r="AL30" s="21" t="n">
        <f aca="false">IF(AL6&gt;=0,Assumptions!$C$39*AL7,IF(AL4&gt;=Assumptions!$C$41,Assumptions!$C$39*Assumptions!$C$40,0))</f>
        <v>47740.5</v>
      </c>
      <c r="AM30" s="21" t="n">
        <f aca="false">IF(AM6&gt;=0,Assumptions!$C$39*AM7,IF(AM4&gt;=Assumptions!$C$41,Assumptions!$C$39*Assumptions!$C$40,0))</f>
        <v>47740.5</v>
      </c>
      <c r="AN30" s="21" t="n">
        <f aca="false">IF(AN6&gt;=0,Assumptions!$C$39*AN7,IF(AN4&gt;=Assumptions!$C$41,Assumptions!$C$39*Assumptions!$C$40,0))</f>
        <v>47740.5</v>
      </c>
      <c r="AO30" s="21" t="n">
        <f aca="false">IF(AO6&gt;=0,Assumptions!$C$39*AO7,IF(AO4&gt;=Assumptions!$C$41,Assumptions!$C$39*Assumptions!$C$40,0))</f>
        <v>47740.5</v>
      </c>
    </row>
    <row r="31" customFormat="false" ht="15" hidden="false" customHeight="false" outlineLevel="0" collapsed="false">
      <c r="A31" s="8" t="s">
        <v>269</v>
      </c>
      <c r="B31" s="2"/>
      <c r="C31" s="2"/>
      <c r="D31" s="2"/>
      <c r="E31" s="2"/>
      <c r="F31" s="21" t="n">
        <f aca="false">IF(F6&gt;=0,Assumptions!$C$42*F7,IF(F4&gt;=Assumptions!$C$44,Assumptions!$C$43,0))</f>
        <v>0</v>
      </c>
      <c r="G31" s="21" t="n">
        <f aca="false">IF(G6&gt;=0,Assumptions!$C$42*G7,IF(G4&gt;=Assumptions!$C$44,Assumptions!$C$43,0))</f>
        <v>0</v>
      </c>
      <c r="H31" s="21" t="n">
        <f aca="false">IF(H6&gt;=0,Assumptions!$C$42*H7,IF(H4&gt;=Assumptions!$C$44,Assumptions!$C$43,0))</f>
        <v>0</v>
      </c>
      <c r="I31" s="21" t="n">
        <f aca="false">IF(I6&gt;=0,Assumptions!$C$42*I7,IF(I4&gt;=Assumptions!$C$44,Assumptions!$C$43,0))</f>
        <v>4000</v>
      </c>
      <c r="J31" s="21" t="n">
        <f aca="false">IF(J6&gt;=0,Assumptions!$C$42*J7,IF(J4&gt;=Assumptions!$C$44,Assumptions!$C$43,0))</f>
        <v>4000</v>
      </c>
      <c r="K31" s="21" t="n">
        <f aca="false">IF(K6&gt;=0,Assumptions!$C$42*K7,IF(K4&gt;=Assumptions!$C$44,Assumptions!$C$43,0))</f>
        <v>12000</v>
      </c>
      <c r="L31" s="21" t="n">
        <f aca="false">IF(L6&gt;=0,Assumptions!$C$42*L7,IF(L4&gt;=Assumptions!$C$44,Assumptions!$C$43,0))</f>
        <v>12000</v>
      </c>
      <c r="M31" s="21" t="n">
        <f aca="false">IF(M6&gt;=0,Assumptions!$C$42*M7,IF(M4&gt;=Assumptions!$C$44,Assumptions!$C$43,0))</f>
        <v>12000</v>
      </c>
      <c r="N31" s="21" t="n">
        <f aca="false">IF(N6&gt;=0,Assumptions!$C$42*N7,IF(N4&gt;=Assumptions!$C$44,Assumptions!$C$43,0))</f>
        <v>12000</v>
      </c>
      <c r="O31" s="21" t="n">
        <f aca="false">IF(O6&gt;=0,Assumptions!$C$42*O7,IF(O4&gt;=Assumptions!$C$44,Assumptions!$C$43,0))</f>
        <v>12000</v>
      </c>
      <c r="P31" s="21" t="n">
        <f aca="false">IF(P6&gt;=0,Assumptions!$C$42*P7,IF(P4&gt;=Assumptions!$C$44,Assumptions!$C$43,0))</f>
        <v>12000</v>
      </c>
      <c r="Q31" s="21" t="n">
        <f aca="false">IF(Q6&gt;=0,Assumptions!$C$42*Q7,IF(Q4&gt;=Assumptions!$C$44,Assumptions!$C$43,0))</f>
        <v>12000</v>
      </c>
      <c r="R31" s="21" t="n">
        <f aca="false">IF(R6&gt;=0,Assumptions!$C$42*R7,IF(R4&gt;=Assumptions!$C$44,Assumptions!$C$43,0))</f>
        <v>12360</v>
      </c>
      <c r="S31" s="21" t="n">
        <f aca="false">IF(S6&gt;=0,Assumptions!$C$42*S7,IF(S4&gt;=Assumptions!$C$44,Assumptions!$C$43,0))</f>
        <v>12360</v>
      </c>
      <c r="T31" s="21" t="n">
        <f aca="false">IF(T6&gt;=0,Assumptions!$C$42*T7,IF(T4&gt;=Assumptions!$C$44,Assumptions!$C$43,0))</f>
        <v>12360</v>
      </c>
      <c r="U31" s="21" t="n">
        <f aca="false">IF(U6&gt;=0,Assumptions!$C$42*U7,IF(U4&gt;=Assumptions!$C$44,Assumptions!$C$43,0))</f>
        <v>12360</v>
      </c>
      <c r="V31" s="21" t="n">
        <f aca="false">IF(V6&gt;=0,Assumptions!$C$42*V7,IF(V4&gt;=Assumptions!$C$44,Assumptions!$C$43,0))</f>
        <v>12360</v>
      </c>
      <c r="W31" s="21" t="n">
        <f aca="false">IF(W6&gt;=0,Assumptions!$C$42*W7,IF(W4&gt;=Assumptions!$C$44,Assumptions!$C$43,0))</f>
        <v>12360</v>
      </c>
      <c r="X31" s="21" t="n">
        <f aca="false">IF(X6&gt;=0,Assumptions!$C$42*X7,IF(X4&gt;=Assumptions!$C$44,Assumptions!$C$43,0))</f>
        <v>12360</v>
      </c>
      <c r="Y31" s="21" t="n">
        <f aca="false">IF(Y6&gt;=0,Assumptions!$C$42*Y7,IF(Y4&gt;=Assumptions!$C$44,Assumptions!$C$43,0))</f>
        <v>12360</v>
      </c>
      <c r="Z31" s="21" t="n">
        <f aca="false">IF(Z6&gt;=0,Assumptions!$C$42*Z7,IF(Z4&gt;=Assumptions!$C$44,Assumptions!$C$43,0))</f>
        <v>12360</v>
      </c>
      <c r="AA31" s="21" t="n">
        <f aca="false">IF(AA6&gt;=0,Assumptions!$C$42*AA7,IF(AA4&gt;=Assumptions!$C$44,Assumptions!$C$43,0))</f>
        <v>12360</v>
      </c>
      <c r="AB31" s="21" t="n">
        <f aca="false">IF(AB6&gt;=0,Assumptions!$C$42*AB7,IF(AB4&gt;=Assumptions!$C$44,Assumptions!$C$43,0))</f>
        <v>12360</v>
      </c>
      <c r="AC31" s="21" t="n">
        <f aca="false">IF(AC6&gt;=0,Assumptions!$C$42*AC7,IF(AC4&gt;=Assumptions!$C$44,Assumptions!$C$43,0))</f>
        <v>12360</v>
      </c>
      <c r="AD31" s="21" t="n">
        <f aca="false">IF(AD6&gt;=0,Assumptions!$C$42*AD7,IF(AD4&gt;=Assumptions!$C$44,Assumptions!$C$43,0))</f>
        <v>12730.8</v>
      </c>
      <c r="AE31" s="21" t="n">
        <f aca="false">IF(AE6&gt;=0,Assumptions!$C$42*AE7,IF(AE4&gt;=Assumptions!$C$44,Assumptions!$C$43,0))</f>
        <v>12730.8</v>
      </c>
      <c r="AF31" s="21" t="n">
        <f aca="false">IF(AF6&gt;=0,Assumptions!$C$42*AF7,IF(AF4&gt;=Assumptions!$C$44,Assumptions!$C$43,0))</f>
        <v>12730.8</v>
      </c>
      <c r="AG31" s="21" t="n">
        <f aca="false">IF(AG6&gt;=0,Assumptions!$C$42*AG7,IF(AG4&gt;=Assumptions!$C$44,Assumptions!$C$43,0))</f>
        <v>12730.8</v>
      </c>
      <c r="AH31" s="21" t="n">
        <f aca="false">IF(AH6&gt;=0,Assumptions!$C$42*AH7,IF(AH4&gt;=Assumptions!$C$44,Assumptions!$C$43,0))</f>
        <v>12730.8</v>
      </c>
      <c r="AI31" s="21" t="n">
        <f aca="false">IF(AI6&gt;=0,Assumptions!$C$42*AI7,IF(AI4&gt;=Assumptions!$C$44,Assumptions!$C$43,0))</f>
        <v>12730.8</v>
      </c>
      <c r="AJ31" s="21" t="n">
        <f aca="false">IF(AJ6&gt;=0,Assumptions!$C$42*AJ7,IF(AJ4&gt;=Assumptions!$C$44,Assumptions!$C$43,0))</f>
        <v>12730.8</v>
      </c>
      <c r="AK31" s="21" t="n">
        <f aca="false">IF(AK6&gt;=0,Assumptions!$C$42*AK7,IF(AK4&gt;=Assumptions!$C$44,Assumptions!$C$43,0))</f>
        <v>12730.8</v>
      </c>
      <c r="AL31" s="21" t="n">
        <f aca="false">IF(AL6&gt;=0,Assumptions!$C$42*AL7,IF(AL4&gt;=Assumptions!$C$44,Assumptions!$C$43,0))</f>
        <v>12730.8</v>
      </c>
      <c r="AM31" s="21" t="n">
        <f aca="false">IF(AM6&gt;=0,Assumptions!$C$42*AM7,IF(AM4&gt;=Assumptions!$C$44,Assumptions!$C$43,0))</f>
        <v>12730.8</v>
      </c>
      <c r="AN31" s="21" t="n">
        <f aca="false">IF(AN6&gt;=0,Assumptions!$C$42*AN7,IF(AN4&gt;=Assumptions!$C$44,Assumptions!$C$43,0))</f>
        <v>12730.8</v>
      </c>
      <c r="AO31" s="21" t="n">
        <f aca="false">IF(AO6&gt;=0,Assumptions!$C$42*AO7,IF(AO4&gt;=Assumptions!$C$44,Assumptions!$C$43,0))</f>
        <v>12730.8</v>
      </c>
    </row>
    <row r="32" customFormat="false" ht="15" hidden="false" customHeight="false" outlineLevel="0" collapsed="false">
      <c r="A32" s="8" t="s">
        <v>270</v>
      </c>
      <c r="B32" s="2"/>
      <c r="C32" s="2"/>
      <c r="D32" s="2"/>
      <c r="E32" s="2"/>
      <c r="F32" s="21" t="n">
        <f aca="false">F11*Assumptions!$C$45</f>
        <v>0</v>
      </c>
      <c r="G32" s="21" t="n">
        <f aca="false">G11*Assumptions!$C$45</f>
        <v>0</v>
      </c>
      <c r="H32" s="21" t="n">
        <f aca="false">H11*Assumptions!$C$45</f>
        <v>0</v>
      </c>
      <c r="I32" s="21" t="n">
        <f aca="false">I11*Assumptions!$C$45</f>
        <v>0</v>
      </c>
      <c r="J32" s="21" t="n">
        <f aca="false">J11*Assumptions!$C$45</f>
        <v>0</v>
      </c>
      <c r="K32" s="21" t="n">
        <f aca="false">K11*Assumptions!$C$45</f>
        <v>3040</v>
      </c>
      <c r="L32" s="21" t="n">
        <f aca="false">L11*Assumptions!$C$45</f>
        <v>4864</v>
      </c>
      <c r="M32" s="21" t="n">
        <f aca="false">M11*Assumptions!$C$45</f>
        <v>6080</v>
      </c>
      <c r="N32" s="21" t="n">
        <f aca="false">N11*Assumptions!$C$45</f>
        <v>7296</v>
      </c>
      <c r="O32" s="21" t="n">
        <f aca="false">O11*Assumptions!$C$45</f>
        <v>7904</v>
      </c>
      <c r="P32" s="21" t="n">
        <f aca="false">P11*Assumptions!$C$45</f>
        <v>8512</v>
      </c>
      <c r="Q32" s="21" t="n">
        <f aca="false">Q11*Assumptions!$C$45</f>
        <v>9120</v>
      </c>
      <c r="R32" s="21" t="n">
        <f aca="false">R11*Assumptions!$C$45</f>
        <v>9484.8</v>
      </c>
      <c r="S32" s="21" t="n">
        <f aca="false">S11*Assumptions!$C$45</f>
        <v>9484.8</v>
      </c>
      <c r="T32" s="21" t="n">
        <f aca="false">T11*Assumptions!$C$45</f>
        <v>9728</v>
      </c>
      <c r="U32" s="21" t="n">
        <f aca="false">U11*Assumptions!$C$45</f>
        <v>9728</v>
      </c>
      <c r="V32" s="21" t="n">
        <f aca="false">V11*Assumptions!$C$45</f>
        <v>9971.2</v>
      </c>
      <c r="W32" s="21" t="n">
        <f aca="false">W11*Assumptions!$C$45</f>
        <v>9971.2</v>
      </c>
      <c r="X32" s="21" t="n">
        <f aca="false">X11*Assumptions!$C$45</f>
        <v>9971.2</v>
      </c>
      <c r="Y32" s="21" t="n">
        <f aca="false">Y11*Assumptions!$C$45</f>
        <v>9971.2</v>
      </c>
      <c r="Z32" s="21" t="n">
        <f aca="false">Z11*Assumptions!$C$45</f>
        <v>9971.2</v>
      </c>
      <c r="AA32" s="21" t="n">
        <f aca="false">AA11*Assumptions!$C$45</f>
        <v>9971.2</v>
      </c>
      <c r="AB32" s="21" t="n">
        <f aca="false">AB11*Assumptions!$C$45</f>
        <v>9971.2</v>
      </c>
      <c r="AC32" s="21" t="n">
        <f aca="false">AC11*Assumptions!$C$45</f>
        <v>9971.2</v>
      </c>
      <c r="AD32" s="21" t="n">
        <f aca="false">AD11*Assumptions!$C$45</f>
        <v>10336</v>
      </c>
      <c r="AE32" s="21" t="n">
        <f aca="false">AE11*Assumptions!$C$45</f>
        <v>10336</v>
      </c>
      <c r="AF32" s="21" t="n">
        <f aca="false">AF11*Assumptions!$C$45</f>
        <v>10336</v>
      </c>
      <c r="AG32" s="21" t="n">
        <f aca="false">AG11*Assumptions!$C$45</f>
        <v>10336</v>
      </c>
      <c r="AH32" s="21" t="n">
        <f aca="false">AH11*Assumptions!$C$45</f>
        <v>10336</v>
      </c>
      <c r="AI32" s="21" t="n">
        <f aca="false">AI11*Assumptions!$C$45</f>
        <v>10336</v>
      </c>
      <c r="AJ32" s="21" t="n">
        <f aca="false">AJ11*Assumptions!$C$45</f>
        <v>10336</v>
      </c>
      <c r="AK32" s="21" t="n">
        <f aca="false">AK11*Assumptions!$C$45</f>
        <v>10336</v>
      </c>
      <c r="AL32" s="21" t="n">
        <f aca="false">AL11*Assumptions!$C$45</f>
        <v>10336</v>
      </c>
      <c r="AM32" s="21" t="n">
        <f aca="false">AM11*Assumptions!$C$45</f>
        <v>10336</v>
      </c>
      <c r="AN32" s="21" t="n">
        <f aca="false">AN11*Assumptions!$C$45</f>
        <v>10336</v>
      </c>
      <c r="AO32" s="21" t="n">
        <f aca="false">AO11*Assumptions!$C$45</f>
        <v>10336</v>
      </c>
    </row>
    <row r="33" customFormat="false" ht="15" hidden="false" customHeight="false" outlineLevel="0" collapsed="false">
      <c r="A33" s="8" t="s">
        <v>271</v>
      </c>
      <c r="B33" s="2"/>
      <c r="C33" s="2"/>
      <c r="D33" s="2"/>
      <c r="E33" s="2"/>
      <c r="F33" s="21" t="n">
        <f aca="false">F11*Assumptions!$C$46+(F12*Assumptions!$C$9+F13*Assumptions!$C$10)*Assumptions!$C$47</f>
        <v>0</v>
      </c>
      <c r="G33" s="21" t="n">
        <f aca="false">G11*Assumptions!$C$46+(G12*Assumptions!$C$9+G13*Assumptions!$C$10)*Assumptions!$C$47</f>
        <v>0</v>
      </c>
      <c r="H33" s="21" t="n">
        <f aca="false">H11*Assumptions!$C$46+(H12*Assumptions!$C$9+H13*Assumptions!$C$10)*Assumptions!$C$47</f>
        <v>0</v>
      </c>
      <c r="I33" s="21" t="n">
        <f aca="false">I11*Assumptions!$C$46+(I12*Assumptions!$C$9+I13*Assumptions!$C$10)*Assumptions!$C$47</f>
        <v>0</v>
      </c>
      <c r="J33" s="21" t="n">
        <f aca="false">J11*Assumptions!$C$46+(J12*Assumptions!$C$9+J13*Assumptions!$C$10)*Assumptions!$C$47</f>
        <v>0</v>
      </c>
      <c r="K33" s="21" t="n">
        <f aca="false">K11*Assumptions!$C$46+(K12*Assumptions!$C$9+K13*Assumptions!$C$10)*Assumptions!$C$47</f>
        <v>3040</v>
      </c>
      <c r="L33" s="21" t="n">
        <f aca="false">L11*Assumptions!$C$46+(L12*Assumptions!$C$9+L13*Assumptions!$C$10)*Assumptions!$C$47</f>
        <v>4864</v>
      </c>
      <c r="M33" s="21" t="n">
        <f aca="false">M11*Assumptions!$C$46+(M12*Assumptions!$C$9+M13*Assumptions!$C$10)*Assumptions!$C$47</f>
        <v>6177.65</v>
      </c>
      <c r="N33" s="21" t="n">
        <f aca="false">N11*Assumptions!$C$46+(N12*Assumptions!$C$9+N13*Assumptions!$C$10)*Assumptions!$C$47</f>
        <v>7577.8</v>
      </c>
      <c r="O33" s="21" t="n">
        <f aca="false">O11*Assumptions!$C$46+(O12*Assumptions!$C$9+O13*Assumptions!$C$10)*Assumptions!$C$47</f>
        <v>8369.95</v>
      </c>
      <c r="P33" s="21" t="n">
        <f aca="false">P11*Assumptions!$C$46+(P12*Assumptions!$C$9+P13*Assumptions!$C$10)*Assumptions!$C$47</f>
        <v>9162.1</v>
      </c>
      <c r="Q33" s="21" t="n">
        <f aca="false">Q11*Assumptions!$C$46+(Q12*Assumptions!$C$9+Q13*Assumptions!$C$10)*Assumptions!$C$47</f>
        <v>9954.25</v>
      </c>
      <c r="R33" s="21" t="n">
        <f aca="false">R11*Assumptions!$C$46+(R12*Assumptions!$C$9+R13*Assumptions!$C$10)*Assumptions!$C$47</f>
        <v>10503.2</v>
      </c>
      <c r="S33" s="21" t="n">
        <f aca="false">S11*Assumptions!$C$46+(S12*Assumptions!$C$9+S13*Assumptions!$C$10)*Assumptions!$C$47</f>
        <v>10687.35</v>
      </c>
      <c r="T33" s="21" t="n">
        <f aca="false">T11*Assumptions!$C$46+(T12*Assumptions!$C$9+T13*Assumptions!$C$10)*Assumptions!$C$47</f>
        <v>11114.7</v>
      </c>
      <c r="U33" s="21" t="n">
        <f aca="false">U11*Assumptions!$C$46+(U12*Assumptions!$C$9+U13*Assumptions!$C$10)*Assumptions!$C$47</f>
        <v>11201.2</v>
      </c>
      <c r="V33" s="21" t="n">
        <f aca="false">V11*Assumptions!$C$46+(V12*Assumptions!$C$9+V13*Assumptions!$C$10)*Assumptions!$C$47</f>
        <v>11530.9</v>
      </c>
      <c r="W33" s="21" t="n">
        <f aca="false">W11*Assumptions!$C$46+(W12*Assumptions!$C$9+W13*Assumptions!$C$10)*Assumptions!$C$47</f>
        <v>11530.9</v>
      </c>
      <c r="X33" s="21" t="n">
        <f aca="false">X11*Assumptions!$C$46+(X12*Assumptions!$C$9+X13*Assumptions!$C$10)*Assumptions!$C$47</f>
        <v>11530.9</v>
      </c>
      <c r="Y33" s="21" t="n">
        <f aca="false">Y11*Assumptions!$C$46+(Y12*Assumptions!$C$9+Y13*Assumptions!$C$10)*Assumptions!$C$47</f>
        <v>11530.9</v>
      </c>
      <c r="Z33" s="21" t="n">
        <f aca="false">Z11*Assumptions!$C$46+(Z12*Assumptions!$C$9+Z13*Assumptions!$C$10)*Assumptions!$C$47</f>
        <v>11530.9</v>
      </c>
      <c r="AA33" s="21" t="n">
        <f aca="false">AA11*Assumptions!$C$46+(AA12*Assumptions!$C$9+AA13*Assumptions!$C$10)*Assumptions!$C$47</f>
        <v>11530.9</v>
      </c>
      <c r="AB33" s="21" t="n">
        <f aca="false">AB11*Assumptions!$C$46+(AB12*Assumptions!$C$9+AB13*Assumptions!$C$10)*Assumptions!$C$47</f>
        <v>11530.9</v>
      </c>
      <c r="AC33" s="21" t="n">
        <f aca="false">AC11*Assumptions!$C$46+(AC12*Assumptions!$C$9+AC13*Assumptions!$C$10)*Assumptions!$C$47</f>
        <v>11530.9</v>
      </c>
      <c r="AD33" s="21" t="n">
        <f aca="false">AD11*Assumptions!$C$46+(AD12*Assumptions!$C$9+AD13*Assumptions!$C$10)*Assumptions!$C$47</f>
        <v>11895.7</v>
      </c>
      <c r="AE33" s="21" t="n">
        <f aca="false">AE11*Assumptions!$C$46+(AE12*Assumptions!$C$9+AE13*Assumptions!$C$10)*Assumptions!$C$47</f>
        <v>11895.7</v>
      </c>
      <c r="AF33" s="21" t="n">
        <f aca="false">AF11*Assumptions!$C$46+(AF12*Assumptions!$C$9+AF13*Assumptions!$C$10)*Assumptions!$C$47</f>
        <v>11895.7</v>
      </c>
      <c r="AG33" s="21" t="n">
        <f aca="false">AG11*Assumptions!$C$46+(AG12*Assumptions!$C$9+AG13*Assumptions!$C$10)*Assumptions!$C$47</f>
        <v>11895.7</v>
      </c>
      <c r="AH33" s="21" t="n">
        <f aca="false">AH11*Assumptions!$C$46+(AH12*Assumptions!$C$9+AH13*Assumptions!$C$10)*Assumptions!$C$47</f>
        <v>11895.7</v>
      </c>
      <c r="AI33" s="21" t="n">
        <f aca="false">AI11*Assumptions!$C$46+(AI12*Assumptions!$C$9+AI13*Assumptions!$C$10)*Assumptions!$C$47</f>
        <v>11895.7</v>
      </c>
      <c r="AJ33" s="21" t="n">
        <f aca="false">AJ11*Assumptions!$C$46+(AJ12*Assumptions!$C$9+AJ13*Assumptions!$C$10)*Assumptions!$C$47</f>
        <v>11895.7</v>
      </c>
      <c r="AK33" s="21" t="n">
        <f aca="false">AK11*Assumptions!$C$46+(AK12*Assumptions!$C$9+AK13*Assumptions!$C$10)*Assumptions!$C$47</f>
        <v>11895.7</v>
      </c>
      <c r="AL33" s="21" t="n">
        <f aca="false">AL11*Assumptions!$C$46+(AL12*Assumptions!$C$9+AL13*Assumptions!$C$10)*Assumptions!$C$47</f>
        <v>11895.7</v>
      </c>
      <c r="AM33" s="21" t="n">
        <f aca="false">AM11*Assumptions!$C$46+(AM12*Assumptions!$C$9+AM13*Assumptions!$C$10)*Assumptions!$C$47</f>
        <v>11895.7</v>
      </c>
      <c r="AN33" s="21" t="n">
        <f aca="false">AN11*Assumptions!$C$46+(AN12*Assumptions!$C$9+AN13*Assumptions!$C$10)*Assumptions!$C$47</f>
        <v>11895.7</v>
      </c>
      <c r="AO33" s="21" t="n">
        <f aca="false">AO11*Assumptions!$C$46+(AO12*Assumptions!$C$9+AO13*Assumptions!$C$10)*Assumptions!$C$47</f>
        <v>11895.7</v>
      </c>
    </row>
    <row r="34" customFormat="false" ht="15" hidden="false" customHeight="false" outlineLevel="0" collapsed="false">
      <c r="A34" s="8" t="s">
        <v>272</v>
      </c>
      <c r="B34" s="2"/>
      <c r="C34" s="2"/>
      <c r="D34" s="2"/>
      <c r="E34" s="2"/>
      <c r="F34" s="21" t="n">
        <f aca="false">IF(F6&gt;=0,Assumptions!$C$48,0)</f>
        <v>0</v>
      </c>
      <c r="G34" s="21" t="n">
        <f aca="false">IF(G6&gt;=0,Assumptions!$C$48,0)</f>
        <v>0</v>
      </c>
      <c r="H34" s="21" t="n">
        <f aca="false">IF(H6&gt;=0,Assumptions!$C$48,0)</f>
        <v>0</v>
      </c>
      <c r="I34" s="21" t="n">
        <f aca="false">IF(I6&gt;=0,Assumptions!$C$48,0)</f>
        <v>0</v>
      </c>
      <c r="J34" s="21" t="n">
        <f aca="false">IF(J6&gt;=0,Assumptions!$C$48,0)</f>
        <v>0</v>
      </c>
      <c r="K34" s="21" t="n">
        <f aca="false">IF(K6&gt;=0,Assumptions!$C$48,0)</f>
        <v>3000</v>
      </c>
      <c r="L34" s="21" t="n">
        <f aca="false">IF(L6&gt;=0,Assumptions!$C$48,0)</f>
        <v>3000</v>
      </c>
      <c r="M34" s="21" t="n">
        <f aca="false">IF(M6&gt;=0,Assumptions!$C$48,0)</f>
        <v>3000</v>
      </c>
      <c r="N34" s="21" t="n">
        <f aca="false">IF(N6&gt;=0,Assumptions!$C$48,0)</f>
        <v>3000</v>
      </c>
      <c r="O34" s="21" t="n">
        <f aca="false">IF(O6&gt;=0,Assumptions!$C$48,0)</f>
        <v>3000</v>
      </c>
      <c r="P34" s="21" t="n">
        <f aca="false">IF(P6&gt;=0,Assumptions!$C$48,0)</f>
        <v>3000</v>
      </c>
      <c r="Q34" s="21" t="n">
        <f aca="false">IF(Q6&gt;=0,Assumptions!$C$48,0)</f>
        <v>3000</v>
      </c>
      <c r="R34" s="21" t="n">
        <f aca="false">IF(R6&gt;=0,Assumptions!$C$48,0)</f>
        <v>3000</v>
      </c>
      <c r="S34" s="21" t="n">
        <f aca="false">IF(S6&gt;=0,Assumptions!$C$48,0)</f>
        <v>3000</v>
      </c>
      <c r="T34" s="21" t="n">
        <f aca="false">IF(T6&gt;=0,Assumptions!$C$48,0)</f>
        <v>3000</v>
      </c>
      <c r="U34" s="21" t="n">
        <f aca="false">IF(U6&gt;=0,Assumptions!$C$48,0)</f>
        <v>3000</v>
      </c>
      <c r="V34" s="21" t="n">
        <f aca="false">IF(V6&gt;=0,Assumptions!$C$48,0)</f>
        <v>3000</v>
      </c>
      <c r="W34" s="21" t="n">
        <f aca="false">IF(W6&gt;=0,Assumptions!$C$48,0)</f>
        <v>3000</v>
      </c>
      <c r="X34" s="21" t="n">
        <f aca="false">IF(X6&gt;=0,Assumptions!$C$48,0)</f>
        <v>3000</v>
      </c>
      <c r="Y34" s="21" t="n">
        <f aca="false">IF(Y6&gt;=0,Assumptions!$C$48,0)</f>
        <v>3000</v>
      </c>
      <c r="Z34" s="21" t="n">
        <f aca="false">IF(Z6&gt;=0,Assumptions!$C$48,0)</f>
        <v>3000</v>
      </c>
      <c r="AA34" s="21" t="n">
        <f aca="false">IF(AA6&gt;=0,Assumptions!$C$48,0)</f>
        <v>3000</v>
      </c>
      <c r="AB34" s="21" t="n">
        <f aca="false">IF(AB6&gt;=0,Assumptions!$C$48,0)</f>
        <v>3000</v>
      </c>
      <c r="AC34" s="21" t="n">
        <f aca="false">IF(AC6&gt;=0,Assumptions!$C$48,0)</f>
        <v>3000</v>
      </c>
      <c r="AD34" s="21" t="n">
        <f aca="false">IF(AD6&gt;=0,Assumptions!$C$48,0)</f>
        <v>3000</v>
      </c>
      <c r="AE34" s="21" t="n">
        <f aca="false">IF(AE6&gt;=0,Assumptions!$C$48,0)</f>
        <v>3000</v>
      </c>
      <c r="AF34" s="21" t="n">
        <f aca="false">IF(AF6&gt;=0,Assumptions!$C$48,0)</f>
        <v>3000</v>
      </c>
      <c r="AG34" s="21" t="n">
        <f aca="false">IF(AG6&gt;=0,Assumptions!$C$48,0)</f>
        <v>3000</v>
      </c>
      <c r="AH34" s="21" t="n">
        <f aca="false">IF(AH6&gt;=0,Assumptions!$C$48,0)</f>
        <v>3000</v>
      </c>
      <c r="AI34" s="21" t="n">
        <f aca="false">IF(AI6&gt;=0,Assumptions!$C$48,0)</f>
        <v>3000</v>
      </c>
      <c r="AJ34" s="21" t="n">
        <f aca="false">IF(AJ6&gt;=0,Assumptions!$C$48,0)</f>
        <v>3000</v>
      </c>
      <c r="AK34" s="21" t="n">
        <f aca="false">IF(AK6&gt;=0,Assumptions!$C$48,0)</f>
        <v>3000</v>
      </c>
      <c r="AL34" s="21" t="n">
        <f aca="false">IF(AL6&gt;=0,Assumptions!$C$48,0)</f>
        <v>3000</v>
      </c>
      <c r="AM34" s="21" t="n">
        <f aca="false">IF(AM6&gt;=0,Assumptions!$C$48,0)</f>
        <v>3000</v>
      </c>
      <c r="AN34" s="21" t="n">
        <f aca="false">IF(AN6&gt;=0,Assumptions!$C$48,0)</f>
        <v>3000</v>
      </c>
      <c r="AO34" s="21" t="n">
        <f aca="false">IF(AO6&gt;=0,Assumptions!$C$48,0)</f>
        <v>3000</v>
      </c>
    </row>
    <row r="35" customFormat="false" ht="15" hidden="false" customHeight="false" outlineLevel="0" collapsed="false">
      <c r="A35" s="8" t="s">
        <v>273</v>
      </c>
      <c r="B35" s="2"/>
      <c r="C35" s="2"/>
      <c r="D35" s="2"/>
      <c r="E35" s="2"/>
      <c r="F35" s="21" t="n">
        <f aca="false">IF(F6&gt;=0,Assumptions!$C$49,0)</f>
        <v>0</v>
      </c>
      <c r="G35" s="21" t="n">
        <f aca="false">IF(G6&gt;=0,Assumptions!$C$49,0)</f>
        <v>0</v>
      </c>
      <c r="H35" s="21" t="n">
        <f aca="false">IF(H6&gt;=0,Assumptions!$C$49,0)</f>
        <v>0</v>
      </c>
      <c r="I35" s="21" t="n">
        <f aca="false">IF(I6&gt;=0,Assumptions!$C$49,0)</f>
        <v>0</v>
      </c>
      <c r="J35" s="21" t="n">
        <f aca="false">IF(J6&gt;=0,Assumptions!$C$49,0)</f>
        <v>0</v>
      </c>
      <c r="K35" s="21" t="n">
        <f aca="false">IF(K6&gt;=0,Assumptions!$C$49,0)</f>
        <v>8000</v>
      </c>
      <c r="L35" s="21" t="n">
        <f aca="false">IF(L6&gt;=0,Assumptions!$C$49,0)</f>
        <v>8000</v>
      </c>
      <c r="M35" s="21" t="n">
        <f aca="false">IF(M6&gt;=0,Assumptions!$C$49,0)</f>
        <v>8000</v>
      </c>
      <c r="N35" s="21" t="n">
        <f aca="false">IF(N6&gt;=0,Assumptions!$C$49,0)</f>
        <v>8000</v>
      </c>
      <c r="O35" s="21" t="n">
        <f aca="false">IF(O6&gt;=0,Assumptions!$C$49,0)</f>
        <v>8000</v>
      </c>
      <c r="P35" s="21" t="n">
        <f aca="false">IF(P6&gt;=0,Assumptions!$C$49,0)</f>
        <v>8000</v>
      </c>
      <c r="Q35" s="21" t="n">
        <f aca="false">IF(Q6&gt;=0,Assumptions!$C$49,0)</f>
        <v>8000</v>
      </c>
      <c r="R35" s="21" t="n">
        <f aca="false">IF(R6&gt;=0,Assumptions!$C$49,0)</f>
        <v>8000</v>
      </c>
      <c r="S35" s="21" t="n">
        <f aca="false">IF(S6&gt;=0,Assumptions!$C$49,0)</f>
        <v>8000</v>
      </c>
      <c r="T35" s="21" t="n">
        <f aca="false">IF(T6&gt;=0,Assumptions!$C$49,0)</f>
        <v>8000</v>
      </c>
      <c r="U35" s="21" t="n">
        <f aca="false">IF(U6&gt;=0,Assumptions!$C$49,0)</f>
        <v>8000</v>
      </c>
      <c r="V35" s="21" t="n">
        <f aca="false">IF(V6&gt;=0,Assumptions!$C$49,0)</f>
        <v>8000</v>
      </c>
      <c r="W35" s="21" t="n">
        <f aca="false">IF(W6&gt;=0,Assumptions!$C$49,0)</f>
        <v>8000</v>
      </c>
      <c r="X35" s="21" t="n">
        <f aca="false">IF(X6&gt;=0,Assumptions!$C$49,0)</f>
        <v>8000</v>
      </c>
      <c r="Y35" s="21" t="n">
        <f aca="false">IF(Y6&gt;=0,Assumptions!$C$49,0)</f>
        <v>8000</v>
      </c>
      <c r="Z35" s="21" t="n">
        <f aca="false">IF(Z6&gt;=0,Assumptions!$C$49,0)</f>
        <v>8000</v>
      </c>
      <c r="AA35" s="21" t="n">
        <f aca="false">IF(AA6&gt;=0,Assumptions!$C$49,0)</f>
        <v>8000</v>
      </c>
      <c r="AB35" s="21" t="n">
        <f aca="false">IF(AB6&gt;=0,Assumptions!$C$49,0)</f>
        <v>8000</v>
      </c>
      <c r="AC35" s="21" t="n">
        <f aca="false">IF(AC6&gt;=0,Assumptions!$C$49,0)</f>
        <v>8000</v>
      </c>
      <c r="AD35" s="21" t="n">
        <f aca="false">IF(AD6&gt;=0,Assumptions!$C$49,0)</f>
        <v>8000</v>
      </c>
      <c r="AE35" s="21" t="n">
        <f aca="false">IF(AE6&gt;=0,Assumptions!$C$49,0)</f>
        <v>8000</v>
      </c>
      <c r="AF35" s="21" t="n">
        <f aca="false">IF(AF6&gt;=0,Assumptions!$C$49,0)</f>
        <v>8000</v>
      </c>
      <c r="AG35" s="21" t="n">
        <f aca="false">IF(AG6&gt;=0,Assumptions!$C$49,0)</f>
        <v>8000</v>
      </c>
      <c r="AH35" s="21" t="n">
        <f aca="false">IF(AH6&gt;=0,Assumptions!$C$49,0)</f>
        <v>8000</v>
      </c>
      <c r="AI35" s="21" t="n">
        <f aca="false">IF(AI6&gt;=0,Assumptions!$C$49,0)</f>
        <v>8000</v>
      </c>
      <c r="AJ35" s="21" t="n">
        <f aca="false">IF(AJ6&gt;=0,Assumptions!$C$49,0)</f>
        <v>8000</v>
      </c>
      <c r="AK35" s="21" t="n">
        <f aca="false">IF(AK6&gt;=0,Assumptions!$C$49,0)</f>
        <v>8000</v>
      </c>
      <c r="AL35" s="21" t="n">
        <f aca="false">IF(AL6&gt;=0,Assumptions!$C$49,0)</f>
        <v>8000</v>
      </c>
      <c r="AM35" s="21" t="n">
        <f aca="false">IF(AM6&gt;=0,Assumptions!$C$49,0)</f>
        <v>8000</v>
      </c>
      <c r="AN35" s="21" t="n">
        <f aca="false">IF(AN6&gt;=0,Assumptions!$C$49,0)</f>
        <v>8000</v>
      </c>
      <c r="AO35" s="21" t="n">
        <f aca="false">IF(AO6&gt;=0,Assumptions!$C$49,0)</f>
        <v>8000</v>
      </c>
    </row>
    <row r="36" customFormat="false" ht="15" hidden="false" customHeight="false" outlineLevel="0" collapsed="false">
      <c r="A36" s="8" t="s">
        <v>274</v>
      </c>
      <c r="B36" s="2"/>
      <c r="C36" s="2"/>
      <c r="D36" s="2"/>
      <c r="E36" s="2"/>
      <c r="F36" s="21" t="n">
        <f aca="false">IF(F4&gt;=Assumptions!$C$51,Assumptions!$C$50,0)</f>
        <v>0</v>
      </c>
      <c r="G36" s="21" t="n">
        <f aca="false">IF(G4&gt;=Assumptions!$C$51,Assumptions!$C$50,0)</f>
        <v>0</v>
      </c>
      <c r="H36" s="21" t="n">
        <f aca="false">IF(H4&gt;=Assumptions!$C$51,Assumptions!$C$50,0)</f>
        <v>5000</v>
      </c>
      <c r="I36" s="21" t="n">
        <f aca="false">IF(I4&gt;=Assumptions!$C$51,Assumptions!$C$50,0)</f>
        <v>5000</v>
      </c>
      <c r="J36" s="21" t="n">
        <f aca="false">IF(J4&gt;=Assumptions!$C$51,Assumptions!$C$50,0)</f>
        <v>5000</v>
      </c>
      <c r="K36" s="21" t="n">
        <f aca="false">IF(K4&gt;=Assumptions!$C$51,Assumptions!$C$50,0)</f>
        <v>5000</v>
      </c>
      <c r="L36" s="21" t="n">
        <f aca="false">IF(L4&gt;=Assumptions!$C$51,Assumptions!$C$50,0)</f>
        <v>5000</v>
      </c>
      <c r="M36" s="21" t="n">
        <f aca="false">IF(M4&gt;=Assumptions!$C$51,Assumptions!$C$50,0)</f>
        <v>5000</v>
      </c>
      <c r="N36" s="21" t="n">
        <f aca="false">IF(N4&gt;=Assumptions!$C$51,Assumptions!$C$50,0)</f>
        <v>5000</v>
      </c>
      <c r="O36" s="21" t="n">
        <f aca="false">IF(O4&gt;=Assumptions!$C$51,Assumptions!$C$50,0)</f>
        <v>5000</v>
      </c>
      <c r="P36" s="21" t="n">
        <f aca="false">IF(P4&gt;=Assumptions!$C$51,Assumptions!$C$50,0)</f>
        <v>5000</v>
      </c>
      <c r="Q36" s="21" t="n">
        <f aca="false">IF(Q4&gt;=Assumptions!$C$51,Assumptions!$C$50,0)</f>
        <v>5000</v>
      </c>
      <c r="R36" s="21" t="n">
        <f aca="false">IF(R4&gt;=Assumptions!$C$51,Assumptions!$C$50,0)</f>
        <v>5000</v>
      </c>
      <c r="S36" s="21" t="n">
        <f aca="false">IF(S4&gt;=Assumptions!$C$51,Assumptions!$C$50,0)</f>
        <v>5000</v>
      </c>
      <c r="T36" s="21" t="n">
        <f aca="false">IF(T4&gt;=Assumptions!$C$51,Assumptions!$C$50,0)</f>
        <v>5000</v>
      </c>
      <c r="U36" s="21" t="n">
        <f aca="false">IF(U4&gt;=Assumptions!$C$51,Assumptions!$C$50,0)</f>
        <v>5000</v>
      </c>
      <c r="V36" s="21" t="n">
        <f aca="false">IF(V4&gt;=Assumptions!$C$51,Assumptions!$C$50,0)</f>
        <v>5000</v>
      </c>
      <c r="W36" s="21" t="n">
        <f aca="false">IF(W4&gt;=Assumptions!$C$51,Assumptions!$C$50,0)</f>
        <v>5000</v>
      </c>
      <c r="X36" s="21" t="n">
        <f aca="false">IF(X4&gt;=Assumptions!$C$51,Assumptions!$C$50,0)</f>
        <v>5000</v>
      </c>
      <c r="Y36" s="21" t="n">
        <f aca="false">IF(Y4&gt;=Assumptions!$C$51,Assumptions!$C$50,0)</f>
        <v>5000</v>
      </c>
      <c r="Z36" s="21" t="n">
        <f aca="false">IF(Z4&gt;=Assumptions!$C$51,Assumptions!$C$50,0)</f>
        <v>5000</v>
      </c>
      <c r="AA36" s="21" t="n">
        <f aca="false">IF(AA4&gt;=Assumptions!$C$51,Assumptions!$C$50,0)</f>
        <v>5000</v>
      </c>
      <c r="AB36" s="21" t="n">
        <f aca="false">IF(AB4&gt;=Assumptions!$C$51,Assumptions!$C$50,0)</f>
        <v>5000</v>
      </c>
      <c r="AC36" s="21" t="n">
        <f aca="false">IF(AC4&gt;=Assumptions!$C$51,Assumptions!$C$50,0)</f>
        <v>5000</v>
      </c>
      <c r="AD36" s="21" t="n">
        <f aca="false">IF(AD4&gt;=Assumptions!$C$51,Assumptions!$C$50,0)</f>
        <v>5000</v>
      </c>
      <c r="AE36" s="21" t="n">
        <f aca="false">IF(AE4&gt;=Assumptions!$C$51,Assumptions!$C$50,0)</f>
        <v>5000</v>
      </c>
      <c r="AF36" s="21" t="n">
        <f aca="false">IF(AF4&gt;=Assumptions!$C$51,Assumptions!$C$50,0)</f>
        <v>5000</v>
      </c>
      <c r="AG36" s="21" t="n">
        <f aca="false">IF(AG4&gt;=Assumptions!$C$51,Assumptions!$C$50,0)</f>
        <v>5000</v>
      </c>
      <c r="AH36" s="21" t="n">
        <f aca="false">IF(AH4&gt;=Assumptions!$C$51,Assumptions!$C$50,0)</f>
        <v>5000</v>
      </c>
      <c r="AI36" s="21" t="n">
        <f aca="false">IF(AI4&gt;=Assumptions!$C$51,Assumptions!$C$50,0)</f>
        <v>5000</v>
      </c>
      <c r="AJ36" s="21" t="n">
        <f aca="false">IF(AJ4&gt;=Assumptions!$C$51,Assumptions!$C$50,0)</f>
        <v>5000</v>
      </c>
      <c r="AK36" s="21" t="n">
        <f aca="false">IF(AK4&gt;=Assumptions!$C$51,Assumptions!$C$50,0)</f>
        <v>5000</v>
      </c>
      <c r="AL36" s="21" t="n">
        <f aca="false">IF(AL4&gt;=Assumptions!$C$51,Assumptions!$C$50,0)</f>
        <v>5000</v>
      </c>
      <c r="AM36" s="21" t="n">
        <f aca="false">IF(AM4&gt;=Assumptions!$C$51,Assumptions!$C$50,0)</f>
        <v>5000</v>
      </c>
      <c r="AN36" s="21" t="n">
        <f aca="false">IF(AN4&gt;=Assumptions!$C$51,Assumptions!$C$50,0)</f>
        <v>5000</v>
      </c>
      <c r="AO36" s="21" t="n">
        <f aca="false">IF(AO4&gt;=Assumptions!$C$51,Assumptions!$C$50,0)</f>
        <v>5000</v>
      </c>
    </row>
    <row r="37" customFormat="false" ht="15" hidden="false" customHeight="false" outlineLevel="0" collapsed="false">
      <c r="A37" s="8" t="s">
        <v>275</v>
      </c>
      <c r="B37" s="2"/>
      <c r="C37" s="2"/>
      <c r="D37" s="2"/>
      <c r="E37" s="2"/>
      <c r="F37" s="21" t="n">
        <f aca="false">IF(F4&gt;=Assumptions!$C$53,Assumptions!$C$52,0)</f>
        <v>0</v>
      </c>
      <c r="G37" s="21" t="n">
        <f aca="false">IF(G4&gt;=Assumptions!$C$53,Assumptions!$C$52,0)</f>
        <v>0</v>
      </c>
      <c r="H37" s="21" t="n">
        <f aca="false">IF(H4&gt;=Assumptions!$C$53,Assumptions!$C$52,0)</f>
        <v>0</v>
      </c>
      <c r="I37" s="21" t="n">
        <f aca="false">IF(I4&gt;=Assumptions!$C$53,Assumptions!$C$52,0)</f>
        <v>12500</v>
      </c>
      <c r="J37" s="21" t="n">
        <f aca="false">IF(J4&gt;=Assumptions!$C$53,Assumptions!$C$52,0)</f>
        <v>12500</v>
      </c>
      <c r="K37" s="21" t="n">
        <f aca="false">IF(K4&gt;=Assumptions!$C$53,Assumptions!$C$52,0)</f>
        <v>12500</v>
      </c>
      <c r="L37" s="21" t="n">
        <f aca="false">IF(L4&gt;=Assumptions!$C$53,Assumptions!$C$52,0)</f>
        <v>12500</v>
      </c>
      <c r="M37" s="21" t="n">
        <f aca="false">IF(M4&gt;=Assumptions!$C$53,Assumptions!$C$52,0)</f>
        <v>12500</v>
      </c>
      <c r="N37" s="21" t="n">
        <f aca="false">IF(N4&gt;=Assumptions!$C$53,Assumptions!$C$52,0)</f>
        <v>12500</v>
      </c>
      <c r="O37" s="21" t="n">
        <f aca="false">IF(O4&gt;=Assumptions!$C$53,Assumptions!$C$52,0)</f>
        <v>12500</v>
      </c>
      <c r="P37" s="21" t="n">
        <f aca="false">IF(P4&gt;=Assumptions!$C$53,Assumptions!$C$52,0)</f>
        <v>12500</v>
      </c>
      <c r="Q37" s="21" t="n">
        <f aca="false">IF(Q4&gt;=Assumptions!$C$53,Assumptions!$C$52,0)</f>
        <v>12500</v>
      </c>
      <c r="R37" s="21" t="n">
        <f aca="false">IF(R4&gt;=Assumptions!$C$53,Assumptions!$C$52,0)</f>
        <v>12500</v>
      </c>
      <c r="S37" s="21" t="n">
        <f aca="false">IF(S4&gt;=Assumptions!$C$53,Assumptions!$C$52,0)</f>
        <v>12500</v>
      </c>
      <c r="T37" s="21" t="n">
        <f aca="false">IF(T4&gt;=Assumptions!$C$53,Assumptions!$C$52,0)</f>
        <v>12500</v>
      </c>
      <c r="U37" s="21" t="n">
        <f aca="false">IF(U4&gt;=Assumptions!$C$53,Assumptions!$C$52,0)</f>
        <v>12500</v>
      </c>
      <c r="V37" s="21" t="n">
        <f aca="false">IF(V4&gt;=Assumptions!$C$53,Assumptions!$C$52,0)</f>
        <v>12500</v>
      </c>
      <c r="W37" s="21" t="n">
        <f aca="false">IF(W4&gt;=Assumptions!$C$53,Assumptions!$C$52,0)</f>
        <v>12500</v>
      </c>
      <c r="X37" s="21" t="n">
        <f aca="false">IF(X4&gt;=Assumptions!$C$53,Assumptions!$C$52,0)</f>
        <v>12500</v>
      </c>
      <c r="Y37" s="21" t="n">
        <f aca="false">IF(Y4&gt;=Assumptions!$C$53,Assumptions!$C$52,0)</f>
        <v>12500</v>
      </c>
      <c r="Z37" s="21" t="n">
        <f aca="false">IF(Z4&gt;=Assumptions!$C$53,Assumptions!$C$52,0)</f>
        <v>12500</v>
      </c>
      <c r="AA37" s="21" t="n">
        <f aca="false">IF(AA4&gt;=Assumptions!$C$53,Assumptions!$C$52,0)</f>
        <v>12500</v>
      </c>
      <c r="AB37" s="21" t="n">
        <f aca="false">IF(AB4&gt;=Assumptions!$C$53,Assumptions!$C$52,0)</f>
        <v>12500</v>
      </c>
      <c r="AC37" s="21" t="n">
        <f aca="false">IF(AC4&gt;=Assumptions!$C$53,Assumptions!$C$52,0)</f>
        <v>12500</v>
      </c>
      <c r="AD37" s="21" t="n">
        <f aca="false">IF(AD4&gt;=Assumptions!$C$53,Assumptions!$C$52,0)</f>
        <v>12500</v>
      </c>
      <c r="AE37" s="21" t="n">
        <f aca="false">IF(AE4&gt;=Assumptions!$C$53,Assumptions!$C$52,0)</f>
        <v>12500</v>
      </c>
      <c r="AF37" s="21" t="n">
        <f aca="false">IF(AF4&gt;=Assumptions!$C$53,Assumptions!$C$52,0)</f>
        <v>12500</v>
      </c>
      <c r="AG37" s="21" t="n">
        <f aca="false">IF(AG4&gt;=Assumptions!$C$53,Assumptions!$C$52,0)</f>
        <v>12500</v>
      </c>
      <c r="AH37" s="21" t="n">
        <f aca="false">IF(AH4&gt;=Assumptions!$C$53,Assumptions!$C$52,0)</f>
        <v>12500</v>
      </c>
      <c r="AI37" s="21" t="n">
        <f aca="false">IF(AI4&gt;=Assumptions!$C$53,Assumptions!$C$52,0)</f>
        <v>12500</v>
      </c>
      <c r="AJ37" s="21" t="n">
        <f aca="false">IF(AJ4&gt;=Assumptions!$C$53,Assumptions!$C$52,0)</f>
        <v>12500</v>
      </c>
      <c r="AK37" s="21" t="n">
        <f aca="false">IF(AK4&gt;=Assumptions!$C$53,Assumptions!$C$52,0)</f>
        <v>12500</v>
      </c>
      <c r="AL37" s="21" t="n">
        <f aca="false">IF(AL4&gt;=Assumptions!$C$53,Assumptions!$C$52,0)</f>
        <v>12500</v>
      </c>
      <c r="AM37" s="21" t="n">
        <f aca="false">IF(AM4&gt;=Assumptions!$C$53,Assumptions!$C$52,0)</f>
        <v>12500</v>
      </c>
      <c r="AN37" s="21" t="n">
        <f aca="false">IF(AN4&gt;=Assumptions!$C$53,Assumptions!$C$52,0)</f>
        <v>12500</v>
      </c>
      <c r="AO37" s="21" t="n">
        <f aca="false">IF(AO4&gt;=Assumptions!$C$53,Assumptions!$C$52,0)</f>
        <v>12500</v>
      </c>
    </row>
    <row r="38" customFormat="false" ht="15" hidden="false" customHeight="false" outlineLevel="0" collapsed="false">
      <c r="A38" s="8" t="s">
        <v>276</v>
      </c>
      <c r="B38" s="2"/>
      <c r="C38" s="2"/>
      <c r="D38" s="2"/>
      <c r="E38" s="2"/>
      <c r="F38" s="21" t="n">
        <f aca="false">IF(F4&gt;=Assumptions!$C$55,Assumptions!$C$54,0)</f>
        <v>0</v>
      </c>
      <c r="G38" s="21" t="n">
        <f aca="false">IF(G4&gt;=Assumptions!$C$55,Assumptions!$C$54,0)</f>
        <v>0</v>
      </c>
      <c r="H38" s="21" t="n">
        <f aca="false">IF(H4&gt;=Assumptions!$C$55,Assumptions!$C$54,0)</f>
        <v>10000</v>
      </c>
      <c r="I38" s="21" t="n">
        <f aca="false">IF(I4&gt;=Assumptions!$C$55,Assumptions!$C$54,0)</f>
        <v>10000</v>
      </c>
      <c r="J38" s="21" t="n">
        <f aca="false">IF(J4&gt;=Assumptions!$C$55,Assumptions!$C$54,0)</f>
        <v>10000</v>
      </c>
      <c r="K38" s="21" t="n">
        <f aca="false">IF(K4&gt;=Assumptions!$C$55,Assumptions!$C$54,0)</f>
        <v>10000</v>
      </c>
      <c r="L38" s="21" t="n">
        <f aca="false">IF(L4&gt;=Assumptions!$C$55,Assumptions!$C$54,0)</f>
        <v>10000</v>
      </c>
      <c r="M38" s="21" t="n">
        <f aca="false">IF(M4&gt;=Assumptions!$C$55,Assumptions!$C$54,0)</f>
        <v>10000</v>
      </c>
      <c r="N38" s="21" t="n">
        <f aca="false">IF(N4&gt;=Assumptions!$C$55,Assumptions!$C$54,0)</f>
        <v>10000</v>
      </c>
      <c r="O38" s="21" t="n">
        <f aca="false">IF(O4&gt;=Assumptions!$C$55,Assumptions!$C$54,0)</f>
        <v>10000</v>
      </c>
      <c r="P38" s="21" t="n">
        <f aca="false">IF(P4&gt;=Assumptions!$C$55,Assumptions!$C$54,0)</f>
        <v>10000</v>
      </c>
      <c r="Q38" s="21" t="n">
        <f aca="false">IF(Q4&gt;=Assumptions!$C$55,Assumptions!$C$54,0)</f>
        <v>10000</v>
      </c>
      <c r="R38" s="21" t="n">
        <f aca="false">IF(R4&gt;=Assumptions!$C$55,Assumptions!$C$54,0)</f>
        <v>10000</v>
      </c>
      <c r="S38" s="21" t="n">
        <f aca="false">IF(S4&gt;=Assumptions!$C$55,Assumptions!$C$54,0)</f>
        <v>10000</v>
      </c>
      <c r="T38" s="21" t="n">
        <f aca="false">IF(T4&gt;=Assumptions!$C$55,Assumptions!$C$54,0)</f>
        <v>10000</v>
      </c>
      <c r="U38" s="21" t="n">
        <f aca="false">IF(U4&gt;=Assumptions!$C$55,Assumptions!$C$54,0)</f>
        <v>10000</v>
      </c>
      <c r="V38" s="21" t="n">
        <f aca="false">IF(V4&gt;=Assumptions!$C$55,Assumptions!$C$54,0)</f>
        <v>10000</v>
      </c>
      <c r="W38" s="21" t="n">
        <f aca="false">IF(W4&gt;=Assumptions!$C$55,Assumptions!$C$54,0)</f>
        <v>10000</v>
      </c>
      <c r="X38" s="21" t="n">
        <f aca="false">IF(X4&gt;=Assumptions!$C$55,Assumptions!$C$54,0)</f>
        <v>10000</v>
      </c>
      <c r="Y38" s="21" t="n">
        <f aca="false">IF(Y4&gt;=Assumptions!$C$55,Assumptions!$C$54,0)</f>
        <v>10000</v>
      </c>
      <c r="Z38" s="21" t="n">
        <f aca="false">IF(Z4&gt;=Assumptions!$C$55,Assumptions!$C$54,0)</f>
        <v>10000</v>
      </c>
      <c r="AA38" s="21" t="n">
        <f aca="false">IF(AA4&gt;=Assumptions!$C$55,Assumptions!$C$54,0)</f>
        <v>10000</v>
      </c>
      <c r="AB38" s="21" t="n">
        <f aca="false">IF(AB4&gt;=Assumptions!$C$55,Assumptions!$C$54,0)</f>
        <v>10000</v>
      </c>
      <c r="AC38" s="21" t="n">
        <f aca="false">IF(AC4&gt;=Assumptions!$C$55,Assumptions!$C$54,0)</f>
        <v>10000</v>
      </c>
      <c r="AD38" s="21" t="n">
        <f aca="false">IF(AD4&gt;=Assumptions!$C$55,Assumptions!$C$54,0)</f>
        <v>10000</v>
      </c>
      <c r="AE38" s="21" t="n">
        <f aca="false">IF(AE4&gt;=Assumptions!$C$55,Assumptions!$C$54,0)</f>
        <v>10000</v>
      </c>
      <c r="AF38" s="21" t="n">
        <f aca="false">IF(AF4&gt;=Assumptions!$C$55,Assumptions!$C$54,0)</f>
        <v>10000</v>
      </c>
      <c r="AG38" s="21" t="n">
        <f aca="false">IF(AG4&gt;=Assumptions!$C$55,Assumptions!$C$54,0)</f>
        <v>10000</v>
      </c>
      <c r="AH38" s="21" t="n">
        <f aca="false">IF(AH4&gt;=Assumptions!$C$55,Assumptions!$C$54,0)</f>
        <v>10000</v>
      </c>
      <c r="AI38" s="21" t="n">
        <f aca="false">IF(AI4&gt;=Assumptions!$C$55,Assumptions!$C$54,0)</f>
        <v>10000</v>
      </c>
      <c r="AJ38" s="21" t="n">
        <f aca="false">IF(AJ4&gt;=Assumptions!$C$55,Assumptions!$C$54,0)</f>
        <v>10000</v>
      </c>
      <c r="AK38" s="21" t="n">
        <f aca="false">IF(AK4&gt;=Assumptions!$C$55,Assumptions!$C$54,0)</f>
        <v>10000</v>
      </c>
      <c r="AL38" s="21" t="n">
        <f aca="false">IF(AL4&gt;=Assumptions!$C$55,Assumptions!$C$54,0)</f>
        <v>10000</v>
      </c>
      <c r="AM38" s="21" t="n">
        <f aca="false">IF(AM4&gt;=Assumptions!$C$55,Assumptions!$C$54,0)</f>
        <v>10000</v>
      </c>
      <c r="AN38" s="21" t="n">
        <f aca="false">IF(AN4&gt;=Assumptions!$C$55,Assumptions!$C$54,0)</f>
        <v>10000</v>
      </c>
      <c r="AO38" s="21" t="n">
        <f aca="false">IF(AO4&gt;=Assumptions!$C$55,Assumptions!$C$54,0)</f>
        <v>10000</v>
      </c>
    </row>
    <row r="39" customFormat="false" ht="15" hidden="false" customHeight="false" outlineLevel="0" collapsed="false">
      <c r="A39" s="8" t="s">
        <v>277</v>
      </c>
      <c r="B39" s="2"/>
      <c r="C39" s="2"/>
      <c r="D39" s="2"/>
      <c r="E39" s="2"/>
      <c r="F39" s="21" t="n">
        <f aca="false">IF(F6&gt;=0,Assumptions!$C$56,0)</f>
        <v>0</v>
      </c>
      <c r="G39" s="21" t="n">
        <f aca="false">IF(G6&gt;=0,Assumptions!$C$56,0)</f>
        <v>0</v>
      </c>
      <c r="H39" s="21" t="n">
        <f aca="false">IF(H6&gt;=0,Assumptions!$C$56,0)</f>
        <v>0</v>
      </c>
      <c r="I39" s="21" t="n">
        <f aca="false">IF(I6&gt;=0,Assumptions!$C$56,0)</f>
        <v>0</v>
      </c>
      <c r="J39" s="21" t="n">
        <f aca="false">IF(J6&gt;=0,Assumptions!$C$56,0)</f>
        <v>0</v>
      </c>
      <c r="K39" s="21" t="n">
        <f aca="false">IF(K6&gt;=0,Assumptions!$C$56,0)</f>
        <v>2500</v>
      </c>
      <c r="L39" s="21" t="n">
        <f aca="false">IF(L6&gt;=0,Assumptions!$C$56,0)</f>
        <v>2500</v>
      </c>
      <c r="M39" s="21" t="n">
        <f aca="false">IF(M6&gt;=0,Assumptions!$C$56,0)</f>
        <v>2500</v>
      </c>
      <c r="N39" s="21" t="n">
        <f aca="false">IF(N6&gt;=0,Assumptions!$C$56,0)</f>
        <v>2500</v>
      </c>
      <c r="O39" s="21" t="n">
        <f aca="false">IF(O6&gt;=0,Assumptions!$C$56,0)</f>
        <v>2500</v>
      </c>
      <c r="P39" s="21" t="n">
        <f aca="false">IF(P6&gt;=0,Assumptions!$C$56,0)</f>
        <v>2500</v>
      </c>
      <c r="Q39" s="21" t="n">
        <f aca="false">IF(Q6&gt;=0,Assumptions!$C$56,0)</f>
        <v>2500</v>
      </c>
      <c r="R39" s="21" t="n">
        <f aca="false">IF(R6&gt;=0,Assumptions!$C$56,0)</f>
        <v>2500</v>
      </c>
      <c r="S39" s="21" t="n">
        <f aca="false">IF(S6&gt;=0,Assumptions!$C$56,0)</f>
        <v>2500</v>
      </c>
      <c r="T39" s="21" t="n">
        <f aca="false">IF(T6&gt;=0,Assumptions!$C$56,0)</f>
        <v>2500</v>
      </c>
      <c r="U39" s="21" t="n">
        <f aca="false">IF(U6&gt;=0,Assumptions!$C$56,0)</f>
        <v>2500</v>
      </c>
      <c r="V39" s="21" t="n">
        <f aca="false">IF(V6&gt;=0,Assumptions!$C$56,0)</f>
        <v>2500</v>
      </c>
      <c r="W39" s="21" t="n">
        <f aca="false">IF(W6&gt;=0,Assumptions!$C$56,0)</f>
        <v>2500</v>
      </c>
      <c r="X39" s="21" t="n">
        <f aca="false">IF(X6&gt;=0,Assumptions!$C$56,0)</f>
        <v>2500</v>
      </c>
      <c r="Y39" s="21" t="n">
        <f aca="false">IF(Y6&gt;=0,Assumptions!$C$56,0)</f>
        <v>2500</v>
      </c>
      <c r="Z39" s="21" t="n">
        <f aca="false">IF(Z6&gt;=0,Assumptions!$C$56,0)</f>
        <v>2500</v>
      </c>
      <c r="AA39" s="21" t="n">
        <f aca="false">IF(AA6&gt;=0,Assumptions!$C$56,0)</f>
        <v>2500</v>
      </c>
      <c r="AB39" s="21" t="n">
        <f aca="false">IF(AB6&gt;=0,Assumptions!$C$56,0)</f>
        <v>2500</v>
      </c>
      <c r="AC39" s="21" t="n">
        <f aca="false">IF(AC6&gt;=0,Assumptions!$C$56,0)</f>
        <v>2500</v>
      </c>
      <c r="AD39" s="21" t="n">
        <f aca="false">IF(AD6&gt;=0,Assumptions!$C$56,0)</f>
        <v>2500</v>
      </c>
      <c r="AE39" s="21" t="n">
        <f aca="false">IF(AE6&gt;=0,Assumptions!$C$56,0)</f>
        <v>2500</v>
      </c>
      <c r="AF39" s="21" t="n">
        <f aca="false">IF(AF6&gt;=0,Assumptions!$C$56,0)</f>
        <v>2500</v>
      </c>
      <c r="AG39" s="21" t="n">
        <f aca="false">IF(AG6&gt;=0,Assumptions!$C$56,0)</f>
        <v>2500</v>
      </c>
      <c r="AH39" s="21" t="n">
        <f aca="false">IF(AH6&gt;=0,Assumptions!$C$56,0)</f>
        <v>2500</v>
      </c>
      <c r="AI39" s="21" t="n">
        <f aca="false">IF(AI6&gt;=0,Assumptions!$C$56,0)</f>
        <v>2500</v>
      </c>
      <c r="AJ39" s="21" t="n">
        <f aca="false">IF(AJ6&gt;=0,Assumptions!$C$56,0)</f>
        <v>2500</v>
      </c>
      <c r="AK39" s="21" t="n">
        <f aca="false">IF(AK6&gt;=0,Assumptions!$C$56,0)</f>
        <v>2500</v>
      </c>
      <c r="AL39" s="21" t="n">
        <f aca="false">IF(AL6&gt;=0,Assumptions!$C$56,0)</f>
        <v>2500</v>
      </c>
      <c r="AM39" s="21" t="n">
        <f aca="false">IF(AM6&gt;=0,Assumptions!$C$56,0)</f>
        <v>2500</v>
      </c>
      <c r="AN39" s="21" t="n">
        <f aca="false">IF(AN6&gt;=0,Assumptions!$C$56,0)</f>
        <v>2500</v>
      </c>
      <c r="AO39" s="21" t="n">
        <f aca="false">IF(AO6&gt;=0,Assumptions!$C$56,0)</f>
        <v>2500</v>
      </c>
    </row>
    <row r="40" customFormat="false" ht="15" hidden="false" customHeight="false" outlineLevel="0" collapsed="false">
      <c r="A40" s="8" t="s">
        <v>278</v>
      </c>
      <c r="B40" s="2"/>
      <c r="C40" s="2"/>
      <c r="D40" s="2"/>
      <c r="E40" s="2"/>
      <c r="F40" s="21" t="n">
        <f aca="false">IF(F6&gt;=0,Assumptions!$C$57,IF(F4&gt;=Assumptions!$C$59,Assumptions!$C$58,0))</f>
        <v>0</v>
      </c>
      <c r="G40" s="21" t="n">
        <f aca="false">IF(G6&gt;=0,Assumptions!$C$57,IF(G4&gt;=Assumptions!$C$59,Assumptions!$C$58,0))</f>
        <v>0</v>
      </c>
      <c r="H40" s="21" t="n">
        <f aca="false">IF(H6&gt;=0,Assumptions!$C$57,IF(H4&gt;=Assumptions!$C$59,Assumptions!$C$58,0))</f>
        <v>0</v>
      </c>
      <c r="I40" s="21" t="n">
        <f aca="false">IF(I6&gt;=0,Assumptions!$C$57,IF(I4&gt;=Assumptions!$C$59,Assumptions!$C$58,0))</f>
        <v>10000</v>
      </c>
      <c r="J40" s="21" t="n">
        <f aca="false">IF(J6&gt;=0,Assumptions!$C$57,IF(J4&gt;=Assumptions!$C$59,Assumptions!$C$58,0))</f>
        <v>10000</v>
      </c>
      <c r="K40" s="21" t="n">
        <f aca="false">IF(K6&gt;=0,Assumptions!$C$57,IF(K4&gt;=Assumptions!$C$59,Assumptions!$C$58,0))</f>
        <v>25000</v>
      </c>
      <c r="L40" s="21" t="n">
        <f aca="false">IF(L6&gt;=0,Assumptions!$C$57,IF(L4&gt;=Assumptions!$C$59,Assumptions!$C$58,0))</f>
        <v>25000</v>
      </c>
      <c r="M40" s="21" t="n">
        <f aca="false">IF(M6&gt;=0,Assumptions!$C$57,IF(M4&gt;=Assumptions!$C$59,Assumptions!$C$58,0))</f>
        <v>25000</v>
      </c>
      <c r="N40" s="21" t="n">
        <f aca="false">IF(N6&gt;=0,Assumptions!$C$57,IF(N4&gt;=Assumptions!$C$59,Assumptions!$C$58,0))</f>
        <v>25000</v>
      </c>
      <c r="O40" s="21" t="n">
        <f aca="false">IF(O6&gt;=0,Assumptions!$C$57,IF(O4&gt;=Assumptions!$C$59,Assumptions!$C$58,0))</f>
        <v>25000</v>
      </c>
      <c r="P40" s="21" t="n">
        <f aca="false">IF(P6&gt;=0,Assumptions!$C$57,IF(P4&gt;=Assumptions!$C$59,Assumptions!$C$58,0))</f>
        <v>25000</v>
      </c>
      <c r="Q40" s="21" t="n">
        <f aca="false">IF(Q6&gt;=0,Assumptions!$C$57,IF(Q4&gt;=Assumptions!$C$59,Assumptions!$C$58,0))</f>
        <v>25000</v>
      </c>
      <c r="R40" s="21" t="n">
        <f aca="false">IF(R6&gt;=0,Assumptions!$C$57,IF(R4&gt;=Assumptions!$C$59,Assumptions!$C$58,0))</f>
        <v>25000</v>
      </c>
      <c r="S40" s="21" t="n">
        <f aca="false">IF(S6&gt;=0,Assumptions!$C$57,IF(S4&gt;=Assumptions!$C$59,Assumptions!$C$58,0))</f>
        <v>25000</v>
      </c>
      <c r="T40" s="21" t="n">
        <f aca="false">IF(T6&gt;=0,Assumptions!$C$57,IF(T4&gt;=Assumptions!$C$59,Assumptions!$C$58,0))</f>
        <v>25000</v>
      </c>
      <c r="U40" s="21" t="n">
        <f aca="false">IF(U6&gt;=0,Assumptions!$C$57,IF(U4&gt;=Assumptions!$C$59,Assumptions!$C$58,0))</f>
        <v>25000</v>
      </c>
      <c r="V40" s="21" t="n">
        <f aca="false">IF(V6&gt;=0,Assumptions!$C$57,IF(V4&gt;=Assumptions!$C$59,Assumptions!$C$58,0))</f>
        <v>25000</v>
      </c>
      <c r="W40" s="21" t="n">
        <f aca="false">IF(W6&gt;=0,Assumptions!$C$57,IF(W4&gt;=Assumptions!$C$59,Assumptions!$C$58,0))</f>
        <v>25000</v>
      </c>
      <c r="X40" s="21" t="n">
        <f aca="false">IF(X6&gt;=0,Assumptions!$C$57,IF(X4&gt;=Assumptions!$C$59,Assumptions!$C$58,0))</f>
        <v>25000</v>
      </c>
      <c r="Y40" s="21" t="n">
        <f aca="false">IF(Y6&gt;=0,Assumptions!$C$57,IF(Y4&gt;=Assumptions!$C$59,Assumptions!$C$58,0))</f>
        <v>25000</v>
      </c>
      <c r="Z40" s="21" t="n">
        <f aca="false">IF(Z6&gt;=0,Assumptions!$C$57,IF(Z4&gt;=Assumptions!$C$59,Assumptions!$C$58,0))</f>
        <v>25000</v>
      </c>
      <c r="AA40" s="21" t="n">
        <f aca="false">IF(AA6&gt;=0,Assumptions!$C$57,IF(AA4&gt;=Assumptions!$C$59,Assumptions!$C$58,0))</f>
        <v>25000</v>
      </c>
      <c r="AB40" s="21" t="n">
        <f aca="false">IF(AB6&gt;=0,Assumptions!$C$57,IF(AB4&gt;=Assumptions!$C$59,Assumptions!$C$58,0))</f>
        <v>25000</v>
      </c>
      <c r="AC40" s="21" t="n">
        <f aca="false">IF(AC6&gt;=0,Assumptions!$C$57,IF(AC4&gt;=Assumptions!$C$59,Assumptions!$C$58,0))</f>
        <v>25000</v>
      </c>
      <c r="AD40" s="21" t="n">
        <f aca="false">IF(AD6&gt;=0,Assumptions!$C$57,IF(AD4&gt;=Assumptions!$C$59,Assumptions!$C$58,0))</f>
        <v>25000</v>
      </c>
      <c r="AE40" s="21" t="n">
        <f aca="false">IF(AE6&gt;=0,Assumptions!$C$57,IF(AE4&gt;=Assumptions!$C$59,Assumptions!$C$58,0))</f>
        <v>25000</v>
      </c>
      <c r="AF40" s="21" t="n">
        <f aca="false">IF(AF6&gt;=0,Assumptions!$C$57,IF(AF4&gt;=Assumptions!$C$59,Assumptions!$C$58,0))</f>
        <v>25000</v>
      </c>
      <c r="AG40" s="21" t="n">
        <f aca="false">IF(AG6&gt;=0,Assumptions!$C$57,IF(AG4&gt;=Assumptions!$C$59,Assumptions!$C$58,0))</f>
        <v>25000</v>
      </c>
      <c r="AH40" s="21" t="n">
        <f aca="false">IF(AH6&gt;=0,Assumptions!$C$57,IF(AH4&gt;=Assumptions!$C$59,Assumptions!$C$58,0))</f>
        <v>25000</v>
      </c>
      <c r="AI40" s="21" t="n">
        <f aca="false">IF(AI6&gt;=0,Assumptions!$C$57,IF(AI4&gt;=Assumptions!$C$59,Assumptions!$C$58,0))</f>
        <v>25000</v>
      </c>
      <c r="AJ40" s="21" t="n">
        <f aca="false">IF(AJ6&gt;=0,Assumptions!$C$57,IF(AJ4&gt;=Assumptions!$C$59,Assumptions!$C$58,0))</f>
        <v>25000</v>
      </c>
      <c r="AK40" s="21" t="n">
        <f aca="false">IF(AK6&gt;=0,Assumptions!$C$57,IF(AK4&gt;=Assumptions!$C$59,Assumptions!$C$58,0))</f>
        <v>25000</v>
      </c>
      <c r="AL40" s="21" t="n">
        <f aca="false">IF(AL6&gt;=0,Assumptions!$C$57,IF(AL4&gt;=Assumptions!$C$59,Assumptions!$C$58,0))</f>
        <v>25000</v>
      </c>
      <c r="AM40" s="21" t="n">
        <f aca="false">IF(AM6&gt;=0,Assumptions!$C$57,IF(AM4&gt;=Assumptions!$C$59,Assumptions!$C$58,0))</f>
        <v>25000</v>
      </c>
      <c r="AN40" s="21" t="n">
        <f aca="false">IF(AN6&gt;=0,Assumptions!$C$57,IF(AN4&gt;=Assumptions!$C$59,Assumptions!$C$58,0))</f>
        <v>25000</v>
      </c>
      <c r="AO40" s="21" t="n">
        <f aca="false">IF(AO6&gt;=0,Assumptions!$C$57,IF(AO4&gt;=Assumptions!$C$59,Assumptions!$C$58,0))</f>
        <v>25000</v>
      </c>
    </row>
    <row r="41" customFormat="false" ht="15" hidden="false" customHeight="false" outlineLevel="0" collapsed="false">
      <c r="A41" s="8" t="s">
        <v>279</v>
      </c>
      <c r="B41" s="2"/>
      <c r="C41" s="2"/>
      <c r="D41" s="2"/>
      <c r="E41" s="2"/>
      <c r="F41" s="21" t="n">
        <f aca="false">IF(F4&gt;=Assumptions!$C$61,Assumptions!$C$60,0)</f>
        <v>0</v>
      </c>
      <c r="G41" s="21" t="n">
        <f aca="false">IF(G4&gt;=Assumptions!$C$61,Assumptions!$C$60,0)</f>
        <v>3000</v>
      </c>
      <c r="H41" s="21" t="n">
        <f aca="false">IF(H4&gt;=Assumptions!$C$61,Assumptions!$C$60,0)</f>
        <v>3000</v>
      </c>
      <c r="I41" s="21" t="n">
        <f aca="false">IF(I4&gt;=Assumptions!$C$61,Assumptions!$C$60,0)</f>
        <v>3000</v>
      </c>
      <c r="J41" s="21" t="n">
        <f aca="false">IF(J4&gt;=Assumptions!$C$61,Assumptions!$C$60,0)</f>
        <v>3000</v>
      </c>
      <c r="K41" s="21" t="n">
        <f aca="false">IF(K4&gt;=Assumptions!$C$61,Assumptions!$C$60,0)</f>
        <v>3000</v>
      </c>
      <c r="L41" s="21" t="n">
        <f aca="false">IF(L4&gt;=Assumptions!$C$61,Assumptions!$C$60,0)</f>
        <v>3000</v>
      </c>
      <c r="M41" s="21" t="n">
        <f aca="false">IF(M4&gt;=Assumptions!$C$61,Assumptions!$C$60,0)</f>
        <v>3000</v>
      </c>
      <c r="N41" s="21" t="n">
        <f aca="false">IF(N4&gt;=Assumptions!$C$61,Assumptions!$C$60,0)</f>
        <v>3000</v>
      </c>
      <c r="O41" s="21" t="n">
        <f aca="false">IF(O4&gt;=Assumptions!$C$61,Assumptions!$C$60,0)</f>
        <v>3000</v>
      </c>
      <c r="P41" s="21" t="n">
        <f aca="false">IF(P4&gt;=Assumptions!$C$61,Assumptions!$C$60,0)</f>
        <v>3000</v>
      </c>
      <c r="Q41" s="21" t="n">
        <f aca="false">IF(Q4&gt;=Assumptions!$C$61,Assumptions!$C$60,0)</f>
        <v>3000</v>
      </c>
      <c r="R41" s="21" t="n">
        <f aca="false">IF(R4&gt;=Assumptions!$C$61,Assumptions!$C$60,0)</f>
        <v>3000</v>
      </c>
      <c r="S41" s="21" t="n">
        <f aca="false">IF(S4&gt;=Assumptions!$C$61,Assumptions!$C$60,0)</f>
        <v>3000</v>
      </c>
      <c r="T41" s="21" t="n">
        <f aca="false">IF(T4&gt;=Assumptions!$C$61,Assumptions!$C$60,0)</f>
        <v>3000</v>
      </c>
      <c r="U41" s="21" t="n">
        <f aca="false">IF(U4&gt;=Assumptions!$C$61,Assumptions!$C$60,0)</f>
        <v>3000</v>
      </c>
      <c r="V41" s="21" t="n">
        <f aca="false">IF(V4&gt;=Assumptions!$C$61,Assumptions!$C$60,0)</f>
        <v>3000</v>
      </c>
      <c r="W41" s="21" t="n">
        <f aca="false">IF(W4&gt;=Assumptions!$C$61,Assumptions!$C$60,0)</f>
        <v>3000</v>
      </c>
      <c r="X41" s="21" t="n">
        <f aca="false">IF(X4&gt;=Assumptions!$C$61,Assumptions!$C$60,0)</f>
        <v>3000</v>
      </c>
      <c r="Y41" s="21" t="n">
        <f aca="false">IF(Y4&gt;=Assumptions!$C$61,Assumptions!$C$60,0)</f>
        <v>3000</v>
      </c>
      <c r="Z41" s="21" t="n">
        <f aca="false">IF(Z4&gt;=Assumptions!$C$61,Assumptions!$C$60,0)</f>
        <v>3000</v>
      </c>
      <c r="AA41" s="21" t="n">
        <f aca="false">IF(AA4&gt;=Assumptions!$C$61,Assumptions!$C$60,0)</f>
        <v>3000</v>
      </c>
      <c r="AB41" s="21" t="n">
        <f aca="false">IF(AB4&gt;=Assumptions!$C$61,Assumptions!$C$60,0)</f>
        <v>3000</v>
      </c>
      <c r="AC41" s="21" t="n">
        <f aca="false">IF(AC4&gt;=Assumptions!$C$61,Assumptions!$C$60,0)</f>
        <v>3000</v>
      </c>
      <c r="AD41" s="21" t="n">
        <f aca="false">IF(AD4&gt;=Assumptions!$C$61,Assumptions!$C$60,0)</f>
        <v>3000</v>
      </c>
      <c r="AE41" s="21" t="n">
        <f aca="false">IF(AE4&gt;=Assumptions!$C$61,Assumptions!$C$60,0)</f>
        <v>3000</v>
      </c>
      <c r="AF41" s="21" t="n">
        <f aca="false">IF(AF4&gt;=Assumptions!$C$61,Assumptions!$C$60,0)</f>
        <v>3000</v>
      </c>
      <c r="AG41" s="21" t="n">
        <f aca="false">IF(AG4&gt;=Assumptions!$C$61,Assumptions!$C$60,0)</f>
        <v>3000</v>
      </c>
      <c r="AH41" s="21" t="n">
        <f aca="false">IF(AH4&gt;=Assumptions!$C$61,Assumptions!$C$60,0)</f>
        <v>3000</v>
      </c>
      <c r="AI41" s="21" t="n">
        <f aca="false">IF(AI4&gt;=Assumptions!$C$61,Assumptions!$C$60,0)</f>
        <v>3000</v>
      </c>
      <c r="AJ41" s="21" t="n">
        <f aca="false">IF(AJ4&gt;=Assumptions!$C$61,Assumptions!$C$60,0)</f>
        <v>3000</v>
      </c>
      <c r="AK41" s="21" t="n">
        <f aca="false">IF(AK4&gt;=Assumptions!$C$61,Assumptions!$C$60,0)</f>
        <v>3000</v>
      </c>
      <c r="AL41" s="21" t="n">
        <f aca="false">IF(AL4&gt;=Assumptions!$C$61,Assumptions!$C$60,0)</f>
        <v>3000</v>
      </c>
      <c r="AM41" s="21" t="n">
        <f aca="false">IF(AM4&gt;=Assumptions!$C$61,Assumptions!$C$60,0)</f>
        <v>3000</v>
      </c>
      <c r="AN41" s="21" t="n">
        <f aca="false">IF(AN4&gt;=Assumptions!$C$61,Assumptions!$C$60,0)</f>
        <v>3000</v>
      </c>
      <c r="AO41" s="21" t="n">
        <f aca="false">IF(AO4&gt;=Assumptions!$C$61,Assumptions!$C$60,0)</f>
        <v>3000</v>
      </c>
    </row>
    <row r="42" customFormat="false" ht="15" hidden="false" customHeight="false" outlineLevel="0" collapsed="false">
      <c r="A42" s="8" t="s">
        <v>280</v>
      </c>
      <c r="B42" s="2"/>
      <c r="C42" s="2"/>
      <c r="D42" s="2"/>
      <c r="E42" s="2"/>
      <c r="F42" s="21" t="n">
        <f aca="false">IF(F4=Assumptions!$C$63,Assumptions!$C$62,0)+IF(F4&gt;Assumptions!$C$63,Assumptions!$C$64/12,0)</f>
        <v>0</v>
      </c>
      <c r="G42" s="21" t="n">
        <f aca="false">IF(G4=Assumptions!$C$63,Assumptions!$C$62,0)+IF(G4&gt;Assumptions!$C$63,Assumptions!$C$64/12,0)</f>
        <v>0</v>
      </c>
      <c r="H42" s="21" t="n">
        <f aca="false">IF(H4=Assumptions!$C$63,Assumptions!$C$62,0)+IF(H4&gt;Assumptions!$C$63,Assumptions!$C$64/12,0)</f>
        <v>0</v>
      </c>
      <c r="I42" s="21" t="n">
        <f aca="false">IF(I4=Assumptions!$C$63,Assumptions!$C$62,0)+IF(I4&gt;Assumptions!$C$63,Assumptions!$C$64/12,0)</f>
        <v>0</v>
      </c>
      <c r="J42" s="21" t="n">
        <f aca="false">IF(J4=Assumptions!$C$63,Assumptions!$C$62,0)+IF(J4&gt;Assumptions!$C$63,Assumptions!$C$64/12,0)</f>
        <v>0</v>
      </c>
      <c r="K42" s="21" t="n">
        <f aca="false">IF(K4=Assumptions!$C$63,Assumptions!$C$62,0)+IF(K4&gt;Assumptions!$C$63,Assumptions!$C$64/12,0)</f>
        <v>0</v>
      </c>
      <c r="L42" s="21" t="n">
        <f aca="false">IF(L4=Assumptions!$C$63,Assumptions!$C$62,0)+IF(L4&gt;Assumptions!$C$63,Assumptions!$C$64/12,0)</f>
        <v>0</v>
      </c>
      <c r="M42" s="21" t="n">
        <f aca="false">IF(M4=Assumptions!$C$63,Assumptions!$C$62,0)+IF(M4&gt;Assumptions!$C$63,Assumptions!$C$64/12,0)</f>
        <v>0</v>
      </c>
      <c r="N42" s="21" t="n">
        <f aca="false">IF(N4=Assumptions!$C$63,Assumptions!$C$62,0)+IF(N4&gt;Assumptions!$C$63,Assumptions!$C$64/12,0)</f>
        <v>0</v>
      </c>
      <c r="O42" s="21" t="n">
        <f aca="false">IF(O4=Assumptions!$C$63,Assumptions!$C$62,0)+IF(O4&gt;Assumptions!$C$63,Assumptions!$C$64/12,0)</f>
        <v>0</v>
      </c>
      <c r="P42" s="21" t="n">
        <f aca="false">IF(P4=Assumptions!$C$63,Assumptions!$C$62,0)+IF(P4&gt;Assumptions!$C$63,Assumptions!$C$64/12,0)</f>
        <v>25000</v>
      </c>
      <c r="Q42" s="21" t="n">
        <f aca="false">IF(Q4=Assumptions!$C$63,Assumptions!$C$62,0)+IF(Q4&gt;Assumptions!$C$63,Assumptions!$C$64/12,0)</f>
        <v>833.333333333333</v>
      </c>
      <c r="R42" s="21" t="n">
        <f aca="false">IF(R4=Assumptions!$C$63,Assumptions!$C$62,0)+IF(R4&gt;Assumptions!$C$63,Assumptions!$C$64/12,0)</f>
        <v>833.333333333333</v>
      </c>
      <c r="S42" s="21" t="n">
        <f aca="false">IF(S4=Assumptions!$C$63,Assumptions!$C$62,0)+IF(S4&gt;Assumptions!$C$63,Assumptions!$C$64/12,0)</f>
        <v>833.333333333333</v>
      </c>
      <c r="T42" s="21" t="n">
        <f aca="false">IF(T4=Assumptions!$C$63,Assumptions!$C$62,0)+IF(T4&gt;Assumptions!$C$63,Assumptions!$C$64/12,0)</f>
        <v>833.333333333333</v>
      </c>
      <c r="U42" s="21" t="n">
        <f aca="false">IF(U4=Assumptions!$C$63,Assumptions!$C$62,0)+IF(U4&gt;Assumptions!$C$63,Assumptions!$C$64/12,0)</f>
        <v>833.333333333333</v>
      </c>
      <c r="V42" s="21" t="n">
        <f aca="false">IF(V4=Assumptions!$C$63,Assumptions!$C$62,0)+IF(V4&gt;Assumptions!$C$63,Assumptions!$C$64/12,0)</f>
        <v>833.333333333333</v>
      </c>
      <c r="W42" s="21" t="n">
        <f aca="false">IF(W4=Assumptions!$C$63,Assumptions!$C$62,0)+IF(W4&gt;Assumptions!$C$63,Assumptions!$C$64/12,0)</f>
        <v>833.333333333333</v>
      </c>
      <c r="X42" s="21" t="n">
        <f aca="false">IF(X4=Assumptions!$C$63,Assumptions!$C$62,0)+IF(X4&gt;Assumptions!$C$63,Assumptions!$C$64/12,0)</f>
        <v>833.333333333333</v>
      </c>
      <c r="Y42" s="21" t="n">
        <f aca="false">IF(Y4=Assumptions!$C$63,Assumptions!$C$62,0)+IF(Y4&gt;Assumptions!$C$63,Assumptions!$C$64/12,0)</f>
        <v>833.333333333333</v>
      </c>
      <c r="Z42" s="21" t="n">
        <f aca="false">IF(Z4=Assumptions!$C$63,Assumptions!$C$62,0)+IF(Z4&gt;Assumptions!$C$63,Assumptions!$C$64/12,0)</f>
        <v>833.333333333333</v>
      </c>
      <c r="AA42" s="21" t="n">
        <f aca="false">IF(AA4=Assumptions!$C$63,Assumptions!$C$62,0)+IF(AA4&gt;Assumptions!$C$63,Assumptions!$C$64/12,0)</f>
        <v>833.333333333333</v>
      </c>
      <c r="AB42" s="21" t="n">
        <f aca="false">IF(AB4=Assumptions!$C$63,Assumptions!$C$62,0)+IF(AB4&gt;Assumptions!$C$63,Assumptions!$C$64/12,0)</f>
        <v>833.333333333333</v>
      </c>
      <c r="AC42" s="21" t="n">
        <f aca="false">IF(AC4=Assumptions!$C$63,Assumptions!$C$62,0)+IF(AC4&gt;Assumptions!$C$63,Assumptions!$C$64/12,0)</f>
        <v>833.333333333333</v>
      </c>
      <c r="AD42" s="21" t="n">
        <f aca="false">IF(AD4=Assumptions!$C$63,Assumptions!$C$62,0)+IF(AD4&gt;Assumptions!$C$63,Assumptions!$C$64/12,0)</f>
        <v>833.333333333333</v>
      </c>
      <c r="AE42" s="21" t="n">
        <f aca="false">IF(AE4=Assumptions!$C$63,Assumptions!$C$62,0)+IF(AE4&gt;Assumptions!$C$63,Assumptions!$C$64/12,0)</f>
        <v>833.333333333333</v>
      </c>
      <c r="AF42" s="21" t="n">
        <f aca="false">IF(AF4=Assumptions!$C$63,Assumptions!$C$62,0)+IF(AF4&gt;Assumptions!$C$63,Assumptions!$C$64/12,0)</f>
        <v>833.333333333333</v>
      </c>
      <c r="AG42" s="21" t="n">
        <f aca="false">IF(AG4=Assumptions!$C$63,Assumptions!$C$62,0)+IF(AG4&gt;Assumptions!$C$63,Assumptions!$C$64/12,0)</f>
        <v>833.333333333333</v>
      </c>
      <c r="AH42" s="21" t="n">
        <f aca="false">IF(AH4=Assumptions!$C$63,Assumptions!$C$62,0)+IF(AH4&gt;Assumptions!$C$63,Assumptions!$C$64/12,0)</f>
        <v>833.333333333333</v>
      </c>
      <c r="AI42" s="21" t="n">
        <f aca="false">IF(AI4=Assumptions!$C$63,Assumptions!$C$62,0)+IF(AI4&gt;Assumptions!$C$63,Assumptions!$C$64/12,0)</f>
        <v>833.333333333333</v>
      </c>
      <c r="AJ42" s="21" t="n">
        <f aca="false">IF(AJ4=Assumptions!$C$63,Assumptions!$C$62,0)+IF(AJ4&gt;Assumptions!$C$63,Assumptions!$C$64/12,0)</f>
        <v>833.333333333333</v>
      </c>
      <c r="AK42" s="21" t="n">
        <f aca="false">IF(AK4=Assumptions!$C$63,Assumptions!$C$62,0)+IF(AK4&gt;Assumptions!$C$63,Assumptions!$C$64/12,0)</f>
        <v>833.333333333333</v>
      </c>
      <c r="AL42" s="21" t="n">
        <f aca="false">IF(AL4=Assumptions!$C$63,Assumptions!$C$62,0)+IF(AL4&gt;Assumptions!$C$63,Assumptions!$C$64/12,0)</f>
        <v>833.333333333333</v>
      </c>
      <c r="AM42" s="21" t="n">
        <f aca="false">IF(AM4=Assumptions!$C$63,Assumptions!$C$62,0)+IF(AM4&gt;Assumptions!$C$63,Assumptions!$C$64/12,0)</f>
        <v>833.333333333333</v>
      </c>
      <c r="AN42" s="21" t="n">
        <f aca="false">IF(AN4=Assumptions!$C$63,Assumptions!$C$62,0)+IF(AN4&gt;Assumptions!$C$63,Assumptions!$C$64/12,0)</f>
        <v>833.333333333333</v>
      </c>
      <c r="AO42" s="21" t="n">
        <f aca="false">IF(AO4=Assumptions!$C$63,Assumptions!$C$62,0)+IF(AO4&gt;Assumptions!$C$63,Assumptions!$C$64/12,0)</f>
        <v>833.333333333333</v>
      </c>
    </row>
    <row r="43" customFormat="false" ht="15" hidden="false" customHeight="false" outlineLevel="0" collapsed="false">
      <c r="A43" s="8" t="s">
        <v>281</v>
      </c>
      <c r="B43" s="2"/>
      <c r="C43" s="2"/>
      <c r="D43" s="2"/>
      <c r="E43" s="2"/>
      <c r="F43" s="21" t="n">
        <f aca="false">IF(F6&lt;0,Assumptions!$C$65,Assumptions!$C$66)</f>
        <v>15000</v>
      </c>
      <c r="G43" s="21" t="n">
        <f aca="false">IF(G6&lt;0,Assumptions!$C$65,Assumptions!$C$66)</f>
        <v>15000</v>
      </c>
      <c r="H43" s="21" t="n">
        <f aca="false">IF(H6&lt;0,Assumptions!$C$65,Assumptions!$C$66)</f>
        <v>15000</v>
      </c>
      <c r="I43" s="21" t="n">
        <f aca="false">IF(I6&lt;0,Assumptions!$C$65,Assumptions!$C$66)</f>
        <v>15000</v>
      </c>
      <c r="J43" s="21" t="n">
        <f aca="false">IF(J6&lt;0,Assumptions!$C$65,Assumptions!$C$66)</f>
        <v>15000</v>
      </c>
      <c r="K43" s="21" t="n">
        <f aca="false">IF(K6&lt;0,Assumptions!$C$65,Assumptions!$C$66)</f>
        <v>8000</v>
      </c>
      <c r="L43" s="21" t="n">
        <f aca="false">IF(L6&lt;0,Assumptions!$C$65,Assumptions!$C$66)</f>
        <v>8000</v>
      </c>
      <c r="M43" s="21" t="n">
        <f aca="false">IF(M6&lt;0,Assumptions!$C$65,Assumptions!$C$66)</f>
        <v>8000</v>
      </c>
      <c r="N43" s="21" t="n">
        <f aca="false">IF(N6&lt;0,Assumptions!$C$65,Assumptions!$C$66)</f>
        <v>8000</v>
      </c>
      <c r="O43" s="21" t="n">
        <f aca="false">IF(O6&lt;0,Assumptions!$C$65,Assumptions!$C$66)</f>
        <v>8000</v>
      </c>
      <c r="P43" s="21" t="n">
        <f aca="false">IF(P6&lt;0,Assumptions!$C$65,Assumptions!$C$66)</f>
        <v>8000</v>
      </c>
      <c r="Q43" s="21" t="n">
        <f aca="false">IF(Q6&lt;0,Assumptions!$C$65,Assumptions!$C$66)</f>
        <v>8000</v>
      </c>
      <c r="R43" s="21" t="n">
        <f aca="false">IF(R6&lt;0,Assumptions!$C$65,Assumptions!$C$66)</f>
        <v>8000</v>
      </c>
      <c r="S43" s="21" t="n">
        <f aca="false">IF(S6&lt;0,Assumptions!$C$65,Assumptions!$C$66)</f>
        <v>8000</v>
      </c>
      <c r="T43" s="21" t="n">
        <f aca="false">IF(T6&lt;0,Assumptions!$C$65,Assumptions!$C$66)</f>
        <v>8000</v>
      </c>
      <c r="U43" s="21" t="n">
        <f aca="false">IF(U6&lt;0,Assumptions!$C$65,Assumptions!$C$66)</f>
        <v>8000</v>
      </c>
      <c r="V43" s="21" t="n">
        <f aca="false">IF(V6&lt;0,Assumptions!$C$65,Assumptions!$C$66)</f>
        <v>8000</v>
      </c>
      <c r="W43" s="21" t="n">
        <f aca="false">IF(W6&lt;0,Assumptions!$C$65,Assumptions!$C$66)</f>
        <v>8000</v>
      </c>
      <c r="X43" s="21" t="n">
        <f aca="false">IF(X6&lt;0,Assumptions!$C$65,Assumptions!$C$66)</f>
        <v>8000</v>
      </c>
      <c r="Y43" s="21" t="n">
        <f aca="false">IF(Y6&lt;0,Assumptions!$C$65,Assumptions!$C$66)</f>
        <v>8000</v>
      </c>
      <c r="Z43" s="21" t="n">
        <f aca="false">IF(Z6&lt;0,Assumptions!$C$65,Assumptions!$C$66)</f>
        <v>8000</v>
      </c>
      <c r="AA43" s="21" t="n">
        <f aca="false">IF(AA6&lt;0,Assumptions!$C$65,Assumptions!$C$66)</f>
        <v>8000</v>
      </c>
      <c r="AB43" s="21" t="n">
        <f aca="false">IF(AB6&lt;0,Assumptions!$C$65,Assumptions!$C$66)</f>
        <v>8000</v>
      </c>
      <c r="AC43" s="21" t="n">
        <f aca="false">IF(AC6&lt;0,Assumptions!$C$65,Assumptions!$C$66)</f>
        <v>8000</v>
      </c>
      <c r="AD43" s="21" t="n">
        <f aca="false">IF(AD6&lt;0,Assumptions!$C$65,Assumptions!$C$66)</f>
        <v>8000</v>
      </c>
      <c r="AE43" s="21" t="n">
        <f aca="false">IF(AE6&lt;0,Assumptions!$C$65,Assumptions!$C$66)</f>
        <v>8000</v>
      </c>
      <c r="AF43" s="21" t="n">
        <f aca="false">IF(AF6&lt;0,Assumptions!$C$65,Assumptions!$C$66)</f>
        <v>8000</v>
      </c>
      <c r="AG43" s="21" t="n">
        <f aca="false">IF(AG6&lt;0,Assumptions!$C$65,Assumptions!$C$66)</f>
        <v>8000</v>
      </c>
      <c r="AH43" s="21" t="n">
        <f aca="false">IF(AH6&lt;0,Assumptions!$C$65,Assumptions!$C$66)</f>
        <v>8000</v>
      </c>
      <c r="AI43" s="21" t="n">
        <f aca="false">IF(AI6&lt;0,Assumptions!$C$65,Assumptions!$C$66)</f>
        <v>8000</v>
      </c>
      <c r="AJ43" s="21" t="n">
        <f aca="false">IF(AJ6&lt;0,Assumptions!$C$65,Assumptions!$C$66)</f>
        <v>8000</v>
      </c>
      <c r="AK43" s="21" t="n">
        <f aca="false">IF(AK6&lt;0,Assumptions!$C$65,Assumptions!$C$66)</f>
        <v>8000</v>
      </c>
      <c r="AL43" s="21" t="n">
        <f aca="false">IF(AL6&lt;0,Assumptions!$C$65,Assumptions!$C$66)</f>
        <v>8000</v>
      </c>
      <c r="AM43" s="21" t="n">
        <f aca="false">IF(AM6&lt;0,Assumptions!$C$65,Assumptions!$C$66)</f>
        <v>8000</v>
      </c>
      <c r="AN43" s="21" t="n">
        <f aca="false">IF(AN6&lt;0,Assumptions!$C$65,Assumptions!$C$66)</f>
        <v>8000</v>
      </c>
      <c r="AO43" s="21" t="n">
        <f aca="false">IF(AO6&lt;0,Assumptions!$C$65,Assumptions!$C$66)</f>
        <v>8000</v>
      </c>
    </row>
    <row r="44" customFormat="false" ht="15" hidden="false" customHeight="false" outlineLevel="0" collapsed="false">
      <c r="A44" s="8" t="s">
        <v>282</v>
      </c>
      <c r="B44" s="2"/>
      <c r="C44" s="2"/>
      <c r="D44" s="2"/>
      <c r="E44" s="2"/>
      <c r="F44" s="21" t="n">
        <f aca="false">IF(F6&gt;=0,Assumptions!$C$67,0)</f>
        <v>0</v>
      </c>
      <c r="G44" s="21" t="n">
        <f aca="false">IF(G6&gt;=0,Assumptions!$C$67,0)</f>
        <v>0</v>
      </c>
      <c r="H44" s="21" t="n">
        <f aca="false">IF(H6&gt;=0,Assumptions!$C$67,0)</f>
        <v>0</v>
      </c>
      <c r="I44" s="21" t="n">
        <f aca="false">IF(I6&gt;=0,Assumptions!$C$67,0)</f>
        <v>0</v>
      </c>
      <c r="J44" s="21" t="n">
        <f aca="false">IF(J6&gt;=0,Assumptions!$C$67,0)</f>
        <v>0</v>
      </c>
      <c r="K44" s="21" t="n">
        <f aca="false">IF(K6&gt;=0,Assumptions!$C$67,0)</f>
        <v>12000</v>
      </c>
      <c r="L44" s="21" t="n">
        <f aca="false">IF(L6&gt;=0,Assumptions!$C$67,0)</f>
        <v>12000</v>
      </c>
      <c r="M44" s="21" t="n">
        <f aca="false">IF(M6&gt;=0,Assumptions!$C$67,0)</f>
        <v>12000</v>
      </c>
      <c r="N44" s="21" t="n">
        <f aca="false">IF(N6&gt;=0,Assumptions!$C$67,0)</f>
        <v>12000</v>
      </c>
      <c r="O44" s="21" t="n">
        <f aca="false">IF(O6&gt;=0,Assumptions!$C$67,0)</f>
        <v>12000</v>
      </c>
      <c r="P44" s="21" t="n">
        <f aca="false">IF(P6&gt;=0,Assumptions!$C$67,0)</f>
        <v>12000</v>
      </c>
      <c r="Q44" s="21" t="n">
        <f aca="false">IF(Q6&gt;=0,Assumptions!$C$67,0)</f>
        <v>12000</v>
      </c>
      <c r="R44" s="21" t="n">
        <f aca="false">IF(R6&gt;=0,Assumptions!$C$67,0)</f>
        <v>12000</v>
      </c>
      <c r="S44" s="21" t="n">
        <f aca="false">IF(S6&gt;=0,Assumptions!$C$67,0)</f>
        <v>12000</v>
      </c>
      <c r="T44" s="21" t="n">
        <f aca="false">IF(T6&gt;=0,Assumptions!$C$67,0)</f>
        <v>12000</v>
      </c>
      <c r="U44" s="21" t="n">
        <f aca="false">IF(U6&gt;=0,Assumptions!$C$67,0)</f>
        <v>12000</v>
      </c>
      <c r="V44" s="21" t="n">
        <f aca="false">IF(V6&gt;=0,Assumptions!$C$67,0)</f>
        <v>12000</v>
      </c>
      <c r="W44" s="21" t="n">
        <f aca="false">IF(W6&gt;=0,Assumptions!$C$67,0)</f>
        <v>12000</v>
      </c>
      <c r="X44" s="21" t="n">
        <f aca="false">IF(X6&gt;=0,Assumptions!$C$67,0)</f>
        <v>12000</v>
      </c>
      <c r="Y44" s="21" t="n">
        <f aca="false">IF(Y6&gt;=0,Assumptions!$C$67,0)</f>
        <v>12000</v>
      </c>
      <c r="Z44" s="21" t="n">
        <f aca="false">IF(Z6&gt;=0,Assumptions!$C$67,0)</f>
        <v>12000</v>
      </c>
      <c r="AA44" s="21" t="n">
        <f aca="false">IF(AA6&gt;=0,Assumptions!$C$67,0)</f>
        <v>12000</v>
      </c>
      <c r="AB44" s="21" t="n">
        <f aca="false">IF(AB6&gt;=0,Assumptions!$C$67,0)</f>
        <v>12000</v>
      </c>
      <c r="AC44" s="21" t="n">
        <f aca="false">IF(AC6&gt;=0,Assumptions!$C$67,0)</f>
        <v>12000</v>
      </c>
      <c r="AD44" s="21" t="n">
        <f aca="false">IF(AD6&gt;=0,Assumptions!$C$67,0)</f>
        <v>12000</v>
      </c>
      <c r="AE44" s="21" t="n">
        <f aca="false">IF(AE6&gt;=0,Assumptions!$C$67,0)</f>
        <v>12000</v>
      </c>
      <c r="AF44" s="21" t="n">
        <f aca="false">IF(AF6&gt;=0,Assumptions!$C$67,0)</f>
        <v>12000</v>
      </c>
      <c r="AG44" s="21" t="n">
        <f aca="false">IF(AG6&gt;=0,Assumptions!$C$67,0)</f>
        <v>12000</v>
      </c>
      <c r="AH44" s="21" t="n">
        <f aca="false">IF(AH6&gt;=0,Assumptions!$C$67,0)</f>
        <v>12000</v>
      </c>
      <c r="AI44" s="21" t="n">
        <f aca="false">IF(AI6&gt;=0,Assumptions!$C$67,0)</f>
        <v>12000</v>
      </c>
      <c r="AJ44" s="21" t="n">
        <f aca="false">IF(AJ6&gt;=0,Assumptions!$C$67,0)</f>
        <v>12000</v>
      </c>
      <c r="AK44" s="21" t="n">
        <f aca="false">IF(AK6&gt;=0,Assumptions!$C$67,0)</f>
        <v>12000</v>
      </c>
      <c r="AL44" s="21" t="n">
        <f aca="false">IF(AL6&gt;=0,Assumptions!$C$67,0)</f>
        <v>12000</v>
      </c>
      <c r="AM44" s="21" t="n">
        <f aca="false">IF(AM6&gt;=0,Assumptions!$C$67,0)</f>
        <v>12000</v>
      </c>
      <c r="AN44" s="21" t="n">
        <f aca="false">IF(AN6&gt;=0,Assumptions!$C$67,0)</f>
        <v>12000</v>
      </c>
      <c r="AO44" s="21" t="n">
        <f aca="false">IF(AO6&gt;=0,Assumptions!$C$67,0)</f>
        <v>12000</v>
      </c>
    </row>
    <row r="45" customFormat="false" ht="15" hidden="false" customHeight="false" outlineLevel="0" collapsed="false">
      <c r="A45" s="6" t="s">
        <v>283</v>
      </c>
      <c r="B45" s="2"/>
      <c r="C45" s="2"/>
      <c r="D45" s="2"/>
      <c r="E45" s="2"/>
      <c r="F45" s="24" t="n">
        <f aca="false">SUM(F30:F44)</f>
        <v>15000</v>
      </c>
      <c r="G45" s="24" t="n">
        <f aca="false">SUM(G30:G44)</f>
        <v>18000</v>
      </c>
      <c r="H45" s="24" t="n">
        <f aca="false">SUM(H30:H44)</f>
        <v>55500</v>
      </c>
      <c r="I45" s="24" t="n">
        <f aca="false">SUM(I30:I44)</f>
        <v>82000</v>
      </c>
      <c r="J45" s="24" t="n">
        <f aca="false">SUM(J30:J44)</f>
        <v>82000</v>
      </c>
      <c r="K45" s="24" t="n">
        <f aca="false">SUM(K30:K44)</f>
        <v>152080</v>
      </c>
      <c r="L45" s="24" t="n">
        <f aca="false">SUM(L30:L44)</f>
        <v>155728</v>
      </c>
      <c r="M45" s="24" t="n">
        <f aca="false">SUM(M30:M44)</f>
        <v>158257.65</v>
      </c>
      <c r="N45" s="24" t="n">
        <f aca="false">SUM(N30:N44)</f>
        <v>160873.8</v>
      </c>
      <c r="O45" s="24" t="n">
        <f aca="false">SUM(O30:O44)</f>
        <v>162273.95</v>
      </c>
      <c r="P45" s="24" t="n">
        <f aca="false">SUM(P30:P44)</f>
        <v>188674.1</v>
      </c>
      <c r="Q45" s="24" t="n">
        <f aca="false">SUM(Q30:Q44)</f>
        <v>165907.583333333</v>
      </c>
      <c r="R45" s="24" t="n">
        <f aca="false">SUM(R30:R44)</f>
        <v>168531.333333333</v>
      </c>
      <c r="S45" s="24" t="n">
        <f aca="false">SUM(S30:S44)</f>
        <v>168715.483333333</v>
      </c>
      <c r="T45" s="24" t="n">
        <f aca="false">SUM(T30:T44)</f>
        <v>169386.033333333</v>
      </c>
      <c r="U45" s="24" t="n">
        <f aca="false">SUM(U30:U44)</f>
        <v>169472.533333333</v>
      </c>
      <c r="V45" s="24" t="n">
        <f aca="false">SUM(V30:V44)</f>
        <v>170045.433333333</v>
      </c>
      <c r="W45" s="24" t="n">
        <f aca="false">SUM(W30:W44)</f>
        <v>170045.433333333</v>
      </c>
      <c r="X45" s="24" t="n">
        <f aca="false">SUM(X30:X44)</f>
        <v>170045.433333333</v>
      </c>
      <c r="Y45" s="24" t="n">
        <f aca="false">SUM(Y30:Y44)</f>
        <v>170045.433333333</v>
      </c>
      <c r="Z45" s="24" t="n">
        <f aca="false">SUM(Z30:Z44)</f>
        <v>170045.433333333</v>
      </c>
      <c r="AA45" s="24" t="n">
        <f aca="false">SUM(AA30:AA44)</f>
        <v>170045.433333333</v>
      </c>
      <c r="AB45" s="24" t="n">
        <f aca="false">SUM(AB30:AB44)</f>
        <v>170045.433333333</v>
      </c>
      <c r="AC45" s="24" t="n">
        <f aca="false">SUM(AC30:AC44)</f>
        <v>170045.433333333</v>
      </c>
      <c r="AD45" s="24" t="n">
        <f aca="false">SUM(AD30:AD44)</f>
        <v>172536.333333333</v>
      </c>
      <c r="AE45" s="24" t="n">
        <f aca="false">SUM(AE30:AE44)</f>
        <v>172536.333333333</v>
      </c>
      <c r="AF45" s="24" t="n">
        <f aca="false">SUM(AF30:AF44)</f>
        <v>172536.333333333</v>
      </c>
      <c r="AG45" s="24" t="n">
        <f aca="false">SUM(AG30:AG44)</f>
        <v>172536.333333333</v>
      </c>
      <c r="AH45" s="24" t="n">
        <f aca="false">SUM(AH30:AH44)</f>
        <v>172536.333333333</v>
      </c>
      <c r="AI45" s="24" t="n">
        <f aca="false">SUM(AI30:AI44)</f>
        <v>172536.333333333</v>
      </c>
      <c r="AJ45" s="24" t="n">
        <f aca="false">SUM(AJ30:AJ44)</f>
        <v>172536.333333333</v>
      </c>
      <c r="AK45" s="24" t="n">
        <f aca="false">SUM(AK30:AK44)</f>
        <v>172536.333333333</v>
      </c>
      <c r="AL45" s="24" t="n">
        <f aca="false">SUM(AL30:AL44)</f>
        <v>172536.333333333</v>
      </c>
      <c r="AM45" s="24" t="n">
        <f aca="false">SUM(AM30:AM44)</f>
        <v>172536.333333333</v>
      </c>
      <c r="AN45" s="24" t="n">
        <f aca="false">SUM(AN30:AN44)</f>
        <v>172536.333333333</v>
      </c>
      <c r="AO45" s="24" t="n">
        <f aca="false">SUM(AO30:AO44)</f>
        <v>172536.333333333</v>
      </c>
    </row>
    <row r="46" customFormat="false" ht="15" hidden="false" customHeight="false" outlineLevel="0" collapsed="false">
      <c r="A46" s="6" t="s">
        <v>284</v>
      </c>
      <c r="B46" s="2"/>
      <c r="C46" s="2"/>
      <c r="D46" s="2"/>
      <c r="E46" s="2"/>
      <c r="F46" s="24" t="n">
        <f aca="false">F22-F28-F45</f>
        <v>-37366.6666666667</v>
      </c>
      <c r="G46" s="24" t="n">
        <f aca="false">G22-G28-G45</f>
        <v>-40366.6666666667</v>
      </c>
      <c r="H46" s="24" t="n">
        <f aca="false">H22-H28-H45</f>
        <v>-97996.6666666667</v>
      </c>
      <c r="I46" s="24" t="n">
        <f aca="false">I22-I28-I45</f>
        <v>-136239.166666667</v>
      </c>
      <c r="J46" s="24" t="n">
        <f aca="false">J22-J28-J45</f>
        <v>-284820.933333333</v>
      </c>
      <c r="K46" s="24" t="n">
        <f aca="false">K22-K28-K45</f>
        <v>-201076.933333333</v>
      </c>
      <c r="L46" s="24" t="n">
        <f aca="false">L22-L28-L45</f>
        <v>-112430.533333333</v>
      </c>
      <c r="M46" s="24" t="n">
        <f aca="false">M22-M28-M45</f>
        <v>-45825.1207317073</v>
      </c>
      <c r="N46" s="24" t="n">
        <f aca="false">N22-N28-N45</f>
        <v>35080.4951219512</v>
      </c>
      <c r="O46" s="24" t="n">
        <f aca="false">O22-O28-O45</f>
        <v>87323.7947154471</v>
      </c>
      <c r="P46" s="24" t="n">
        <f aca="false">P22-P28-P45</f>
        <v>114567.094308943</v>
      </c>
      <c r="Q46" s="24" t="n">
        <f aca="false">Q22-Q28-Q45</f>
        <v>195218.08937569</v>
      </c>
      <c r="R46" s="24" t="n">
        <f aca="false">R22-R28-R45</f>
        <v>230619.924375289</v>
      </c>
      <c r="S46" s="24" t="n">
        <f aca="false">S22-S28-S45</f>
        <v>257044.641144836</v>
      </c>
      <c r="T46" s="24" t="n">
        <f aca="false">T22-T28-T45</f>
        <v>294923.64661357</v>
      </c>
      <c r="U46" s="24" t="n">
        <f aca="false">U22-U28-U45</f>
        <v>305807.629123858</v>
      </c>
      <c r="V46" s="24" t="n">
        <f aca="false">V22-V28-V45</f>
        <v>328145.900333333</v>
      </c>
      <c r="W46" s="24" t="n">
        <f aca="false">W22-W28-W45</f>
        <v>328145.900333333</v>
      </c>
      <c r="X46" s="24" t="n">
        <f aca="false">X22-X28-X45</f>
        <v>328145.900333333</v>
      </c>
      <c r="Y46" s="24" t="n">
        <f aca="false">Y22-Y28-Y45</f>
        <v>328145.900333333</v>
      </c>
      <c r="Z46" s="24" t="n">
        <f aca="false">Z22-Z28-Z45</f>
        <v>328145.900333333</v>
      </c>
      <c r="AA46" s="24" t="n">
        <f aca="false">AA22-AA28-AA45</f>
        <v>328145.900333333</v>
      </c>
      <c r="AB46" s="24" t="n">
        <f aca="false">AB22-AB28-AB45</f>
        <v>328145.900333333</v>
      </c>
      <c r="AC46" s="24" t="n">
        <f aca="false">AC22-AC28-AC45</f>
        <v>328145.900333333</v>
      </c>
      <c r="AD46" s="24" t="n">
        <f aca="false">AD22-AD28-AD45</f>
        <v>359049.104383577</v>
      </c>
      <c r="AE46" s="24" t="n">
        <f aca="false">AE22-AE28-AE45</f>
        <v>359049.104383577</v>
      </c>
      <c r="AF46" s="24" t="n">
        <f aca="false">AF22-AF28-AF45</f>
        <v>359049.104383577</v>
      </c>
      <c r="AG46" s="24" t="n">
        <f aca="false">AG22-AG28-AG45</f>
        <v>359049.104383577</v>
      </c>
      <c r="AH46" s="24" t="n">
        <f aca="false">AH22-AH28-AH45</f>
        <v>359049.104383577</v>
      </c>
      <c r="AI46" s="24" t="n">
        <f aca="false">AI22-AI28-AI45</f>
        <v>359049.104383577</v>
      </c>
      <c r="AJ46" s="24" t="n">
        <f aca="false">AJ22-AJ28-AJ45</f>
        <v>359049.104383577</v>
      </c>
      <c r="AK46" s="24" t="n">
        <f aca="false">AK22-AK28-AK45</f>
        <v>359049.104383577</v>
      </c>
      <c r="AL46" s="24" t="n">
        <f aca="false">AL22-AL28-AL45</f>
        <v>359049.104383577</v>
      </c>
      <c r="AM46" s="24" t="n">
        <f aca="false">AM22-AM28-AM45</f>
        <v>359049.104383577</v>
      </c>
      <c r="AN46" s="24" t="n">
        <f aca="false">AN22-AN28-AN45</f>
        <v>359049.104383577</v>
      </c>
      <c r="AO46" s="24" t="n">
        <f aca="false">AO22-AO28-AO45</f>
        <v>359049.104383577</v>
      </c>
    </row>
    <row r="47" customFormat="false" ht="15" hidden="false" customHeight="false" outlineLevel="0" collapsed="false">
      <c r="A47" s="8" t="s">
        <v>285</v>
      </c>
      <c r="B47" s="2"/>
      <c r="C47" s="2"/>
      <c r="D47" s="2"/>
      <c r="E47" s="2"/>
      <c r="F47" s="9" t="n">
        <f aca="false">IF(F22=0,0,F46/F22)</f>
        <v>0</v>
      </c>
      <c r="G47" s="9" t="n">
        <f aca="false">IF(G22=0,0,G46/G22)</f>
        <v>0</v>
      </c>
      <c r="H47" s="9" t="n">
        <f aca="false">IF(H22=0,0,H46/H22)</f>
        <v>0</v>
      </c>
      <c r="I47" s="9" t="n">
        <f aca="false">IF(I22=0,0,I46/I22)</f>
        <v>0</v>
      </c>
      <c r="J47" s="9" t="n">
        <f aca="false">IF(J22=0,0,J46/J22)</f>
        <v>0</v>
      </c>
      <c r="K47" s="9" t="n">
        <f aca="false">IF(K22=0,0,K46/K22)</f>
        <v>-1.30718830178212</v>
      </c>
      <c r="L47" s="9" t="n">
        <f aca="false">IF(L22=0,0,L46/L22)</f>
        <v>-0.456814823001179</v>
      </c>
      <c r="M47" s="9" t="n">
        <f aca="false">IF(M22=0,0,M46/M22)</f>
        <v>-0.141383935222748</v>
      </c>
      <c r="N47" s="9" t="n">
        <f aca="false">IF(N22=0,0,N46/N22)</f>
        <v>0.0856848518874326</v>
      </c>
      <c r="O47" s="9" t="n">
        <f aca="false">IF(O22=0,0,O46/O22)</f>
        <v>0.188220968932562</v>
      </c>
      <c r="P47" s="9" t="n">
        <f aca="false">IF(P22=0,0,P46/P22)</f>
        <v>0.220970265386953</v>
      </c>
      <c r="Q47" s="9" t="n">
        <f aca="false">IF(Q22=0,0,Q46/Q22)</f>
        <v>0.337979798764301</v>
      </c>
      <c r="R47" s="9" t="n">
        <f aca="false">IF(R22=0,0,R46/R22)</f>
        <v>0.36933057187786</v>
      </c>
      <c r="S47" s="9" t="n">
        <f aca="false">IF(S22=0,0,S46/S22)</f>
        <v>0.393761947174712</v>
      </c>
      <c r="T47" s="9" t="n">
        <f aca="false">IF(T22=0,0,T46/T22)</f>
        <v>0.425291086095726</v>
      </c>
      <c r="U47" s="9" t="n">
        <f aca="false">IF(U22=0,0,U46/U22)</f>
        <v>0.433549611587978</v>
      </c>
      <c r="V47" s="9" t="n">
        <f aca="false">IF(V22=0,0,V46/V22)</f>
        <v>0.449786886670372</v>
      </c>
      <c r="W47" s="9" t="n">
        <f aca="false">IF(W22=0,0,W46/W22)</f>
        <v>0.449786886670372</v>
      </c>
      <c r="X47" s="9" t="n">
        <f aca="false">IF(X22=0,0,X46/X22)</f>
        <v>0.449786886670372</v>
      </c>
      <c r="Y47" s="9" t="n">
        <f aca="false">IF(Y22=0,0,Y46/Y22)</f>
        <v>0.449786886670372</v>
      </c>
      <c r="Z47" s="9" t="n">
        <f aca="false">IF(Z22=0,0,Z46/Z22)</f>
        <v>0.449786886670372</v>
      </c>
      <c r="AA47" s="9" t="n">
        <f aca="false">IF(AA22=0,0,AA46/AA22)</f>
        <v>0.449786886670372</v>
      </c>
      <c r="AB47" s="9" t="n">
        <f aca="false">IF(AB22=0,0,AB46/AB22)</f>
        <v>0.449786886670372</v>
      </c>
      <c r="AC47" s="9" t="n">
        <f aca="false">IF(AC22=0,0,AC46/AC22)</f>
        <v>0.449786886670372</v>
      </c>
      <c r="AD47" s="9" t="n">
        <f aca="false">IF(AD22=0,0,AD46/AD22)</f>
        <v>0.46602033171577</v>
      </c>
      <c r="AE47" s="9" t="n">
        <f aca="false">IF(AE22=0,0,AE46/AE22)</f>
        <v>0.46602033171577</v>
      </c>
      <c r="AF47" s="9" t="n">
        <f aca="false">IF(AF22=0,0,AF46/AF22)</f>
        <v>0.46602033171577</v>
      </c>
      <c r="AG47" s="9" t="n">
        <f aca="false">IF(AG22=0,0,AG46/AG22)</f>
        <v>0.46602033171577</v>
      </c>
      <c r="AH47" s="9" t="n">
        <f aca="false">IF(AH22=0,0,AH46/AH22)</f>
        <v>0.46602033171577</v>
      </c>
      <c r="AI47" s="9" t="n">
        <f aca="false">IF(AI22=0,0,AI46/AI22)</f>
        <v>0.46602033171577</v>
      </c>
      <c r="AJ47" s="9" t="n">
        <f aca="false">IF(AJ22=0,0,AJ46/AJ22)</f>
        <v>0.46602033171577</v>
      </c>
      <c r="AK47" s="9" t="n">
        <f aca="false">IF(AK22=0,0,AK46/AK22)</f>
        <v>0.46602033171577</v>
      </c>
      <c r="AL47" s="9" t="n">
        <f aca="false">IF(AL22=0,0,AL46/AL22)</f>
        <v>0.46602033171577</v>
      </c>
      <c r="AM47" s="9" t="n">
        <f aca="false">IF(AM22=0,0,AM46/AM22)</f>
        <v>0.46602033171577</v>
      </c>
      <c r="AN47" s="9" t="n">
        <f aca="false">IF(AN22=0,0,AN46/AN22)</f>
        <v>0.46602033171577</v>
      </c>
      <c r="AO47" s="9" t="n">
        <f aca="false">IF(AO22=0,0,AO46/AO22)</f>
        <v>0.46602033171577</v>
      </c>
    </row>
    <row r="48" customFormat="false" ht="15" hidden="false" customHeight="false" outlineLevel="0" collapsed="false">
      <c r="A48" s="12" t="s">
        <v>286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</row>
    <row r="49" customFormat="false" ht="15" hidden="false" customHeight="false" outlineLevel="0" collapsed="false">
      <c r="A49" s="8" t="s">
        <v>287</v>
      </c>
      <c r="B49" s="2"/>
      <c r="C49" s="2"/>
      <c r="D49" s="2"/>
      <c r="E49" s="2"/>
      <c r="F49" s="21" t="n">
        <f aca="false">F22*Assumptions!$C$31+E22*Assumptions!$C$32+D22*Assumptions!$C$33+C22*Assumptions!$C$34</f>
        <v>0</v>
      </c>
      <c r="G49" s="21" t="n">
        <f aca="false">G22*Assumptions!$C$31+F22*Assumptions!$C$32+E22*Assumptions!$C$33+D22*Assumptions!$C$34</f>
        <v>0</v>
      </c>
      <c r="H49" s="21" t="n">
        <f aca="false">H22*Assumptions!$C$31+G22*Assumptions!$C$32+F22*Assumptions!$C$33+E22*Assumptions!$C$34</f>
        <v>0</v>
      </c>
      <c r="I49" s="21" t="n">
        <f aca="false">I22*Assumptions!$C$31+H22*Assumptions!$C$32+G22*Assumptions!$C$33+F22*Assumptions!$C$34</f>
        <v>0</v>
      </c>
      <c r="J49" s="21" t="n">
        <f aca="false">J22*Assumptions!$C$31+I22*Assumptions!$C$32+H22*Assumptions!$C$33+G22*Assumptions!$C$34</f>
        <v>0</v>
      </c>
      <c r="K49" s="21" t="n">
        <f aca="false">K22*Assumptions!$C$31+J22*Assumptions!$C$32+I22*Assumptions!$C$33+H22*Assumptions!$C$34</f>
        <v>0</v>
      </c>
      <c r="L49" s="21" t="n">
        <f aca="false">L22*Assumptions!$C$31+K22*Assumptions!$C$32+J22*Assumptions!$C$33+I22*Assumptions!$C$34</f>
        <v>30764.8</v>
      </c>
      <c r="M49" s="21" t="n">
        <f aca="false">M22*Assumptions!$C$31+L22*Assumptions!$C$32+K22*Assumptions!$C$33+J22*Assumptions!$C$34</f>
        <v>133826.88</v>
      </c>
      <c r="N49" s="21" t="n">
        <f aca="false">N22*Assumptions!$C$31+M22*Assumptions!$C$32+L22*Assumptions!$C$33+K22*Assumptions!$C$34</f>
        <v>238644.78</v>
      </c>
      <c r="O49" s="21" t="n">
        <f aca="false">O22*Assumptions!$C$31+N22*Assumptions!$C$32+M22*Assumptions!$C$33+L22*Assumptions!$C$34</f>
        <v>321677.271666667</v>
      </c>
      <c r="P49" s="21" t="n">
        <f aca="false">P22*Assumptions!$C$31+O22*Assumptions!$C$32+N22*Assumptions!$C$33+M22*Assumptions!$C$34</f>
        <v>398995.336666667</v>
      </c>
      <c r="Q49" s="21" t="n">
        <f aca="false">Q22*Assumptions!$C$31+P22*Assumptions!$C$32+O22*Assumptions!$C$33+N22*Assumptions!$C$34</f>
        <v>461216.47</v>
      </c>
      <c r="R49" s="21" t="n">
        <f aca="false">R22*Assumptions!$C$31+Q22*Assumptions!$C$32+P22*Assumptions!$C$33+O22*Assumptions!$C$34</f>
        <v>516666.403333333</v>
      </c>
      <c r="S49" s="21" t="n">
        <f aca="false">S22*Assumptions!$C$31+R22*Assumptions!$C$32+Q22*Assumptions!$C$33+P22*Assumptions!$C$34</f>
        <v>572185.152666667</v>
      </c>
      <c r="T49" s="21" t="n">
        <f aca="false">T22*Assumptions!$C$31+S22*Assumptions!$C$32+R22*Assumptions!$C$33+Q22*Assumptions!$C$34</f>
        <v>618393.87</v>
      </c>
      <c r="U49" s="21" t="n">
        <f aca="false">U22*Assumptions!$C$31+T22*Assumptions!$C$32+S22*Assumptions!$C$33+R22*Assumptions!$C$34</f>
        <v>653834.907333333</v>
      </c>
      <c r="V49" s="21" t="n">
        <f aca="false">V22*Assumptions!$C$31+U22*Assumptions!$C$32+T22*Assumptions!$C$33+S22*Assumptions!$C$34</f>
        <v>685674.236666667</v>
      </c>
      <c r="W49" s="21" t="n">
        <f aca="false">W22*Assumptions!$C$31+V22*Assumptions!$C$32+U22*Assumptions!$C$33+T22*Assumptions!$C$34</f>
        <v>707224.309</v>
      </c>
      <c r="X49" s="21" t="n">
        <f aca="false">X22*Assumptions!$C$31+W22*Assumptions!$C$32+V22*Assumptions!$C$33+U22*Assumptions!$C$34</f>
        <v>723508.431666667</v>
      </c>
      <c r="Y49" s="21" t="n">
        <f aca="false">Y22*Assumptions!$C$31+X22*Assumptions!$C$32+W22*Assumptions!$C$33+V22*Assumptions!$C$34</f>
        <v>729558.62</v>
      </c>
      <c r="Z49" s="21" t="n">
        <f aca="false">Z22*Assumptions!$C$31+Y22*Assumptions!$C$32+X22*Assumptions!$C$33+W22*Assumptions!$C$34</f>
        <v>729558.62</v>
      </c>
      <c r="AA49" s="21" t="n">
        <f aca="false">AA22*Assumptions!$C$31+Z22*Assumptions!$C$32+Y22*Assumptions!$C$33+X22*Assumptions!$C$34</f>
        <v>729558.62</v>
      </c>
      <c r="AB49" s="21" t="n">
        <f aca="false">AB22*Assumptions!$C$31+AA22*Assumptions!$C$32+Z22*Assumptions!$C$33+Y22*Assumptions!$C$34</f>
        <v>729558.62</v>
      </c>
      <c r="AC49" s="21" t="n">
        <f aca="false">AC22*Assumptions!$C$31+AB22*Assumptions!$C$32+AA22*Assumptions!$C$33+Z22*Assumptions!$C$34</f>
        <v>729558.62</v>
      </c>
      <c r="AD49" s="21" t="n">
        <f aca="false">AD22*Assumptions!$C$31+AC22*Assumptions!$C$32+AB22*Assumptions!$C$33+AA22*Assumptions!$C$34</f>
        <v>729558.62</v>
      </c>
      <c r="AE49" s="21" t="n">
        <f aca="false">AE22*Assumptions!$C$31+AD22*Assumptions!$C$32+AC22*Assumptions!$C$33+AB22*Assumptions!$C$34</f>
        <v>737738.501</v>
      </c>
      <c r="AF49" s="21" t="n">
        <f aca="false">AF22*Assumptions!$C$31+AE22*Assumptions!$C$32+AD22*Assumptions!$C$33+AC22*Assumptions!$C$34</f>
        <v>760233.17375</v>
      </c>
      <c r="AG49" s="21" t="n">
        <f aca="false">AG22*Assumptions!$C$31+AF22*Assumptions!$C$32+AE22*Assumptions!$C$33+AD22*Assumptions!$C$34</f>
        <v>770458.025</v>
      </c>
      <c r="AH49" s="21" t="n">
        <f aca="false">AH22*Assumptions!$C$31+AG22*Assumptions!$C$32+AF22*Assumptions!$C$33+AE22*Assumptions!$C$34</f>
        <v>770458.025</v>
      </c>
      <c r="AI49" s="21" t="n">
        <f aca="false">AI22*Assumptions!$C$31+AH22*Assumptions!$C$32+AG22*Assumptions!$C$33+AF22*Assumptions!$C$34</f>
        <v>770458.025</v>
      </c>
      <c r="AJ49" s="21" t="n">
        <f aca="false">AJ22*Assumptions!$C$31+AI22*Assumptions!$C$32+AH22*Assumptions!$C$33+AG22*Assumptions!$C$34</f>
        <v>770458.025</v>
      </c>
      <c r="AK49" s="21" t="n">
        <f aca="false">AK22*Assumptions!$C$31+AJ22*Assumptions!$C$32+AI22*Assumptions!$C$33+AH22*Assumptions!$C$34</f>
        <v>770458.025</v>
      </c>
      <c r="AL49" s="21" t="n">
        <f aca="false">AL22*Assumptions!$C$31+AK22*Assumptions!$C$32+AJ22*Assumptions!$C$33+AI22*Assumptions!$C$34</f>
        <v>770458.025</v>
      </c>
      <c r="AM49" s="21" t="n">
        <f aca="false">AM22*Assumptions!$C$31+AL22*Assumptions!$C$32+AK22*Assumptions!$C$33+AJ22*Assumptions!$C$34</f>
        <v>770458.025</v>
      </c>
      <c r="AN49" s="21" t="n">
        <f aca="false">AN22*Assumptions!$C$31+AM22*Assumptions!$C$32+AL22*Assumptions!$C$33+AK22*Assumptions!$C$34</f>
        <v>770458.025</v>
      </c>
      <c r="AO49" s="21" t="n">
        <f aca="false">AO22*Assumptions!$C$31+AN22*Assumptions!$C$32+AM22*Assumptions!$C$33+AL22*Assumptions!$C$34</f>
        <v>770458.025</v>
      </c>
    </row>
    <row r="50" customFormat="false" ht="15" hidden="false" customHeight="false" outlineLevel="0" collapsed="false">
      <c r="A50" s="8" t="s">
        <v>288</v>
      </c>
      <c r="B50" s="2"/>
      <c r="C50" s="2"/>
      <c r="D50" s="2"/>
      <c r="E50" s="2"/>
      <c r="F50" s="21" t="n">
        <f aca="false">IF(F4&lt;=8,INDEX(Capital!$B$13:$I$13,F4),0)</f>
        <v>145000</v>
      </c>
      <c r="G50" s="21" t="n">
        <f aca="false">IF(G4&lt;=8,INDEX(Capital!$B$13:$I$13,G4),0)</f>
        <v>175000</v>
      </c>
      <c r="H50" s="21" t="n">
        <f aca="false">IF(H4&lt;=8,INDEX(Capital!$B$13:$I$13,H4),0)</f>
        <v>245000</v>
      </c>
      <c r="I50" s="21" t="n">
        <f aca="false">IF(I4&lt;=8,INDEX(Capital!$B$13:$I$13,I4),0)</f>
        <v>325000</v>
      </c>
      <c r="J50" s="21" t="n">
        <f aca="false">IF(J4&lt;=8,INDEX(Capital!$B$13:$I$13,J4),0)</f>
        <v>370000</v>
      </c>
      <c r="K50" s="21" t="n">
        <f aca="false">IF(K4&lt;=8,INDEX(Capital!$B$13:$I$13,K4),0)</f>
        <v>15000</v>
      </c>
      <c r="L50" s="21" t="n">
        <f aca="false">IF(L4&lt;=8,INDEX(Capital!$B$13:$I$13,L4),0)</f>
        <v>0</v>
      </c>
      <c r="M50" s="21" t="n">
        <f aca="false">IF(M4&lt;=8,INDEX(Capital!$B$13:$I$13,M4),0)</f>
        <v>0</v>
      </c>
      <c r="N50" s="21" t="n">
        <f aca="false">IF(N4&lt;=8,INDEX(Capital!$B$13:$I$13,N4),0)</f>
        <v>0</v>
      </c>
      <c r="O50" s="21" t="n">
        <f aca="false">IF(O4&lt;=8,INDEX(Capital!$B$13:$I$13,O4),0)</f>
        <v>0</v>
      </c>
      <c r="P50" s="21" t="n">
        <f aca="false">IF(P4&lt;=8,INDEX(Capital!$B$13:$I$13,P4),0)</f>
        <v>0</v>
      </c>
      <c r="Q50" s="21" t="n">
        <f aca="false">IF(Q4&lt;=8,INDEX(Capital!$B$13:$I$13,Q4),0)</f>
        <v>0</v>
      </c>
      <c r="R50" s="21" t="n">
        <f aca="false">IF(R4&lt;=8,INDEX(Capital!$B$13:$I$13,R4),0)</f>
        <v>0</v>
      </c>
      <c r="S50" s="21" t="n">
        <f aca="false">IF(S4&lt;=8,INDEX(Capital!$B$13:$I$13,S4),0)</f>
        <v>0</v>
      </c>
      <c r="T50" s="21" t="n">
        <f aca="false">IF(T4&lt;=8,INDEX(Capital!$B$13:$I$13,T4),0)</f>
        <v>0</v>
      </c>
      <c r="U50" s="21" t="n">
        <f aca="false">IF(U4&lt;=8,INDEX(Capital!$B$13:$I$13,U4),0)</f>
        <v>0</v>
      </c>
      <c r="V50" s="21" t="n">
        <f aca="false">IF(V4&lt;=8,INDEX(Capital!$B$13:$I$13,V4),0)</f>
        <v>0</v>
      </c>
      <c r="W50" s="21" t="n">
        <f aca="false">IF(W4&lt;=8,INDEX(Capital!$B$13:$I$13,W4),0)</f>
        <v>0</v>
      </c>
      <c r="X50" s="21" t="n">
        <f aca="false">IF(X4&lt;=8,INDEX(Capital!$B$13:$I$13,X4),0)</f>
        <v>0</v>
      </c>
      <c r="Y50" s="21" t="n">
        <f aca="false">IF(Y4&lt;=8,INDEX(Capital!$B$13:$I$13,Y4),0)</f>
        <v>0</v>
      </c>
      <c r="Z50" s="21" t="n">
        <f aca="false">IF(Z4&lt;=8,INDEX(Capital!$B$13:$I$13,Z4),0)</f>
        <v>0</v>
      </c>
      <c r="AA50" s="21" t="n">
        <f aca="false">IF(AA4&lt;=8,INDEX(Capital!$B$13:$I$13,AA4),0)</f>
        <v>0</v>
      </c>
      <c r="AB50" s="21" t="n">
        <f aca="false">IF(AB4&lt;=8,INDEX(Capital!$B$13:$I$13,AB4),0)</f>
        <v>0</v>
      </c>
      <c r="AC50" s="21" t="n">
        <f aca="false">IF(AC4&lt;=8,INDEX(Capital!$B$13:$I$13,AC4),0)</f>
        <v>0</v>
      </c>
      <c r="AD50" s="21" t="n">
        <f aca="false">IF(AD4&lt;=8,INDEX(Capital!$B$13:$I$13,AD4),0)</f>
        <v>0</v>
      </c>
      <c r="AE50" s="21" t="n">
        <f aca="false">IF(AE4&lt;=8,INDEX(Capital!$B$13:$I$13,AE4),0)</f>
        <v>0</v>
      </c>
      <c r="AF50" s="21" t="n">
        <f aca="false">IF(AF4&lt;=8,INDEX(Capital!$B$13:$I$13,AF4),0)</f>
        <v>0</v>
      </c>
      <c r="AG50" s="21" t="n">
        <f aca="false">IF(AG4&lt;=8,INDEX(Capital!$B$13:$I$13,AG4),0)</f>
        <v>0</v>
      </c>
      <c r="AH50" s="21" t="n">
        <f aca="false">IF(AH4&lt;=8,INDEX(Capital!$B$13:$I$13,AH4),0)</f>
        <v>0</v>
      </c>
      <c r="AI50" s="21" t="n">
        <f aca="false">IF(AI4&lt;=8,INDEX(Capital!$B$13:$I$13,AI4),0)</f>
        <v>0</v>
      </c>
      <c r="AJ50" s="21" t="n">
        <f aca="false">IF(AJ4&lt;=8,INDEX(Capital!$B$13:$I$13,AJ4),0)</f>
        <v>0</v>
      </c>
      <c r="AK50" s="21" t="n">
        <f aca="false">IF(AK4&lt;=8,INDEX(Capital!$B$13:$I$13,AK4),0)</f>
        <v>0</v>
      </c>
      <c r="AL50" s="21" t="n">
        <f aca="false">IF(AL4&lt;=8,INDEX(Capital!$B$13:$I$13,AL4),0)</f>
        <v>0</v>
      </c>
      <c r="AM50" s="21" t="n">
        <f aca="false">IF(AM4&lt;=8,INDEX(Capital!$B$13:$I$13,AM4),0)</f>
        <v>0</v>
      </c>
      <c r="AN50" s="21" t="n">
        <f aca="false">IF(AN4&lt;=8,INDEX(Capital!$B$13:$I$13,AN4),0)</f>
        <v>0</v>
      </c>
      <c r="AO50" s="21" t="n">
        <f aca="false">IF(AO4&lt;=8,INDEX(Capital!$B$13:$I$13,AO4),0)</f>
        <v>0</v>
      </c>
    </row>
    <row r="51" customFormat="false" ht="15" hidden="false" customHeight="false" outlineLevel="0" collapsed="false">
      <c r="A51" s="6" t="s">
        <v>289</v>
      </c>
      <c r="B51" s="2"/>
      <c r="C51" s="2"/>
      <c r="D51" s="2"/>
      <c r="E51" s="2"/>
      <c r="F51" s="24" t="n">
        <f aca="false">F49-F28-F45-F50</f>
        <v>-182366.666666667</v>
      </c>
      <c r="G51" s="24" t="n">
        <f aca="false">G49-G28-G45-G50</f>
        <v>-215366.666666667</v>
      </c>
      <c r="H51" s="24" t="n">
        <f aca="false">H49-H28-H45-H50</f>
        <v>-342996.666666667</v>
      </c>
      <c r="I51" s="24" t="n">
        <f aca="false">I49-I28-I45-I50</f>
        <v>-461239.166666667</v>
      </c>
      <c r="J51" s="24" t="n">
        <f aca="false">J49-J28-J45-J50</f>
        <v>-654820.933333333</v>
      </c>
      <c r="K51" s="24" t="n">
        <f aca="false">K49-K28-K45-K50</f>
        <v>-369900.933333333</v>
      </c>
      <c r="L51" s="24" t="n">
        <f aca="false">L49-L28-L45-L50</f>
        <v>-327784.133333333</v>
      </c>
      <c r="M51" s="24" t="n">
        <f aca="false">M49-M28-M45-M50</f>
        <v>-236116.540731707</v>
      </c>
      <c r="N51" s="24" t="n">
        <f aca="false">N49-N28-N45-N50</f>
        <v>-135687.758211382</v>
      </c>
      <c r="O51" s="24" t="n">
        <f aca="false">O49-O28-O45-O50</f>
        <v>-54941.9002845529</v>
      </c>
      <c r="P51" s="24" t="n">
        <f aca="false">P49-P28-P45-P50</f>
        <v>-4910.46902439027</v>
      </c>
      <c r="Q51" s="24" t="n">
        <f aca="false">Q49-Q28-Q45-Q50</f>
        <v>78831.7260423566</v>
      </c>
      <c r="R51" s="24" t="n">
        <f aca="false">R49-R28-R45-R50</f>
        <v>122859.481041955</v>
      </c>
      <c r="S51" s="24" t="n">
        <f aca="false">S49-S28-S45-S50</f>
        <v>176437.813811502</v>
      </c>
      <c r="T51" s="24" t="n">
        <f aca="false">T49-T28-T45-T50</f>
        <v>219854.483280237</v>
      </c>
      <c r="U51" s="24" t="n">
        <f aca="false">U49-U28-U45-U50</f>
        <v>254284.669790525</v>
      </c>
      <c r="V51" s="24" t="n">
        <f aca="false">V49-V28-V45-V50</f>
        <v>284261.517</v>
      </c>
      <c r="W51" s="24" t="n">
        <f aca="false">W49-W28-W45-W50</f>
        <v>305811.589333333</v>
      </c>
      <c r="X51" s="24" t="n">
        <f aca="false">X49-X28-X45-X50</f>
        <v>322095.712</v>
      </c>
      <c r="Y51" s="24" t="n">
        <f aca="false">Y49-Y28-Y45-Y50</f>
        <v>328145.900333333</v>
      </c>
      <c r="Z51" s="24" t="n">
        <f aca="false">Z49-Z28-Z45-Z50</f>
        <v>328145.900333333</v>
      </c>
      <c r="AA51" s="24" t="n">
        <f aca="false">AA49-AA28-AA45-AA50</f>
        <v>328145.900333333</v>
      </c>
      <c r="AB51" s="24" t="n">
        <f aca="false">AB49-AB28-AB45-AB50</f>
        <v>328145.900333333</v>
      </c>
      <c r="AC51" s="24" t="n">
        <f aca="false">AC49-AC28-AC45-AC50</f>
        <v>328145.900333333</v>
      </c>
      <c r="AD51" s="24" t="n">
        <f aca="false">AD49-AD28-AD45-AD50</f>
        <v>318149.699383577</v>
      </c>
      <c r="AE51" s="24" t="n">
        <f aca="false">AE49-AE28-AE45-AE50</f>
        <v>326329.580383577</v>
      </c>
      <c r="AF51" s="24" t="n">
        <f aca="false">AF49-AF28-AF45-AF50</f>
        <v>348824.253133577</v>
      </c>
      <c r="AG51" s="24" t="n">
        <f aca="false">AG49-AG28-AG45-AG50</f>
        <v>359049.104383577</v>
      </c>
      <c r="AH51" s="24" t="n">
        <f aca="false">AH49-AH28-AH45-AH50</f>
        <v>359049.104383577</v>
      </c>
      <c r="AI51" s="24" t="n">
        <f aca="false">AI49-AI28-AI45-AI50</f>
        <v>359049.104383577</v>
      </c>
      <c r="AJ51" s="24" t="n">
        <f aca="false">AJ49-AJ28-AJ45-AJ50</f>
        <v>359049.104383577</v>
      </c>
      <c r="AK51" s="24" t="n">
        <f aca="false">AK49-AK28-AK45-AK50</f>
        <v>359049.104383577</v>
      </c>
      <c r="AL51" s="24" t="n">
        <f aca="false">AL49-AL28-AL45-AL50</f>
        <v>359049.104383577</v>
      </c>
      <c r="AM51" s="24" t="n">
        <f aca="false">AM49-AM28-AM45-AM50</f>
        <v>359049.104383577</v>
      </c>
      <c r="AN51" s="24" t="n">
        <f aca="false">AN49-AN28-AN45-AN50</f>
        <v>359049.104383577</v>
      </c>
      <c r="AO51" s="24" t="n">
        <f aca="false">AO49-AO28-AO45-AO50</f>
        <v>359049.104383577</v>
      </c>
    </row>
    <row r="52" customFormat="false" ht="15" hidden="false" customHeight="false" outlineLevel="0" collapsed="false">
      <c r="A52" s="6" t="s">
        <v>290</v>
      </c>
      <c r="B52" s="2"/>
      <c r="C52" s="2"/>
      <c r="D52" s="2"/>
      <c r="E52" s="2"/>
      <c r="F52" s="24" t="n">
        <f aca="false">F51</f>
        <v>-182366.666666667</v>
      </c>
      <c r="G52" s="24" t="n">
        <f aca="false">F52+G51</f>
        <v>-397733.333333333</v>
      </c>
      <c r="H52" s="24" t="n">
        <f aca="false">G52+H51</f>
        <v>-740730</v>
      </c>
      <c r="I52" s="24" t="n">
        <f aca="false">H52+I51</f>
        <v>-1201969.16666667</v>
      </c>
      <c r="J52" s="24" t="n">
        <f aca="false">I52+J51</f>
        <v>-1856790.1</v>
      </c>
      <c r="K52" s="24" t="n">
        <f aca="false">J52+K51</f>
        <v>-2226691.03333333</v>
      </c>
      <c r="L52" s="24" t="n">
        <f aca="false">K52+L51</f>
        <v>-2554475.16666667</v>
      </c>
      <c r="M52" s="24" t="n">
        <f aca="false">L52+M51</f>
        <v>-2790591.70739837</v>
      </c>
      <c r="N52" s="24" t="n">
        <f aca="false">M52+N51</f>
        <v>-2926279.46560976</v>
      </c>
      <c r="O52" s="24" t="n">
        <f aca="false">N52+O51</f>
        <v>-2981221.36589431</v>
      </c>
      <c r="P52" s="24" t="n">
        <f aca="false">O52+P51</f>
        <v>-2986131.8349187</v>
      </c>
      <c r="Q52" s="24" t="n">
        <f aca="false">P52+Q51</f>
        <v>-2907300.10887634</v>
      </c>
      <c r="R52" s="24" t="n">
        <f aca="false">Q52+R51</f>
        <v>-2784440.62783439</v>
      </c>
      <c r="S52" s="24" t="n">
        <f aca="false">R52+S51</f>
        <v>-2608002.81402288</v>
      </c>
      <c r="T52" s="24" t="n">
        <f aca="false">S52+T51</f>
        <v>-2388148.33074265</v>
      </c>
      <c r="U52" s="24" t="n">
        <f aca="false">T52+U51</f>
        <v>-2133863.66095212</v>
      </c>
      <c r="V52" s="24" t="n">
        <f aca="false">U52+V51</f>
        <v>-1849602.14395212</v>
      </c>
      <c r="W52" s="24" t="n">
        <f aca="false">V52+W51</f>
        <v>-1543790.55461879</v>
      </c>
      <c r="X52" s="24" t="n">
        <f aca="false">W52+X51</f>
        <v>-1221694.84261879</v>
      </c>
      <c r="Y52" s="24" t="n">
        <f aca="false">X52+Y51</f>
        <v>-893548.942285456</v>
      </c>
      <c r="Z52" s="24" t="n">
        <f aca="false">Y52+Z51</f>
        <v>-565403.041952123</v>
      </c>
      <c r="AA52" s="24" t="n">
        <f aca="false">Z52+AA51</f>
        <v>-237257.14161879</v>
      </c>
      <c r="AB52" s="24" t="n">
        <f aca="false">AA52+AB51</f>
        <v>90888.7587145432</v>
      </c>
      <c r="AC52" s="24" t="n">
        <f aca="false">AB52+AC51</f>
        <v>419034.659047876</v>
      </c>
      <c r="AD52" s="24" t="n">
        <f aca="false">AC52+AD51</f>
        <v>737184.358431454</v>
      </c>
      <c r="AE52" s="24" t="n">
        <f aca="false">AD52+AE51</f>
        <v>1063513.93881503</v>
      </c>
      <c r="AF52" s="24" t="n">
        <f aca="false">AE52+AF51</f>
        <v>1412338.19194861</v>
      </c>
      <c r="AG52" s="24" t="n">
        <f aca="false">AF52+AG51</f>
        <v>1771387.29633219</v>
      </c>
      <c r="AH52" s="24" t="n">
        <f aca="false">AG52+AH51</f>
        <v>2130436.40071576</v>
      </c>
      <c r="AI52" s="24" t="n">
        <f aca="false">AH52+AI51</f>
        <v>2489485.50509934</v>
      </c>
      <c r="AJ52" s="24" t="n">
        <f aca="false">AI52+AJ51</f>
        <v>2848534.60948292</v>
      </c>
      <c r="AK52" s="24" t="n">
        <f aca="false">AJ52+AK51</f>
        <v>3207583.71386649</v>
      </c>
      <c r="AL52" s="24" t="n">
        <f aca="false">AK52+AL51</f>
        <v>3566632.81825007</v>
      </c>
      <c r="AM52" s="24" t="n">
        <f aca="false">AL52+AM51</f>
        <v>3925681.92263365</v>
      </c>
      <c r="AN52" s="24" t="n">
        <f aca="false">AM52+AN51</f>
        <v>4284731.02701723</v>
      </c>
      <c r="AO52" s="24" t="n">
        <f aca="false">AN52+AO51</f>
        <v>4643780.1314008</v>
      </c>
    </row>
    <row r="53" customFormat="false" ht="15" hidden="false" customHeight="false" outlineLevel="0" collapsed="false">
      <c r="A53" s="8" t="s">
        <v>291</v>
      </c>
      <c r="B53" s="2"/>
      <c r="C53" s="2"/>
      <c r="D53" s="2"/>
      <c r="E53" s="2"/>
      <c r="F53" s="15" t="n">
        <f aca="false">IF(AND(F4&gt;$B$57,F52&gt;=0),1,0)</f>
        <v>0</v>
      </c>
      <c r="G53" s="15" t="n">
        <f aca="false">IF(AND(G4&gt;$B$57,G52&gt;=0),1,0)</f>
        <v>0</v>
      </c>
      <c r="H53" s="15" t="n">
        <f aca="false">IF(AND(H4&gt;$B$57,H52&gt;=0),1,0)</f>
        <v>0</v>
      </c>
      <c r="I53" s="15" t="n">
        <f aca="false">IF(AND(I4&gt;$B$57,I52&gt;=0),1,0)</f>
        <v>0</v>
      </c>
      <c r="J53" s="15" t="n">
        <f aca="false">IF(AND(J4&gt;$B$57,J52&gt;=0),1,0)</f>
        <v>0</v>
      </c>
      <c r="K53" s="15" t="n">
        <f aca="false">IF(AND(K4&gt;$B$57,K52&gt;=0),1,0)</f>
        <v>0</v>
      </c>
      <c r="L53" s="15" t="n">
        <f aca="false">IF(AND(L4&gt;$B$57,L52&gt;=0),1,0)</f>
        <v>0</v>
      </c>
      <c r="M53" s="15" t="n">
        <f aca="false">IF(AND(M4&gt;$B$57,M52&gt;=0),1,0)</f>
        <v>0</v>
      </c>
      <c r="N53" s="15" t="n">
        <f aca="false">IF(AND(N4&gt;$B$57,N52&gt;=0),1,0)</f>
        <v>0</v>
      </c>
      <c r="O53" s="15" t="n">
        <f aca="false">IF(AND(O4&gt;$B$57,O52&gt;=0),1,0)</f>
        <v>0</v>
      </c>
      <c r="P53" s="15" t="n">
        <f aca="false">IF(AND(P4&gt;$B$57,P52&gt;=0),1,0)</f>
        <v>0</v>
      </c>
      <c r="Q53" s="15" t="n">
        <f aca="false">IF(AND(Q4&gt;$B$57,Q52&gt;=0),1,0)</f>
        <v>0</v>
      </c>
      <c r="R53" s="15" t="n">
        <f aca="false">IF(AND(R4&gt;$B$57,R52&gt;=0),1,0)</f>
        <v>0</v>
      </c>
      <c r="S53" s="15" t="n">
        <f aca="false">IF(AND(S4&gt;$B$57,S52&gt;=0),1,0)</f>
        <v>0</v>
      </c>
      <c r="T53" s="15" t="n">
        <f aca="false">IF(AND(T4&gt;$B$57,T52&gt;=0),1,0)</f>
        <v>0</v>
      </c>
      <c r="U53" s="15" t="n">
        <f aca="false">IF(AND(U4&gt;$B$57,U52&gt;=0),1,0)</f>
        <v>0</v>
      </c>
      <c r="V53" s="15" t="n">
        <f aca="false">IF(AND(V4&gt;$B$57,V52&gt;=0),1,0)</f>
        <v>0</v>
      </c>
      <c r="W53" s="15" t="n">
        <f aca="false">IF(AND(W4&gt;$B$57,W52&gt;=0),1,0)</f>
        <v>0</v>
      </c>
      <c r="X53" s="15" t="n">
        <f aca="false">IF(AND(X4&gt;$B$57,X52&gt;=0),1,0)</f>
        <v>0</v>
      </c>
      <c r="Y53" s="15" t="n">
        <f aca="false">IF(AND(Y4&gt;$B$57,Y52&gt;=0),1,0)</f>
        <v>0</v>
      </c>
      <c r="Z53" s="15" t="n">
        <f aca="false">IF(AND(Z4&gt;$B$57,Z52&gt;=0),1,0)</f>
        <v>0</v>
      </c>
      <c r="AA53" s="15" t="n">
        <f aca="false">IF(AND(AA4&gt;$B$57,AA52&gt;=0),1,0)</f>
        <v>0</v>
      </c>
      <c r="AB53" s="15" t="n">
        <f aca="false">IF(AND(AB4&gt;$B$57,AB52&gt;=0),1,0)</f>
        <v>1</v>
      </c>
      <c r="AC53" s="15" t="n">
        <f aca="false">IF(AND(AC4&gt;$B$57,AC52&gt;=0),1,0)</f>
        <v>1</v>
      </c>
      <c r="AD53" s="15" t="n">
        <f aca="false">IF(AND(AD4&gt;$B$57,AD52&gt;=0),1,0)</f>
        <v>1</v>
      </c>
      <c r="AE53" s="15" t="n">
        <f aca="false">IF(AND(AE4&gt;$B$57,AE52&gt;=0),1,0)</f>
        <v>1</v>
      </c>
      <c r="AF53" s="15" t="n">
        <f aca="false">IF(AND(AF4&gt;$B$57,AF52&gt;=0),1,0)</f>
        <v>1</v>
      </c>
      <c r="AG53" s="15" t="n">
        <f aca="false">IF(AND(AG4&gt;$B$57,AG52&gt;=0),1,0)</f>
        <v>1</v>
      </c>
      <c r="AH53" s="15" t="n">
        <f aca="false">IF(AND(AH4&gt;$B$57,AH52&gt;=0),1,0)</f>
        <v>1</v>
      </c>
      <c r="AI53" s="15" t="n">
        <f aca="false">IF(AND(AI4&gt;$B$57,AI52&gt;=0),1,0)</f>
        <v>1</v>
      </c>
      <c r="AJ53" s="15" t="n">
        <f aca="false">IF(AND(AJ4&gt;$B$57,AJ52&gt;=0),1,0)</f>
        <v>1</v>
      </c>
      <c r="AK53" s="15" t="n">
        <f aca="false">IF(AND(AK4&gt;$B$57,AK52&gt;=0),1,0)</f>
        <v>1</v>
      </c>
      <c r="AL53" s="15" t="n">
        <f aca="false">IF(AND(AL4&gt;$B$57,AL52&gt;=0),1,0)</f>
        <v>1</v>
      </c>
      <c r="AM53" s="15" t="n">
        <f aca="false">IF(AND(AM4&gt;$B$57,AM52&gt;=0),1,0)</f>
        <v>1</v>
      </c>
      <c r="AN53" s="15" t="n">
        <f aca="false">IF(AND(AN4&gt;$B$57,AN52&gt;=0),1,0)</f>
        <v>1</v>
      </c>
      <c r="AO53" s="15" t="n">
        <f aca="false">IF(AND(AO4&gt;$B$57,AO52&gt;=0),1,0)</f>
        <v>1</v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customFormat="false" ht="15" hidden="false" customHeight="false" outlineLevel="0" collapsed="false">
      <c r="A55" s="12" t="s">
        <v>292</v>
      </c>
      <c r="B55" s="13"/>
      <c r="C55" s="1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customFormat="false" ht="15" hidden="false" customHeight="false" outlineLevel="0" collapsed="false">
      <c r="A56" s="8" t="s">
        <v>293</v>
      </c>
      <c r="B56" s="24" t="n">
        <f aca="false">-MIN($F$52:$AO$52)</f>
        <v>2986131.8349187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customFormat="false" ht="15" hidden="false" customHeight="false" outlineLevel="0" collapsed="false">
      <c r="A57" s="8" t="s">
        <v>20</v>
      </c>
      <c r="B57" s="33" t="n">
        <f aca="false">INDEX($F$4:$AO$4,MATCH(MIN($F$52:$AO$52),$F$52:$AO$52,0))</f>
        <v>11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customFormat="false" ht="15" hidden="false" customHeight="false" outlineLevel="0" collapsed="false">
      <c r="A58" s="8" t="s">
        <v>294</v>
      </c>
      <c r="B58" s="33" t="n">
        <f aca="false">SUMPRODUCT(MAX(($F$46:$AO$46&lt;0)*$F$4:$AO$4))+1</f>
        <v>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customFormat="false" ht="15" hidden="false" customHeight="false" outlineLevel="0" collapsed="false">
      <c r="A59" s="8" t="s">
        <v>295</v>
      </c>
      <c r="B59" s="33" t="n">
        <f aca="false">SUMPRODUCT(MAX(($F$51:$AO$51&lt;0)*$F$4:$AO$4))+1</f>
        <v>12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customFormat="false" ht="15" hidden="false" customHeight="false" outlineLevel="0" collapsed="false">
      <c r="A60" s="8" t="s">
        <v>23</v>
      </c>
      <c r="B60" s="33" t="n">
        <f aca="false">IFERROR(INDEX($F$4:$AO$4,MATCH(1,$F$53:$AO$53,0)),"After M36")</f>
        <v>23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customFormat="false" ht="15" hidden="false" customHeight="false" outlineLevel="0" collapsed="false">
      <c r="A61" s="8" t="s">
        <v>24</v>
      </c>
      <c r="B61" s="24" t="n">
        <f aca="false">AO52</f>
        <v>4643780.1314008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5" min="3" style="0" width="6"/>
    <col collapsed="false" customWidth="true" hidden="false" outlineLevel="0" max="41" min="6" style="0" width="12"/>
  </cols>
  <sheetData>
    <row r="1" customFormat="false" ht="17.35" hidden="false" customHeight="false" outlineLevel="0" collapsed="false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customFormat="false" ht="15" hidden="false" customHeight="false" outlineLevel="0" collapsed="false">
      <c r="A2" s="3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customFormat="false" ht="15" hidden="false" customHeight="false" outlineLevel="0" collapsed="false">
      <c r="A3" s="2"/>
      <c r="B3" s="2"/>
      <c r="C3" s="29" t="s">
        <v>242</v>
      </c>
      <c r="D3" s="29" t="s">
        <v>242</v>
      </c>
      <c r="E3" s="29" t="s">
        <v>242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customFormat="false" ht="15" hidden="false" customHeight="false" outlineLevel="0" collapsed="false">
      <c r="A4" s="6" t="s">
        <v>243</v>
      </c>
      <c r="B4" s="2"/>
      <c r="C4" s="2"/>
      <c r="D4" s="2"/>
      <c r="E4" s="2"/>
      <c r="F4" s="30" t="n">
        <v>1</v>
      </c>
      <c r="G4" s="30" t="n">
        <v>2</v>
      </c>
      <c r="H4" s="30" t="n">
        <v>3</v>
      </c>
      <c r="I4" s="30" t="n">
        <v>4</v>
      </c>
      <c r="J4" s="30" t="n">
        <v>5</v>
      </c>
      <c r="K4" s="30" t="n">
        <v>6</v>
      </c>
      <c r="L4" s="30" t="n">
        <v>7</v>
      </c>
      <c r="M4" s="30" t="n">
        <v>8</v>
      </c>
      <c r="N4" s="30" t="n">
        <v>9</v>
      </c>
      <c r="O4" s="30" t="n">
        <v>10</v>
      </c>
      <c r="P4" s="30" t="n">
        <v>11</v>
      </c>
      <c r="Q4" s="30" t="n">
        <v>12</v>
      </c>
      <c r="R4" s="30" t="n">
        <v>13</v>
      </c>
      <c r="S4" s="30" t="n">
        <v>14</v>
      </c>
      <c r="T4" s="30" t="n">
        <v>15</v>
      </c>
      <c r="U4" s="30" t="n">
        <v>16</v>
      </c>
      <c r="V4" s="30" t="n">
        <v>17</v>
      </c>
      <c r="W4" s="30" t="n">
        <v>18</v>
      </c>
      <c r="X4" s="30" t="n">
        <v>19</v>
      </c>
      <c r="Y4" s="30" t="n">
        <v>20</v>
      </c>
      <c r="Z4" s="30" t="n">
        <v>21</v>
      </c>
      <c r="AA4" s="30" t="n">
        <v>22</v>
      </c>
      <c r="AB4" s="30" t="n">
        <v>23</v>
      </c>
      <c r="AC4" s="30" t="n">
        <v>24</v>
      </c>
      <c r="AD4" s="30" t="n">
        <v>25</v>
      </c>
      <c r="AE4" s="30" t="n">
        <v>26</v>
      </c>
      <c r="AF4" s="30" t="n">
        <v>27</v>
      </c>
      <c r="AG4" s="30" t="n">
        <v>28</v>
      </c>
      <c r="AH4" s="30" t="n">
        <v>29</v>
      </c>
      <c r="AI4" s="30" t="n">
        <v>30</v>
      </c>
      <c r="AJ4" s="30" t="n">
        <v>31</v>
      </c>
      <c r="AK4" s="30" t="n">
        <v>32</v>
      </c>
      <c r="AL4" s="30" t="n">
        <v>33</v>
      </c>
      <c r="AM4" s="30" t="n">
        <v>34</v>
      </c>
      <c r="AN4" s="30" t="n">
        <v>35</v>
      </c>
      <c r="AO4" s="30" t="n">
        <v>36</v>
      </c>
    </row>
    <row r="5" customFormat="false" ht="15" hidden="false" customHeight="false" outlineLevel="0" collapsed="false">
      <c r="A5" s="8" t="s">
        <v>244</v>
      </c>
      <c r="B5" s="2"/>
      <c r="C5" s="2"/>
      <c r="D5" s="2"/>
      <c r="E5" s="2"/>
      <c r="F5" s="15" t="n">
        <f aca="false">ROUNDUP(F4/12,0)</f>
        <v>1</v>
      </c>
      <c r="G5" s="15" t="n">
        <f aca="false">ROUNDUP(G4/12,0)</f>
        <v>1</v>
      </c>
      <c r="H5" s="15" t="n">
        <f aca="false">ROUNDUP(H4/12,0)</f>
        <v>1</v>
      </c>
      <c r="I5" s="15" t="n">
        <f aca="false">ROUNDUP(I4/12,0)</f>
        <v>1</v>
      </c>
      <c r="J5" s="15" t="n">
        <f aca="false">ROUNDUP(J4/12,0)</f>
        <v>1</v>
      </c>
      <c r="K5" s="15" t="n">
        <f aca="false">ROUNDUP(K4/12,0)</f>
        <v>1</v>
      </c>
      <c r="L5" s="15" t="n">
        <f aca="false">ROUNDUP(L4/12,0)</f>
        <v>1</v>
      </c>
      <c r="M5" s="15" t="n">
        <f aca="false">ROUNDUP(M4/12,0)</f>
        <v>1</v>
      </c>
      <c r="N5" s="15" t="n">
        <f aca="false">ROUNDUP(N4/12,0)</f>
        <v>1</v>
      </c>
      <c r="O5" s="15" t="n">
        <f aca="false">ROUNDUP(O4/12,0)</f>
        <v>1</v>
      </c>
      <c r="P5" s="15" t="n">
        <f aca="false">ROUNDUP(P4/12,0)</f>
        <v>1</v>
      </c>
      <c r="Q5" s="15" t="n">
        <f aca="false">ROUNDUP(Q4/12,0)</f>
        <v>1</v>
      </c>
      <c r="R5" s="15" t="n">
        <f aca="false">ROUNDUP(R4/12,0)</f>
        <v>2</v>
      </c>
      <c r="S5" s="15" t="n">
        <f aca="false">ROUNDUP(S4/12,0)</f>
        <v>2</v>
      </c>
      <c r="T5" s="15" t="n">
        <f aca="false">ROUNDUP(T4/12,0)</f>
        <v>2</v>
      </c>
      <c r="U5" s="15" t="n">
        <f aca="false">ROUNDUP(U4/12,0)</f>
        <v>2</v>
      </c>
      <c r="V5" s="15" t="n">
        <f aca="false">ROUNDUP(V4/12,0)</f>
        <v>2</v>
      </c>
      <c r="W5" s="15" t="n">
        <f aca="false">ROUNDUP(W4/12,0)</f>
        <v>2</v>
      </c>
      <c r="X5" s="15" t="n">
        <f aca="false">ROUNDUP(X4/12,0)</f>
        <v>2</v>
      </c>
      <c r="Y5" s="15" t="n">
        <f aca="false">ROUNDUP(Y4/12,0)</f>
        <v>2</v>
      </c>
      <c r="Z5" s="15" t="n">
        <f aca="false">ROUNDUP(Z4/12,0)</f>
        <v>2</v>
      </c>
      <c r="AA5" s="15" t="n">
        <f aca="false">ROUNDUP(AA4/12,0)</f>
        <v>2</v>
      </c>
      <c r="AB5" s="15" t="n">
        <f aca="false">ROUNDUP(AB4/12,0)</f>
        <v>2</v>
      </c>
      <c r="AC5" s="15" t="n">
        <f aca="false">ROUNDUP(AC4/12,0)</f>
        <v>2</v>
      </c>
      <c r="AD5" s="15" t="n">
        <f aca="false">ROUNDUP(AD4/12,0)</f>
        <v>3</v>
      </c>
      <c r="AE5" s="15" t="n">
        <f aca="false">ROUNDUP(AE4/12,0)</f>
        <v>3</v>
      </c>
      <c r="AF5" s="15" t="n">
        <f aca="false">ROUNDUP(AF4/12,0)</f>
        <v>3</v>
      </c>
      <c r="AG5" s="15" t="n">
        <f aca="false">ROUNDUP(AG4/12,0)</f>
        <v>3</v>
      </c>
      <c r="AH5" s="15" t="n">
        <f aca="false">ROUNDUP(AH4/12,0)</f>
        <v>3</v>
      </c>
      <c r="AI5" s="15" t="n">
        <f aca="false">ROUNDUP(AI4/12,0)</f>
        <v>3</v>
      </c>
      <c r="AJ5" s="15" t="n">
        <f aca="false">ROUNDUP(AJ4/12,0)</f>
        <v>3</v>
      </c>
      <c r="AK5" s="15" t="n">
        <f aca="false">ROUNDUP(AK4/12,0)</f>
        <v>3</v>
      </c>
      <c r="AL5" s="15" t="n">
        <f aca="false">ROUNDUP(AL4/12,0)</f>
        <v>3</v>
      </c>
      <c r="AM5" s="15" t="n">
        <f aca="false">ROUNDUP(AM4/12,0)</f>
        <v>3</v>
      </c>
      <c r="AN5" s="15" t="n">
        <f aca="false">ROUNDUP(AN4/12,0)</f>
        <v>3</v>
      </c>
      <c r="AO5" s="15" t="n">
        <f aca="false">ROUNDUP(AO4/12,0)</f>
        <v>3</v>
      </c>
    </row>
    <row r="6" customFormat="false" ht="15" hidden="false" customHeight="false" outlineLevel="0" collapsed="false">
      <c r="A6" s="8" t="s">
        <v>245</v>
      </c>
      <c r="B6" s="2"/>
      <c r="C6" s="2"/>
      <c r="D6" s="2"/>
      <c r="E6" s="2"/>
      <c r="F6" s="15" t="n">
        <f aca="false">F4-Assumptions!$D$7</f>
        <v>-5</v>
      </c>
      <c r="G6" s="15" t="n">
        <f aca="false">G4-Assumptions!$D$7</f>
        <v>-4</v>
      </c>
      <c r="H6" s="15" t="n">
        <f aca="false">H4-Assumptions!$D$7</f>
        <v>-3</v>
      </c>
      <c r="I6" s="15" t="n">
        <f aca="false">I4-Assumptions!$D$7</f>
        <v>-2</v>
      </c>
      <c r="J6" s="15" t="n">
        <f aca="false">J4-Assumptions!$D$7</f>
        <v>-1</v>
      </c>
      <c r="K6" s="15" t="n">
        <f aca="false">K4-Assumptions!$D$7</f>
        <v>0</v>
      </c>
      <c r="L6" s="15" t="n">
        <f aca="false">L4-Assumptions!$D$7</f>
        <v>1</v>
      </c>
      <c r="M6" s="15" t="n">
        <f aca="false">M4-Assumptions!$D$7</f>
        <v>2</v>
      </c>
      <c r="N6" s="15" t="n">
        <f aca="false">N4-Assumptions!$D$7</f>
        <v>3</v>
      </c>
      <c r="O6" s="15" t="n">
        <f aca="false">O4-Assumptions!$D$7</f>
        <v>4</v>
      </c>
      <c r="P6" s="15" t="n">
        <f aca="false">P4-Assumptions!$D$7</f>
        <v>5</v>
      </c>
      <c r="Q6" s="15" t="n">
        <f aca="false">Q4-Assumptions!$D$7</f>
        <v>6</v>
      </c>
      <c r="R6" s="15" t="n">
        <f aca="false">R4-Assumptions!$D$7</f>
        <v>7</v>
      </c>
      <c r="S6" s="15" t="n">
        <f aca="false">S4-Assumptions!$D$7</f>
        <v>8</v>
      </c>
      <c r="T6" s="15" t="n">
        <f aca="false">T4-Assumptions!$D$7</f>
        <v>9</v>
      </c>
      <c r="U6" s="15" t="n">
        <f aca="false">U4-Assumptions!$D$7</f>
        <v>10</v>
      </c>
      <c r="V6" s="15" t="n">
        <f aca="false">V4-Assumptions!$D$7</f>
        <v>11</v>
      </c>
      <c r="W6" s="15" t="n">
        <f aca="false">W4-Assumptions!$D$7</f>
        <v>12</v>
      </c>
      <c r="X6" s="15" t="n">
        <f aca="false">X4-Assumptions!$D$7</f>
        <v>13</v>
      </c>
      <c r="Y6" s="15" t="n">
        <f aca="false">Y4-Assumptions!$D$7</f>
        <v>14</v>
      </c>
      <c r="Z6" s="15" t="n">
        <f aca="false">Z4-Assumptions!$D$7</f>
        <v>15</v>
      </c>
      <c r="AA6" s="15" t="n">
        <f aca="false">AA4-Assumptions!$D$7</f>
        <v>16</v>
      </c>
      <c r="AB6" s="15" t="n">
        <f aca="false">AB4-Assumptions!$D$7</f>
        <v>17</v>
      </c>
      <c r="AC6" s="15" t="n">
        <f aca="false">AC4-Assumptions!$D$7</f>
        <v>18</v>
      </c>
      <c r="AD6" s="15" t="n">
        <f aca="false">AD4-Assumptions!$D$7</f>
        <v>19</v>
      </c>
      <c r="AE6" s="15" t="n">
        <f aca="false">AE4-Assumptions!$D$7</f>
        <v>20</v>
      </c>
      <c r="AF6" s="15" t="n">
        <f aca="false">AF4-Assumptions!$D$7</f>
        <v>21</v>
      </c>
      <c r="AG6" s="15" t="n">
        <f aca="false">AG4-Assumptions!$D$7</f>
        <v>22</v>
      </c>
      <c r="AH6" s="15" t="n">
        <f aca="false">AH4-Assumptions!$D$7</f>
        <v>23</v>
      </c>
      <c r="AI6" s="15" t="n">
        <f aca="false">AI4-Assumptions!$D$7</f>
        <v>24</v>
      </c>
      <c r="AJ6" s="15" t="n">
        <f aca="false">AJ4-Assumptions!$D$7</f>
        <v>25</v>
      </c>
      <c r="AK6" s="15" t="n">
        <f aca="false">AK4-Assumptions!$D$7</f>
        <v>26</v>
      </c>
      <c r="AL6" s="15" t="n">
        <f aca="false">AL4-Assumptions!$D$7</f>
        <v>27</v>
      </c>
      <c r="AM6" s="15" t="n">
        <f aca="false">AM4-Assumptions!$D$7</f>
        <v>28</v>
      </c>
      <c r="AN6" s="15" t="n">
        <f aca="false">AN4-Assumptions!$D$7</f>
        <v>29</v>
      </c>
      <c r="AO6" s="15" t="n">
        <f aca="false">AO4-Assumptions!$D$7</f>
        <v>30</v>
      </c>
    </row>
    <row r="7" customFormat="false" ht="15" hidden="false" customHeight="false" outlineLevel="0" collapsed="false">
      <c r="A7" s="8" t="s">
        <v>246</v>
      </c>
      <c r="B7" s="2"/>
      <c r="C7" s="2"/>
      <c r="D7" s="2"/>
      <c r="E7" s="2"/>
      <c r="F7" s="31" t="n">
        <f aca="false">(1+Assumptions!$D$28)^(F5-1)</f>
        <v>1</v>
      </c>
      <c r="G7" s="31" t="n">
        <f aca="false">(1+Assumptions!$D$28)^(G5-1)</f>
        <v>1</v>
      </c>
      <c r="H7" s="31" t="n">
        <f aca="false">(1+Assumptions!$D$28)^(H5-1)</f>
        <v>1</v>
      </c>
      <c r="I7" s="31" t="n">
        <f aca="false">(1+Assumptions!$D$28)^(I5-1)</f>
        <v>1</v>
      </c>
      <c r="J7" s="31" t="n">
        <f aca="false">(1+Assumptions!$D$28)^(J5-1)</f>
        <v>1</v>
      </c>
      <c r="K7" s="31" t="n">
        <f aca="false">(1+Assumptions!$D$28)^(K5-1)</f>
        <v>1</v>
      </c>
      <c r="L7" s="31" t="n">
        <f aca="false">(1+Assumptions!$D$28)^(L5-1)</f>
        <v>1</v>
      </c>
      <c r="M7" s="31" t="n">
        <f aca="false">(1+Assumptions!$D$28)^(M5-1)</f>
        <v>1</v>
      </c>
      <c r="N7" s="31" t="n">
        <f aca="false">(1+Assumptions!$D$28)^(N5-1)</f>
        <v>1</v>
      </c>
      <c r="O7" s="31" t="n">
        <f aca="false">(1+Assumptions!$D$28)^(O5-1)</f>
        <v>1</v>
      </c>
      <c r="P7" s="31" t="n">
        <f aca="false">(1+Assumptions!$D$28)^(P5-1)</f>
        <v>1</v>
      </c>
      <c r="Q7" s="31" t="n">
        <f aca="false">(1+Assumptions!$D$28)^(Q5-1)</f>
        <v>1</v>
      </c>
      <c r="R7" s="31" t="n">
        <f aca="false">(1+Assumptions!$D$28)^(R5-1)</f>
        <v>1.03</v>
      </c>
      <c r="S7" s="31" t="n">
        <f aca="false">(1+Assumptions!$D$28)^(S5-1)</f>
        <v>1.03</v>
      </c>
      <c r="T7" s="31" t="n">
        <f aca="false">(1+Assumptions!$D$28)^(T5-1)</f>
        <v>1.03</v>
      </c>
      <c r="U7" s="31" t="n">
        <f aca="false">(1+Assumptions!$D$28)^(U5-1)</f>
        <v>1.03</v>
      </c>
      <c r="V7" s="31" t="n">
        <f aca="false">(1+Assumptions!$D$28)^(V5-1)</f>
        <v>1.03</v>
      </c>
      <c r="W7" s="31" t="n">
        <f aca="false">(1+Assumptions!$D$28)^(W5-1)</f>
        <v>1.03</v>
      </c>
      <c r="X7" s="31" t="n">
        <f aca="false">(1+Assumptions!$D$28)^(X5-1)</f>
        <v>1.03</v>
      </c>
      <c r="Y7" s="31" t="n">
        <f aca="false">(1+Assumptions!$D$28)^(Y5-1)</f>
        <v>1.03</v>
      </c>
      <c r="Z7" s="31" t="n">
        <f aca="false">(1+Assumptions!$D$28)^(Z5-1)</f>
        <v>1.03</v>
      </c>
      <c r="AA7" s="31" t="n">
        <f aca="false">(1+Assumptions!$D$28)^(AA5-1)</f>
        <v>1.03</v>
      </c>
      <c r="AB7" s="31" t="n">
        <f aca="false">(1+Assumptions!$D$28)^(AB5-1)</f>
        <v>1.03</v>
      </c>
      <c r="AC7" s="31" t="n">
        <f aca="false">(1+Assumptions!$D$28)^(AC5-1)</f>
        <v>1.03</v>
      </c>
      <c r="AD7" s="31" t="n">
        <f aca="false">(1+Assumptions!$D$28)^(AD5-1)</f>
        <v>1.0609</v>
      </c>
      <c r="AE7" s="31" t="n">
        <f aca="false">(1+Assumptions!$D$28)^(AE5-1)</f>
        <v>1.0609</v>
      </c>
      <c r="AF7" s="31" t="n">
        <f aca="false">(1+Assumptions!$D$28)^(AF5-1)</f>
        <v>1.0609</v>
      </c>
      <c r="AG7" s="31" t="n">
        <f aca="false">(1+Assumptions!$D$28)^(AG5-1)</f>
        <v>1.0609</v>
      </c>
      <c r="AH7" s="31" t="n">
        <f aca="false">(1+Assumptions!$D$28)^(AH5-1)</f>
        <v>1.0609</v>
      </c>
      <c r="AI7" s="31" t="n">
        <f aca="false">(1+Assumptions!$D$28)^(AI5-1)</f>
        <v>1.0609</v>
      </c>
      <c r="AJ7" s="31" t="n">
        <f aca="false">(1+Assumptions!$D$28)^(AJ5-1)</f>
        <v>1.0609</v>
      </c>
      <c r="AK7" s="31" t="n">
        <f aca="false">(1+Assumptions!$D$28)^(AK5-1)</f>
        <v>1.0609</v>
      </c>
      <c r="AL7" s="31" t="n">
        <f aca="false">(1+Assumptions!$D$28)^(AL5-1)</f>
        <v>1.0609</v>
      </c>
      <c r="AM7" s="31" t="n">
        <f aca="false">(1+Assumptions!$D$28)^(AM5-1)</f>
        <v>1.0609</v>
      </c>
      <c r="AN7" s="31" t="n">
        <f aca="false">(1+Assumptions!$D$28)^(AN5-1)</f>
        <v>1.0609</v>
      </c>
      <c r="AO7" s="31" t="n">
        <f aca="false">(1+Assumptions!$D$28)^(AO5-1)</f>
        <v>1.0609</v>
      </c>
    </row>
    <row r="8" customFormat="false" ht="15" hidden="false" customHeight="false" outlineLevel="0" collapsed="false">
      <c r="A8" s="8" t="s">
        <v>247</v>
      </c>
      <c r="B8" s="2"/>
      <c r="C8" s="2"/>
      <c r="D8" s="2"/>
      <c r="E8" s="2"/>
      <c r="F8" s="31" t="n">
        <f aca="false">IF(F4&gt;24,1+Assumptions!$D$27,1)</f>
        <v>1</v>
      </c>
      <c r="G8" s="31" t="n">
        <f aca="false">IF(G4&gt;24,1+Assumptions!$D$27,1)</f>
        <v>1</v>
      </c>
      <c r="H8" s="31" t="n">
        <f aca="false">IF(H4&gt;24,1+Assumptions!$D$27,1)</f>
        <v>1</v>
      </c>
      <c r="I8" s="31" t="n">
        <f aca="false">IF(I4&gt;24,1+Assumptions!$D$27,1)</f>
        <v>1</v>
      </c>
      <c r="J8" s="31" t="n">
        <f aca="false">IF(J4&gt;24,1+Assumptions!$D$27,1)</f>
        <v>1</v>
      </c>
      <c r="K8" s="31" t="n">
        <f aca="false">IF(K4&gt;24,1+Assumptions!$D$27,1)</f>
        <v>1</v>
      </c>
      <c r="L8" s="31" t="n">
        <f aca="false">IF(L4&gt;24,1+Assumptions!$D$27,1)</f>
        <v>1</v>
      </c>
      <c r="M8" s="31" t="n">
        <f aca="false">IF(M4&gt;24,1+Assumptions!$D$27,1)</f>
        <v>1</v>
      </c>
      <c r="N8" s="31" t="n">
        <f aca="false">IF(N4&gt;24,1+Assumptions!$D$27,1)</f>
        <v>1</v>
      </c>
      <c r="O8" s="31" t="n">
        <f aca="false">IF(O4&gt;24,1+Assumptions!$D$27,1)</f>
        <v>1</v>
      </c>
      <c r="P8" s="31" t="n">
        <f aca="false">IF(P4&gt;24,1+Assumptions!$D$27,1)</f>
        <v>1</v>
      </c>
      <c r="Q8" s="31" t="n">
        <f aca="false">IF(Q4&gt;24,1+Assumptions!$D$27,1)</f>
        <v>1</v>
      </c>
      <c r="R8" s="31" t="n">
        <f aca="false">IF(R4&gt;24,1+Assumptions!$D$27,1)</f>
        <v>1</v>
      </c>
      <c r="S8" s="31" t="n">
        <f aca="false">IF(S4&gt;24,1+Assumptions!$D$27,1)</f>
        <v>1</v>
      </c>
      <c r="T8" s="31" t="n">
        <f aca="false">IF(T4&gt;24,1+Assumptions!$D$27,1)</f>
        <v>1</v>
      </c>
      <c r="U8" s="31" t="n">
        <f aca="false">IF(U4&gt;24,1+Assumptions!$D$27,1)</f>
        <v>1</v>
      </c>
      <c r="V8" s="31" t="n">
        <f aca="false">IF(V4&gt;24,1+Assumptions!$D$27,1)</f>
        <v>1</v>
      </c>
      <c r="W8" s="31" t="n">
        <f aca="false">IF(W4&gt;24,1+Assumptions!$D$27,1)</f>
        <v>1</v>
      </c>
      <c r="X8" s="31" t="n">
        <f aca="false">IF(X4&gt;24,1+Assumptions!$D$27,1)</f>
        <v>1</v>
      </c>
      <c r="Y8" s="31" t="n">
        <f aca="false">IF(Y4&gt;24,1+Assumptions!$D$27,1)</f>
        <v>1</v>
      </c>
      <c r="Z8" s="31" t="n">
        <f aca="false">IF(Z4&gt;24,1+Assumptions!$D$27,1)</f>
        <v>1</v>
      </c>
      <c r="AA8" s="31" t="n">
        <f aca="false">IF(AA4&gt;24,1+Assumptions!$D$27,1)</f>
        <v>1</v>
      </c>
      <c r="AB8" s="31" t="n">
        <f aca="false">IF(AB4&gt;24,1+Assumptions!$D$27,1)</f>
        <v>1</v>
      </c>
      <c r="AC8" s="31" t="n">
        <f aca="false">IF(AC4&gt;24,1+Assumptions!$D$27,1)</f>
        <v>1</v>
      </c>
      <c r="AD8" s="31" t="n">
        <f aca="false">IF(AD4&gt;24,1+Assumptions!$D$27,1)</f>
        <v>1.03</v>
      </c>
      <c r="AE8" s="31" t="n">
        <f aca="false">IF(AE4&gt;24,1+Assumptions!$D$27,1)</f>
        <v>1.03</v>
      </c>
      <c r="AF8" s="31" t="n">
        <f aca="false">IF(AF4&gt;24,1+Assumptions!$D$27,1)</f>
        <v>1.03</v>
      </c>
      <c r="AG8" s="31" t="n">
        <f aca="false">IF(AG4&gt;24,1+Assumptions!$D$27,1)</f>
        <v>1.03</v>
      </c>
      <c r="AH8" s="31" t="n">
        <f aca="false">IF(AH4&gt;24,1+Assumptions!$D$27,1)</f>
        <v>1.03</v>
      </c>
      <c r="AI8" s="31" t="n">
        <f aca="false">IF(AI4&gt;24,1+Assumptions!$D$27,1)</f>
        <v>1.03</v>
      </c>
      <c r="AJ8" s="31" t="n">
        <f aca="false">IF(AJ4&gt;24,1+Assumptions!$D$27,1)</f>
        <v>1.03</v>
      </c>
      <c r="AK8" s="31" t="n">
        <f aca="false">IF(AK4&gt;24,1+Assumptions!$D$27,1)</f>
        <v>1.03</v>
      </c>
      <c r="AL8" s="31" t="n">
        <f aca="false">IF(AL4&gt;24,1+Assumptions!$D$27,1)</f>
        <v>1.03</v>
      </c>
      <c r="AM8" s="31" t="n">
        <f aca="false">IF(AM4&gt;24,1+Assumptions!$D$27,1)</f>
        <v>1.03</v>
      </c>
      <c r="AN8" s="31" t="n">
        <f aca="false">IF(AN4&gt;24,1+Assumptions!$D$27,1)</f>
        <v>1.03</v>
      </c>
      <c r="AO8" s="31" t="n">
        <f aca="false">IF(AO4&gt;24,1+Assumptions!$D$27,1)</f>
        <v>1.03</v>
      </c>
    </row>
    <row r="9" customFormat="false" ht="15" hidden="false" customHeight="false" outlineLevel="0" collapsed="false">
      <c r="A9" s="12" t="s">
        <v>248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customFormat="false" ht="15" hidden="false" customHeight="false" outlineLevel="0" collapsed="false">
      <c r="A10" s="8" t="s">
        <v>249</v>
      </c>
      <c r="B10" s="2"/>
      <c r="C10" s="2"/>
      <c r="D10" s="2"/>
      <c r="E10" s="2"/>
      <c r="F10" s="9" t="n">
        <f aca="false">IF(F6&lt;0,0,IF(F6&lt;11,INDEX(Assumptions!$D$69:$D$79,F6+1),IF(F4&gt;24,Assumptions!$D$14,Assumptions!$D$13)))</f>
        <v>0</v>
      </c>
      <c r="G10" s="9" t="n">
        <f aca="false">IF(G6&lt;0,0,IF(G6&lt;11,INDEX(Assumptions!$D$69:$D$79,G6+1),IF(G4&gt;24,Assumptions!$D$14,Assumptions!$D$13)))</f>
        <v>0</v>
      </c>
      <c r="H10" s="9" t="n">
        <f aca="false">IF(H6&lt;0,0,IF(H6&lt;11,INDEX(Assumptions!$D$69:$D$79,H6+1),IF(H4&gt;24,Assumptions!$D$14,Assumptions!$D$13)))</f>
        <v>0</v>
      </c>
      <c r="I10" s="9" t="n">
        <f aca="false">IF(I6&lt;0,0,IF(I6&lt;11,INDEX(Assumptions!$D$69:$D$79,I6+1),IF(I4&gt;24,Assumptions!$D$14,Assumptions!$D$13)))</f>
        <v>0</v>
      </c>
      <c r="J10" s="9" t="n">
        <f aca="false">IF(J6&lt;0,0,IF(J6&lt;11,INDEX(Assumptions!$D$69:$D$79,J6+1),IF(J4&gt;24,Assumptions!$D$14,Assumptions!$D$13)))</f>
        <v>0</v>
      </c>
      <c r="K10" s="9" t="n">
        <f aca="false">IF(K6&lt;0,0,IF(K6&lt;11,INDEX(Assumptions!$D$69:$D$79,K6+1),IF(K4&gt;24,Assumptions!$D$14,Assumptions!$D$13)))</f>
        <v>0.3</v>
      </c>
      <c r="L10" s="9" t="n">
        <f aca="false">IF(L6&lt;0,0,IF(L6&lt;11,INDEX(Assumptions!$D$69:$D$79,L6+1),IF(L4&gt;24,Assumptions!$D$14,Assumptions!$D$13)))</f>
        <v>0.5</v>
      </c>
      <c r="M10" s="9" t="n">
        <f aca="false">IF(M6&lt;0,0,IF(M6&lt;11,INDEX(Assumptions!$D$69:$D$79,M6+1),IF(M4&gt;24,Assumptions!$D$14,Assumptions!$D$13)))</f>
        <v>0.62</v>
      </c>
      <c r="N10" s="9" t="n">
        <f aca="false">IF(N6&lt;0,0,IF(N6&lt;11,INDEX(Assumptions!$D$69:$D$79,N6+1),IF(N4&gt;24,Assumptions!$D$14,Assumptions!$D$13)))</f>
        <v>0.72</v>
      </c>
      <c r="O10" s="9" t="n">
        <f aca="false">IF(O6&lt;0,0,IF(O6&lt;11,INDEX(Assumptions!$D$69:$D$79,O6+1),IF(O4&gt;24,Assumptions!$D$14,Assumptions!$D$13)))</f>
        <v>0.78</v>
      </c>
      <c r="P10" s="9" t="n">
        <f aca="false">IF(P6&lt;0,0,IF(P6&lt;11,INDEX(Assumptions!$D$69:$D$79,P6+1),IF(P4&gt;24,Assumptions!$D$14,Assumptions!$D$13)))</f>
        <v>0.82</v>
      </c>
      <c r="Q10" s="9" t="n">
        <f aca="false">IF(Q6&lt;0,0,IF(Q6&lt;11,INDEX(Assumptions!$D$69:$D$79,Q6+1),IF(Q4&gt;24,Assumptions!$D$14,Assumptions!$D$13)))</f>
        <v>0.85</v>
      </c>
      <c r="R10" s="9" t="n">
        <f aca="false">IF(R6&lt;0,0,IF(R6&lt;11,INDEX(Assumptions!$D$69:$D$79,R6+1),IF(R4&gt;24,Assumptions!$D$14,Assumptions!$D$13)))</f>
        <v>0.85</v>
      </c>
      <c r="S10" s="9" t="n">
        <f aca="false">IF(S6&lt;0,0,IF(S6&lt;11,INDEX(Assumptions!$D$69:$D$79,S6+1),IF(S4&gt;24,Assumptions!$D$14,Assumptions!$D$13)))</f>
        <v>0.85</v>
      </c>
      <c r="T10" s="9" t="n">
        <f aca="false">IF(T6&lt;0,0,IF(T6&lt;11,INDEX(Assumptions!$D$69:$D$79,T6+1),IF(T4&gt;24,Assumptions!$D$14,Assumptions!$D$13)))</f>
        <v>0.85</v>
      </c>
      <c r="U10" s="9" t="n">
        <f aca="false">IF(U6&lt;0,0,IF(U6&lt;11,INDEX(Assumptions!$D$69:$D$79,U6+1),IF(U4&gt;24,Assumptions!$D$14,Assumptions!$D$13)))</f>
        <v>0.85</v>
      </c>
      <c r="V10" s="9" t="n">
        <f aca="false">IF(V6&lt;0,0,IF(V6&lt;11,INDEX(Assumptions!$D$69:$D$79,V6+1),IF(V4&gt;24,Assumptions!$D$14,Assumptions!$D$13)))</f>
        <v>0.85</v>
      </c>
      <c r="W10" s="9" t="n">
        <f aca="false">IF(W6&lt;0,0,IF(W6&lt;11,INDEX(Assumptions!$D$69:$D$79,W6+1),IF(W4&gt;24,Assumptions!$D$14,Assumptions!$D$13)))</f>
        <v>0.85</v>
      </c>
      <c r="X10" s="9" t="n">
        <f aca="false">IF(X6&lt;0,0,IF(X6&lt;11,INDEX(Assumptions!$D$69:$D$79,X6+1),IF(X4&gt;24,Assumptions!$D$14,Assumptions!$D$13)))</f>
        <v>0.85</v>
      </c>
      <c r="Y10" s="9" t="n">
        <f aca="false">IF(Y6&lt;0,0,IF(Y6&lt;11,INDEX(Assumptions!$D$69:$D$79,Y6+1),IF(Y4&gt;24,Assumptions!$D$14,Assumptions!$D$13)))</f>
        <v>0.85</v>
      </c>
      <c r="Z10" s="9" t="n">
        <f aca="false">IF(Z6&lt;0,0,IF(Z6&lt;11,INDEX(Assumptions!$D$69:$D$79,Z6+1),IF(Z4&gt;24,Assumptions!$D$14,Assumptions!$D$13)))</f>
        <v>0.85</v>
      </c>
      <c r="AA10" s="9" t="n">
        <f aca="false">IF(AA6&lt;0,0,IF(AA6&lt;11,INDEX(Assumptions!$D$69:$D$79,AA6+1),IF(AA4&gt;24,Assumptions!$D$14,Assumptions!$D$13)))</f>
        <v>0.85</v>
      </c>
      <c r="AB10" s="9" t="n">
        <f aca="false">IF(AB6&lt;0,0,IF(AB6&lt;11,INDEX(Assumptions!$D$69:$D$79,AB6+1),IF(AB4&gt;24,Assumptions!$D$14,Assumptions!$D$13)))</f>
        <v>0.85</v>
      </c>
      <c r="AC10" s="9" t="n">
        <f aca="false">IF(AC6&lt;0,0,IF(AC6&lt;11,INDEX(Assumptions!$D$69:$D$79,AC6+1),IF(AC4&gt;24,Assumptions!$D$14,Assumptions!$D$13)))</f>
        <v>0.85</v>
      </c>
      <c r="AD10" s="9" t="n">
        <f aca="false">IF(AD6&lt;0,0,IF(AD6&lt;11,INDEX(Assumptions!$D$69:$D$79,AD6+1),IF(AD4&gt;24,Assumptions!$D$14,Assumptions!$D$13)))</f>
        <v>0.88</v>
      </c>
      <c r="AE10" s="9" t="n">
        <f aca="false">IF(AE6&lt;0,0,IF(AE6&lt;11,INDEX(Assumptions!$D$69:$D$79,AE6+1),IF(AE4&gt;24,Assumptions!$D$14,Assumptions!$D$13)))</f>
        <v>0.88</v>
      </c>
      <c r="AF10" s="9" t="n">
        <f aca="false">IF(AF6&lt;0,0,IF(AF6&lt;11,INDEX(Assumptions!$D$69:$D$79,AF6+1),IF(AF4&gt;24,Assumptions!$D$14,Assumptions!$D$13)))</f>
        <v>0.88</v>
      </c>
      <c r="AG10" s="9" t="n">
        <f aca="false">IF(AG6&lt;0,0,IF(AG6&lt;11,INDEX(Assumptions!$D$69:$D$79,AG6+1),IF(AG4&gt;24,Assumptions!$D$14,Assumptions!$D$13)))</f>
        <v>0.88</v>
      </c>
      <c r="AH10" s="9" t="n">
        <f aca="false">IF(AH6&lt;0,0,IF(AH6&lt;11,INDEX(Assumptions!$D$69:$D$79,AH6+1),IF(AH4&gt;24,Assumptions!$D$14,Assumptions!$D$13)))</f>
        <v>0.88</v>
      </c>
      <c r="AI10" s="9" t="n">
        <f aca="false">IF(AI6&lt;0,0,IF(AI6&lt;11,INDEX(Assumptions!$D$69:$D$79,AI6+1),IF(AI4&gt;24,Assumptions!$D$14,Assumptions!$D$13)))</f>
        <v>0.88</v>
      </c>
      <c r="AJ10" s="9" t="n">
        <f aca="false">IF(AJ6&lt;0,0,IF(AJ6&lt;11,INDEX(Assumptions!$D$69:$D$79,AJ6+1),IF(AJ4&gt;24,Assumptions!$D$14,Assumptions!$D$13)))</f>
        <v>0.88</v>
      </c>
      <c r="AK10" s="9" t="n">
        <f aca="false">IF(AK6&lt;0,0,IF(AK6&lt;11,INDEX(Assumptions!$D$69:$D$79,AK6+1),IF(AK4&gt;24,Assumptions!$D$14,Assumptions!$D$13)))</f>
        <v>0.88</v>
      </c>
      <c r="AL10" s="9" t="n">
        <f aca="false">IF(AL6&lt;0,0,IF(AL6&lt;11,INDEX(Assumptions!$D$69:$D$79,AL6+1),IF(AL4&gt;24,Assumptions!$D$14,Assumptions!$D$13)))</f>
        <v>0.88</v>
      </c>
      <c r="AM10" s="9" t="n">
        <f aca="false">IF(AM6&lt;0,0,IF(AM6&lt;11,INDEX(Assumptions!$D$69:$D$79,AM6+1),IF(AM4&gt;24,Assumptions!$D$14,Assumptions!$D$13)))</f>
        <v>0.88</v>
      </c>
      <c r="AN10" s="9" t="n">
        <f aca="false">IF(AN6&lt;0,0,IF(AN6&lt;11,INDEX(Assumptions!$D$69:$D$79,AN6+1),IF(AN4&gt;24,Assumptions!$D$14,Assumptions!$D$13)))</f>
        <v>0.88</v>
      </c>
      <c r="AO10" s="9" t="n">
        <f aca="false">IF(AO6&lt;0,0,IF(AO6&lt;11,INDEX(Assumptions!$D$69:$D$79,AO6+1),IF(AO4&gt;24,Assumptions!$D$14,Assumptions!$D$13)))</f>
        <v>0.88</v>
      </c>
    </row>
    <row r="11" customFormat="false" ht="15" hidden="false" customHeight="false" outlineLevel="0" collapsed="false">
      <c r="A11" s="8" t="s">
        <v>250</v>
      </c>
      <c r="B11" s="2"/>
      <c r="C11" s="2"/>
      <c r="D11" s="2"/>
      <c r="E11" s="2"/>
      <c r="F11" s="32" t="n">
        <f aca="false">Assumptions!$D$6*F10*Assumptions!$D$8</f>
        <v>0</v>
      </c>
      <c r="G11" s="32" t="n">
        <f aca="false">Assumptions!$D$6*G10*Assumptions!$D$8</f>
        <v>0</v>
      </c>
      <c r="H11" s="32" t="n">
        <f aca="false">Assumptions!$D$6*H10*Assumptions!$D$8</f>
        <v>0</v>
      </c>
      <c r="I11" s="32" t="n">
        <f aca="false">Assumptions!$D$6*I10*Assumptions!$D$8</f>
        <v>0</v>
      </c>
      <c r="J11" s="32" t="n">
        <f aca="false">Assumptions!$D$6*J10*Assumptions!$D$8</f>
        <v>0</v>
      </c>
      <c r="K11" s="32" t="n">
        <f aca="false">Assumptions!$D$6*K10*Assumptions!$D$8</f>
        <v>182.4</v>
      </c>
      <c r="L11" s="32" t="n">
        <f aca="false">Assumptions!$D$6*L10*Assumptions!$D$8</f>
        <v>304</v>
      </c>
      <c r="M11" s="32" t="n">
        <f aca="false">Assumptions!$D$6*M10*Assumptions!$D$8</f>
        <v>376.96</v>
      </c>
      <c r="N11" s="32" t="n">
        <f aca="false">Assumptions!$D$6*N10*Assumptions!$D$8</f>
        <v>437.76</v>
      </c>
      <c r="O11" s="32" t="n">
        <f aca="false">Assumptions!$D$6*O10*Assumptions!$D$8</f>
        <v>474.24</v>
      </c>
      <c r="P11" s="32" t="n">
        <f aca="false">Assumptions!$D$6*P10*Assumptions!$D$8</f>
        <v>498.56</v>
      </c>
      <c r="Q11" s="32" t="n">
        <f aca="false">Assumptions!$D$6*Q10*Assumptions!$D$8</f>
        <v>516.8</v>
      </c>
      <c r="R11" s="32" t="n">
        <f aca="false">Assumptions!$D$6*R10*Assumptions!$D$8</f>
        <v>516.8</v>
      </c>
      <c r="S11" s="32" t="n">
        <f aca="false">Assumptions!$D$6*S10*Assumptions!$D$8</f>
        <v>516.8</v>
      </c>
      <c r="T11" s="32" t="n">
        <f aca="false">Assumptions!$D$6*T10*Assumptions!$D$8</f>
        <v>516.8</v>
      </c>
      <c r="U11" s="32" t="n">
        <f aca="false">Assumptions!$D$6*U10*Assumptions!$D$8</f>
        <v>516.8</v>
      </c>
      <c r="V11" s="32" t="n">
        <f aca="false">Assumptions!$D$6*V10*Assumptions!$D$8</f>
        <v>516.8</v>
      </c>
      <c r="W11" s="32" t="n">
        <f aca="false">Assumptions!$D$6*W10*Assumptions!$D$8</f>
        <v>516.8</v>
      </c>
      <c r="X11" s="32" t="n">
        <f aca="false">Assumptions!$D$6*X10*Assumptions!$D$8</f>
        <v>516.8</v>
      </c>
      <c r="Y11" s="32" t="n">
        <f aca="false">Assumptions!$D$6*Y10*Assumptions!$D$8</f>
        <v>516.8</v>
      </c>
      <c r="Z11" s="32" t="n">
        <f aca="false">Assumptions!$D$6*Z10*Assumptions!$D$8</f>
        <v>516.8</v>
      </c>
      <c r="AA11" s="32" t="n">
        <f aca="false">Assumptions!$D$6*AA10*Assumptions!$D$8</f>
        <v>516.8</v>
      </c>
      <c r="AB11" s="32" t="n">
        <f aca="false">Assumptions!$D$6*AB10*Assumptions!$D$8</f>
        <v>516.8</v>
      </c>
      <c r="AC11" s="32" t="n">
        <f aca="false">Assumptions!$D$6*AC10*Assumptions!$D$8</f>
        <v>516.8</v>
      </c>
      <c r="AD11" s="32" t="n">
        <f aca="false">Assumptions!$D$6*AD10*Assumptions!$D$8</f>
        <v>535.04</v>
      </c>
      <c r="AE11" s="32" t="n">
        <f aca="false">Assumptions!$D$6*AE10*Assumptions!$D$8</f>
        <v>535.04</v>
      </c>
      <c r="AF11" s="32" t="n">
        <f aca="false">Assumptions!$D$6*AF10*Assumptions!$D$8</f>
        <v>535.04</v>
      </c>
      <c r="AG11" s="32" t="n">
        <f aca="false">Assumptions!$D$6*AG10*Assumptions!$D$8</f>
        <v>535.04</v>
      </c>
      <c r="AH11" s="32" t="n">
        <f aca="false">Assumptions!$D$6*AH10*Assumptions!$D$8</f>
        <v>535.04</v>
      </c>
      <c r="AI11" s="32" t="n">
        <f aca="false">Assumptions!$D$6*AI10*Assumptions!$D$8</f>
        <v>535.04</v>
      </c>
      <c r="AJ11" s="32" t="n">
        <f aca="false">Assumptions!$D$6*AJ10*Assumptions!$D$8</f>
        <v>535.04</v>
      </c>
      <c r="AK11" s="32" t="n">
        <f aca="false">Assumptions!$D$6*AK10*Assumptions!$D$8</f>
        <v>535.04</v>
      </c>
      <c r="AL11" s="32" t="n">
        <f aca="false">Assumptions!$D$6*AL10*Assumptions!$D$8</f>
        <v>535.04</v>
      </c>
      <c r="AM11" s="32" t="n">
        <f aca="false">Assumptions!$D$6*AM10*Assumptions!$D$8</f>
        <v>535.04</v>
      </c>
      <c r="AN11" s="32" t="n">
        <f aca="false">Assumptions!$D$6*AN10*Assumptions!$D$8</f>
        <v>535.04</v>
      </c>
      <c r="AO11" s="32" t="n">
        <f aca="false">Assumptions!$D$6*AO10*Assumptions!$D$8</f>
        <v>535.04</v>
      </c>
    </row>
    <row r="12" customFormat="false" ht="15" hidden="false" customHeight="false" outlineLevel="0" collapsed="false">
      <c r="A12" s="8" t="s">
        <v>251</v>
      </c>
      <c r="B12" s="2"/>
      <c r="C12" s="2"/>
      <c r="D12" s="2"/>
      <c r="E12" s="2"/>
      <c r="F12" s="32" t="n">
        <f aca="false">IF(F6-Assumptions!$D$21&lt;0,0,Assumptions!$D$15*MIN(1,(F6-Assumptions!$D$21+1)/Assumptions!$D$22))</f>
        <v>0</v>
      </c>
      <c r="G12" s="32" t="n">
        <f aca="false">IF(G6-Assumptions!$D$21&lt;0,0,Assumptions!$D$15*MIN(1,(G6-Assumptions!$D$21+1)/Assumptions!$D$22))</f>
        <v>0</v>
      </c>
      <c r="H12" s="32" t="n">
        <f aca="false">IF(H6-Assumptions!$D$21&lt;0,0,Assumptions!$D$15*MIN(1,(H6-Assumptions!$D$21+1)/Assumptions!$D$22))</f>
        <v>0</v>
      </c>
      <c r="I12" s="32" t="n">
        <f aca="false">IF(I6-Assumptions!$D$21&lt;0,0,Assumptions!$D$15*MIN(1,(I6-Assumptions!$D$21+1)/Assumptions!$D$22))</f>
        <v>0</v>
      </c>
      <c r="J12" s="32" t="n">
        <f aca="false">IF(J6-Assumptions!$D$21&lt;0,0,Assumptions!$D$15*MIN(1,(J6-Assumptions!$D$21+1)/Assumptions!$D$22))</f>
        <v>0</v>
      </c>
      <c r="K12" s="32" t="n">
        <f aca="false">IF(K6-Assumptions!$D$21&lt;0,0,Assumptions!$D$15*MIN(1,(K6-Assumptions!$D$21+1)/Assumptions!$D$22))</f>
        <v>0</v>
      </c>
      <c r="L12" s="32" t="n">
        <f aca="false">IF(L6-Assumptions!$D$21&lt;0,0,Assumptions!$D$15*MIN(1,(L6-Assumptions!$D$21+1)/Assumptions!$D$22))</f>
        <v>0</v>
      </c>
      <c r="M12" s="32" t="n">
        <f aca="false">IF(M6-Assumptions!$D$21&lt;0,0,Assumptions!$D$15*MIN(1,(M6-Assumptions!$D$21+1)/Assumptions!$D$22))</f>
        <v>1.875</v>
      </c>
      <c r="N12" s="32" t="n">
        <f aca="false">IF(N6-Assumptions!$D$21&lt;0,0,Assumptions!$D$15*MIN(1,(N6-Assumptions!$D$21+1)/Assumptions!$D$22))</f>
        <v>3.75</v>
      </c>
      <c r="O12" s="32" t="n">
        <f aca="false">IF(O6-Assumptions!$D$21&lt;0,0,Assumptions!$D$15*MIN(1,(O6-Assumptions!$D$21+1)/Assumptions!$D$22))</f>
        <v>5.625</v>
      </c>
      <c r="P12" s="32" t="n">
        <f aca="false">IF(P6-Assumptions!$D$21&lt;0,0,Assumptions!$D$15*MIN(1,(P6-Assumptions!$D$21+1)/Assumptions!$D$22))</f>
        <v>7.5</v>
      </c>
      <c r="Q12" s="32" t="n">
        <f aca="false">IF(Q6-Assumptions!$D$21&lt;0,0,Assumptions!$D$15*MIN(1,(Q6-Assumptions!$D$21+1)/Assumptions!$D$22))</f>
        <v>9.375</v>
      </c>
      <c r="R12" s="32" t="n">
        <f aca="false">IF(R6-Assumptions!$D$21&lt;0,0,Assumptions!$D$15*MIN(1,(R6-Assumptions!$D$21+1)/Assumptions!$D$22))</f>
        <v>11.25</v>
      </c>
      <c r="S12" s="32" t="n">
        <f aca="false">IF(S6-Assumptions!$D$21&lt;0,0,Assumptions!$D$15*MIN(1,(S6-Assumptions!$D$21+1)/Assumptions!$D$22))</f>
        <v>13.125</v>
      </c>
      <c r="T12" s="32" t="n">
        <f aca="false">IF(T6-Assumptions!$D$21&lt;0,0,Assumptions!$D$15*MIN(1,(T6-Assumptions!$D$21+1)/Assumptions!$D$22))</f>
        <v>15</v>
      </c>
      <c r="U12" s="32" t="n">
        <f aca="false">IF(U6-Assumptions!$D$21&lt;0,0,Assumptions!$D$15*MIN(1,(U6-Assumptions!$D$21+1)/Assumptions!$D$22))</f>
        <v>15</v>
      </c>
      <c r="V12" s="32" t="n">
        <f aca="false">IF(V6-Assumptions!$D$21&lt;0,0,Assumptions!$D$15*MIN(1,(V6-Assumptions!$D$21+1)/Assumptions!$D$22))</f>
        <v>15</v>
      </c>
      <c r="W12" s="32" t="n">
        <f aca="false">IF(W6-Assumptions!$D$21&lt;0,0,Assumptions!$D$15*MIN(1,(W6-Assumptions!$D$21+1)/Assumptions!$D$22))</f>
        <v>15</v>
      </c>
      <c r="X12" s="32" t="n">
        <f aca="false">IF(X6-Assumptions!$D$21&lt;0,0,Assumptions!$D$15*MIN(1,(X6-Assumptions!$D$21+1)/Assumptions!$D$22))</f>
        <v>15</v>
      </c>
      <c r="Y12" s="32" t="n">
        <f aca="false">IF(Y6-Assumptions!$D$21&lt;0,0,Assumptions!$D$15*MIN(1,(Y6-Assumptions!$D$21+1)/Assumptions!$D$22))</f>
        <v>15</v>
      </c>
      <c r="Z12" s="32" t="n">
        <f aca="false">IF(Z6-Assumptions!$D$21&lt;0,0,Assumptions!$D$15*MIN(1,(Z6-Assumptions!$D$21+1)/Assumptions!$D$22))</f>
        <v>15</v>
      </c>
      <c r="AA12" s="32" t="n">
        <f aca="false">IF(AA6-Assumptions!$D$21&lt;0,0,Assumptions!$D$15*MIN(1,(AA6-Assumptions!$D$21+1)/Assumptions!$D$22))</f>
        <v>15</v>
      </c>
      <c r="AB12" s="32" t="n">
        <f aca="false">IF(AB6-Assumptions!$D$21&lt;0,0,Assumptions!$D$15*MIN(1,(AB6-Assumptions!$D$21+1)/Assumptions!$D$22))</f>
        <v>15</v>
      </c>
      <c r="AC12" s="32" t="n">
        <f aca="false">IF(AC6-Assumptions!$D$21&lt;0,0,Assumptions!$D$15*MIN(1,(AC6-Assumptions!$D$21+1)/Assumptions!$D$22))</f>
        <v>15</v>
      </c>
      <c r="AD12" s="32" t="n">
        <f aca="false">IF(AD6-Assumptions!$D$21&lt;0,0,Assumptions!$D$15*MIN(1,(AD6-Assumptions!$D$21+1)/Assumptions!$D$22))</f>
        <v>15</v>
      </c>
      <c r="AE12" s="32" t="n">
        <f aca="false">IF(AE6-Assumptions!$D$21&lt;0,0,Assumptions!$D$15*MIN(1,(AE6-Assumptions!$D$21+1)/Assumptions!$D$22))</f>
        <v>15</v>
      </c>
      <c r="AF12" s="32" t="n">
        <f aca="false">IF(AF6-Assumptions!$D$21&lt;0,0,Assumptions!$D$15*MIN(1,(AF6-Assumptions!$D$21+1)/Assumptions!$D$22))</f>
        <v>15</v>
      </c>
      <c r="AG12" s="32" t="n">
        <f aca="false">IF(AG6-Assumptions!$D$21&lt;0,0,Assumptions!$D$15*MIN(1,(AG6-Assumptions!$D$21+1)/Assumptions!$D$22))</f>
        <v>15</v>
      </c>
      <c r="AH12" s="32" t="n">
        <f aca="false">IF(AH6-Assumptions!$D$21&lt;0,0,Assumptions!$D$15*MIN(1,(AH6-Assumptions!$D$21+1)/Assumptions!$D$22))</f>
        <v>15</v>
      </c>
      <c r="AI12" s="32" t="n">
        <f aca="false">IF(AI6-Assumptions!$D$21&lt;0,0,Assumptions!$D$15*MIN(1,(AI6-Assumptions!$D$21+1)/Assumptions!$D$22))</f>
        <v>15</v>
      </c>
      <c r="AJ12" s="32" t="n">
        <f aca="false">IF(AJ6-Assumptions!$D$21&lt;0,0,Assumptions!$D$15*MIN(1,(AJ6-Assumptions!$D$21+1)/Assumptions!$D$22))</f>
        <v>15</v>
      </c>
      <c r="AK12" s="32" t="n">
        <f aca="false">IF(AK6-Assumptions!$D$21&lt;0,0,Assumptions!$D$15*MIN(1,(AK6-Assumptions!$D$21+1)/Assumptions!$D$22))</f>
        <v>15</v>
      </c>
      <c r="AL12" s="32" t="n">
        <f aca="false">IF(AL6-Assumptions!$D$21&lt;0,0,Assumptions!$D$15*MIN(1,(AL6-Assumptions!$D$21+1)/Assumptions!$D$22))</f>
        <v>15</v>
      </c>
      <c r="AM12" s="32" t="n">
        <f aca="false">IF(AM6-Assumptions!$D$21&lt;0,0,Assumptions!$D$15*MIN(1,(AM6-Assumptions!$D$21+1)/Assumptions!$D$22))</f>
        <v>15</v>
      </c>
      <c r="AN12" s="32" t="n">
        <f aca="false">IF(AN6-Assumptions!$D$21&lt;0,0,Assumptions!$D$15*MIN(1,(AN6-Assumptions!$D$21+1)/Assumptions!$D$22))</f>
        <v>15</v>
      </c>
      <c r="AO12" s="32" t="n">
        <f aca="false">IF(AO6-Assumptions!$D$21&lt;0,0,Assumptions!$D$15*MIN(1,(AO6-Assumptions!$D$21+1)/Assumptions!$D$22))</f>
        <v>15</v>
      </c>
    </row>
    <row r="13" customFormat="false" ht="15" hidden="false" customHeight="false" outlineLevel="0" collapsed="false">
      <c r="A13" s="8" t="s">
        <v>252</v>
      </c>
      <c r="B13" s="2"/>
      <c r="C13" s="2"/>
      <c r="D13" s="2"/>
      <c r="E13" s="2"/>
      <c r="F13" s="32" t="n">
        <f aca="false">IF(F6-Assumptions!$D$23&lt;0,0,Assumptions!$D$17*MIN(1,(F6-Assumptions!$D$23+1)/Assumptions!$D$24))</f>
        <v>0</v>
      </c>
      <c r="G13" s="32" t="n">
        <f aca="false">IF(G6-Assumptions!$D$23&lt;0,0,Assumptions!$D$17*MIN(1,(G6-Assumptions!$D$23+1)/Assumptions!$D$24))</f>
        <v>0</v>
      </c>
      <c r="H13" s="32" t="n">
        <f aca="false">IF(H6-Assumptions!$D$23&lt;0,0,Assumptions!$D$17*MIN(1,(H6-Assumptions!$D$23+1)/Assumptions!$D$24))</f>
        <v>0</v>
      </c>
      <c r="I13" s="32" t="n">
        <f aca="false">IF(I6-Assumptions!$D$23&lt;0,0,Assumptions!$D$17*MIN(1,(I6-Assumptions!$D$23+1)/Assumptions!$D$24))</f>
        <v>0</v>
      </c>
      <c r="J13" s="32" t="n">
        <f aca="false">IF(J6-Assumptions!$D$23&lt;0,0,Assumptions!$D$17*MIN(1,(J6-Assumptions!$D$23+1)/Assumptions!$D$24))</f>
        <v>0</v>
      </c>
      <c r="K13" s="32" t="n">
        <f aca="false">IF(K6-Assumptions!$D$23&lt;0,0,Assumptions!$D$17*MIN(1,(K6-Assumptions!$D$23+1)/Assumptions!$D$24))</f>
        <v>0</v>
      </c>
      <c r="L13" s="32" t="n">
        <f aca="false">IF(L6-Assumptions!$D$23&lt;0,0,Assumptions!$D$17*MIN(1,(L6-Assumptions!$D$23+1)/Assumptions!$D$24))</f>
        <v>0</v>
      </c>
      <c r="M13" s="32" t="n">
        <f aca="false">IF(M6-Assumptions!$D$23&lt;0,0,Assumptions!$D$17*MIN(1,(M6-Assumptions!$D$23+1)/Assumptions!$D$24))</f>
        <v>0</v>
      </c>
      <c r="N13" s="32" t="n">
        <f aca="false">IF(N6-Assumptions!$D$23&lt;0,0,Assumptions!$D$17*MIN(1,(N6-Assumptions!$D$23+1)/Assumptions!$D$24))</f>
        <v>2.22222222222222</v>
      </c>
      <c r="O13" s="32" t="n">
        <f aca="false">IF(O6-Assumptions!$D$23&lt;0,0,Assumptions!$D$17*MIN(1,(O6-Assumptions!$D$23+1)/Assumptions!$D$24))</f>
        <v>4.44444444444445</v>
      </c>
      <c r="P13" s="32" t="n">
        <f aca="false">IF(P6-Assumptions!$D$23&lt;0,0,Assumptions!$D$17*MIN(1,(P6-Assumptions!$D$23+1)/Assumptions!$D$24))</f>
        <v>6.66666666666667</v>
      </c>
      <c r="Q13" s="32" t="n">
        <f aca="false">IF(Q6-Assumptions!$D$23&lt;0,0,Assumptions!$D$17*MIN(1,(Q6-Assumptions!$D$23+1)/Assumptions!$D$24))</f>
        <v>8.88888888888889</v>
      </c>
      <c r="R13" s="32" t="n">
        <f aca="false">IF(R6-Assumptions!$D$23&lt;0,0,Assumptions!$D$17*MIN(1,(R6-Assumptions!$D$23+1)/Assumptions!$D$24))</f>
        <v>11.1111111111111</v>
      </c>
      <c r="S13" s="32" t="n">
        <f aca="false">IF(S6-Assumptions!$D$23&lt;0,0,Assumptions!$D$17*MIN(1,(S6-Assumptions!$D$23+1)/Assumptions!$D$24))</f>
        <v>13.3333333333333</v>
      </c>
      <c r="T13" s="32" t="n">
        <f aca="false">IF(T6-Assumptions!$D$23&lt;0,0,Assumptions!$D$17*MIN(1,(T6-Assumptions!$D$23+1)/Assumptions!$D$24))</f>
        <v>15.5555555555556</v>
      </c>
      <c r="U13" s="32" t="n">
        <f aca="false">IF(U6-Assumptions!$D$23&lt;0,0,Assumptions!$D$17*MIN(1,(U6-Assumptions!$D$23+1)/Assumptions!$D$24))</f>
        <v>17.7777777777778</v>
      </c>
      <c r="V13" s="32" t="n">
        <f aca="false">IF(V6-Assumptions!$D$23&lt;0,0,Assumptions!$D$17*MIN(1,(V6-Assumptions!$D$23+1)/Assumptions!$D$24))</f>
        <v>20</v>
      </c>
      <c r="W13" s="32" t="n">
        <f aca="false">IF(W6-Assumptions!$D$23&lt;0,0,Assumptions!$D$17*MIN(1,(W6-Assumptions!$D$23+1)/Assumptions!$D$24))</f>
        <v>20</v>
      </c>
      <c r="X13" s="32" t="n">
        <f aca="false">IF(X6-Assumptions!$D$23&lt;0,0,Assumptions!$D$17*MIN(1,(X6-Assumptions!$D$23+1)/Assumptions!$D$24))</f>
        <v>20</v>
      </c>
      <c r="Y13" s="32" t="n">
        <f aca="false">IF(Y6-Assumptions!$D$23&lt;0,0,Assumptions!$D$17*MIN(1,(Y6-Assumptions!$D$23+1)/Assumptions!$D$24))</f>
        <v>20</v>
      </c>
      <c r="Z13" s="32" t="n">
        <f aca="false">IF(Z6-Assumptions!$D$23&lt;0,0,Assumptions!$D$17*MIN(1,(Z6-Assumptions!$D$23+1)/Assumptions!$D$24))</f>
        <v>20</v>
      </c>
      <c r="AA13" s="32" t="n">
        <f aca="false">IF(AA6-Assumptions!$D$23&lt;0,0,Assumptions!$D$17*MIN(1,(AA6-Assumptions!$D$23+1)/Assumptions!$D$24))</f>
        <v>20</v>
      </c>
      <c r="AB13" s="32" t="n">
        <f aca="false">IF(AB6-Assumptions!$D$23&lt;0,0,Assumptions!$D$17*MIN(1,(AB6-Assumptions!$D$23+1)/Assumptions!$D$24))</f>
        <v>20</v>
      </c>
      <c r="AC13" s="32" t="n">
        <f aca="false">IF(AC6-Assumptions!$D$23&lt;0,0,Assumptions!$D$17*MIN(1,(AC6-Assumptions!$D$23+1)/Assumptions!$D$24))</f>
        <v>20</v>
      </c>
      <c r="AD13" s="32" t="n">
        <f aca="false">IF(AD6-Assumptions!$D$23&lt;0,0,Assumptions!$D$17*MIN(1,(AD6-Assumptions!$D$23+1)/Assumptions!$D$24))</f>
        <v>20</v>
      </c>
      <c r="AE13" s="32" t="n">
        <f aca="false">IF(AE6-Assumptions!$D$23&lt;0,0,Assumptions!$D$17*MIN(1,(AE6-Assumptions!$D$23+1)/Assumptions!$D$24))</f>
        <v>20</v>
      </c>
      <c r="AF13" s="32" t="n">
        <f aca="false">IF(AF6-Assumptions!$D$23&lt;0,0,Assumptions!$D$17*MIN(1,(AF6-Assumptions!$D$23+1)/Assumptions!$D$24))</f>
        <v>20</v>
      </c>
      <c r="AG13" s="32" t="n">
        <f aca="false">IF(AG6-Assumptions!$D$23&lt;0,0,Assumptions!$D$17*MIN(1,(AG6-Assumptions!$D$23+1)/Assumptions!$D$24))</f>
        <v>20</v>
      </c>
      <c r="AH13" s="32" t="n">
        <f aca="false">IF(AH6-Assumptions!$D$23&lt;0,0,Assumptions!$D$17*MIN(1,(AH6-Assumptions!$D$23+1)/Assumptions!$D$24))</f>
        <v>20</v>
      </c>
      <c r="AI13" s="32" t="n">
        <f aca="false">IF(AI6-Assumptions!$D$23&lt;0,0,Assumptions!$D$17*MIN(1,(AI6-Assumptions!$D$23+1)/Assumptions!$D$24))</f>
        <v>20</v>
      </c>
      <c r="AJ13" s="32" t="n">
        <f aca="false">IF(AJ6-Assumptions!$D$23&lt;0,0,Assumptions!$D$17*MIN(1,(AJ6-Assumptions!$D$23+1)/Assumptions!$D$24))</f>
        <v>20</v>
      </c>
      <c r="AK13" s="32" t="n">
        <f aca="false">IF(AK6-Assumptions!$D$23&lt;0,0,Assumptions!$D$17*MIN(1,(AK6-Assumptions!$D$23+1)/Assumptions!$D$24))</f>
        <v>20</v>
      </c>
      <c r="AL13" s="32" t="n">
        <f aca="false">IF(AL6-Assumptions!$D$23&lt;0,0,Assumptions!$D$17*MIN(1,(AL6-Assumptions!$D$23+1)/Assumptions!$D$24))</f>
        <v>20</v>
      </c>
      <c r="AM13" s="32" t="n">
        <f aca="false">IF(AM6-Assumptions!$D$23&lt;0,0,Assumptions!$D$17*MIN(1,(AM6-Assumptions!$D$23+1)/Assumptions!$D$24))</f>
        <v>20</v>
      </c>
      <c r="AN13" s="32" t="n">
        <f aca="false">IF(AN6-Assumptions!$D$23&lt;0,0,Assumptions!$D$17*MIN(1,(AN6-Assumptions!$D$23+1)/Assumptions!$D$24))</f>
        <v>20</v>
      </c>
      <c r="AO13" s="32" t="n">
        <f aca="false">IF(AO6-Assumptions!$D$23&lt;0,0,Assumptions!$D$17*MIN(1,(AO6-Assumptions!$D$23+1)/Assumptions!$D$24))</f>
        <v>20</v>
      </c>
    </row>
    <row r="14" customFormat="false" ht="15" hidden="false" customHeight="false" outlineLevel="0" collapsed="false">
      <c r="A14" s="8" t="s">
        <v>253</v>
      </c>
      <c r="B14" s="2"/>
      <c r="C14" s="2"/>
      <c r="D14" s="2"/>
      <c r="E14" s="2"/>
      <c r="F14" s="32" t="n">
        <f aca="false">IF(F6-Assumptions!$D$25&lt;0,0,Assumptions!$D$19*MIN(1,(F6-Assumptions!$D$25+1)/Assumptions!$D$26))</f>
        <v>0</v>
      </c>
      <c r="G14" s="32" t="n">
        <f aca="false">IF(G6-Assumptions!$D$25&lt;0,0,Assumptions!$D$19*MIN(1,(G6-Assumptions!$D$25+1)/Assumptions!$D$26))</f>
        <v>0</v>
      </c>
      <c r="H14" s="32" t="n">
        <f aca="false">IF(H6-Assumptions!$D$25&lt;0,0,Assumptions!$D$19*MIN(1,(H6-Assumptions!$D$25+1)/Assumptions!$D$26))</f>
        <v>0</v>
      </c>
      <c r="I14" s="32" t="n">
        <f aca="false">IF(I6-Assumptions!$D$25&lt;0,0,Assumptions!$D$19*MIN(1,(I6-Assumptions!$D$25+1)/Assumptions!$D$26))</f>
        <v>0</v>
      </c>
      <c r="J14" s="32" t="n">
        <f aca="false">IF(J6-Assumptions!$D$25&lt;0,0,Assumptions!$D$19*MIN(1,(J6-Assumptions!$D$25+1)/Assumptions!$D$26))</f>
        <v>0</v>
      </c>
      <c r="K14" s="32" t="n">
        <f aca="false">IF(K6-Assumptions!$D$25&lt;0,0,Assumptions!$D$19*MIN(1,(K6-Assumptions!$D$25+1)/Assumptions!$D$26))</f>
        <v>0</v>
      </c>
      <c r="L14" s="32" t="n">
        <f aca="false">IF(L6-Assumptions!$D$25&lt;0,0,Assumptions!$D$19*MIN(1,(L6-Assumptions!$D$25+1)/Assumptions!$D$26))</f>
        <v>0</v>
      </c>
      <c r="M14" s="32" t="n">
        <f aca="false">IF(M6-Assumptions!$D$25&lt;0,0,Assumptions!$D$19*MIN(1,(M6-Assumptions!$D$25+1)/Assumptions!$D$26))</f>
        <v>0</v>
      </c>
      <c r="N14" s="32" t="n">
        <f aca="false">IF(N6-Assumptions!$D$25&lt;0,0,Assumptions!$D$19*MIN(1,(N6-Assumptions!$D$25+1)/Assumptions!$D$26))</f>
        <v>0</v>
      </c>
      <c r="O14" s="32" t="n">
        <f aca="false">IF(O6-Assumptions!$D$25&lt;0,0,Assumptions!$D$19*MIN(1,(O6-Assumptions!$D$25+1)/Assumptions!$D$26))</f>
        <v>0</v>
      </c>
      <c r="P14" s="32" t="n">
        <f aca="false">IF(P6-Assumptions!$D$25&lt;0,0,Assumptions!$D$19*MIN(1,(P6-Assumptions!$D$25+1)/Assumptions!$D$26))</f>
        <v>0</v>
      </c>
      <c r="Q14" s="32" t="n">
        <f aca="false">IF(Q6-Assumptions!$D$25&lt;0,0,Assumptions!$D$19*MIN(1,(Q6-Assumptions!$D$25+1)/Assumptions!$D$26))</f>
        <v>46.6666666666667</v>
      </c>
      <c r="R14" s="32" t="n">
        <f aca="false">IF(R6-Assumptions!$D$25&lt;0,0,Assumptions!$D$19*MIN(1,(R6-Assumptions!$D$25+1)/Assumptions!$D$26))</f>
        <v>93.3333333333333</v>
      </c>
      <c r="S14" s="32" t="n">
        <f aca="false">IF(S6-Assumptions!$D$25&lt;0,0,Assumptions!$D$19*MIN(1,(S6-Assumptions!$D$25+1)/Assumptions!$D$26))</f>
        <v>140</v>
      </c>
      <c r="T14" s="32" t="n">
        <f aca="false">IF(T6-Assumptions!$D$25&lt;0,0,Assumptions!$D$19*MIN(1,(T6-Assumptions!$D$25+1)/Assumptions!$D$26))</f>
        <v>186.666666666667</v>
      </c>
      <c r="U14" s="32" t="n">
        <f aca="false">IF(U6-Assumptions!$D$25&lt;0,0,Assumptions!$D$19*MIN(1,(U6-Assumptions!$D$25+1)/Assumptions!$D$26))</f>
        <v>233.333333333333</v>
      </c>
      <c r="V14" s="32" t="n">
        <f aca="false">IF(V6-Assumptions!$D$25&lt;0,0,Assumptions!$D$19*MIN(1,(V6-Assumptions!$D$25+1)/Assumptions!$D$26))</f>
        <v>280</v>
      </c>
      <c r="W14" s="32" t="n">
        <f aca="false">IF(W6-Assumptions!$D$25&lt;0,0,Assumptions!$D$19*MIN(1,(W6-Assumptions!$D$25+1)/Assumptions!$D$26))</f>
        <v>280</v>
      </c>
      <c r="X14" s="32" t="n">
        <f aca="false">IF(X6-Assumptions!$D$25&lt;0,0,Assumptions!$D$19*MIN(1,(X6-Assumptions!$D$25+1)/Assumptions!$D$26))</f>
        <v>280</v>
      </c>
      <c r="Y14" s="32" t="n">
        <f aca="false">IF(Y6-Assumptions!$D$25&lt;0,0,Assumptions!$D$19*MIN(1,(Y6-Assumptions!$D$25+1)/Assumptions!$D$26))</f>
        <v>280</v>
      </c>
      <c r="Z14" s="32" t="n">
        <f aca="false">IF(Z6-Assumptions!$D$25&lt;0,0,Assumptions!$D$19*MIN(1,(Z6-Assumptions!$D$25+1)/Assumptions!$D$26))</f>
        <v>280</v>
      </c>
      <c r="AA14" s="32" t="n">
        <f aca="false">IF(AA6-Assumptions!$D$25&lt;0,0,Assumptions!$D$19*MIN(1,(AA6-Assumptions!$D$25+1)/Assumptions!$D$26))</f>
        <v>280</v>
      </c>
      <c r="AB14" s="32" t="n">
        <f aca="false">IF(AB6-Assumptions!$D$25&lt;0,0,Assumptions!$D$19*MIN(1,(AB6-Assumptions!$D$25+1)/Assumptions!$D$26))</f>
        <v>280</v>
      </c>
      <c r="AC14" s="32" t="n">
        <f aca="false">IF(AC6-Assumptions!$D$25&lt;0,0,Assumptions!$D$19*MIN(1,(AC6-Assumptions!$D$25+1)/Assumptions!$D$26))</f>
        <v>280</v>
      </c>
      <c r="AD14" s="32" t="n">
        <f aca="false">IF(AD6-Assumptions!$D$25&lt;0,0,Assumptions!$D$19*MIN(1,(AD6-Assumptions!$D$25+1)/Assumptions!$D$26))</f>
        <v>280</v>
      </c>
      <c r="AE14" s="32" t="n">
        <f aca="false">IF(AE6-Assumptions!$D$25&lt;0,0,Assumptions!$D$19*MIN(1,(AE6-Assumptions!$D$25+1)/Assumptions!$D$26))</f>
        <v>280</v>
      </c>
      <c r="AF14" s="32" t="n">
        <f aca="false">IF(AF6-Assumptions!$D$25&lt;0,0,Assumptions!$D$19*MIN(1,(AF6-Assumptions!$D$25+1)/Assumptions!$D$26))</f>
        <v>280</v>
      </c>
      <c r="AG14" s="32" t="n">
        <f aca="false">IF(AG6-Assumptions!$D$25&lt;0,0,Assumptions!$D$19*MIN(1,(AG6-Assumptions!$D$25+1)/Assumptions!$D$26))</f>
        <v>280</v>
      </c>
      <c r="AH14" s="32" t="n">
        <f aca="false">IF(AH6-Assumptions!$D$25&lt;0,0,Assumptions!$D$19*MIN(1,(AH6-Assumptions!$D$25+1)/Assumptions!$D$26))</f>
        <v>280</v>
      </c>
      <c r="AI14" s="32" t="n">
        <f aca="false">IF(AI6-Assumptions!$D$25&lt;0,0,Assumptions!$D$19*MIN(1,(AI6-Assumptions!$D$25+1)/Assumptions!$D$26))</f>
        <v>280</v>
      </c>
      <c r="AJ14" s="32" t="n">
        <f aca="false">IF(AJ6-Assumptions!$D$25&lt;0,0,Assumptions!$D$19*MIN(1,(AJ6-Assumptions!$D$25+1)/Assumptions!$D$26))</f>
        <v>280</v>
      </c>
      <c r="AK14" s="32" t="n">
        <f aca="false">IF(AK6-Assumptions!$D$25&lt;0,0,Assumptions!$D$19*MIN(1,(AK6-Assumptions!$D$25+1)/Assumptions!$D$26))</f>
        <v>280</v>
      </c>
      <c r="AL14" s="32" t="n">
        <f aca="false">IF(AL6-Assumptions!$D$25&lt;0,0,Assumptions!$D$19*MIN(1,(AL6-Assumptions!$D$25+1)/Assumptions!$D$26))</f>
        <v>280</v>
      </c>
      <c r="AM14" s="32" t="n">
        <f aca="false">IF(AM6-Assumptions!$D$25&lt;0,0,Assumptions!$D$19*MIN(1,(AM6-Assumptions!$D$25+1)/Assumptions!$D$26))</f>
        <v>280</v>
      </c>
      <c r="AN14" s="32" t="n">
        <f aca="false">IF(AN6-Assumptions!$D$25&lt;0,0,Assumptions!$D$19*MIN(1,(AN6-Assumptions!$D$25+1)/Assumptions!$D$26))</f>
        <v>280</v>
      </c>
      <c r="AO14" s="32" t="n">
        <f aca="false">IF(AO6-Assumptions!$D$25&lt;0,0,Assumptions!$D$19*MIN(1,(AO6-Assumptions!$D$25+1)/Assumptions!$D$26))</f>
        <v>280</v>
      </c>
    </row>
    <row r="15" customFormat="false" ht="15" hidden="false" customHeight="false" outlineLevel="0" collapsed="false">
      <c r="A15" s="12" t="s">
        <v>254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customFormat="false" ht="15" hidden="false" customHeight="false" outlineLevel="0" collapsed="false">
      <c r="A16" s="8" t="s">
        <v>198</v>
      </c>
      <c r="B16" s="2"/>
      <c r="C16" s="2"/>
      <c r="D16" s="2"/>
      <c r="E16" s="2"/>
      <c r="F16" s="21" t="n">
        <f aca="false">F11*Assumptions!$D$12*F8</f>
        <v>0</v>
      </c>
      <c r="G16" s="21" t="n">
        <f aca="false">G11*Assumptions!$D$12*G8</f>
        <v>0</v>
      </c>
      <c r="H16" s="21" t="n">
        <f aca="false">H11*Assumptions!$D$12*H8</f>
        <v>0</v>
      </c>
      <c r="I16" s="21" t="n">
        <f aca="false">I11*Assumptions!$D$12*I8</f>
        <v>0</v>
      </c>
      <c r="J16" s="21" t="n">
        <f aca="false">J11*Assumptions!$D$12*J8</f>
        <v>0</v>
      </c>
      <c r="K16" s="21" t="n">
        <f aca="false">K11*Assumptions!$D$12*K8</f>
        <v>237120</v>
      </c>
      <c r="L16" s="21" t="n">
        <f aca="false">L11*Assumptions!$D$12*L8</f>
        <v>395200</v>
      </c>
      <c r="M16" s="21" t="n">
        <f aca="false">M11*Assumptions!$D$12*M8</f>
        <v>490048</v>
      </c>
      <c r="N16" s="21" t="n">
        <f aca="false">N11*Assumptions!$D$12*N8</f>
        <v>569088</v>
      </c>
      <c r="O16" s="21" t="n">
        <f aca="false">O11*Assumptions!$D$12*O8</f>
        <v>616512</v>
      </c>
      <c r="P16" s="21" t="n">
        <f aca="false">P11*Assumptions!$D$12*P8</f>
        <v>648128</v>
      </c>
      <c r="Q16" s="21" t="n">
        <f aca="false">Q11*Assumptions!$D$12*Q8</f>
        <v>671840</v>
      </c>
      <c r="R16" s="21" t="n">
        <f aca="false">R11*Assumptions!$D$12*R8</f>
        <v>671840</v>
      </c>
      <c r="S16" s="21" t="n">
        <f aca="false">S11*Assumptions!$D$12*S8</f>
        <v>671840</v>
      </c>
      <c r="T16" s="21" t="n">
        <f aca="false">T11*Assumptions!$D$12*T8</f>
        <v>671840</v>
      </c>
      <c r="U16" s="21" t="n">
        <f aca="false">U11*Assumptions!$D$12*U8</f>
        <v>671840</v>
      </c>
      <c r="V16" s="21" t="n">
        <f aca="false">V11*Assumptions!$D$12*V8</f>
        <v>671840</v>
      </c>
      <c r="W16" s="21" t="n">
        <f aca="false">W11*Assumptions!$D$12*W8</f>
        <v>671840</v>
      </c>
      <c r="X16" s="21" t="n">
        <f aca="false">X11*Assumptions!$D$12*X8</f>
        <v>671840</v>
      </c>
      <c r="Y16" s="21" t="n">
        <f aca="false">Y11*Assumptions!$D$12*Y8</f>
        <v>671840</v>
      </c>
      <c r="Z16" s="21" t="n">
        <f aca="false">Z11*Assumptions!$D$12*Z8</f>
        <v>671840</v>
      </c>
      <c r="AA16" s="21" t="n">
        <f aca="false">AA11*Assumptions!$D$12*AA8</f>
        <v>671840</v>
      </c>
      <c r="AB16" s="21" t="n">
        <f aca="false">AB11*Assumptions!$D$12*AB8</f>
        <v>671840</v>
      </c>
      <c r="AC16" s="21" t="n">
        <f aca="false">AC11*Assumptions!$D$12*AC8</f>
        <v>671840</v>
      </c>
      <c r="AD16" s="21" t="n">
        <f aca="false">AD11*Assumptions!$D$12*AD8</f>
        <v>716418.56</v>
      </c>
      <c r="AE16" s="21" t="n">
        <f aca="false">AE11*Assumptions!$D$12*AE8</f>
        <v>716418.56</v>
      </c>
      <c r="AF16" s="21" t="n">
        <f aca="false">AF11*Assumptions!$D$12*AF8</f>
        <v>716418.56</v>
      </c>
      <c r="AG16" s="21" t="n">
        <f aca="false">AG11*Assumptions!$D$12*AG8</f>
        <v>716418.56</v>
      </c>
      <c r="AH16" s="21" t="n">
        <f aca="false">AH11*Assumptions!$D$12*AH8</f>
        <v>716418.56</v>
      </c>
      <c r="AI16" s="21" t="n">
        <f aca="false">AI11*Assumptions!$D$12*AI8</f>
        <v>716418.56</v>
      </c>
      <c r="AJ16" s="21" t="n">
        <f aca="false">AJ11*Assumptions!$D$12*AJ8</f>
        <v>716418.56</v>
      </c>
      <c r="AK16" s="21" t="n">
        <f aca="false">AK11*Assumptions!$D$12*AK8</f>
        <v>716418.56</v>
      </c>
      <c r="AL16" s="21" t="n">
        <f aca="false">AL11*Assumptions!$D$12*AL8</f>
        <v>716418.56</v>
      </c>
      <c r="AM16" s="21" t="n">
        <f aca="false">AM11*Assumptions!$D$12*AM8</f>
        <v>716418.56</v>
      </c>
      <c r="AN16" s="21" t="n">
        <f aca="false">AN11*Assumptions!$D$12*AN8</f>
        <v>716418.56</v>
      </c>
      <c r="AO16" s="21" t="n">
        <f aca="false">AO11*Assumptions!$D$12*AO8</f>
        <v>716418.56</v>
      </c>
    </row>
    <row r="17" customFormat="false" ht="15" hidden="false" customHeight="false" outlineLevel="0" collapsed="false">
      <c r="A17" s="8" t="s">
        <v>255</v>
      </c>
      <c r="B17" s="2"/>
      <c r="C17" s="2"/>
      <c r="D17" s="2"/>
      <c r="E17" s="2"/>
      <c r="F17" s="21" t="n">
        <f aca="false">F12*Assumptions!$D$9*Assumptions!$D$16*F8</f>
        <v>0</v>
      </c>
      <c r="G17" s="21" t="n">
        <f aca="false">G12*Assumptions!$D$9*Assumptions!$D$16*G8</f>
        <v>0</v>
      </c>
      <c r="H17" s="21" t="n">
        <f aca="false">H12*Assumptions!$D$9*Assumptions!$D$16*H8</f>
        <v>0</v>
      </c>
      <c r="I17" s="21" t="n">
        <f aca="false">I12*Assumptions!$D$9*Assumptions!$D$16*I8</f>
        <v>0</v>
      </c>
      <c r="J17" s="21" t="n">
        <f aca="false">J12*Assumptions!$D$9*Assumptions!$D$16*J8</f>
        <v>0</v>
      </c>
      <c r="K17" s="21" t="n">
        <f aca="false">K12*Assumptions!$D$9*Assumptions!$D$16*K8</f>
        <v>0</v>
      </c>
      <c r="L17" s="21" t="n">
        <f aca="false">L12*Assumptions!$D$9*Assumptions!$D$16*L8</f>
        <v>0</v>
      </c>
      <c r="M17" s="21" t="n">
        <f aca="false">M12*Assumptions!$D$9*Assumptions!$D$16*M8</f>
        <v>25429.6875</v>
      </c>
      <c r="N17" s="21" t="n">
        <f aca="false">N12*Assumptions!$D$9*Assumptions!$D$16*N8</f>
        <v>50859.375</v>
      </c>
      <c r="O17" s="21" t="n">
        <f aca="false">O12*Assumptions!$D$9*Assumptions!$D$16*O8</f>
        <v>76289.0625</v>
      </c>
      <c r="P17" s="21" t="n">
        <f aca="false">P12*Assumptions!$D$9*Assumptions!$D$16*P8</f>
        <v>101718.75</v>
      </c>
      <c r="Q17" s="21" t="n">
        <f aca="false">Q12*Assumptions!$D$9*Assumptions!$D$16*Q8</f>
        <v>127148.4375</v>
      </c>
      <c r="R17" s="21" t="n">
        <f aca="false">R12*Assumptions!$D$9*Assumptions!$D$16*R8</f>
        <v>152578.125</v>
      </c>
      <c r="S17" s="21" t="n">
        <f aca="false">S12*Assumptions!$D$9*Assumptions!$D$16*S8</f>
        <v>178007.8125</v>
      </c>
      <c r="T17" s="21" t="n">
        <f aca="false">T12*Assumptions!$D$9*Assumptions!$D$16*T8</f>
        <v>203437.5</v>
      </c>
      <c r="U17" s="21" t="n">
        <f aca="false">U12*Assumptions!$D$9*Assumptions!$D$16*U8</f>
        <v>203437.5</v>
      </c>
      <c r="V17" s="21" t="n">
        <f aca="false">V12*Assumptions!$D$9*Assumptions!$D$16*V8</f>
        <v>203437.5</v>
      </c>
      <c r="W17" s="21" t="n">
        <f aca="false">W12*Assumptions!$D$9*Assumptions!$D$16*W8</f>
        <v>203437.5</v>
      </c>
      <c r="X17" s="21" t="n">
        <f aca="false">X12*Assumptions!$D$9*Assumptions!$D$16*X8</f>
        <v>203437.5</v>
      </c>
      <c r="Y17" s="21" t="n">
        <f aca="false">Y12*Assumptions!$D$9*Assumptions!$D$16*Y8</f>
        <v>203437.5</v>
      </c>
      <c r="Z17" s="21" t="n">
        <f aca="false">Z12*Assumptions!$D$9*Assumptions!$D$16*Z8</f>
        <v>203437.5</v>
      </c>
      <c r="AA17" s="21" t="n">
        <f aca="false">AA12*Assumptions!$D$9*Assumptions!$D$16*AA8</f>
        <v>203437.5</v>
      </c>
      <c r="AB17" s="21" t="n">
        <f aca="false">AB12*Assumptions!$D$9*Assumptions!$D$16*AB8</f>
        <v>203437.5</v>
      </c>
      <c r="AC17" s="21" t="n">
        <f aca="false">AC12*Assumptions!$D$9*Assumptions!$D$16*AC8</f>
        <v>203437.5</v>
      </c>
      <c r="AD17" s="21" t="n">
        <f aca="false">AD12*Assumptions!$D$9*Assumptions!$D$16*AD8</f>
        <v>209540.625</v>
      </c>
      <c r="AE17" s="21" t="n">
        <f aca="false">AE12*Assumptions!$D$9*Assumptions!$D$16*AE8</f>
        <v>209540.625</v>
      </c>
      <c r="AF17" s="21" t="n">
        <f aca="false">AF12*Assumptions!$D$9*Assumptions!$D$16*AF8</f>
        <v>209540.625</v>
      </c>
      <c r="AG17" s="21" t="n">
        <f aca="false">AG12*Assumptions!$D$9*Assumptions!$D$16*AG8</f>
        <v>209540.625</v>
      </c>
      <c r="AH17" s="21" t="n">
        <f aca="false">AH12*Assumptions!$D$9*Assumptions!$D$16*AH8</f>
        <v>209540.625</v>
      </c>
      <c r="AI17" s="21" t="n">
        <f aca="false">AI12*Assumptions!$D$9*Assumptions!$D$16*AI8</f>
        <v>209540.625</v>
      </c>
      <c r="AJ17" s="21" t="n">
        <f aca="false">AJ12*Assumptions!$D$9*Assumptions!$D$16*AJ8</f>
        <v>209540.625</v>
      </c>
      <c r="AK17" s="21" t="n">
        <f aca="false">AK12*Assumptions!$D$9*Assumptions!$D$16*AK8</f>
        <v>209540.625</v>
      </c>
      <c r="AL17" s="21" t="n">
        <f aca="false">AL12*Assumptions!$D$9*Assumptions!$D$16*AL8</f>
        <v>209540.625</v>
      </c>
      <c r="AM17" s="21" t="n">
        <f aca="false">AM12*Assumptions!$D$9*Assumptions!$D$16*AM8</f>
        <v>209540.625</v>
      </c>
      <c r="AN17" s="21" t="n">
        <f aca="false">AN12*Assumptions!$D$9*Assumptions!$D$16*AN8</f>
        <v>209540.625</v>
      </c>
      <c r="AO17" s="21" t="n">
        <f aca="false">AO12*Assumptions!$D$9*Assumptions!$D$16*AO8</f>
        <v>209540.625</v>
      </c>
    </row>
    <row r="18" customFormat="false" ht="15" hidden="false" customHeight="false" outlineLevel="0" collapsed="false">
      <c r="A18" s="8" t="s">
        <v>256</v>
      </c>
      <c r="B18" s="2"/>
      <c r="C18" s="2"/>
      <c r="D18" s="2"/>
      <c r="E18" s="2"/>
      <c r="F18" s="21" t="n">
        <f aca="false">F13*Assumptions!$D$10*Assumptions!$D$18*F8</f>
        <v>0</v>
      </c>
      <c r="G18" s="21" t="n">
        <f aca="false">G13*Assumptions!$D$10*Assumptions!$D$18*G8</f>
        <v>0</v>
      </c>
      <c r="H18" s="21" t="n">
        <f aca="false">H13*Assumptions!$D$10*Assumptions!$D$18*H8</f>
        <v>0</v>
      </c>
      <c r="I18" s="21" t="n">
        <f aca="false">I13*Assumptions!$D$10*Assumptions!$D$18*I8</f>
        <v>0</v>
      </c>
      <c r="J18" s="21" t="n">
        <f aca="false">J13*Assumptions!$D$10*Assumptions!$D$18*J8</f>
        <v>0</v>
      </c>
      <c r="K18" s="21" t="n">
        <f aca="false">K13*Assumptions!$D$10*Assumptions!$D$18*K8</f>
        <v>0</v>
      </c>
      <c r="L18" s="21" t="n">
        <f aca="false">L13*Assumptions!$D$10*Assumptions!$D$18*L8</f>
        <v>0</v>
      </c>
      <c r="M18" s="21" t="n">
        <f aca="false">M13*Assumptions!$D$10*Assumptions!$D$18*M8</f>
        <v>0</v>
      </c>
      <c r="N18" s="21" t="n">
        <f aca="false">N13*Assumptions!$D$10*Assumptions!$D$18*N8</f>
        <v>11917.7777777778</v>
      </c>
      <c r="O18" s="21" t="n">
        <f aca="false">O13*Assumptions!$D$10*Assumptions!$D$18*O8</f>
        <v>23835.5555555556</v>
      </c>
      <c r="P18" s="21" t="n">
        <f aca="false">P13*Assumptions!$D$10*Assumptions!$D$18*P8</f>
        <v>35753.3333333333</v>
      </c>
      <c r="Q18" s="21" t="n">
        <f aca="false">Q13*Assumptions!$D$10*Assumptions!$D$18*Q8</f>
        <v>47671.1111111111</v>
      </c>
      <c r="R18" s="21" t="n">
        <f aca="false">R13*Assumptions!$D$10*Assumptions!$D$18*R8</f>
        <v>59588.8888888889</v>
      </c>
      <c r="S18" s="21" t="n">
        <f aca="false">S13*Assumptions!$D$10*Assumptions!$D$18*S8</f>
        <v>71506.6666666667</v>
      </c>
      <c r="T18" s="21" t="n">
        <f aca="false">T13*Assumptions!$D$10*Assumptions!$D$18*T8</f>
        <v>83424.4444444445</v>
      </c>
      <c r="U18" s="21" t="n">
        <f aca="false">U13*Assumptions!$D$10*Assumptions!$D$18*U8</f>
        <v>95342.2222222222</v>
      </c>
      <c r="V18" s="21" t="n">
        <f aca="false">V13*Assumptions!$D$10*Assumptions!$D$18*V8</f>
        <v>107260</v>
      </c>
      <c r="W18" s="21" t="n">
        <f aca="false">W13*Assumptions!$D$10*Assumptions!$D$18*W8</f>
        <v>107260</v>
      </c>
      <c r="X18" s="21" t="n">
        <f aca="false">X13*Assumptions!$D$10*Assumptions!$D$18*X8</f>
        <v>107260</v>
      </c>
      <c r="Y18" s="21" t="n">
        <f aca="false">Y13*Assumptions!$D$10*Assumptions!$D$18*Y8</f>
        <v>107260</v>
      </c>
      <c r="Z18" s="21" t="n">
        <f aca="false">Z13*Assumptions!$D$10*Assumptions!$D$18*Z8</f>
        <v>107260</v>
      </c>
      <c r="AA18" s="21" t="n">
        <f aca="false">AA13*Assumptions!$D$10*Assumptions!$D$18*AA8</f>
        <v>107260</v>
      </c>
      <c r="AB18" s="21" t="n">
        <f aca="false">AB13*Assumptions!$D$10*Assumptions!$D$18*AB8</f>
        <v>107260</v>
      </c>
      <c r="AC18" s="21" t="n">
        <f aca="false">AC13*Assumptions!$D$10*Assumptions!$D$18*AC8</f>
        <v>107260</v>
      </c>
      <c r="AD18" s="21" t="n">
        <f aca="false">AD13*Assumptions!$D$10*Assumptions!$D$18*AD8</f>
        <v>110477.8</v>
      </c>
      <c r="AE18" s="21" t="n">
        <f aca="false">AE13*Assumptions!$D$10*Assumptions!$D$18*AE8</f>
        <v>110477.8</v>
      </c>
      <c r="AF18" s="21" t="n">
        <f aca="false">AF13*Assumptions!$D$10*Assumptions!$D$18*AF8</f>
        <v>110477.8</v>
      </c>
      <c r="AG18" s="21" t="n">
        <f aca="false">AG13*Assumptions!$D$10*Assumptions!$D$18*AG8</f>
        <v>110477.8</v>
      </c>
      <c r="AH18" s="21" t="n">
        <f aca="false">AH13*Assumptions!$D$10*Assumptions!$D$18*AH8</f>
        <v>110477.8</v>
      </c>
      <c r="AI18" s="21" t="n">
        <f aca="false">AI13*Assumptions!$D$10*Assumptions!$D$18*AI8</f>
        <v>110477.8</v>
      </c>
      <c r="AJ18" s="21" t="n">
        <f aca="false">AJ13*Assumptions!$D$10*Assumptions!$D$18*AJ8</f>
        <v>110477.8</v>
      </c>
      <c r="AK18" s="21" t="n">
        <f aca="false">AK13*Assumptions!$D$10*Assumptions!$D$18*AK8</f>
        <v>110477.8</v>
      </c>
      <c r="AL18" s="21" t="n">
        <f aca="false">AL13*Assumptions!$D$10*Assumptions!$D$18*AL8</f>
        <v>110477.8</v>
      </c>
      <c r="AM18" s="21" t="n">
        <f aca="false">AM13*Assumptions!$D$10*Assumptions!$D$18*AM8</f>
        <v>110477.8</v>
      </c>
      <c r="AN18" s="21" t="n">
        <f aca="false">AN13*Assumptions!$D$10*Assumptions!$D$18*AN8</f>
        <v>110477.8</v>
      </c>
      <c r="AO18" s="21" t="n">
        <f aca="false">AO13*Assumptions!$D$10*Assumptions!$D$18*AO8</f>
        <v>110477.8</v>
      </c>
    </row>
    <row r="19" customFormat="false" ht="15" hidden="false" customHeight="false" outlineLevel="0" collapsed="false">
      <c r="A19" s="8" t="s">
        <v>257</v>
      </c>
      <c r="B19" s="2"/>
      <c r="C19" s="2"/>
      <c r="D19" s="2"/>
      <c r="E19" s="2"/>
      <c r="F19" s="21" t="n">
        <f aca="false">F14*Assumptions!$D$20*F8</f>
        <v>0</v>
      </c>
      <c r="G19" s="21" t="n">
        <f aca="false">G14*Assumptions!$D$20*G8</f>
        <v>0</v>
      </c>
      <c r="H19" s="21" t="n">
        <f aca="false">H14*Assumptions!$D$20*H8</f>
        <v>0</v>
      </c>
      <c r="I19" s="21" t="n">
        <f aca="false">I14*Assumptions!$D$20*I8</f>
        <v>0</v>
      </c>
      <c r="J19" s="21" t="n">
        <f aca="false">J14*Assumptions!$D$20*J8</f>
        <v>0</v>
      </c>
      <c r="K19" s="21" t="n">
        <f aca="false">K14*Assumptions!$D$20*K8</f>
        <v>0</v>
      </c>
      <c r="L19" s="21" t="n">
        <f aca="false">L14*Assumptions!$D$20*L8</f>
        <v>0</v>
      </c>
      <c r="M19" s="21" t="n">
        <f aca="false">M14*Assumptions!$D$20*M8</f>
        <v>0</v>
      </c>
      <c r="N19" s="21" t="n">
        <f aca="false">N14*Assumptions!$D$20*N8</f>
        <v>0</v>
      </c>
      <c r="O19" s="21" t="n">
        <f aca="false">O14*Assumptions!$D$20*O8</f>
        <v>0</v>
      </c>
      <c r="P19" s="21" t="n">
        <f aca="false">P14*Assumptions!$D$20*P8</f>
        <v>0</v>
      </c>
      <c r="Q19" s="21" t="n">
        <f aca="false">Q14*Assumptions!$D$20*Q8</f>
        <v>7000</v>
      </c>
      <c r="R19" s="21" t="n">
        <f aca="false">R14*Assumptions!$D$20*R8</f>
        <v>14000</v>
      </c>
      <c r="S19" s="21" t="n">
        <f aca="false">S14*Assumptions!$D$20*S8</f>
        <v>21000</v>
      </c>
      <c r="T19" s="21" t="n">
        <f aca="false">T14*Assumptions!$D$20*T8</f>
        <v>28000</v>
      </c>
      <c r="U19" s="21" t="n">
        <f aca="false">U14*Assumptions!$D$20*U8</f>
        <v>35000</v>
      </c>
      <c r="V19" s="21" t="n">
        <f aca="false">V14*Assumptions!$D$20*V8</f>
        <v>42000</v>
      </c>
      <c r="W19" s="21" t="n">
        <f aca="false">W14*Assumptions!$D$20*W8</f>
        <v>42000</v>
      </c>
      <c r="X19" s="21" t="n">
        <f aca="false">X14*Assumptions!$D$20*X8</f>
        <v>42000</v>
      </c>
      <c r="Y19" s="21" t="n">
        <f aca="false">Y14*Assumptions!$D$20*Y8</f>
        <v>42000</v>
      </c>
      <c r="Z19" s="21" t="n">
        <f aca="false">Z14*Assumptions!$D$20*Z8</f>
        <v>42000</v>
      </c>
      <c r="AA19" s="21" t="n">
        <f aca="false">AA14*Assumptions!$D$20*AA8</f>
        <v>42000</v>
      </c>
      <c r="AB19" s="21" t="n">
        <f aca="false">AB14*Assumptions!$D$20*AB8</f>
        <v>42000</v>
      </c>
      <c r="AC19" s="21" t="n">
        <f aca="false">AC14*Assumptions!$D$20*AC8</f>
        <v>42000</v>
      </c>
      <c r="AD19" s="21" t="n">
        <f aca="false">AD14*Assumptions!$D$20*AD8</f>
        <v>43260</v>
      </c>
      <c r="AE19" s="21" t="n">
        <f aca="false">AE14*Assumptions!$D$20*AE8</f>
        <v>43260</v>
      </c>
      <c r="AF19" s="21" t="n">
        <f aca="false">AF14*Assumptions!$D$20*AF8</f>
        <v>43260</v>
      </c>
      <c r="AG19" s="21" t="n">
        <f aca="false">AG14*Assumptions!$D$20*AG8</f>
        <v>43260</v>
      </c>
      <c r="AH19" s="21" t="n">
        <f aca="false">AH14*Assumptions!$D$20*AH8</f>
        <v>43260</v>
      </c>
      <c r="AI19" s="21" t="n">
        <f aca="false">AI14*Assumptions!$D$20*AI8</f>
        <v>43260</v>
      </c>
      <c r="AJ19" s="21" t="n">
        <f aca="false">AJ14*Assumptions!$D$20*AJ8</f>
        <v>43260</v>
      </c>
      <c r="AK19" s="21" t="n">
        <f aca="false">AK14*Assumptions!$D$20*AK8</f>
        <v>43260</v>
      </c>
      <c r="AL19" s="21" t="n">
        <f aca="false">AL14*Assumptions!$D$20*AL8</f>
        <v>43260</v>
      </c>
      <c r="AM19" s="21" t="n">
        <f aca="false">AM14*Assumptions!$D$20*AM8</f>
        <v>43260</v>
      </c>
      <c r="AN19" s="21" t="n">
        <f aca="false">AN14*Assumptions!$D$20*AN8</f>
        <v>43260</v>
      </c>
      <c r="AO19" s="21" t="n">
        <f aca="false">AO14*Assumptions!$D$20*AO8</f>
        <v>43260</v>
      </c>
    </row>
    <row r="20" customFormat="false" ht="15" hidden="false" customHeight="false" outlineLevel="0" collapsed="false">
      <c r="A20" s="8" t="s">
        <v>258</v>
      </c>
      <c r="B20" s="2"/>
      <c r="C20" s="2"/>
      <c r="D20" s="2"/>
      <c r="E20" s="2"/>
      <c r="F20" s="21" t="n">
        <f aca="false">SUM(F16:F19)</f>
        <v>0</v>
      </c>
      <c r="G20" s="21" t="n">
        <f aca="false">SUM(G16:G19)</f>
        <v>0</v>
      </c>
      <c r="H20" s="21" t="n">
        <f aca="false">SUM(H16:H19)</f>
        <v>0</v>
      </c>
      <c r="I20" s="21" t="n">
        <f aca="false">SUM(I16:I19)</f>
        <v>0</v>
      </c>
      <c r="J20" s="21" t="n">
        <f aca="false">SUM(J16:J19)</f>
        <v>0</v>
      </c>
      <c r="K20" s="21" t="n">
        <f aca="false">SUM(K16:K19)</f>
        <v>237120</v>
      </c>
      <c r="L20" s="21" t="n">
        <f aca="false">SUM(L16:L19)</f>
        <v>395200</v>
      </c>
      <c r="M20" s="21" t="n">
        <f aca="false">SUM(M16:M19)</f>
        <v>515477.6875</v>
      </c>
      <c r="N20" s="21" t="n">
        <f aca="false">SUM(N16:N19)</f>
        <v>631865.152777778</v>
      </c>
      <c r="O20" s="21" t="n">
        <f aca="false">SUM(O16:O19)</f>
        <v>716636.618055556</v>
      </c>
      <c r="P20" s="21" t="n">
        <f aca="false">SUM(P16:P19)</f>
        <v>785600.083333333</v>
      </c>
      <c r="Q20" s="21" t="n">
        <f aca="false">SUM(Q16:Q19)</f>
        <v>853659.548611111</v>
      </c>
      <c r="R20" s="21" t="n">
        <f aca="false">SUM(R16:R19)</f>
        <v>898007.013888889</v>
      </c>
      <c r="S20" s="21" t="n">
        <f aca="false">SUM(S16:S19)</f>
        <v>942354.479166667</v>
      </c>
      <c r="T20" s="21" t="n">
        <f aca="false">SUM(T16:T19)</f>
        <v>986701.944444444</v>
      </c>
      <c r="U20" s="21" t="n">
        <f aca="false">SUM(U16:U19)</f>
        <v>1005619.72222222</v>
      </c>
      <c r="V20" s="21" t="n">
        <f aca="false">SUM(V16:V19)</f>
        <v>1024537.5</v>
      </c>
      <c r="W20" s="21" t="n">
        <f aca="false">SUM(W16:W19)</f>
        <v>1024537.5</v>
      </c>
      <c r="X20" s="21" t="n">
        <f aca="false">SUM(X16:X19)</f>
        <v>1024537.5</v>
      </c>
      <c r="Y20" s="21" t="n">
        <f aca="false">SUM(Y16:Y19)</f>
        <v>1024537.5</v>
      </c>
      <c r="Z20" s="21" t="n">
        <f aca="false">SUM(Z16:Z19)</f>
        <v>1024537.5</v>
      </c>
      <c r="AA20" s="21" t="n">
        <f aca="false">SUM(AA16:AA19)</f>
        <v>1024537.5</v>
      </c>
      <c r="AB20" s="21" t="n">
        <f aca="false">SUM(AB16:AB19)</f>
        <v>1024537.5</v>
      </c>
      <c r="AC20" s="21" t="n">
        <f aca="false">SUM(AC16:AC19)</f>
        <v>1024537.5</v>
      </c>
      <c r="AD20" s="21" t="n">
        <f aca="false">SUM(AD16:AD19)</f>
        <v>1079696.985</v>
      </c>
      <c r="AE20" s="21" t="n">
        <f aca="false">SUM(AE16:AE19)</f>
        <v>1079696.985</v>
      </c>
      <c r="AF20" s="21" t="n">
        <f aca="false">SUM(AF16:AF19)</f>
        <v>1079696.985</v>
      </c>
      <c r="AG20" s="21" t="n">
        <f aca="false">SUM(AG16:AG19)</f>
        <v>1079696.985</v>
      </c>
      <c r="AH20" s="21" t="n">
        <f aca="false">SUM(AH16:AH19)</f>
        <v>1079696.985</v>
      </c>
      <c r="AI20" s="21" t="n">
        <f aca="false">SUM(AI16:AI19)</f>
        <v>1079696.985</v>
      </c>
      <c r="AJ20" s="21" t="n">
        <f aca="false">SUM(AJ16:AJ19)</f>
        <v>1079696.985</v>
      </c>
      <c r="AK20" s="21" t="n">
        <f aca="false">SUM(AK16:AK19)</f>
        <v>1079696.985</v>
      </c>
      <c r="AL20" s="21" t="n">
        <f aca="false">SUM(AL16:AL19)</f>
        <v>1079696.985</v>
      </c>
      <c r="AM20" s="21" t="n">
        <f aca="false">SUM(AM16:AM19)</f>
        <v>1079696.985</v>
      </c>
      <c r="AN20" s="21" t="n">
        <f aca="false">SUM(AN16:AN19)</f>
        <v>1079696.985</v>
      </c>
      <c r="AO20" s="21" t="n">
        <f aca="false">SUM(AO16:AO19)</f>
        <v>1079696.985</v>
      </c>
    </row>
    <row r="21" customFormat="false" ht="15" hidden="false" customHeight="false" outlineLevel="0" collapsed="false">
      <c r="A21" s="8" t="s">
        <v>259</v>
      </c>
      <c r="B21" s="2"/>
      <c r="C21" s="2"/>
      <c r="D21" s="2"/>
      <c r="E21" s="2"/>
      <c r="F21" s="21" t="n">
        <f aca="false">-F20*Assumptions!$D$30</f>
        <v>-0</v>
      </c>
      <c r="G21" s="21" t="n">
        <f aca="false">-G20*Assumptions!$D$30</f>
        <v>-0</v>
      </c>
      <c r="H21" s="21" t="n">
        <f aca="false">-H20*Assumptions!$D$30</f>
        <v>-0</v>
      </c>
      <c r="I21" s="21" t="n">
        <f aca="false">-I20*Assumptions!$D$30</f>
        <v>-0</v>
      </c>
      <c r="J21" s="21" t="n">
        <f aca="false">-J20*Assumptions!$D$30</f>
        <v>-0</v>
      </c>
      <c r="K21" s="21" t="n">
        <f aca="false">-K20*Assumptions!$D$30</f>
        <v>-18969.6</v>
      </c>
      <c r="L21" s="21" t="n">
        <f aca="false">-L20*Assumptions!$D$30</f>
        <v>-31616</v>
      </c>
      <c r="M21" s="21" t="n">
        <f aca="false">-M20*Assumptions!$D$30</f>
        <v>-41238.215</v>
      </c>
      <c r="N21" s="21" t="n">
        <f aca="false">-N20*Assumptions!$D$30</f>
        <v>-50549.2122222222</v>
      </c>
      <c r="O21" s="21" t="n">
        <f aca="false">-O20*Assumptions!$D$30</f>
        <v>-57330.9294444444</v>
      </c>
      <c r="P21" s="21" t="n">
        <f aca="false">-P20*Assumptions!$D$30</f>
        <v>-62848.0066666667</v>
      </c>
      <c r="Q21" s="21" t="n">
        <f aca="false">-Q20*Assumptions!$D$30</f>
        <v>-68292.7638888889</v>
      </c>
      <c r="R21" s="21" t="n">
        <f aca="false">-R20*Assumptions!$D$30</f>
        <v>-71840.5611111111</v>
      </c>
      <c r="S21" s="21" t="n">
        <f aca="false">-S20*Assumptions!$D$30</f>
        <v>-75388.3583333333</v>
      </c>
      <c r="T21" s="21" t="n">
        <f aca="false">-T20*Assumptions!$D$30</f>
        <v>-78936.1555555556</v>
      </c>
      <c r="U21" s="21" t="n">
        <f aca="false">-U20*Assumptions!$D$30</f>
        <v>-80449.5777777778</v>
      </c>
      <c r="V21" s="21" t="n">
        <f aca="false">-V20*Assumptions!$D$30</f>
        <v>-81963</v>
      </c>
      <c r="W21" s="21" t="n">
        <f aca="false">-W20*Assumptions!$D$30</f>
        <v>-81963</v>
      </c>
      <c r="X21" s="21" t="n">
        <f aca="false">-X20*Assumptions!$D$30</f>
        <v>-81963</v>
      </c>
      <c r="Y21" s="21" t="n">
        <f aca="false">-Y20*Assumptions!$D$30</f>
        <v>-81963</v>
      </c>
      <c r="Z21" s="21" t="n">
        <f aca="false">-Z20*Assumptions!$D$30</f>
        <v>-81963</v>
      </c>
      <c r="AA21" s="21" t="n">
        <f aca="false">-AA20*Assumptions!$D$30</f>
        <v>-81963</v>
      </c>
      <c r="AB21" s="21" t="n">
        <f aca="false">-AB20*Assumptions!$D$30</f>
        <v>-81963</v>
      </c>
      <c r="AC21" s="21" t="n">
        <f aca="false">-AC20*Assumptions!$D$30</f>
        <v>-81963</v>
      </c>
      <c r="AD21" s="21" t="n">
        <f aca="false">-AD20*Assumptions!$D$30</f>
        <v>-86375.7588</v>
      </c>
      <c r="AE21" s="21" t="n">
        <f aca="false">-AE20*Assumptions!$D$30</f>
        <v>-86375.7588</v>
      </c>
      <c r="AF21" s="21" t="n">
        <f aca="false">-AF20*Assumptions!$D$30</f>
        <v>-86375.7588</v>
      </c>
      <c r="AG21" s="21" t="n">
        <f aca="false">-AG20*Assumptions!$D$30</f>
        <v>-86375.7588</v>
      </c>
      <c r="AH21" s="21" t="n">
        <f aca="false">-AH20*Assumptions!$D$30</f>
        <v>-86375.7588</v>
      </c>
      <c r="AI21" s="21" t="n">
        <f aca="false">-AI20*Assumptions!$D$30</f>
        <v>-86375.7588</v>
      </c>
      <c r="AJ21" s="21" t="n">
        <f aca="false">-AJ20*Assumptions!$D$30</f>
        <v>-86375.7588</v>
      </c>
      <c r="AK21" s="21" t="n">
        <f aca="false">-AK20*Assumptions!$D$30</f>
        <v>-86375.7588</v>
      </c>
      <c r="AL21" s="21" t="n">
        <f aca="false">-AL20*Assumptions!$D$30</f>
        <v>-86375.7588</v>
      </c>
      <c r="AM21" s="21" t="n">
        <f aca="false">-AM20*Assumptions!$D$30</f>
        <v>-86375.7588</v>
      </c>
      <c r="AN21" s="21" t="n">
        <f aca="false">-AN20*Assumptions!$D$30</f>
        <v>-86375.7588</v>
      </c>
      <c r="AO21" s="21" t="n">
        <f aca="false">-AO20*Assumptions!$D$30</f>
        <v>-86375.7588</v>
      </c>
    </row>
    <row r="22" customFormat="false" ht="15" hidden="false" customHeight="false" outlineLevel="0" collapsed="false">
      <c r="A22" s="6" t="s">
        <v>260</v>
      </c>
      <c r="B22" s="2"/>
      <c r="C22" s="27" t="n">
        <v>0</v>
      </c>
      <c r="D22" s="27" t="n">
        <v>0</v>
      </c>
      <c r="E22" s="27" t="n">
        <v>0</v>
      </c>
      <c r="F22" s="24" t="n">
        <f aca="false">F20+F21</f>
        <v>0</v>
      </c>
      <c r="G22" s="24" t="n">
        <f aca="false">G20+G21</f>
        <v>0</v>
      </c>
      <c r="H22" s="24" t="n">
        <f aca="false">H20+H21</f>
        <v>0</v>
      </c>
      <c r="I22" s="24" t="n">
        <f aca="false">I20+I21</f>
        <v>0</v>
      </c>
      <c r="J22" s="24" t="n">
        <f aca="false">J20+J21</f>
        <v>0</v>
      </c>
      <c r="K22" s="24" t="n">
        <f aca="false">K20+K21</f>
        <v>218150.4</v>
      </c>
      <c r="L22" s="24" t="n">
        <f aca="false">L20+L21</f>
        <v>363584</v>
      </c>
      <c r="M22" s="24" t="n">
        <f aca="false">M20+M21</f>
        <v>474239.4725</v>
      </c>
      <c r="N22" s="24" t="n">
        <f aca="false">N20+N21</f>
        <v>581315.940555555</v>
      </c>
      <c r="O22" s="24" t="n">
        <f aca="false">O20+O21</f>
        <v>659305.688611111</v>
      </c>
      <c r="P22" s="24" t="n">
        <f aca="false">P20+P21</f>
        <v>722752.076666667</v>
      </c>
      <c r="Q22" s="24" t="n">
        <f aca="false">Q20+Q21</f>
        <v>785366.784722222</v>
      </c>
      <c r="R22" s="24" t="n">
        <f aca="false">R20+R21</f>
        <v>826166.452777778</v>
      </c>
      <c r="S22" s="24" t="n">
        <f aca="false">S20+S21</f>
        <v>866966.120833333</v>
      </c>
      <c r="T22" s="24" t="n">
        <f aca="false">T20+T21</f>
        <v>907765.788888889</v>
      </c>
      <c r="U22" s="24" t="n">
        <f aca="false">U20+U21</f>
        <v>925170.144444444</v>
      </c>
      <c r="V22" s="24" t="n">
        <f aca="false">V20+V21</f>
        <v>942574.5</v>
      </c>
      <c r="W22" s="24" t="n">
        <f aca="false">W20+W21</f>
        <v>942574.5</v>
      </c>
      <c r="X22" s="24" t="n">
        <f aca="false">X20+X21</f>
        <v>942574.5</v>
      </c>
      <c r="Y22" s="24" t="n">
        <f aca="false">Y20+Y21</f>
        <v>942574.5</v>
      </c>
      <c r="Z22" s="24" t="n">
        <f aca="false">Z20+Z21</f>
        <v>942574.5</v>
      </c>
      <c r="AA22" s="24" t="n">
        <f aca="false">AA20+AA21</f>
        <v>942574.5</v>
      </c>
      <c r="AB22" s="24" t="n">
        <f aca="false">AB20+AB21</f>
        <v>942574.5</v>
      </c>
      <c r="AC22" s="24" t="n">
        <f aca="false">AC20+AC21</f>
        <v>942574.5</v>
      </c>
      <c r="AD22" s="24" t="n">
        <f aca="false">AD20+AD21</f>
        <v>993321.2262</v>
      </c>
      <c r="AE22" s="24" t="n">
        <f aca="false">AE20+AE21</f>
        <v>993321.2262</v>
      </c>
      <c r="AF22" s="24" t="n">
        <f aca="false">AF20+AF21</f>
        <v>993321.2262</v>
      </c>
      <c r="AG22" s="24" t="n">
        <f aca="false">AG20+AG21</f>
        <v>993321.2262</v>
      </c>
      <c r="AH22" s="24" t="n">
        <f aca="false">AH20+AH21</f>
        <v>993321.2262</v>
      </c>
      <c r="AI22" s="24" t="n">
        <f aca="false">AI20+AI21</f>
        <v>993321.2262</v>
      </c>
      <c r="AJ22" s="24" t="n">
        <f aca="false">AJ20+AJ21</f>
        <v>993321.2262</v>
      </c>
      <c r="AK22" s="24" t="n">
        <f aca="false">AK20+AK21</f>
        <v>993321.2262</v>
      </c>
      <c r="AL22" s="24" t="n">
        <f aca="false">AL20+AL21</f>
        <v>993321.2262</v>
      </c>
      <c r="AM22" s="24" t="n">
        <f aca="false">AM20+AM21</f>
        <v>993321.2262</v>
      </c>
      <c r="AN22" s="24" t="n">
        <f aca="false">AN20+AN21</f>
        <v>993321.2262</v>
      </c>
      <c r="AO22" s="24" t="n">
        <f aca="false">AO20+AO21</f>
        <v>993321.2262</v>
      </c>
    </row>
    <row r="23" customFormat="false" ht="15" hidden="false" customHeight="false" outlineLevel="0" collapsed="false">
      <c r="A23" s="12" t="s">
        <v>261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customFormat="false" ht="15" hidden="false" customHeight="false" outlineLevel="0" collapsed="false">
      <c r="A24" s="8" t="s">
        <v>262</v>
      </c>
      <c r="B24" s="2"/>
      <c r="C24" s="2"/>
      <c r="D24" s="2"/>
      <c r="E24" s="2"/>
      <c r="F24" s="21" t="n">
        <f aca="false">SUMPRODUCT((Staffing!$F$5:$F$23&lt;=F4)*(Staffing!$C$5:$C$23="Fixed")*Staffing!$D$5:$D$23*Staffing!$I$5:$I$23*(1+Assumptions!$B$36*Staffing!$J$5:$J$23))/12</f>
        <v>20333.3333333333</v>
      </c>
      <c r="G24" s="21" t="n">
        <f aca="false">SUMPRODUCT((Staffing!$F$5:$F$23&lt;=G4)*(Staffing!$C$5:$C$23="Fixed")*Staffing!$D$5:$D$23*Staffing!$I$5:$I$23*(1+Assumptions!$B$36*Staffing!$J$5:$J$23))/12</f>
        <v>20333.3333333333</v>
      </c>
      <c r="H24" s="21" t="n">
        <f aca="false">SUMPRODUCT((Staffing!$F$5:$F$23&lt;=H4)*(Staffing!$C$5:$C$23="Fixed")*Staffing!$D$5:$D$23*Staffing!$I$5:$I$23*(1+Assumptions!$B$36*Staffing!$J$5:$J$23))/12</f>
        <v>38633.3333333333</v>
      </c>
      <c r="I24" s="21" t="n">
        <f aca="false">SUMPRODUCT((Staffing!$F$5:$F$23&lt;=I4)*(Staffing!$C$5:$C$23="Fixed")*Staffing!$D$5:$D$23*Staffing!$I$5:$I$23*(1+Assumptions!$B$36*Staffing!$J$5:$J$23))/12</f>
        <v>49308.3333333333</v>
      </c>
      <c r="J24" s="21" t="n">
        <f aca="false">SUMPRODUCT((Staffing!$F$5:$F$23&lt;=J4)*(Staffing!$C$5:$C$23="Fixed")*Staffing!$D$5:$D$23*Staffing!$I$5:$I$23*(1+Assumptions!$B$36*Staffing!$J$5:$J$23))/12</f>
        <v>177774.333333333</v>
      </c>
      <c r="K24" s="21" t="n">
        <f aca="false">SUMPRODUCT((Staffing!$F$5:$F$23&lt;=K4)*(Staffing!$C$5:$C$23="Fixed")*Staffing!$D$5:$D$23*Staffing!$I$5:$I$23*(1+Assumptions!$B$36*Staffing!$J$5:$J$23))/12</f>
        <v>177774.333333333</v>
      </c>
      <c r="L24" s="21" t="n">
        <f aca="false">SUMPRODUCT((Staffing!$F$5:$F$23&lt;=L4)*(Staffing!$C$5:$C$23="Fixed")*Staffing!$D$5:$D$23*Staffing!$I$5:$I$23*(1+Assumptions!$B$36*Staffing!$J$5:$J$23))/12</f>
        <v>177774.333333333</v>
      </c>
      <c r="M24" s="21" t="n">
        <f aca="false">SUMPRODUCT((Staffing!$F$5:$F$23&lt;=M4)*(Staffing!$C$5:$C$23="Fixed")*Staffing!$D$5:$D$23*Staffing!$I$5:$I$23*(1+Assumptions!$B$36*Staffing!$J$5:$J$23))/12</f>
        <v>177774.333333333</v>
      </c>
      <c r="N24" s="21" t="n">
        <f aca="false">SUMPRODUCT((Staffing!$F$5:$F$23&lt;=N4)*(Staffing!$C$5:$C$23="Fixed")*Staffing!$D$5:$D$23*Staffing!$I$5:$I$23*(1+Assumptions!$B$36*Staffing!$J$5:$J$23))/12</f>
        <v>177774.333333333</v>
      </c>
      <c r="O24" s="21" t="n">
        <f aca="false">SUMPRODUCT((Staffing!$F$5:$F$23&lt;=O4)*(Staffing!$C$5:$C$23="Fixed")*Staffing!$D$5:$D$23*Staffing!$I$5:$I$23*(1+Assumptions!$B$36*Staffing!$J$5:$J$23))/12</f>
        <v>177774.333333333</v>
      </c>
      <c r="P24" s="21" t="n">
        <f aca="false">SUMPRODUCT((Staffing!$F$5:$F$23&lt;=P4)*(Staffing!$C$5:$C$23="Fixed")*Staffing!$D$5:$D$23*Staffing!$I$5:$I$23*(1+Assumptions!$B$36*Staffing!$J$5:$J$23))/12</f>
        <v>177774.333333333</v>
      </c>
      <c r="Q24" s="21" t="n">
        <f aca="false">SUMPRODUCT((Staffing!$F$5:$F$23&lt;=Q4)*(Staffing!$C$5:$C$23="Fixed")*Staffing!$D$5:$D$23*Staffing!$I$5:$I$23*(1+Assumptions!$B$36*Staffing!$J$5:$J$23))/12</f>
        <v>177774.333333333</v>
      </c>
      <c r="R24" s="21" t="n">
        <f aca="false">SUMPRODUCT((Staffing!$F$5:$F$23&lt;=R4)*(Staffing!$C$5:$C$23="Fixed")*Staffing!$D$5:$D$23*Staffing!$I$5:$I$23*(1+Assumptions!$B$36*Staffing!$J$5:$J$23))/12</f>
        <v>177774.333333333</v>
      </c>
      <c r="S24" s="21" t="n">
        <f aca="false">SUMPRODUCT((Staffing!$F$5:$F$23&lt;=S4)*(Staffing!$C$5:$C$23="Fixed")*Staffing!$D$5:$D$23*Staffing!$I$5:$I$23*(1+Assumptions!$B$36*Staffing!$J$5:$J$23))/12</f>
        <v>177774.333333333</v>
      </c>
      <c r="T24" s="21" t="n">
        <f aca="false">SUMPRODUCT((Staffing!$F$5:$F$23&lt;=T4)*(Staffing!$C$5:$C$23="Fixed")*Staffing!$D$5:$D$23*Staffing!$I$5:$I$23*(1+Assumptions!$B$36*Staffing!$J$5:$J$23))/12</f>
        <v>177774.333333333</v>
      </c>
      <c r="U24" s="21" t="n">
        <f aca="false">SUMPRODUCT((Staffing!$F$5:$F$23&lt;=U4)*(Staffing!$C$5:$C$23="Fixed")*Staffing!$D$5:$D$23*Staffing!$I$5:$I$23*(1+Assumptions!$B$36*Staffing!$J$5:$J$23))/12</f>
        <v>177774.333333333</v>
      </c>
      <c r="V24" s="21" t="n">
        <f aca="false">SUMPRODUCT((Staffing!$F$5:$F$23&lt;=V4)*(Staffing!$C$5:$C$23="Fixed")*Staffing!$D$5:$D$23*Staffing!$I$5:$I$23*(1+Assumptions!$B$36*Staffing!$J$5:$J$23))/12</f>
        <v>177774.333333333</v>
      </c>
      <c r="W24" s="21" t="n">
        <f aca="false">SUMPRODUCT((Staffing!$F$5:$F$23&lt;=W4)*(Staffing!$C$5:$C$23="Fixed")*Staffing!$D$5:$D$23*Staffing!$I$5:$I$23*(1+Assumptions!$B$36*Staffing!$J$5:$J$23))/12</f>
        <v>177774.333333333</v>
      </c>
      <c r="X24" s="21" t="n">
        <f aca="false">SUMPRODUCT((Staffing!$F$5:$F$23&lt;=X4)*(Staffing!$C$5:$C$23="Fixed")*Staffing!$D$5:$D$23*Staffing!$I$5:$I$23*(1+Assumptions!$B$36*Staffing!$J$5:$J$23))/12</f>
        <v>177774.333333333</v>
      </c>
      <c r="Y24" s="21" t="n">
        <f aca="false">SUMPRODUCT((Staffing!$F$5:$F$23&lt;=Y4)*(Staffing!$C$5:$C$23="Fixed")*Staffing!$D$5:$D$23*Staffing!$I$5:$I$23*(1+Assumptions!$B$36*Staffing!$J$5:$J$23))/12</f>
        <v>177774.333333333</v>
      </c>
      <c r="Z24" s="21" t="n">
        <f aca="false">SUMPRODUCT((Staffing!$F$5:$F$23&lt;=Z4)*(Staffing!$C$5:$C$23="Fixed")*Staffing!$D$5:$D$23*Staffing!$I$5:$I$23*(1+Assumptions!$B$36*Staffing!$J$5:$J$23))/12</f>
        <v>177774.333333333</v>
      </c>
      <c r="AA24" s="21" t="n">
        <f aca="false">SUMPRODUCT((Staffing!$F$5:$F$23&lt;=AA4)*(Staffing!$C$5:$C$23="Fixed")*Staffing!$D$5:$D$23*Staffing!$I$5:$I$23*(1+Assumptions!$B$36*Staffing!$J$5:$J$23))/12</f>
        <v>177774.333333333</v>
      </c>
      <c r="AB24" s="21" t="n">
        <f aca="false">SUMPRODUCT((Staffing!$F$5:$F$23&lt;=AB4)*(Staffing!$C$5:$C$23="Fixed")*Staffing!$D$5:$D$23*Staffing!$I$5:$I$23*(1+Assumptions!$B$36*Staffing!$J$5:$J$23))/12</f>
        <v>177774.333333333</v>
      </c>
      <c r="AC24" s="21" t="n">
        <f aca="false">SUMPRODUCT((Staffing!$F$5:$F$23&lt;=AC4)*(Staffing!$C$5:$C$23="Fixed")*Staffing!$D$5:$D$23*Staffing!$I$5:$I$23*(1+Assumptions!$B$36*Staffing!$J$5:$J$23))/12</f>
        <v>177774.333333333</v>
      </c>
      <c r="AD24" s="21" t="n">
        <f aca="false">SUMPRODUCT((Staffing!$F$5:$F$23&lt;=AD4)*(Staffing!$C$5:$C$23="Fixed")*Staffing!$D$5:$D$23*Staffing!$I$5:$I$23*(1+Assumptions!$B$36*Staffing!$J$5:$J$23))/12</f>
        <v>177774.333333333</v>
      </c>
      <c r="AE24" s="21" t="n">
        <f aca="false">SUMPRODUCT((Staffing!$F$5:$F$23&lt;=AE4)*(Staffing!$C$5:$C$23="Fixed")*Staffing!$D$5:$D$23*Staffing!$I$5:$I$23*(1+Assumptions!$B$36*Staffing!$J$5:$J$23))/12</f>
        <v>177774.333333333</v>
      </c>
      <c r="AF24" s="21" t="n">
        <f aca="false">SUMPRODUCT((Staffing!$F$5:$F$23&lt;=AF4)*(Staffing!$C$5:$C$23="Fixed")*Staffing!$D$5:$D$23*Staffing!$I$5:$I$23*(1+Assumptions!$B$36*Staffing!$J$5:$J$23))/12</f>
        <v>177774.333333333</v>
      </c>
      <c r="AG24" s="21" t="n">
        <f aca="false">SUMPRODUCT((Staffing!$F$5:$F$23&lt;=AG4)*(Staffing!$C$5:$C$23="Fixed")*Staffing!$D$5:$D$23*Staffing!$I$5:$I$23*(1+Assumptions!$B$36*Staffing!$J$5:$J$23))/12</f>
        <v>177774.333333333</v>
      </c>
      <c r="AH24" s="21" t="n">
        <f aca="false">SUMPRODUCT((Staffing!$F$5:$F$23&lt;=AH4)*(Staffing!$C$5:$C$23="Fixed")*Staffing!$D$5:$D$23*Staffing!$I$5:$I$23*(1+Assumptions!$B$36*Staffing!$J$5:$J$23))/12</f>
        <v>177774.333333333</v>
      </c>
      <c r="AI24" s="21" t="n">
        <f aca="false">SUMPRODUCT((Staffing!$F$5:$F$23&lt;=AI4)*(Staffing!$C$5:$C$23="Fixed")*Staffing!$D$5:$D$23*Staffing!$I$5:$I$23*(1+Assumptions!$B$36*Staffing!$J$5:$J$23))/12</f>
        <v>177774.333333333</v>
      </c>
      <c r="AJ24" s="21" t="n">
        <f aca="false">SUMPRODUCT((Staffing!$F$5:$F$23&lt;=AJ4)*(Staffing!$C$5:$C$23="Fixed")*Staffing!$D$5:$D$23*Staffing!$I$5:$I$23*(1+Assumptions!$B$36*Staffing!$J$5:$J$23))/12</f>
        <v>177774.333333333</v>
      </c>
      <c r="AK24" s="21" t="n">
        <f aca="false">SUMPRODUCT((Staffing!$F$5:$F$23&lt;=AK4)*(Staffing!$C$5:$C$23="Fixed")*Staffing!$D$5:$D$23*Staffing!$I$5:$I$23*(1+Assumptions!$B$36*Staffing!$J$5:$J$23))/12</f>
        <v>177774.333333333</v>
      </c>
      <c r="AL24" s="21" t="n">
        <f aca="false">SUMPRODUCT((Staffing!$F$5:$F$23&lt;=AL4)*(Staffing!$C$5:$C$23="Fixed")*Staffing!$D$5:$D$23*Staffing!$I$5:$I$23*(1+Assumptions!$B$36*Staffing!$J$5:$J$23))/12</f>
        <v>177774.333333333</v>
      </c>
      <c r="AM24" s="21" t="n">
        <f aca="false">SUMPRODUCT((Staffing!$F$5:$F$23&lt;=AM4)*(Staffing!$C$5:$C$23="Fixed")*Staffing!$D$5:$D$23*Staffing!$I$5:$I$23*(1+Assumptions!$B$36*Staffing!$J$5:$J$23))/12</f>
        <v>177774.333333333</v>
      </c>
      <c r="AN24" s="21" t="n">
        <f aca="false">SUMPRODUCT((Staffing!$F$5:$F$23&lt;=AN4)*(Staffing!$C$5:$C$23="Fixed")*Staffing!$D$5:$D$23*Staffing!$I$5:$I$23*(1+Assumptions!$B$36*Staffing!$J$5:$J$23))/12</f>
        <v>177774.333333333</v>
      </c>
      <c r="AO24" s="21" t="n">
        <f aca="false">SUMPRODUCT((Staffing!$F$5:$F$23&lt;=AO4)*(Staffing!$C$5:$C$23="Fixed")*Staffing!$D$5:$D$23*Staffing!$I$5:$I$23*(1+Assumptions!$B$36*Staffing!$J$5:$J$23))/12</f>
        <v>177774.333333333</v>
      </c>
    </row>
    <row r="25" customFormat="false" ht="15" hidden="false" customHeight="false" outlineLevel="0" collapsed="false">
      <c r="A25" s="8" t="s">
        <v>263</v>
      </c>
      <c r="B25" s="2"/>
      <c r="C25" s="2"/>
      <c r="D25" s="2"/>
      <c r="E25" s="2"/>
      <c r="F25" s="21" t="n">
        <f aca="false">SUMPRODUCT((Staffing!$F$5:$F$23&lt;=F4)*(Staffing!$C$5:$C$23="Residential")*((Staffing!$D$5:$D$23*(F10/Assumptions!$D$13)+Staffing!$E$5:$E$23+ABS(Staffing!$D$5:$D$23*(F10/Assumptions!$D$13)-Staffing!$E$5:$E$23))/2)*Staffing!$I$5:$I$23*(1+Assumptions!$B$36*Staffing!$J$5:$J$23))/12</f>
        <v>0</v>
      </c>
      <c r="G25" s="21" t="n">
        <f aca="false">SUMPRODUCT((Staffing!$F$5:$F$23&lt;=G4)*(Staffing!$C$5:$C$23="Residential")*((Staffing!$D$5:$D$23*(G10/Assumptions!$D$13)+Staffing!$E$5:$E$23+ABS(Staffing!$D$5:$D$23*(G10/Assumptions!$D$13)-Staffing!$E$5:$E$23))/2)*Staffing!$I$5:$I$23*(1+Assumptions!$B$36*Staffing!$J$5:$J$23))/12</f>
        <v>0</v>
      </c>
      <c r="H25" s="21" t="n">
        <f aca="false">SUMPRODUCT((Staffing!$F$5:$F$23&lt;=H4)*(Staffing!$C$5:$C$23="Residential")*((Staffing!$D$5:$D$23*(H10/Assumptions!$D$13)+Staffing!$E$5:$E$23+ABS(Staffing!$D$5:$D$23*(H10/Assumptions!$D$13)-Staffing!$E$5:$E$23))/2)*Staffing!$I$5:$I$23*(1+Assumptions!$B$36*Staffing!$J$5:$J$23))/12</f>
        <v>0</v>
      </c>
      <c r="I25" s="21" t="n">
        <f aca="false">SUMPRODUCT((Staffing!$F$5:$F$23&lt;=I4)*(Staffing!$C$5:$C$23="Residential")*((Staffing!$D$5:$D$23*(I10/Assumptions!$D$13)+Staffing!$E$5:$E$23+ABS(Staffing!$D$5:$D$23*(I10/Assumptions!$D$13)-Staffing!$E$5:$E$23))/2)*Staffing!$I$5:$I$23*(1+Assumptions!$B$36*Staffing!$J$5:$J$23))/12</f>
        <v>0</v>
      </c>
      <c r="J25" s="21" t="n">
        <f aca="false">SUMPRODUCT((Staffing!$F$5:$F$23&lt;=J4)*(Staffing!$C$5:$C$23="Residential")*((Staffing!$D$5:$D$23*(J10/Assumptions!$D$13)+Staffing!$E$5:$E$23+ABS(Staffing!$D$5:$D$23*(J10/Assumptions!$D$13)-Staffing!$E$5:$E$23))/2)*Staffing!$I$5:$I$23*(1+Assumptions!$B$36*Staffing!$J$5:$J$23))/12</f>
        <v>6608.33333333333</v>
      </c>
      <c r="K25" s="21" t="n">
        <f aca="false">SUMPRODUCT((Staffing!$F$5:$F$23&lt;=K4)*(Staffing!$C$5:$C$23="Residential")*((Staffing!$D$5:$D$23*(K10/Assumptions!$D$13)+Staffing!$E$5:$E$23+ABS(Staffing!$D$5:$D$23*(K10/Assumptions!$D$13)-Staffing!$E$5:$E$23))/2)*Staffing!$I$5:$I$23*(1+Assumptions!$B$36*Staffing!$J$5:$J$23))/12</f>
        <v>6608.33333333333</v>
      </c>
      <c r="L25" s="21" t="n">
        <f aca="false">SUMPRODUCT((Staffing!$F$5:$F$23&lt;=L4)*(Staffing!$C$5:$C$23="Residential")*((Staffing!$D$5:$D$23*(L10/Assumptions!$D$13)+Staffing!$E$5:$E$23+ABS(Staffing!$D$5:$D$23*(L10/Assumptions!$D$13)-Staffing!$E$5:$E$23))/2)*Staffing!$I$5:$I$23*(1+Assumptions!$B$36*Staffing!$J$5:$J$23))/12</f>
        <v>7774.50980392157</v>
      </c>
      <c r="M25" s="21" t="n">
        <f aca="false">SUMPRODUCT((Staffing!$F$5:$F$23&lt;=M4)*(Staffing!$C$5:$C$23="Residential")*((Staffing!$D$5:$D$23*(M10/Assumptions!$D$13)+Staffing!$E$5:$E$23+ABS(Staffing!$D$5:$D$23*(M10/Assumptions!$D$13)-Staffing!$E$5:$E$23))/2)*Staffing!$I$5:$I$23*(1+Assumptions!$B$36*Staffing!$J$5:$J$23))/12</f>
        <v>9640.39215686275</v>
      </c>
      <c r="N25" s="21" t="n">
        <f aca="false">SUMPRODUCT((Staffing!$F$5:$F$23&lt;=N4)*(Staffing!$C$5:$C$23="Residential")*((Staffing!$D$5:$D$23*(N10/Assumptions!$D$13)+Staffing!$E$5:$E$23+ABS(Staffing!$D$5:$D$23*(N10/Assumptions!$D$13)-Staffing!$E$5:$E$23))/2)*Staffing!$I$5:$I$23*(1+Assumptions!$B$36*Staffing!$J$5:$J$23))/12</f>
        <v>11195.2941176471</v>
      </c>
      <c r="O25" s="21" t="n">
        <f aca="false">SUMPRODUCT((Staffing!$F$5:$F$23&lt;=O4)*(Staffing!$C$5:$C$23="Residential")*((Staffing!$D$5:$D$23*(O10/Assumptions!$D$13)+Staffing!$E$5:$E$23+ABS(Staffing!$D$5:$D$23*(O10/Assumptions!$D$13)-Staffing!$E$5:$E$23))/2)*Staffing!$I$5:$I$23*(1+Assumptions!$B$36*Staffing!$J$5:$J$23))/12</f>
        <v>12128.2352941176</v>
      </c>
      <c r="P25" s="21" t="n">
        <f aca="false">SUMPRODUCT((Staffing!$F$5:$F$23&lt;=P4)*(Staffing!$C$5:$C$23="Residential")*((Staffing!$D$5:$D$23*(P10/Assumptions!$D$13)+Staffing!$E$5:$E$23+ABS(Staffing!$D$5:$D$23*(P10/Assumptions!$D$13)-Staffing!$E$5:$E$23))/2)*Staffing!$I$5:$I$23*(1+Assumptions!$B$36*Staffing!$J$5:$J$23))/12</f>
        <v>12750.1960784314</v>
      </c>
      <c r="Q25" s="21" t="n">
        <f aca="false">SUMPRODUCT((Staffing!$F$5:$F$23&lt;=Q4)*(Staffing!$C$5:$C$23="Residential")*((Staffing!$D$5:$D$23*(Q10/Assumptions!$D$13)+Staffing!$E$5:$E$23+ABS(Staffing!$D$5:$D$23*(Q10/Assumptions!$D$13)-Staffing!$E$5:$E$23))/2)*Staffing!$I$5:$I$23*(1+Assumptions!$B$36*Staffing!$J$5:$J$23))/12</f>
        <v>13216.6666666667</v>
      </c>
      <c r="R25" s="21" t="n">
        <f aca="false">SUMPRODUCT((Staffing!$F$5:$F$23&lt;=R4)*(Staffing!$C$5:$C$23="Residential")*((Staffing!$D$5:$D$23*(R10/Assumptions!$D$13)+Staffing!$E$5:$E$23+ABS(Staffing!$D$5:$D$23*(R10/Assumptions!$D$13)-Staffing!$E$5:$E$23))/2)*Staffing!$I$5:$I$23*(1+Assumptions!$B$36*Staffing!$J$5:$J$23))/12</f>
        <v>13216.6666666667</v>
      </c>
      <c r="S25" s="21" t="n">
        <f aca="false">SUMPRODUCT((Staffing!$F$5:$F$23&lt;=S4)*(Staffing!$C$5:$C$23="Residential")*((Staffing!$D$5:$D$23*(S10/Assumptions!$D$13)+Staffing!$E$5:$E$23+ABS(Staffing!$D$5:$D$23*(S10/Assumptions!$D$13)-Staffing!$E$5:$E$23))/2)*Staffing!$I$5:$I$23*(1+Assumptions!$B$36*Staffing!$J$5:$J$23))/12</f>
        <v>13216.6666666667</v>
      </c>
      <c r="T25" s="21" t="n">
        <f aca="false">SUMPRODUCT((Staffing!$F$5:$F$23&lt;=T4)*(Staffing!$C$5:$C$23="Residential")*((Staffing!$D$5:$D$23*(T10/Assumptions!$D$13)+Staffing!$E$5:$E$23+ABS(Staffing!$D$5:$D$23*(T10/Assumptions!$D$13)-Staffing!$E$5:$E$23))/2)*Staffing!$I$5:$I$23*(1+Assumptions!$B$36*Staffing!$J$5:$J$23))/12</f>
        <v>13216.6666666667</v>
      </c>
      <c r="U25" s="21" t="n">
        <f aca="false">SUMPRODUCT((Staffing!$F$5:$F$23&lt;=U4)*(Staffing!$C$5:$C$23="Residential")*((Staffing!$D$5:$D$23*(U10/Assumptions!$D$13)+Staffing!$E$5:$E$23+ABS(Staffing!$D$5:$D$23*(U10/Assumptions!$D$13)-Staffing!$E$5:$E$23))/2)*Staffing!$I$5:$I$23*(1+Assumptions!$B$36*Staffing!$J$5:$J$23))/12</f>
        <v>13216.6666666667</v>
      </c>
      <c r="V25" s="21" t="n">
        <f aca="false">SUMPRODUCT((Staffing!$F$5:$F$23&lt;=V4)*(Staffing!$C$5:$C$23="Residential")*((Staffing!$D$5:$D$23*(V10/Assumptions!$D$13)+Staffing!$E$5:$E$23+ABS(Staffing!$D$5:$D$23*(V10/Assumptions!$D$13)-Staffing!$E$5:$E$23))/2)*Staffing!$I$5:$I$23*(1+Assumptions!$B$36*Staffing!$J$5:$J$23))/12</f>
        <v>13216.6666666667</v>
      </c>
      <c r="W25" s="21" t="n">
        <f aca="false">SUMPRODUCT((Staffing!$F$5:$F$23&lt;=W4)*(Staffing!$C$5:$C$23="Residential")*((Staffing!$D$5:$D$23*(W10/Assumptions!$D$13)+Staffing!$E$5:$E$23+ABS(Staffing!$D$5:$D$23*(W10/Assumptions!$D$13)-Staffing!$E$5:$E$23))/2)*Staffing!$I$5:$I$23*(1+Assumptions!$B$36*Staffing!$J$5:$J$23))/12</f>
        <v>13216.6666666667</v>
      </c>
      <c r="X25" s="21" t="n">
        <f aca="false">SUMPRODUCT((Staffing!$F$5:$F$23&lt;=X4)*(Staffing!$C$5:$C$23="Residential")*((Staffing!$D$5:$D$23*(X10/Assumptions!$D$13)+Staffing!$E$5:$E$23+ABS(Staffing!$D$5:$D$23*(X10/Assumptions!$D$13)-Staffing!$E$5:$E$23))/2)*Staffing!$I$5:$I$23*(1+Assumptions!$B$36*Staffing!$J$5:$J$23))/12</f>
        <v>13216.6666666667</v>
      </c>
      <c r="Y25" s="21" t="n">
        <f aca="false">SUMPRODUCT((Staffing!$F$5:$F$23&lt;=Y4)*(Staffing!$C$5:$C$23="Residential")*((Staffing!$D$5:$D$23*(Y10/Assumptions!$D$13)+Staffing!$E$5:$E$23+ABS(Staffing!$D$5:$D$23*(Y10/Assumptions!$D$13)-Staffing!$E$5:$E$23))/2)*Staffing!$I$5:$I$23*(1+Assumptions!$B$36*Staffing!$J$5:$J$23))/12</f>
        <v>13216.6666666667</v>
      </c>
      <c r="Z25" s="21" t="n">
        <f aca="false">SUMPRODUCT((Staffing!$F$5:$F$23&lt;=Z4)*(Staffing!$C$5:$C$23="Residential")*((Staffing!$D$5:$D$23*(Z10/Assumptions!$D$13)+Staffing!$E$5:$E$23+ABS(Staffing!$D$5:$D$23*(Z10/Assumptions!$D$13)-Staffing!$E$5:$E$23))/2)*Staffing!$I$5:$I$23*(1+Assumptions!$B$36*Staffing!$J$5:$J$23))/12</f>
        <v>13216.6666666667</v>
      </c>
      <c r="AA25" s="21" t="n">
        <f aca="false">SUMPRODUCT((Staffing!$F$5:$F$23&lt;=AA4)*(Staffing!$C$5:$C$23="Residential")*((Staffing!$D$5:$D$23*(AA10/Assumptions!$D$13)+Staffing!$E$5:$E$23+ABS(Staffing!$D$5:$D$23*(AA10/Assumptions!$D$13)-Staffing!$E$5:$E$23))/2)*Staffing!$I$5:$I$23*(1+Assumptions!$B$36*Staffing!$J$5:$J$23))/12</f>
        <v>13216.6666666667</v>
      </c>
      <c r="AB25" s="21" t="n">
        <f aca="false">SUMPRODUCT((Staffing!$F$5:$F$23&lt;=AB4)*(Staffing!$C$5:$C$23="Residential")*((Staffing!$D$5:$D$23*(AB10/Assumptions!$D$13)+Staffing!$E$5:$E$23+ABS(Staffing!$D$5:$D$23*(AB10/Assumptions!$D$13)-Staffing!$E$5:$E$23))/2)*Staffing!$I$5:$I$23*(1+Assumptions!$B$36*Staffing!$J$5:$J$23))/12</f>
        <v>13216.6666666667</v>
      </c>
      <c r="AC25" s="21" t="n">
        <f aca="false">SUMPRODUCT((Staffing!$F$5:$F$23&lt;=AC4)*(Staffing!$C$5:$C$23="Residential")*((Staffing!$D$5:$D$23*(AC10/Assumptions!$D$13)+Staffing!$E$5:$E$23+ABS(Staffing!$D$5:$D$23*(AC10/Assumptions!$D$13)-Staffing!$E$5:$E$23))/2)*Staffing!$I$5:$I$23*(1+Assumptions!$B$36*Staffing!$J$5:$J$23))/12</f>
        <v>13216.6666666667</v>
      </c>
      <c r="AD25" s="21" t="n">
        <f aca="false">SUMPRODUCT((Staffing!$F$5:$F$23&lt;=AD4)*(Staffing!$C$5:$C$23="Residential")*((Staffing!$D$5:$D$23*(AD10/Assumptions!$D$13)+Staffing!$E$5:$E$23+ABS(Staffing!$D$5:$D$23*(AD10/Assumptions!$D$13)-Staffing!$E$5:$E$23))/2)*Staffing!$I$5:$I$23*(1+Assumptions!$B$36*Staffing!$J$5:$J$23))/12</f>
        <v>13683.137254902</v>
      </c>
      <c r="AE25" s="21" t="n">
        <f aca="false">SUMPRODUCT((Staffing!$F$5:$F$23&lt;=AE4)*(Staffing!$C$5:$C$23="Residential")*((Staffing!$D$5:$D$23*(AE10/Assumptions!$D$13)+Staffing!$E$5:$E$23+ABS(Staffing!$D$5:$D$23*(AE10/Assumptions!$D$13)-Staffing!$E$5:$E$23))/2)*Staffing!$I$5:$I$23*(1+Assumptions!$B$36*Staffing!$J$5:$J$23))/12</f>
        <v>13683.137254902</v>
      </c>
      <c r="AF25" s="21" t="n">
        <f aca="false">SUMPRODUCT((Staffing!$F$5:$F$23&lt;=AF4)*(Staffing!$C$5:$C$23="Residential")*((Staffing!$D$5:$D$23*(AF10/Assumptions!$D$13)+Staffing!$E$5:$E$23+ABS(Staffing!$D$5:$D$23*(AF10/Assumptions!$D$13)-Staffing!$E$5:$E$23))/2)*Staffing!$I$5:$I$23*(1+Assumptions!$B$36*Staffing!$J$5:$J$23))/12</f>
        <v>13683.137254902</v>
      </c>
      <c r="AG25" s="21" t="n">
        <f aca="false">SUMPRODUCT((Staffing!$F$5:$F$23&lt;=AG4)*(Staffing!$C$5:$C$23="Residential")*((Staffing!$D$5:$D$23*(AG10/Assumptions!$D$13)+Staffing!$E$5:$E$23+ABS(Staffing!$D$5:$D$23*(AG10/Assumptions!$D$13)-Staffing!$E$5:$E$23))/2)*Staffing!$I$5:$I$23*(1+Assumptions!$B$36*Staffing!$J$5:$J$23))/12</f>
        <v>13683.137254902</v>
      </c>
      <c r="AH25" s="21" t="n">
        <f aca="false">SUMPRODUCT((Staffing!$F$5:$F$23&lt;=AH4)*(Staffing!$C$5:$C$23="Residential")*((Staffing!$D$5:$D$23*(AH10/Assumptions!$D$13)+Staffing!$E$5:$E$23+ABS(Staffing!$D$5:$D$23*(AH10/Assumptions!$D$13)-Staffing!$E$5:$E$23))/2)*Staffing!$I$5:$I$23*(1+Assumptions!$B$36*Staffing!$J$5:$J$23))/12</f>
        <v>13683.137254902</v>
      </c>
      <c r="AI25" s="21" t="n">
        <f aca="false">SUMPRODUCT((Staffing!$F$5:$F$23&lt;=AI4)*(Staffing!$C$5:$C$23="Residential")*((Staffing!$D$5:$D$23*(AI10/Assumptions!$D$13)+Staffing!$E$5:$E$23+ABS(Staffing!$D$5:$D$23*(AI10/Assumptions!$D$13)-Staffing!$E$5:$E$23))/2)*Staffing!$I$5:$I$23*(1+Assumptions!$B$36*Staffing!$J$5:$J$23))/12</f>
        <v>13683.137254902</v>
      </c>
      <c r="AJ25" s="21" t="n">
        <f aca="false">SUMPRODUCT((Staffing!$F$5:$F$23&lt;=AJ4)*(Staffing!$C$5:$C$23="Residential")*((Staffing!$D$5:$D$23*(AJ10/Assumptions!$D$13)+Staffing!$E$5:$E$23+ABS(Staffing!$D$5:$D$23*(AJ10/Assumptions!$D$13)-Staffing!$E$5:$E$23))/2)*Staffing!$I$5:$I$23*(1+Assumptions!$B$36*Staffing!$J$5:$J$23))/12</f>
        <v>13683.137254902</v>
      </c>
      <c r="AK25" s="21" t="n">
        <f aca="false">SUMPRODUCT((Staffing!$F$5:$F$23&lt;=AK4)*(Staffing!$C$5:$C$23="Residential")*((Staffing!$D$5:$D$23*(AK10/Assumptions!$D$13)+Staffing!$E$5:$E$23+ABS(Staffing!$D$5:$D$23*(AK10/Assumptions!$D$13)-Staffing!$E$5:$E$23))/2)*Staffing!$I$5:$I$23*(1+Assumptions!$B$36*Staffing!$J$5:$J$23))/12</f>
        <v>13683.137254902</v>
      </c>
      <c r="AL25" s="21" t="n">
        <f aca="false">SUMPRODUCT((Staffing!$F$5:$F$23&lt;=AL4)*(Staffing!$C$5:$C$23="Residential")*((Staffing!$D$5:$D$23*(AL10/Assumptions!$D$13)+Staffing!$E$5:$E$23+ABS(Staffing!$D$5:$D$23*(AL10/Assumptions!$D$13)-Staffing!$E$5:$E$23))/2)*Staffing!$I$5:$I$23*(1+Assumptions!$B$36*Staffing!$J$5:$J$23))/12</f>
        <v>13683.137254902</v>
      </c>
      <c r="AM25" s="21" t="n">
        <f aca="false">SUMPRODUCT((Staffing!$F$5:$F$23&lt;=AM4)*(Staffing!$C$5:$C$23="Residential")*((Staffing!$D$5:$D$23*(AM10/Assumptions!$D$13)+Staffing!$E$5:$E$23+ABS(Staffing!$D$5:$D$23*(AM10/Assumptions!$D$13)-Staffing!$E$5:$E$23))/2)*Staffing!$I$5:$I$23*(1+Assumptions!$B$36*Staffing!$J$5:$J$23))/12</f>
        <v>13683.137254902</v>
      </c>
      <c r="AN25" s="21" t="n">
        <f aca="false">SUMPRODUCT((Staffing!$F$5:$F$23&lt;=AN4)*(Staffing!$C$5:$C$23="Residential")*((Staffing!$D$5:$D$23*(AN10/Assumptions!$D$13)+Staffing!$E$5:$E$23+ABS(Staffing!$D$5:$D$23*(AN10/Assumptions!$D$13)-Staffing!$E$5:$E$23))/2)*Staffing!$I$5:$I$23*(1+Assumptions!$B$36*Staffing!$J$5:$J$23))/12</f>
        <v>13683.137254902</v>
      </c>
      <c r="AO25" s="21" t="n">
        <f aca="false">SUMPRODUCT((Staffing!$F$5:$F$23&lt;=AO4)*(Staffing!$C$5:$C$23="Residential")*((Staffing!$D$5:$D$23*(AO10/Assumptions!$D$13)+Staffing!$E$5:$E$23+ABS(Staffing!$D$5:$D$23*(AO10/Assumptions!$D$13)-Staffing!$E$5:$E$23))/2)*Staffing!$I$5:$I$23*(1+Assumptions!$B$36*Staffing!$J$5:$J$23))/12</f>
        <v>13683.137254902</v>
      </c>
    </row>
    <row r="26" customFormat="false" ht="15" hidden="false" customHeight="false" outlineLevel="0" collapsed="false">
      <c r="A26" s="8" t="s">
        <v>264</v>
      </c>
      <c r="B26" s="2"/>
      <c r="C26" s="2"/>
      <c r="D26" s="2"/>
      <c r="E26" s="2"/>
      <c r="F26" s="21" t="n">
        <f aca="false">SUMPRODUCT((Staffing!$F$5:$F$23&lt;=F4)*(Staffing!$C$5:$C$23="Day program")*((Staffing!$D$5:$D$23*((F12+F13)/(Assumptions!$D$15+Assumptions!$D$17))+Staffing!$E$5:$E$23+ABS(Staffing!$D$5:$D$23*((F12+F13)/(Assumptions!$D$15+Assumptions!$D$17))-Staffing!$E$5:$E$23))/2)*Staffing!$I$5:$I$23*(1+Assumptions!$B$36*Staffing!$J$5:$J$23))/12</f>
        <v>0</v>
      </c>
      <c r="G26" s="21" t="n">
        <f aca="false">SUMPRODUCT((Staffing!$F$5:$F$23&lt;=G4)*(Staffing!$C$5:$C$23="Day program")*((Staffing!$D$5:$D$23*((G12+G13)/(Assumptions!$D$15+Assumptions!$D$17))+Staffing!$E$5:$E$23+ABS(Staffing!$D$5:$D$23*((G12+G13)/(Assumptions!$D$15+Assumptions!$D$17))-Staffing!$E$5:$E$23))/2)*Staffing!$I$5:$I$23*(1+Assumptions!$B$36*Staffing!$J$5:$J$23))/12</f>
        <v>0</v>
      </c>
      <c r="H26" s="21" t="n">
        <f aca="false">SUMPRODUCT((Staffing!$F$5:$F$23&lt;=H4)*(Staffing!$C$5:$C$23="Day program")*((Staffing!$D$5:$D$23*((H12+H13)/(Assumptions!$D$15+Assumptions!$D$17))+Staffing!$E$5:$E$23+ABS(Staffing!$D$5:$D$23*((H12+H13)/(Assumptions!$D$15+Assumptions!$D$17))-Staffing!$E$5:$E$23))/2)*Staffing!$I$5:$I$23*(1+Assumptions!$B$36*Staffing!$J$5:$J$23))/12</f>
        <v>0</v>
      </c>
      <c r="I26" s="21" t="n">
        <f aca="false">SUMPRODUCT((Staffing!$F$5:$F$23&lt;=I4)*(Staffing!$C$5:$C$23="Day program")*((Staffing!$D$5:$D$23*((I12+I13)/(Assumptions!$D$15+Assumptions!$D$17))+Staffing!$E$5:$E$23+ABS(Staffing!$D$5:$D$23*((I12+I13)/(Assumptions!$D$15+Assumptions!$D$17))-Staffing!$E$5:$E$23))/2)*Staffing!$I$5:$I$23*(1+Assumptions!$B$36*Staffing!$J$5:$J$23))/12</f>
        <v>0</v>
      </c>
      <c r="J26" s="21" t="n">
        <f aca="false">SUMPRODUCT((Staffing!$F$5:$F$23&lt;=J4)*(Staffing!$C$5:$C$23="Day program")*((Staffing!$D$5:$D$23*((J12+J13)/(Assumptions!$D$15+Assumptions!$D$17))+Staffing!$E$5:$E$23+ABS(Staffing!$D$5:$D$23*((J12+J13)/(Assumptions!$D$15+Assumptions!$D$17))-Staffing!$E$5:$E$23))/2)*Staffing!$I$5:$I$23*(1+Assumptions!$B$36*Staffing!$J$5:$J$23))/12</f>
        <v>0</v>
      </c>
      <c r="K26" s="21" t="n">
        <f aca="false">SUMPRODUCT((Staffing!$F$5:$F$23&lt;=K4)*(Staffing!$C$5:$C$23="Day program")*((Staffing!$D$5:$D$23*((K12+K13)/(Assumptions!$D$15+Assumptions!$D$17))+Staffing!$E$5:$E$23+ABS(Staffing!$D$5:$D$23*((K12+K13)/(Assumptions!$D$15+Assumptions!$D$17))-Staffing!$E$5:$E$23))/2)*Staffing!$I$5:$I$23*(1+Assumptions!$B$36*Staffing!$J$5:$J$23))/12</f>
        <v>0</v>
      </c>
      <c r="L26" s="21" t="n">
        <f aca="false">SUMPRODUCT((Staffing!$F$5:$F$23&lt;=L4)*(Staffing!$C$5:$C$23="Day program")*((Staffing!$D$5:$D$23*((L12+L13)/(Assumptions!$D$15+Assumptions!$D$17))+Staffing!$E$5:$E$23+ABS(Staffing!$D$5:$D$23*((L12+L13)/(Assumptions!$D$15+Assumptions!$D$17))-Staffing!$E$5:$E$23))/2)*Staffing!$I$5:$I$23*(1+Assumptions!$B$36*Staffing!$J$5:$J$23))/12</f>
        <v>0</v>
      </c>
      <c r="M26" s="21" t="n">
        <f aca="false">SUMPRODUCT((Staffing!$F$5:$F$23&lt;=M4)*(Staffing!$C$5:$C$23="Day program")*((Staffing!$D$5:$D$23*((M12+M13)/(Assumptions!$D$15+Assumptions!$D$17))+Staffing!$E$5:$E$23+ABS(Staffing!$D$5:$D$23*((M12+M13)/(Assumptions!$D$15+Assumptions!$D$17))-Staffing!$E$5:$E$23))/2)*Staffing!$I$5:$I$23*(1+Assumptions!$B$36*Staffing!$J$5:$J$23))/12</f>
        <v>6608.33333333333</v>
      </c>
      <c r="N26" s="21" t="n">
        <f aca="false">SUMPRODUCT((Staffing!$F$5:$F$23&lt;=N4)*(Staffing!$C$5:$C$23="Day program")*((Staffing!$D$5:$D$23*((N12+N13)/(Assumptions!$D$15+Assumptions!$D$17))+Staffing!$E$5:$E$23+ABS(Staffing!$D$5:$D$23*((N12+N13)/(Assumptions!$D$15+Assumptions!$D$17))-Staffing!$E$5:$E$23))/2)*Staffing!$I$5:$I$23*(1+Assumptions!$B$36*Staffing!$J$5:$J$23))/12</f>
        <v>6608.33333333333</v>
      </c>
      <c r="O26" s="21" t="n">
        <f aca="false">SUMPRODUCT((Staffing!$F$5:$F$23&lt;=O4)*(Staffing!$C$5:$C$23="Day program")*((Staffing!$D$5:$D$23*((O12+O13)/(Assumptions!$D$15+Assumptions!$D$17))+Staffing!$E$5:$E$23+ABS(Staffing!$D$5:$D$23*((O12+O13)/(Assumptions!$D$15+Assumptions!$D$17))-Staffing!$E$5:$E$23))/2)*Staffing!$I$5:$I$23*(1+Assumptions!$B$36*Staffing!$J$5:$J$23))/12</f>
        <v>6608.33333333333</v>
      </c>
      <c r="P26" s="21" t="n">
        <f aca="false">SUMPRODUCT((Staffing!$F$5:$F$23&lt;=P4)*(Staffing!$C$5:$C$23="Day program")*((Staffing!$D$5:$D$23*((P12+P13)/(Assumptions!$D$15+Assumptions!$D$17))+Staffing!$E$5:$E$23+ABS(Staffing!$D$5:$D$23*((P12+P13)/(Assumptions!$D$15+Assumptions!$D$17))-Staffing!$E$5:$E$23))/2)*Staffing!$I$5:$I$23*(1+Assumptions!$B$36*Staffing!$J$5:$J$23))/12</f>
        <v>6608.33333333333</v>
      </c>
      <c r="Q26" s="21" t="n">
        <f aca="false">SUMPRODUCT((Staffing!$F$5:$F$23&lt;=Q4)*(Staffing!$C$5:$C$23="Day program")*((Staffing!$D$5:$D$23*((Q12+Q13)/(Assumptions!$D$15+Assumptions!$D$17))+Staffing!$E$5:$E$23+ABS(Staffing!$D$5:$D$23*((Q12+Q13)/(Assumptions!$D$15+Assumptions!$D$17))-Staffing!$E$5:$E$23))/2)*Staffing!$I$5:$I$23*(1+Assumptions!$B$36*Staffing!$J$5:$J$23))/12</f>
        <v>6896.79232804233</v>
      </c>
      <c r="R26" s="21" t="n">
        <f aca="false">SUMPRODUCT((Staffing!$F$5:$F$23&lt;=R4)*(Staffing!$C$5:$C$23="Day program")*((Staffing!$D$5:$D$23*((R12+R13)/(Assumptions!$D$15+Assumptions!$D$17))+Staffing!$E$5:$E$23+ABS(Staffing!$D$5:$D$23*((R12+R13)/(Assumptions!$D$15+Assumptions!$D$17))-Staffing!$E$5:$E$23))/2)*Staffing!$I$5:$I$23*(1+Assumptions!$B$36*Staffing!$J$5:$J$23))/12</f>
        <v>8443.98148148148</v>
      </c>
      <c r="S26" s="21" t="n">
        <f aca="false">SUMPRODUCT((Staffing!$F$5:$F$23&lt;=S4)*(Staffing!$C$5:$C$23="Day program")*((Staffing!$D$5:$D$23*((S12+S13)/(Assumptions!$D$15+Assumptions!$D$17))+Staffing!$E$5:$E$23+ABS(Staffing!$D$5:$D$23*((S12+S13)/(Assumptions!$D$15+Assumptions!$D$17))-Staffing!$E$5:$E$23))/2)*Staffing!$I$5:$I$23*(1+Assumptions!$B$36*Staffing!$J$5:$J$23))/12</f>
        <v>9991.17063492063</v>
      </c>
      <c r="T26" s="21" t="n">
        <f aca="false">SUMPRODUCT((Staffing!$F$5:$F$23&lt;=T4)*(Staffing!$C$5:$C$23="Day program")*((Staffing!$D$5:$D$23*((T12+T13)/(Assumptions!$D$15+Assumptions!$D$17))+Staffing!$E$5:$E$23+ABS(Staffing!$D$5:$D$23*((T12+T13)/(Assumptions!$D$15+Assumptions!$D$17))-Staffing!$E$5:$E$23))/2)*Staffing!$I$5:$I$23*(1+Assumptions!$B$36*Staffing!$J$5:$J$23))/12</f>
        <v>11538.3597883598</v>
      </c>
      <c r="U26" s="21" t="n">
        <f aca="false">SUMPRODUCT((Staffing!$F$5:$F$23&lt;=U4)*(Staffing!$C$5:$C$23="Day program")*((Staffing!$D$5:$D$23*((U12+U13)/(Assumptions!$D$15+Assumptions!$D$17))+Staffing!$E$5:$E$23+ABS(Staffing!$D$5:$D$23*((U12+U13)/(Assumptions!$D$15+Assumptions!$D$17))-Staffing!$E$5:$E$23))/2)*Staffing!$I$5:$I$23*(1+Assumptions!$B$36*Staffing!$J$5:$J$23))/12</f>
        <v>12377.5132275132</v>
      </c>
      <c r="V26" s="21" t="n">
        <f aca="false">SUMPRODUCT((Staffing!$F$5:$F$23&lt;=V4)*(Staffing!$C$5:$C$23="Day program")*((Staffing!$D$5:$D$23*((V12+V13)/(Assumptions!$D$15+Assumptions!$D$17))+Staffing!$E$5:$E$23+ABS(Staffing!$D$5:$D$23*((V12+V13)/(Assumptions!$D$15+Assumptions!$D$17))-Staffing!$E$5:$E$23))/2)*Staffing!$I$5:$I$23*(1+Assumptions!$B$36*Staffing!$J$5:$J$23))/12</f>
        <v>13216.6666666667</v>
      </c>
      <c r="W26" s="21" t="n">
        <f aca="false">SUMPRODUCT((Staffing!$F$5:$F$23&lt;=W4)*(Staffing!$C$5:$C$23="Day program")*((Staffing!$D$5:$D$23*((W12+W13)/(Assumptions!$D$15+Assumptions!$D$17))+Staffing!$E$5:$E$23+ABS(Staffing!$D$5:$D$23*((W12+W13)/(Assumptions!$D$15+Assumptions!$D$17))-Staffing!$E$5:$E$23))/2)*Staffing!$I$5:$I$23*(1+Assumptions!$B$36*Staffing!$J$5:$J$23))/12</f>
        <v>13216.6666666667</v>
      </c>
      <c r="X26" s="21" t="n">
        <f aca="false">SUMPRODUCT((Staffing!$F$5:$F$23&lt;=X4)*(Staffing!$C$5:$C$23="Day program")*((Staffing!$D$5:$D$23*((X12+X13)/(Assumptions!$D$15+Assumptions!$D$17))+Staffing!$E$5:$E$23+ABS(Staffing!$D$5:$D$23*((X12+X13)/(Assumptions!$D$15+Assumptions!$D$17))-Staffing!$E$5:$E$23))/2)*Staffing!$I$5:$I$23*(1+Assumptions!$B$36*Staffing!$J$5:$J$23))/12</f>
        <v>13216.6666666667</v>
      </c>
      <c r="Y26" s="21" t="n">
        <f aca="false">SUMPRODUCT((Staffing!$F$5:$F$23&lt;=Y4)*(Staffing!$C$5:$C$23="Day program")*((Staffing!$D$5:$D$23*((Y12+Y13)/(Assumptions!$D$15+Assumptions!$D$17))+Staffing!$E$5:$E$23+ABS(Staffing!$D$5:$D$23*((Y12+Y13)/(Assumptions!$D$15+Assumptions!$D$17))-Staffing!$E$5:$E$23))/2)*Staffing!$I$5:$I$23*(1+Assumptions!$B$36*Staffing!$J$5:$J$23))/12</f>
        <v>13216.6666666667</v>
      </c>
      <c r="Z26" s="21" t="n">
        <f aca="false">SUMPRODUCT((Staffing!$F$5:$F$23&lt;=Z4)*(Staffing!$C$5:$C$23="Day program")*((Staffing!$D$5:$D$23*((Z12+Z13)/(Assumptions!$D$15+Assumptions!$D$17))+Staffing!$E$5:$E$23+ABS(Staffing!$D$5:$D$23*((Z12+Z13)/(Assumptions!$D$15+Assumptions!$D$17))-Staffing!$E$5:$E$23))/2)*Staffing!$I$5:$I$23*(1+Assumptions!$B$36*Staffing!$J$5:$J$23))/12</f>
        <v>13216.6666666667</v>
      </c>
      <c r="AA26" s="21" t="n">
        <f aca="false">SUMPRODUCT((Staffing!$F$5:$F$23&lt;=AA4)*(Staffing!$C$5:$C$23="Day program")*((Staffing!$D$5:$D$23*((AA12+AA13)/(Assumptions!$D$15+Assumptions!$D$17))+Staffing!$E$5:$E$23+ABS(Staffing!$D$5:$D$23*((AA12+AA13)/(Assumptions!$D$15+Assumptions!$D$17))-Staffing!$E$5:$E$23))/2)*Staffing!$I$5:$I$23*(1+Assumptions!$B$36*Staffing!$J$5:$J$23))/12</f>
        <v>13216.6666666667</v>
      </c>
      <c r="AB26" s="21" t="n">
        <f aca="false">SUMPRODUCT((Staffing!$F$5:$F$23&lt;=AB4)*(Staffing!$C$5:$C$23="Day program")*((Staffing!$D$5:$D$23*((AB12+AB13)/(Assumptions!$D$15+Assumptions!$D$17))+Staffing!$E$5:$E$23+ABS(Staffing!$D$5:$D$23*((AB12+AB13)/(Assumptions!$D$15+Assumptions!$D$17))-Staffing!$E$5:$E$23))/2)*Staffing!$I$5:$I$23*(1+Assumptions!$B$36*Staffing!$J$5:$J$23))/12</f>
        <v>13216.6666666667</v>
      </c>
      <c r="AC26" s="21" t="n">
        <f aca="false">SUMPRODUCT((Staffing!$F$5:$F$23&lt;=AC4)*(Staffing!$C$5:$C$23="Day program")*((Staffing!$D$5:$D$23*((AC12+AC13)/(Assumptions!$D$15+Assumptions!$D$17))+Staffing!$E$5:$E$23+ABS(Staffing!$D$5:$D$23*((AC12+AC13)/(Assumptions!$D$15+Assumptions!$D$17))-Staffing!$E$5:$E$23))/2)*Staffing!$I$5:$I$23*(1+Assumptions!$B$36*Staffing!$J$5:$J$23))/12</f>
        <v>13216.6666666667</v>
      </c>
      <c r="AD26" s="21" t="n">
        <f aca="false">SUMPRODUCT((Staffing!$F$5:$F$23&lt;=AD4)*(Staffing!$C$5:$C$23="Day program")*((Staffing!$D$5:$D$23*((AD12+AD13)/(Assumptions!$D$15+Assumptions!$D$17))+Staffing!$E$5:$E$23+ABS(Staffing!$D$5:$D$23*((AD12+AD13)/(Assumptions!$D$15+Assumptions!$D$17))-Staffing!$E$5:$E$23))/2)*Staffing!$I$5:$I$23*(1+Assumptions!$B$36*Staffing!$J$5:$J$23))/12</f>
        <v>13216.6666666667</v>
      </c>
      <c r="AE26" s="21" t="n">
        <f aca="false">SUMPRODUCT((Staffing!$F$5:$F$23&lt;=AE4)*(Staffing!$C$5:$C$23="Day program")*((Staffing!$D$5:$D$23*((AE12+AE13)/(Assumptions!$D$15+Assumptions!$D$17))+Staffing!$E$5:$E$23+ABS(Staffing!$D$5:$D$23*((AE12+AE13)/(Assumptions!$D$15+Assumptions!$D$17))-Staffing!$E$5:$E$23))/2)*Staffing!$I$5:$I$23*(1+Assumptions!$B$36*Staffing!$J$5:$J$23))/12</f>
        <v>13216.6666666667</v>
      </c>
      <c r="AF26" s="21" t="n">
        <f aca="false">SUMPRODUCT((Staffing!$F$5:$F$23&lt;=AF4)*(Staffing!$C$5:$C$23="Day program")*((Staffing!$D$5:$D$23*((AF12+AF13)/(Assumptions!$D$15+Assumptions!$D$17))+Staffing!$E$5:$E$23+ABS(Staffing!$D$5:$D$23*((AF12+AF13)/(Assumptions!$D$15+Assumptions!$D$17))-Staffing!$E$5:$E$23))/2)*Staffing!$I$5:$I$23*(1+Assumptions!$B$36*Staffing!$J$5:$J$23))/12</f>
        <v>13216.6666666667</v>
      </c>
      <c r="AG26" s="21" t="n">
        <f aca="false">SUMPRODUCT((Staffing!$F$5:$F$23&lt;=AG4)*(Staffing!$C$5:$C$23="Day program")*((Staffing!$D$5:$D$23*((AG12+AG13)/(Assumptions!$D$15+Assumptions!$D$17))+Staffing!$E$5:$E$23+ABS(Staffing!$D$5:$D$23*((AG12+AG13)/(Assumptions!$D$15+Assumptions!$D$17))-Staffing!$E$5:$E$23))/2)*Staffing!$I$5:$I$23*(1+Assumptions!$B$36*Staffing!$J$5:$J$23))/12</f>
        <v>13216.6666666667</v>
      </c>
      <c r="AH26" s="21" t="n">
        <f aca="false">SUMPRODUCT((Staffing!$F$5:$F$23&lt;=AH4)*(Staffing!$C$5:$C$23="Day program")*((Staffing!$D$5:$D$23*((AH12+AH13)/(Assumptions!$D$15+Assumptions!$D$17))+Staffing!$E$5:$E$23+ABS(Staffing!$D$5:$D$23*((AH12+AH13)/(Assumptions!$D$15+Assumptions!$D$17))-Staffing!$E$5:$E$23))/2)*Staffing!$I$5:$I$23*(1+Assumptions!$B$36*Staffing!$J$5:$J$23))/12</f>
        <v>13216.6666666667</v>
      </c>
      <c r="AI26" s="21" t="n">
        <f aca="false">SUMPRODUCT((Staffing!$F$5:$F$23&lt;=AI4)*(Staffing!$C$5:$C$23="Day program")*((Staffing!$D$5:$D$23*((AI12+AI13)/(Assumptions!$D$15+Assumptions!$D$17))+Staffing!$E$5:$E$23+ABS(Staffing!$D$5:$D$23*((AI12+AI13)/(Assumptions!$D$15+Assumptions!$D$17))-Staffing!$E$5:$E$23))/2)*Staffing!$I$5:$I$23*(1+Assumptions!$B$36*Staffing!$J$5:$J$23))/12</f>
        <v>13216.6666666667</v>
      </c>
      <c r="AJ26" s="21" t="n">
        <f aca="false">SUMPRODUCT((Staffing!$F$5:$F$23&lt;=AJ4)*(Staffing!$C$5:$C$23="Day program")*((Staffing!$D$5:$D$23*((AJ12+AJ13)/(Assumptions!$D$15+Assumptions!$D$17))+Staffing!$E$5:$E$23+ABS(Staffing!$D$5:$D$23*((AJ12+AJ13)/(Assumptions!$D$15+Assumptions!$D$17))-Staffing!$E$5:$E$23))/2)*Staffing!$I$5:$I$23*(1+Assumptions!$B$36*Staffing!$J$5:$J$23))/12</f>
        <v>13216.6666666667</v>
      </c>
      <c r="AK26" s="21" t="n">
        <f aca="false">SUMPRODUCT((Staffing!$F$5:$F$23&lt;=AK4)*(Staffing!$C$5:$C$23="Day program")*((Staffing!$D$5:$D$23*((AK12+AK13)/(Assumptions!$D$15+Assumptions!$D$17))+Staffing!$E$5:$E$23+ABS(Staffing!$D$5:$D$23*((AK12+AK13)/(Assumptions!$D$15+Assumptions!$D$17))-Staffing!$E$5:$E$23))/2)*Staffing!$I$5:$I$23*(1+Assumptions!$B$36*Staffing!$J$5:$J$23))/12</f>
        <v>13216.6666666667</v>
      </c>
      <c r="AL26" s="21" t="n">
        <f aca="false">SUMPRODUCT((Staffing!$F$5:$F$23&lt;=AL4)*(Staffing!$C$5:$C$23="Day program")*((Staffing!$D$5:$D$23*((AL12+AL13)/(Assumptions!$D$15+Assumptions!$D$17))+Staffing!$E$5:$E$23+ABS(Staffing!$D$5:$D$23*((AL12+AL13)/(Assumptions!$D$15+Assumptions!$D$17))-Staffing!$E$5:$E$23))/2)*Staffing!$I$5:$I$23*(1+Assumptions!$B$36*Staffing!$J$5:$J$23))/12</f>
        <v>13216.6666666667</v>
      </c>
      <c r="AM26" s="21" t="n">
        <f aca="false">SUMPRODUCT((Staffing!$F$5:$F$23&lt;=AM4)*(Staffing!$C$5:$C$23="Day program")*((Staffing!$D$5:$D$23*((AM12+AM13)/(Assumptions!$D$15+Assumptions!$D$17))+Staffing!$E$5:$E$23+ABS(Staffing!$D$5:$D$23*((AM12+AM13)/(Assumptions!$D$15+Assumptions!$D$17))-Staffing!$E$5:$E$23))/2)*Staffing!$I$5:$I$23*(1+Assumptions!$B$36*Staffing!$J$5:$J$23))/12</f>
        <v>13216.6666666667</v>
      </c>
      <c r="AN26" s="21" t="n">
        <f aca="false">SUMPRODUCT((Staffing!$F$5:$F$23&lt;=AN4)*(Staffing!$C$5:$C$23="Day program")*((Staffing!$D$5:$D$23*((AN12+AN13)/(Assumptions!$D$15+Assumptions!$D$17))+Staffing!$E$5:$E$23+ABS(Staffing!$D$5:$D$23*((AN12+AN13)/(Assumptions!$D$15+Assumptions!$D$17))-Staffing!$E$5:$E$23))/2)*Staffing!$I$5:$I$23*(1+Assumptions!$B$36*Staffing!$J$5:$J$23))/12</f>
        <v>13216.6666666667</v>
      </c>
      <c r="AO26" s="21" t="n">
        <f aca="false">SUMPRODUCT((Staffing!$F$5:$F$23&lt;=AO4)*(Staffing!$C$5:$C$23="Day program")*((Staffing!$D$5:$D$23*((AO12+AO13)/(Assumptions!$D$15+Assumptions!$D$17))+Staffing!$E$5:$E$23+ABS(Staffing!$D$5:$D$23*((AO12+AO13)/(Assumptions!$D$15+Assumptions!$D$17))-Staffing!$E$5:$E$23))/2)*Staffing!$I$5:$I$23*(1+Assumptions!$B$36*Staffing!$J$5:$J$23))/12</f>
        <v>13216.6666666667</v>
      </c>
    </row>
    <row r="27" customFormat="false" ht="15" hidden="false" customHeight="false" outlineLevel="0" collapsed="false">
      <c r="A27" s="8" t="s">
        <v>265</v>
      </c>
      <c r="B27" s="2"/>
      <c r="C27" s="2"/>
      <c r="D27" s="2"/>
      <c r="E27" s="2"/>
      <c r="F27" s="21" t="n">
        <f aca="false">SUMPRODUCT((Staffing!$F$5:$F$23&lt;=F4)*(Staffing!$C$5:$C$23="Outpatient")*((Staffing!$D$5:$D$23*(F14/Assumptions!$D$19)+Staffing!$E$5:$E$23+ABS(Staffing!$D$5:$D$23*(F14/Assumptions!$D$19)-Staffing!$E$5:$E$23))/2)*Staffing!$I$5:$I$23*(1+Assumptions!$B$36*Staffing!$J$5:$J$23))/12</f>
        <v>0</v>
      </c>
      <c r="G27" s="21" t="n">
        <f aca="false">SUMPRODUCT((Staffing!$F$5:$F$23&lt;=G4)*(Staffing!$C$5:$C$23="Outpatient")*((Staffing!$D$5:$D$23*(G14/Assumptions!$D$19)+Staffing!$E$5:$E$23+ABS(Staffing!$D$5:$D$23*(G14/Assumptions!$D$19)-Staffing!$E$5:$E$23))/2)*Staffing!$I$5:$I$23*(1+Assumptions!$B$36*Staffing!$J$5:$J$23))/12</f>
        <v>0</v>
      </c>
      <c r="H27" s="21" t="n">
        <f aca="false">SUMPRODUCT((Staffing!$F$5:$F$23&lt;=H4)*(Staffing!$C$5:$C$23="Outpatient")*((Staffing!$D$5:$D$23*(H14/Assumptions!$D$19)+Staffing!$E$5:$E$23+ABS(Staffing!$D$5:$D$23*(H14/Assumptions!$D$19)-Staffing!$E$5:$E$23))/2)*Staffing!$I$5:$I$23*(1+Assumptions!$B$36*Staffing!$J$5:$J$23))/12</f>
        <v>0</v>
      </c>
      <c r="I27" s="21" t="n">
        <f aca="false">SUMPRODUCT((Staffing!$F$5:$F$23&lt;=I4)*(Staffing!$C$5:$C$23="Outpatient")*((Staffing!$D$5:$D$23*(I14/Assumptions!$D$19)+Staffing!$E$5:$E$23+ABS(Staffing!$D$5:$D$23*(I14/Assumptions!$D$19)-Staffing!$E$5:$E$23))/2)*Staffing!$I$5:$I$23*(1+Assumptions!$B$36*Staffing!$J$5:$J$23))/12</f>
        <v>0</v>
      </c>
      <c r="J27" s="21" t="n">
        <f aca="false">SUMPRODUCT((Staffing!$F$5:$F$23&lt;=J4)*(Staffing!$C$5:$C$23="Outpatient")*((Staffing!$D$5:$D$23*(J14/Assumptions!$D$19)+Staffing!$E$5:$E$23+ABS(Staffing!$D$5:$D$23*(J14/Assumptions!$D$19)-Staffing!$E$5:$E$23))/2)*Staffing!$I$5:$I$23*(1+Assumptions!$B$36*Staffing!$J$5:$J$23))/12</f>
        <v>0</v>
      </c>
      <c r="K27" s="21" t="n">
        <f aca="false">SUMPRODUCT((Staffing!$F$5:$F$23&lt;=K4)*(Staffing!$C$5:$C$23="Outpatient")*((Staffing!$D$5:$D$23*(K14/Assumptions!$D$19)+Staffing!$E$5:$E$23+ABS(Staffing!$D$5:$D$23*(K14/Assumptions!$D$19)-Staffing!$E$5:$E$23))/2)*Staffing!$I$5:$I$23*(1+Assumptions!$B$36*Staffing!$J$5:$J$23))/12</f>
        <v>0</v>
      </c>
      <c r="L27" s="21" t="n">
        <f aca="false">SUMPRODUCT((Staffing!$F$5:$F$23&lt;=L4)*(Staffing!$C$5:$C$23="Outpatient")*((Staffing!$D$5:$D$23*(L14/Assumptions!$D$19)+Staffing!$E$5:$E$23+ABS(Staffing!$D$5:$D$23*(L14/Assumptions!$D$19)-Staffing!$E$5:$E$23))/2)*Staffing!$I$5:$I$23*(1+Assumptions!$B$36*Staffing!$J$5:$J$23))/12</f>
        <v>0</v>
      </c>
      <c r="M27" s="21" t="n">
        <f aca="false">SUMPRODUCT((Staffing!$F$5:$F$23&lt;=M4)*(Staffing!$C$5:$C$23="Outpatient")*((Staffing!$D$5:$D$23*(M14/Assumptions!$D$19)+Staffing!$E$5:$E$23+ABS(Staffing!$D$5:$D$23*(M14/Assumptions!$D$19)-Staffing!$E$5:$E$23))/2)*Staffing!$I$5:$I$23*(1+Assumptions!$B$36*Staffing!$J$5:$J$23))/12</f>
        <v>0</v>
      </c>
      <c r="N27" s="21" t="n">
        <f aca="false">SUMPRODUCT((Staffing!$F$5:$F$23&lt;=N4)*(Staffing!$C$5:$C$23="Outpatient")*((Staffing!$D$5:$D$23*(N14/Assumptions!$D$19)+Staffing!$E$5:$E$23+ABS(Staffing!$D$5:$D$23*(N14/Assumptions!$D$19)-Staffing!$E$5:$E$23))/2)*Staffing!$I$5:$I$23*(1+Assumptions!$B$36*Staffing!$J$5:$J$23))/12</f>
        <v>0</v>
      </c>
      <c r="O27" s="21" t="n">
        <f aca="false">SUMPRODUCT((Staffing!$F$5:$F$23&lt;=O4)*(Staffing!$C$5:$C$23="Outpatient")*((Staffing!$D$5:$D$23*(O14/Assumptions!$D$19)+Staffing!$E$5:$E$23+ABS(Staffing!$D$5:$D$23*(O14/Assumptions!$D$19)-Staffing!$E$5:$E$23))/2)*Staffing!$I$5:$I$23*(1+Assumptions!$B$36*Staffing!$J$5:$J$23))/12</f>
        <v>0</v>
      </c>
      <c r="P27" s="21" t="n">
        <f aca="false">SUMPRODUCT((Staffing!$F$5:$F$23&lt;=P4)*(Staffing!$C$5:$C$23="Outpatient")*((Staffing!$D$5:$D$23*(P14/Assumptions!$D$19)+Staffing!$E$5:$E$23+ABS(Staffing!$D$5:$D$23*(P14/Assumptions!$D$19)-Staffing!$E$5:$E$23))/2)*Staffing!$I$5:$I$23*(1+Assumptions!$B$36*Staffing!$J$5:$J$23))/12</f>
        <v>0</v>
      </c>
      <c r="Q27" s="21" t="n">
        <f aca="false">SUMPRODUCT((Staffing!$F$5:$F$23&lt;=Q4)*(Staffing!$C$5:$C$23="Outpatient")*((Staffing!$D$5:$D$23*(Q14/Assumptions!$D$19)+Staffing!$E$5:$E$23+ABS(Staffing!$D$5:$D$23*(Q14/Assumptions!$D$19)-Staffing!$E$5:$E$23))/2)*Staffing!$I$5:$I$23*(1+Assumptions!$B$36*Staffing!$J$5:$J$23))/12</f>
        <v>0</v>
      </c>
      <c r="R27" s="21" t="n">
        <f aca="false">SUMPRODUCT((Staffing!$F$5:$F$23&lt;=R4)*(Staffing!$C$5:$C$23="Outpatient")*((Staffing!$D$5:$D$23*(R14/Assumptions!$D$19)+Staffing!$E$5:$E$23+ABS(Staffing!$D$5:$D$23*(R14/Assumptions!$D$19)-Staffing!$E$5:$E$23))/2)*Staffing!$I$5:$I$23*(1+Assumptions!$B$36*Staffing!$J$5:$J$23))/12</f>
        <v>0</v>
      </c>
      <c r="S27" s="21" t="n">
        <f aca="false">SUMPRODUCT((Staffing!$F$5:$F$23&lt;=S4)*(Staffing!$C$5:$C$23="Outpatient")*((Staffing!$D$5:$D$23*(S14/Assumptions!$D$19)+Staffing!$E$5:$E$23+ABS(Staffing!$D$5:$D$23*(S14/Assumptions!$D$19)-Staffing!$E$5:$E$23))/2)*Staffing!$I$5:$I$23*(1+Assumptions!$B$36*Staffing!$J$5:$J$23))/12</f>
        <v>0</v>
      </c>
      <c r="T27" s="21" t="n">
        <f aca="false">SUMPRODUCT((Staffing!$F$5:$F$23&lt;=T4)*(Staffing!$C$5:$C$23="Outpatient")*((Staffing!$D$5:$D$23*(T14/Assumptions!$D$19)+Staffing!$E$5:$E$23+ABS(Staffing!$D$5:$D$23*(T14/Assumptions!$D$19)-Staffing!$E$5:$E$23))/2)*Staffing!$I$5:$I$23*(1+Assumptions!$B$36*Staffing!$J$5:$J$23))/12</f>
        <v>0</v>
      </c>
      <c r="U27" s="21" t="n">
        <f aca="false">SUMPRODUCT((Staffing!$F$5:$F$23&lt;=U4)*(Staffing!$C$5:$C$23="Outpatient")*((Staffing!$D$5:$D$23*(U14/Assumptions!$D$19)+Staffing!$E$5:$E$23+ABS(Staffing!$D$5:$D$23*(U14/Assumptions!$D$19)-Staffing!$E$5:$E$23))/2)*Staffing!$I$5:$I$23*(1+Assumptions!$B$36*Staffing!$J$5:$J$23))/12</f>
        <v>0</v>
      </c>
      <c r="V27" s="21" t="n">
        <f aca="false">SUMPRODUCT((Staffing!$F$5:$F$23&lt;=V4)*(Staffing!$C$5:$C$23="Outpatient")*((Staffing!$D$5:$D$23*(V14/Assumptions!$D$19)+Staffing!$E$5:$E$23+ABS(Staffing!$D$5:$D$23*(V14/Assumptions!$D$19)-Staffing!$E$5:$E$23))/2)*Staffing!$I$5:$I$23*(1+Assumptions!$B$36*Staffing!$J$5:$J$23))/12</f>
        <v>0</v>
      </c>
      <c r="W27" s="21" t="n">
        <f aca="false">SUMPRODUCT((Staffing!$F$5:$F$23&lt;=W4)*(Staffing!$C$5:$C$23="Outpatient")*((Staffing!$D$5:$D$23*(W14/Assumptions!$D$19)+Staffing!$E$5:$E$23+ABS(Staffing!$D$5:$D$23*(W14/Assumptions!$D$19)-Staffing!$E$5:$E$23))/2)*Staffing!$I$5:$I$23*(1+Assumptions!$B$36*Staffing!$J$5:$J$23))/12</f>
        <v>0</v>
      </c>
      <c r="X27" s="21" t="n">
        <f aca="false">SUMPRODUCT((Staffing!$F$5:$F$23&lt;=X4)*(Staffing!$C$5:$C$23="Outpatient")*((Staffing!$D$5:$D$23*(X14/Assumptions!$D$19)+Staffing!$E$5:$E$23+ABS(Staffing!$D$5:$D$23*(X14/Assumptions!$D$19)-Staffing!$E$5:$E$23))/2)*Staffing!$I$5:$I$23*(1+Assumptions!$B$36*Staffing!$J$5:$J$23))/12</f>
        <v>0</v>
      </c>
      <c r="Y27" s="21" t="n">
        <f aca="false">SUMPRODUCT((Staffing!$F$5:$F$23&lt;=Y4)*(Staffing!$C$5:$C$23="Outpatient")*((Staffing!$D$5:$D$23*(Y14/Assumptions!$D$19)+Staffing!$E$5:$E$23+ABS(Staffing!$D$5:$D$23*(Y14/Assumptions!$D$19)-Staffing!$E$5:$E$23))/2)*Staffing!$I$5:$I$23*(1+Assumptions!$B$36*Staffing!$J$5:$J$23))/12</f>
        <v>0</v>
      </c>
      <c r="Z27" s="21" t="n">
        <f aca="false">SUMPRODUCT((Staffing!$F$5:$F$23&lt;=Z4)*(Staffing!$C$5:$C$23="Outpatient")*((Staffing!$D$5:$D$23*(Z14/Assumptions!$D$19)+Staffing!$E$5:$E$23+ABS(Staffing!$D$5:$D$23*(Z14/Assumptions!$D$19)-Staffing!$E$5:$E$23))/2)*Staffing!$I$5:$I$23*(1+Assumptions!$B$36*Staffing!$J$5:$J$23))/12</f>
        <v>0</v>
      </c>
      <c r="AA27" s="21" t="n">
        <f aca="false">SUMPRODUCT((Staffing!$F$5:$F$23&lt;=AA4)*(Staffing!$C$5:$C$23="Outpatient")*((Staffing!$D$5:$D$23*(AA14/Assumptions!$D$19)+Staffing!$E$5:$E$23+ABS(Staffing!$D$5:$D$23*(AA14/Assumptions!$D$19)-Staffing!$E$5:$E$23))/2)*Staffing!$I$5:$I$23*(1+Assumptions!$B$36*Staffing!$J$5:$J$23))/12</f>
        <v>0</v>
      </c>
      <c r="AB27" s="21" t="n">
        <f aca="false">SUMPRODUCT((Staffing!$F$5:$F$23&lt;=AB4)*(Staffing!$C$5:$C$23="Outpatient")*((Staffing!$D$5:$D$23*(AB14/Assumptions!$D$19)+Staffing!$E$5:$E$23+ABS(Staffing!$D$5:$D$23*(AB14/Assumptions!$D$19)-Staffing!$E$5:$E$23))/2)*Staffing!$I$5:$I$23*(1+Assumptions!$B$36*Staffing!$J$5:$J$23))/12</f>
        <v>0</v>
      </c>
      <c r="AC27" s="21" t="n">
        <f aca="false">SUMPRODUCT((Staffing!$F$5:$F$23&lt;=AC4)*(Staffing!$C$5:$C$23="Outpatient")*((Staffing!$D$5:$D$23*(AC14/Assumptions!$D$19)+Staffing!$E$5:$E$23+ABS(Staffing!$D$5:$D$23*(AC14/Assumptions!$D$19)-Staffing!$E$5:$E$23))/2)*Staffing!$I$5:$I$23*(1+Assumptions!$B$36*Staffing!$J$5:$J$23))/12</f>
        <v>0</v>
      </c>
      <c r="AD27" s="21" t="n">
        <f aca="false">SUMPRODUCT((Staffing!$F$5:$F$23&lt;=AD4)*(Staffing!$C$5:$C$23="Outpatient")*((Staffing!$D$5:$D$23*(AD14/Assumptions!$D$19)+Staffing!$E$5:$E$23+ABS(Staffing!$D$5:$D$23*(AD14/Assumptions!$D$19)-Staffing!$E$5:$E$23))/2)*Staffing!$I$5:$I$23*(1+Assumptions!$B$36*Staffing!$J$5:$J$23))/12</f>
        <v>0</v>
      </c>
      <c r="AE27" s="21" t="n">
        <f aca="false">SUMPRODUCT((Staffing!$F$5:$F$23&lt;=AE4)*(Staffing!$C$5:$C$23="Outpatient")*((Staffing!$D$5:$D$23*(AE14/Assumptions!$D$19)+Staffing!$E$5:$E$23+ABS(Staffing!$D$5:$D$23*(AE14/Assumptions!$D$19)-Staffing!$E$5:$E$23))/2)*Staffing!$I$5:$I$23*(1+Assumptions!$B$36*Staffing!$J$5:$J$23))/12</f>
        <v>0</v>
      </c>
      <c r="AF27" s="21" t="n">
        <f aca="false">SUMPRODUCT((Staffing!$F$5:$F$23&lt;=AF4)*(Staffing!$C$5:$C$23="Outpatient")*((Staffing!$D$5:$D$23*(AF14/Assumptions!$D$19)+Staffing!$E$5:$E$23+ABS(Staffing!$D$5:$D$23*(AF14/Assumptions!$D$19)-Staffing!$E$5:$E$23))/2)*Staffing!$I$5:$I$23*(1+Assumptions!$B$36*Staffing!$J$5:$J$23))/12</f>
        <v>0</v>
      </c>
      <c r="AG27" s="21" t="n">
        <f aca="false">SUMPRODUCT((Staffing!$F$5:$F$23&lt;=AG4)*(Staffing!$C$5:$C$23="Outpatient")*((Staffing!$D$5:$D$23*(AG14/Assumptions!$D$19)+Staffing!$E$5:$E$23+ABS(Staffing!$D$5:$D$23*(AG14/Assumptions!$D$19)-Staffing!$E$5:$E$23))/2)*Staffing!$I$5:$I$23*(1+Assumptions!$B$36*Staffing!$J$5:$J$23))/12</f>
        <v>0</v>
      </c>
      <c r="AH27" s="21" t="n">
        <f aca="false">SUMPRODUCT((Staffing!$F$5:$F$23&lt;=AH4)*(Staffing!$C$5:$C$23="Outpatient")*((Staffing!$D$5:$D$23*(AH14/Assumptions!$D$19)+Staffing!$E$5:$E$23+ABS(Staffing!$D$5:$D$23*(AH14/Assumptions!$D$19)-Staffing!$E$5:$E$23))/2)*Staffing!$I$5:$I$23*(1+Assumptions!$B$36*Staffing!$J$5:$J$23))/12</f>
        <v>0</v>
      </c>
      <c r="AI27" s="21" t="n">
        <f aca="false">SUMPRODUCT((Staffing!$F$5:$F$23&lt;=AI4)*(Staffing!$C$5:$C$23="Outpatient")*((Staffing!$D$5:$D$23*(AI14/Assumptions!$D$19)+Staffing!$E$5:$E$23+ABS(Staffing!$D$5:$D$23*(AI14/Assumptions!$D$19)-Staffing!$E$5:$E$23))/2)*Staffing!$I$5:$I$23*(1+Assumptions!$B$36*Staffing!$J$5:$J$23))/12</f>
        <v>0</v>
      </c>
      <c r="AJ27" s="21" t="n">
        <f aca="false">SUMPRODUCT((Staffing!$F$5:$F$23&lt;=AJ4)*(Staffing!$C$5:$C$23="Outpatient")*((Staffing!$D$5:$D$23*(AJ14/Assumptions!$D$19)+Staffing!$E$5:$E$23+ABS(Staffing!$D$5:$D$23*(AJ14/Assumptions!$D$19)-Staffing!$E$5:$E$23))/2)*Staffing!$I$5:$I$23*(1+Assumptions!$B$36*Staffing!$J$5:$J$23))/12</f>
        <v>0</v>
      </c>
      <c r="AK27" s="21" t="n">
        <f aca="false">SUMPRODUCT((Staffing!$F$5:$F$23&lt;=AK4)*(Staffing!$C$5:$C$23="Outpatient")*((Staffing!$D$5:$D$23*(AK14/Assumptions!$D$19)+Staffing!$E$5:$E$23+ABS(Staffing!$D$5:$D$23*(AK14/Assumptions!$D$19)-Staffing!$E$5:$E$23))/2)*Staffing!$I$5:$I$23*(1+Assumptions!$B$36*Staffing!$J$5:$J$23))/12</f>
        <v>0</v>
      </c>
      <c r="AL27" s="21" t="n">
        <f aca="false">SUMPRODUCT((Staffing!$F$5:$F$23&lt;=AL4)*(Staffing!$C$5:$C$23="Outpatient")*((Staffing!$D$5:$D$23*(AL14/Assumptions!$D$19)+Staffing!$E$5:$E$23+ABS(Staffing!$D$5:$D$23*(AL14/Assumptions!$D$19)-Staffing!$E$5:$E$23))/2)*Staffing!$I$5:$I$23*(1+Assumptions!$B$36*Staffing!$J$5:$J$23))/12</f>
        <v>0</v>
      </c>
      <c r="AM27" s="21" t="n">
        <f aca="false">SUMPRODUCT((Staffing!$F$5:$F$23&lt;=AM4)*(Staffing!$C$5:$C$23="Outpatient")*((Staffing!$D$5:$D$23*(AM14/Assumptions!$D$19)+Staffing!$E$5:$E$23+ABS(Staffing!$D$5:$D$23*(AM14/Assumptions!$D$19)-Staffing!$E$5:$E$23))/2)*Staffing!$I$5:$I$23*(1+Assumptions!$B$36*Staffing!$J$5:$J$23))/12</f>
        <v>0</v>
      </c>
      <c r="AN27" s="21" t="n">
        <f aca="false">SUMPRODUCT((Staffing!$F$5:$F$23&lt;=AN4)*(Staffing!$C$5:$C$23="Outpatient")*((Staffing!$D$5:$D$23*(AN14/Assumptions!$D$19)+Staffing!$E$5:$E$23+ABS(Staffing!$D$5:$D$23*(AN14/Assumptions!$D$19)-Staffing!$E$5:$E$23))/2)*Staffing!$I$5:$I$23*(1+Assumptions!$B$36*Staffing!$J$5:$J$23))/12</f>
        <v>0</v>
      </c>
      <c r="AO27" s="21" t="n">
        <f aca="false">SUMPRODUCT((Staffing!$F$5:$F$23&lt;=AO4)*(Staffing!$C$5:$C$23="Outpatient")*((Staffing!$D$5:$D$23*(AO14/Assumptions!$D$19)+Staffing!$E$5:$E$23+ABS(Staffing!$D$5:$D$23*(AO14/Assumptions!$D$19)-Staffing!$E$5:$E$23))/2)*Staffing!$I$5:$I$23*(1+Assumptions!$B$36*Staffing!$J$5:$J$23))/12</f>
        <v>0</v>
      </c>
    </row>
    <row r="28" customFormat="false" ht="15" hidden="false" customHeight="false" outlineLevel="0" collapsed="false">
      <c r="A28" s="6" t="s">
        <v>266</v>
      </c>
      <c r="B28" s="2"/>
      <c r="C28" s="2"/>
      <c r="D28" s="2"/>
      <c r="E28" s="2"/>
      <c r="F28" s="24" t="n">
        <f aca="false">SUM(F24:F27)*F7*(1+Assumptions!$D$37)</f>
        <v>22366.6666666667</v>
      </c>
      <c r="G28" s="24" t="n">
        <f aca="false">SUM(G24:G27)*G7*(1+Assumptions!$D$37)</f>
        <v>22366.6666666667</v>
      </c>
      <c r="H28" s="24" t="n">
        <f aca="false">SUM(H24:H27)*H7*(1+Assumptions!$D$37)</f>
        <v>42496.6666666667</v>
      </c>
      <c r="I28" s="24" t="n">
        <f aca="false">SUM(I24:I27)*I7*(1+Assumptions!$D$37)</f>
        <v>54239.1666666667</v>
      </c>
      <c r="J28" s="24" t="n">
        <f aca="false">SUM(J24:J27)*J7*(1+Assumptions!$D$37)</f>
        <v>202820.933333333</v>
      </c>
      <c r="K28" s="24" t="n">
        <f aca="false">SUM(K24:K27)*K7*(1+Assumptions!$D$37)</f>
        <v>202820.933333333</v>
      </c>
      <c r="L28" s="24" t="n">
        <f aca="false">SUM(L24:L27)*L7*(1+Assumptions!$D$37)</f>
        <v>204103.72745098</v>
      </c>
      <c r="M28" s="24" t="n">
        <f aca="false">SUM(M24:M27)*M7*(1+Assumptions!$D$37)</f>
        <v>213425.364705882</v>
      </c>
      <c r="N28" s="24" t="n">
        <f aca="false">SUM(N24:N27)*N7*(1+Assumptions!$D$37)</f>
        <v>215135.756862745</v>
      </c>
      <c r="O28" s="24" t="n">
        <f aca="false">SUM(O24:O27)*O7*(1+Assumptions!$D$37)</f>
        <v>216161.992156863</v>
      </c>
      <c r="P28" s="24" t="n">
        <f aca="false">SUM(P24:P27)*P7*(1+Assumptions!$D$37)</f>
        <v>216846.149019608</v>
      </c>
      <c r="Q28" s="24" t="n">
        <f aca="false">SUM(Q24:Q27)*Q7*(1+Assumptions!$D$37)</f>
        <v>217676.571560847</v>
      </c>
      <c r="R28" s="24" t="n">
        <f aca="false">SUM(R24:R27)*R7*(1+Assumptions!$D$37)</f>
        <v>225959.834018519</v>
      </c>
      <c r="S28" s="24" t="n">
        <f aca="false">SUM(S24:S27)*S7*(1+Assumptions!$D$37)</f>
        <v>227712.799329365</v>
      </c>
      <c r="T28" s="24" t="n">
        <f aca="false">SUM(T24:T27)*T7*(1+Assumptions!$D$37)</f>
        <v>229465.764640212</v>
      </c>
      <c r="U28" s="24" t="n">
        <f aca="false">SUM(U24:U27)*U7*(1+Assumptions!$D$37)</f>
        <v>230416.525486773</v>
      </c>
      <c r="V28" s="24" t="n">
        <f aca="false">SUM(V24:V27)*V7*(1+Assumptions!$D$37)</f>
        <v>231367.286333333</v>
      </c>
      <c r="W28" s="24" t="n">
        <f aca="false">SUM(W24:W27)*W7*(1+Assumptions!$D$37)</f>
        <v>231367.286333333</v>
      </c>
      <c r="X28" s="24" t="n">
        <f aca="false">SUM(X24:X27)*X7*(1+Assumptions!$D$37)</f>
        <v>231367.286333333</v>
      </c>
      <c r="Y28" s="24" t="n">
        <f aca="false">SUM(Y24:Y27)*Y7*(1+Assumptions!$D$37)</f>
        <v>231367.286333333</v>
      </c>
      <c r="Z28" s="24" t="n">
        <f aca="false">SUM(Z24:Z27)*Z7*(1+Assumptions!$D$37)</f>
        <v>231367.286333333</v>
      </c>
      <c r="AA28" s="24" t="n">
        <f aca="false">SUM(AA24:AA27)*AA7*(1+Assumptions!$D$37)</f>
        <v>231367.286333333</v>
      </c>
      <c r="AB28" s="24" t="n">
        <f aca="false">SUM(AB24:AB27)*AB7*(1+Assumptions!$D$37)</f>
        <v>231367.286333333</v>
      </c>
      <c r="AC28" s="24" t="n">
        <f aca="false">SUM(AC24:AC27)*AC7*(1+Assumptions!$D$37)</f>
        <v>231367.286333333</v>
      </c>
      <c r="AD28" s="24" t="n">
        <f aca="false">SUM(AD24:AD27)*AD7*(1+Assumptions!$D$37)</f>
        <v>238852.671435098</v>
      </c>
      <c r="AE28" s="24" t="n">
        <f aca="false">SUM(AE24:AE27)*AE7*(1+Assumptions!$D$37)</f>
        <v>238852.671435098</v>
      </c>
      <c r="AF28" s="24" t="n">
        <f aca="false">SUM(AF24:AF27)*AF7*(1+Assumptions!$D$37)</f>
        <v>238852.671435098</v>
      </c>
      <c r="AG28" s="24" t="n">
        <f aca="false">SUM(AG24:AG27)*AG7*(1+Assumptions!$D$37)</f>
        <v>238852.671435098</v>
      </c>
      <c r="AH28" s="24" t="n">
        <f aca="false">SUM(AH24:AH27)*AH7*(1+Assumptions!$D$37)</f>
        <v>238852.671435098</v>
      </c>
      <c r="AI28" s="24" t="n">
        <f aca="false">SUM(AI24:AI27)*AI7*(1+Assumptions!$D$37)</f>
        <v>238852.671435098</v>
      </c>
      <c r="AJ28" s="24" t="n">
        <f aca="false">SUM(AJ24:AJ27)*AJ7*(1+Assumptions!$D$37)</f>
        <v>238852.671435098</v>
      </c>
      <c r="AK28" s="24" t="n">
        <f aca="false">SUM(AK24:AK27)*AK7*(1+Assumptions!$D$37)</f>
        <v>238852.671435098</v>
      </c>
      <c r="AL28" s="24" t="n">
        <f aca="false">SUM(AL24:AL27)*AL7*(1+Assumptions!$D$37)</f>
        <v>238852.671435098</v>
      </c>
      <c r="AM28" s="24" t="n">
        <f aca="false">SUM(AM24:AM27)*AM7*(1+Assumptions!$D$37)</f>
        <v>238852.671435098</v>
      </c>
      <c r="AN28" s="24" t="n">
        <f aca="false">SUM(AN24:AN27)*AN7*(1+Assumptions!$D$37)</f>
        <v>238852.671435098</v>
      </c>
      <c r="AO28" s="24" t="n">
        <f aca="false">SUM(AO24:AO27)*AO7*(1+Assumptions!$D$37)</f>
        <v>238852.671435098</v>
      </c>
    </row>
    <row r="29" customFormat="false" ht="15" hidden="false" customHeight="false" outlineLevel="0" collapsed="false">
      <c r="A29" s="12" t="s">
        <v>267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customFormat="false" ht="15" hidden="false" customHeight="false" outlineLevel="0" collapsed="false">
      <c r="A30" s="8" t="s">
        <v>268</v>
      </c>
      <c r="B30" s="2"/>
      <c r="C30" s="2"/>
      <c r="D30" s="2"/>
      <c r="E30" s="2"/>
      <c r="F30" s="21" t="n">
        <f aca="false">IF(F6&gt;=0,Assumptions!$D$39*F7,IF(F4&gt;=Assumptions!$D$41,Assumptions!$D$39*Assumptions!$D$40,0))</f>
        <v>0</v>
      </c>
      <c r="G30" s="21" t="n">
        <f aca="false">IF(G6&gt;=0,Assumptions!$D$39*G7,IF(G4&gt;=Assumptions!$D$41,Assumptions!$D$39*Assumptions!$D$40,0))</f>
        <v>0</v>
      </c>
      <c r="H30" s="21" t="n">
        <f aca="false">IF(H6&gt;=0,Assumptions!$D$39*H7,IF(H4&gt;=Assumptions!$D$41,Assumptions!$D$39*Assumptions!$D$40,0))</f>
        <v>22500</v>
      </c>
      <c r="I30" s="21" t="n">
        <f aca="false">IF(I6&gt;=0,Assumptions!$D$39*I7,IF(I4&gt;=Assumptions!$D$41,Assumptions!$D$39*Assumptions!$D$40,0))</f>
        <v>22500</v>
      </c>
      <c r="J30" s="21" t="n">
        <f aca="false">IF(J6&gt;=0,Assumptions!$D$39*J7,IF(J4&gt;=Assumptions!$D$41,Assumptions!$D$39*Assumptions!$D$40,0))</f>
        <v>22500</v>
      </c>
      <c r="K30" s="21" t="n">
        <f aca="false">IF(K6&gt;=0,Assumptions!$D$39*K7,IF(K4&gt;=Assumptions!$D$41,Assumptions!$D$39*Assumptions!$D$40,0))</f>
        <v>45000</v>
      </c>
      <c r="L30" s="21" t="n">
        <f aca="false">IF(L6&gt;=0,Assumptions!$D$39*L7,IF(L4&gt;=Assumptions!$D$41,Assumptions!$D$39*Assumptions!$D$40,0))</f>
        <v>45000</v>
      </c>
      <c r="M30" s="21" t="n">
        <f aca="false">IF(M6&gt;=0,Assumptions!$D$39*M7,IF(M4&gt;=Assumptions!$D$41,Assumptions!$D$39*Assumptions!$D$40,0))</f>
        <v>45000</v>
      </c>
      <c r="N30" s="21" t="n">
        <f aca="false">IF(N6&gt;=0,Assumptions!$D$39*N7,IF(N4&gt;=Assumptions!$D$41,Assumptions!$D$39*Assumptions!$D$40,0))</f>
        <v>45000</v>
      </c>
      <c r="O30" s="21" t="n">
        <f aca="false">IF(O6&gt;=0,Assumptions!$D$39*O7,IF(O4&gt;=Assumptions!$D$41,Assumptions!$D$39*Assumptions!$D$40,0))</f>
        <v>45000</v>
      </c>
      <c r="P30" s="21" t="n">
        <f aca="false">IF(P6&gt;=0,Assumptions!$D$39*P7,IF(P4&gt;=Assumptions!$D$41,Assumptions!$D$39*Assumptions!$D$40,0))</f>
        <v>45000</v>
      </c>
      <c r="Q30" s="21" t="n">
        <f aca="false">IF(Q6&gt;=0,Assumptions!$D$39*Q7,IF(Q4&gt;=Assumptions!$D$41,Assumptions!$D$39*Assumptions!$D$40,0))</f>
        <v>45000</v>
      </c>
      <c r="R30" s="21" t="n">
        <f aca="false">IF(R6&gt;=0,Assumptions!$D$39*R7,IF(R4&gt;=Assumptions!$D$41,Assumptions!$D$39*Assumptions!$D$40,0))</f>
        <v>46350</v>
      </c>
      <c r="S30" s="21" t="n">
        <f aca="false">IF(S6&gt;=0,Assumptions!$D$39*S7,IF(S4&gt;=Assumptions!$D$41,Assumptions!$D$39*Assumptions!$D$40,0))</f>
        <v>46350</v>
      </c>
      <c r="T30" s="21" t="n">
        <f aca="false">IF(T6&gt;=0,Assumptions!$D$39*T7,IF(T4&gt;=Assumptions!$D$41,Assumptions!$D$39*Assumptions!$D$40,0))</f>
        <v>46350</v>
      </c>
      <c r="U30" s="21" t="n">
        <f aca="false">IF(U6&gt;=0,Assumptions!$D$39*U7,IF(U4&gt;=Assumptions!$D$41,Assumptions!$D$39*Assumptions!$D$40,0))</f>
        <v>46350</v>
      </c>
      <c r="V30" s="21" t="n">
        <f aca="false">IF(V6&gt;=0,Assumptions!$D$39*V7,IF(V4&gt;=Assumptions!$D$41,Assumptions!$D$39*Assumptions!$D$40,0))</f>
        <v>46350</v>
      </c>
      <c r="W30" s="21" t="n">
        <f aca="false">IF(W6&gt;=0,Assumptions!$D$39*W7,IF(W4&gt;=Assumptions!$D$41,Assumptions!$D$39*Assumptions!$D$40,0))</f>
        <v>46350</v>
      </c>
      <c r="X30" s="21" t="n">
        <f aca="false">IF(X6&gt;=0,Assumptions!$D$39*X7,IF(X4&gt;=Assumptions!$D$41,Assumptions!$D$39*Assumptions!$D$40,0))</f>
        <v>46350</v>
      </c>
      <c r="Y30" s="21" t="n">
        <f aca="false">IF(Y6&gt;=0,Assumptions!$D$39*Y7,IF(Y4&gt;=Assumptions!$D$41,Assumptions!$D$39*Assumptions!$D$40,0))</f>
        <v>46350</v>
      </c>
      <c r="Z30" s="21" t="n">
        <f aca="false">IF(Z6&gt;=0,Assumptions!$D$39*Z7,IF(Z4&gt;=Assumptions!$D$41,Assumptions!$D$39*Assumptions!$D$40,0))</f>
        <v>46350</v>
      </c>
      <c r="AA30" s="21" t="n">
        <f aca="false">IF(AA6&gt;=0,Assumptions!$D$39*AA7,IF(AA4&gt;=Assumptions!$D$41,Assumptions!$D$39*Assumptions!$D$40,0))</f>
        <v>46350</v>
      </c>
      <c r="AB30" s="21" t="n">
        <f aca="false">IF(AB6&gt;=0,Assumptions!$D$39*AB7,IF(AB4&gt;=Assumptions!$D$41,Assumptions!$D$39*Assumptions!$D$40,0))</f>
        <v>46350</v>
      </c>
      <c r="AC30" s="21" t="n">
        <f aca="false">IF(AC6&gt;=0,Assumptions!$D$39*AC7,IF(AC4&gt;=Assumptions!$D$41,Assumptions!$D$39*Assumptions!$D$40,0))</f>
        <v>46350</v>
      </c>
      <c r="AD30" s="21" t="n">
        <f aca="false">IF(AD6&gt;=0,Assumptions!$D$39*AD7,IF(AD4&gt;=Assumptions!$D$41,Assumptions!$D$39*Assumptions!$D$40,0))</f>
        <v>47740.5</v>
      </c>
      <c r="AE30" s="21" t="n">
        <f aca="false">IF(AE6&gt;=0,Assumptions!$D$39*AE7,IF(AE4&gt;=Assumptions!$D$41,Assumptions!$D$39*Assumptions!$D$40,0))</f>
        <v>47740.5</v>
      </c>
      <c r="AF30" s="21" t="n">
        <f aca="false">IF(AF6&gt;=0,Assumptions!$D$39*AF7,IF(AF4&gt;=Assumptions!$D$41,Assumptions!$D$39*Assumptions!$D$40,0))</f>
        <v>47740.5</v>
      </c>
      <c r="AG30" s="21" t="n">
        <f aca="false">IF(AG6&gt;=0,Assumptions!$D$39*AG7,IF(AG4&gt;=Assumptions!$D$41,Assumptions!$D$39*Assumptions!$D$40,0))</f>
        <v>47740.5</v>
      </c>
      <c r="AH30" s="21" t="n">
        <f aca="false">IF(AH6&gt;=0,Assumptions!$D$39*AH7,IF(AH4&gt;=Assumptions!$D$41,Assumptions!$D$39*Assumptions!$D$40,0))</f>
        <v>47740.5</v>
      </c>
      <c r="AI30" s="21" t="n">
        <f aca="false">IF(AI6&gt;=0,Assumptions!$D$39*AI7,IF(AI4&gt;=Assumptions!$D$41,Assumptions!$D$39*Assumptions!$D$40,0))</f>
        <v>47740.5</v>
      </c>
      <c r="AJ30" s="21" t="n">
        <f aca="false">IF(AJ6&gt;=0,Assumptions!$D$39*AJ7,IF(AJ4&gt;=Assumptions!$D$41,Assumptions!$D$39*Assumptions!$D$40,0))</f>
        <v>47740.5</v>
      </c>
      <c r="AK30" s="21" t="n">
        <f aca="false">IF(AK6&gt;=0,Assumptions!$D$39*AK7,IF(AK4&gt;=Assumptions!$D$41,Assumptions!$D$39*Assumptions!$D$40,0))</f>
        <v>47740.5</v>
      </c>
      <c r="AL30" s="21" t="n">
        <f aca="false">IF(AL6&gt;=0,Assumptions!$D$39*AL7,IF(AL4&gt;=Assumptions!$D$41,Assumptions!$D$39*Assumptions!$D$40,0))</f>
        <v>47740.5</v>
      </c>
      <c r="AM30" s="21" t="n">
        <f aca="false">IF(AM6&gt;=0,Assumptions!$D$39*AM7,IF(AM4&gt;=Assumptions!$D$41,Assumptions!$D$39*Assumptions!$D$40,0))</f>
        <v>47740.5</v>
      </c>
      <c r="AN30" s="21" t="n">
        <f aca="false">IF(AN6&gt;=0,Assumptions!$D$39*AN7,IF(AN4&gt;=Assumptions!$D$41,Assumptions!$D$39*Assumptions!$D$40,0))</f>
        <v>47740.5</v>
      </c>
      <c r="AO30" s="21" t="n">
        <f aca="false">IF(AO6&gt;=0,Assumptions!$D$39*AO7,IF(AO4&gt;=Assumptions!$D$41,Assumptions!$D$39*Assumptions!$D$40,0))</f>
        <v>47740.5</v>
      </c>
    </row>
    <row r="31" customFormat="false" ht="15" hidden="false" customHeight="false" outlineLevel="0" collapsed="false">
      <c r="A31" s="8" t="s">
        <v>269</v>
      </c>
      <c r="B31" s="2"/>
      <c r="C31" s="2"/>
      <c r="D31" s="2"/>
      <c r="E31" s="2"/>
      <c r="F31" s="21" t="n">
        <f aca="false">IF(F6&gt;=0,Assumptions!$D$42*F7,IF(F4&gt;=Assumptions!$D$44,Assumptions!$D$43,0))</f>
        <v>0</v>
      </c>
      <c r="G31" s="21" t="n">
        <f aca="false">IF(G6&gt;=0,Assumptions!$D$42*G7,IF(G4&gt;=Assumptions!$D$44,Assumptions!$D$43,0))</f>
        <v>0</v>
      </c>
      <c r="H31" s="21" t="n">
        <f aca="false">IF(H6&gt;=0,Assumptions!$D$42*H7,IF(H4&gt;=Assumptions!$D$44,Assumptions!$D$43,0))</f>
        <v>0</v>
      </c>
      <c r="I31" s="21" t="n">
        <f aca="false">IF(I6&gt;=0,Assumptions!$D$42*I7,IF(I4&gt;=Assumptions!$D$44,Assumptions!$D$43,0))</f>
        <v>4000</v>
      </c>
      <c r="J31" s="21" t="n">
        <f aca="false">IF(J6&gt;=0,Assumptions!$D$42*J7,IF(J4&gt;=Assumptions!$D$44,Assumptions!$D$43,0))</f>
        <v>4000</v>
      </c>
      <c r="K31" s="21" t="n">
        <f aca="false">IF(K6&gt;=0,Assumptions!$D$42*K7,IF(K4&gt;=Assumptions!$D$44,Assumptions!$D$43,0))</f>
        <v>12000</v>
      </c>
      <c r="L31" s="21" t="n">
        <f aca="false">IF(L6&gt;=0,Assumptions!$D$42*L7,IF(L4&gt;=Assumptions!$D$44,Assumptions!$D$43,0))</f>
        <v>12000</v>
      </c>
      <c r="M31" s="21" t="n">
        <f aca="false">IF(M6&gt;=0,Assumptions!$D$42*M7,IF(M4&gt;=Assumptions!$D$44,Assumptions!$D$43,0))</f>
        <v>12000</v>
      </c>
      <c r="N31" s="21" t="n">
        <f aca="false">IF(N6&gt;=0,Assumptions!$D$42*N7,IF(N4&gt;=Assumptions!$D$44,Assumptions!$D$43,0))</f>
        <v>12000</v>
      </c>
      <c r="O31" s="21" t="n">
        <f aca="false">IF(O6&gt;=0,Assumptions!$D$42*O7,IF(O4&gt;=Assumptions!$D$44,Assumptions!$D$43,0))</f>
        <v>12000</v>
      </c>
      <c r="P31" s="21" t="n">
        <f aca="false">IF(P6&gt;=0,Assumptions!$D$42*P7,IF(P4&gt;=Assumptions!$D$44,Assumptions!$D$43,0))</f>
        <v>12000</v>
      </c>
      <c r="Q31" s="21" t="n">
        <f aca="false">IF(Q6&gt;=0,Assumptions!$D$42*Q7,IF(Q4&gt;=Assumptions!$D$44,Assumptions!$D$43,0))</f>
        <v>12000</v>
      </c>
      <c r="R31" s="21" t="n">
        <f aca="false">IF(R6&gt;=0,Assumptions!$D$42*R7,IF(R4&gt;=Assumptions!$D$44,Assumptions!$D$43,0))</f>
        <v>12360</v>
      </c>
      <c r="S31" s="21" t="n">
        <f aca="false">IF(S6&gt;=0,Assumptions!$D$42*S7,IF(S4&gt;=Assumptions!$D$44,Assumptions!$D$43,0))</f>
        <v>12360</v>
      </c>
      <c r="T31" s="21" t="n">
        <f aca="false">IF(T6&gt;=0,Assumptions!$D$42*T7,IF(T4&gt;=Assumptions!$D$44,Assumptions!$D$43,0))</f>
        <v>12360</v>
      </c>
      <c r="U31" s="21" t="n">
        <f aca="false">IF(U6&gt;=0,Assumptions!$D$42*U7,IF(U4&gt;=Assumptions!$D$44,Assumptions!$D$43,0))</f>
        <v>12360</v>
      </c>
      <c r="V31" s="21" t="n">
        <f aca="false">IF(V6&gt;=0,Assumptions!$D$42*V7,IF(V4&gt;=Assumptions!$D$44,Assumptions!$D$43,0))</f>
        <v>12360</v>
      </c>
      <c r="W31" s="21" t="n">
        <f aca="false">IF(W6&gt;=0,Assumptions!$D$42*W7,IF(W4&gt;=Assumptions!$D$44,Assumptions!$D$43,0))</f>
        <v>12360</v>
      </c>
      <c r="X31" s="21" t="n">
        <f aca="false">IF(X6&gt;=0,Assumptions!$D$42*X7,IF(X4&gt;=Assumptions!$D$44,Assumptions!$D$43,0))</f>
        <v>12360</v>
      </c>
      <c r="Y31" s="21" t="n">
        <f aca="false">IF(Y6&gt;=0,Assumptions!$D$42*Y7,IF(Y4&gt;=Assumptions!$D$44,Assumptions!$D$43,0))</f>
        <v>12360</v>
      </c>
      <c r="Z31" s="21" t="n">
        <f aca="false">IF(Z6&gt;=0,Assumptions!$D$42*Z7,IF(Z4&gt;=Assumptions!$D$44,Assumptions!$D$43,0))</f>
        <v>12360</v>
      </c>
      <c r="AA31" s="21" t="n">
        <f aca="false">IF(AA6&gt;=0,Assumptions!$D$42*AA7,IF(AA4&gt;=Assumptions!$D$44,Assumptions!$D$43,0))</f>
        <v>12360</v>
      </c>
      <c r="AB31" s="21" t="n">
        <f aca="false">IF(AB6&gt;=0,Assumptions!$D$42*AB7,IF(AB4&gt;=Assumptions!$D$44,Assumptions!$D$43,0))</f>
        <v>12360</v>
      </c>
      <c r="AC31" s="21" t="n">
        <f aca="false">IF(AC6&gt;=0,Assumptions!$D$42*AC7,IF(AC4&gt;=Assumptions!$D$44,Assumptions!$D$43,0))</f>
        <v>12360</v>
      </c>
      <c r="AD31" s="21" t="n">
        <f aca="false">IF(AD6&gt;=0,Assumptions!$D$42*AD7,IF(AD4&gt;=Assumptions!$D$44,Assumptions!$D$43,0))</f>
        <v>12730.8</v>
      </c>
      <c r="AE31" s="21" t="n">
        <f aca="false">IF(AE6&gt;=0,Assumptions!$D$42*AE7,IF(AE4&gt;=Assumptions!$D$44,Assumptions!$D$43,0))</f>
        <v>12730.8</v>
      </c>
      <c r="AF31" s="21" t="n">
        <f aca="false">IF(AF6&gt;=0,Assumptions!$D$42*AF7,IF(AF4&gt;=Assumptions!$D$44,Assumptions!$D$43,0))</f>
        <v>12730.8</v>
      </c>
      <c r="AG31" s="21" t="n">
        <f aca="false">IF(AG6&gt;=0,Assumptions!$D$42*AG7,IF(AG4&gt;=Assumptions!$D$44,Assumptions!$D$43,0))</f>
        <v>12730.8</v>
      </c>
      <c r="AH31" s="21" t="n">
        <f aca="false">IF(AH6&gt;=0,Assumptions!$D$42*AH7,IF(AH4&gt;=Assumptions!$D$44,Assumptions!$D$43,0))</f>
        <v>12730.8</v>
      </c>
      <c r="AI31" s="21" t="n">
        <f aca="false">IF(AI6&gt;=0,Assumptions!$D$42*AI7,IF(AI4&gt;=Assumptions!$D$44,Assumptions!$D$43,0))</f>
        <v>12730.8</v>
      </c>
      <c r="AJ31" s="21" t="n">
        <f aca="false">IF(AJ6&gt;=0,Assumptions!$D$42*AJ7,IF(AJ4&gt;=Assumptions!$D$44,Assumptions!$D$43,0))</f>
        <v>12730.8</v>
      </c>
      <c r="AK31" s="21" t="n">
        <f aca="false">IF(AK6&gt;=0,Assumptions!$D$42*AK7,IF(AK4&gt;=Assumptions!$D$44,Assumptions!$D$43,0))</f>
        <v>12730.8</v>
      </c>
      <c r="AL31" s="21" t="n">
        <f aca="false">IF(AL6&gt;=0,Assumptions!$D$42*AL7,IF(AL4&gt;=Assumptions!$D$44,Assumptions!$D$43,0))</f>
        <v>12730.8</v>
      </c>
      <c r="AM31" s="21" t="n">
        <f aca="false">IF(AM6&gt;=0,Assumptions!$D$42*AM7,IF(AM4&gt;=Assumptions!$D$44,Assumptions!$D$43,0))</f>
        <v>12730.8</v>
      </c>
      <c r="AN31" s="21" t="n">
        <f aca="false">IF(AN6&gt;=0,Assumptions!$D$42*AN7,IF(AN4&gt;=Assumptions!$D$44,Assumptions!$D$43,0))</f>
        <v>12730.8</v>
      </c>
      <c r="AO31" s="21" t="n">
        <f aca="false">IF(AO6&gt;=0,Assumptions!$D$42*AO7,IF(AO4&gt;=Assumptions!$D$44,Assumptions!$D$43,0))</f>
        <v>12730.8</v>
      </c>
    </row>
    <row r="32" customFormat="false" ht="15" hidden="false" customHeight="false" outlineLevel="0" collapsed="false">
      <c r="A32" s="8" t="s">
        <v>270</v>
      </c>
      <c r="B32" s="2"/>
      <c r="C32" s="2"/>
      <c r="D32" s="2"/>
      <c r="E32" s="2"/>
      <c r="F32" s="21" t="n">
        <f aca="false">F11*Assumptions!$D$45</f>
        <v>0</v>
      </c>
      <c r="G32" s="21" t="n">
        <f aca="false">G11*Assumptions!$D$45</f>
        <v>0</v>
      </c>
      <c r="H32" s="21" t="n">
        <f aca="false">H11*Assumptions!$D$45</f>
        <v>0</v>
      </c>
      <c r="I32" s="21" t="n">
        <f aca="false">I11*Assumptions!$D$45</f>
        <v>0</v>
      </c>
      <c r="J32" s="21" t="n">
        <f aca="false">J11*Assumptions!$D$45</f>
        <v>0</v>
      </c>
      <c r="K32" s="21" t="n">
        <f aca="false">K11*Assumptions!$D$45</f>
        <v>3648</v>
      </c>
      <c r="L32" s="21" t="n">
        <f aca="false">L11*Assumptions!$D$45</f>
        <v>6080</v>
      </c>
      <c r="M32" s="21" t="n">
        <f aca="false">M11*Assumptions!$D$45</f>
        <v>7539.2</v>
      </c>
      <c r="N32" s="21" t="n">
        <f aca="false">N11*Assumptions!$D$45</f>
        <v>8755.2</v>
      </c>
      <c r="O32" s="21" t="n">
        <f aca="false">O11*Assumptions!$D$45</f>
        <v>9484.8</v>
      </c>
      <c r="P32" s="21" t="n">
        <f aca="false">P11*Assumptions!$D$45</f>
        <v>9971.2</v>
      </c>
      <c r="Q32" s="21" t="n">
        <f aca="false">Q11*Assumptions!$D$45</f>
        <v>10336</v>
      </c>
      <c r="R32" s="21" t="n">
        <f aca="false">R11*Assumptions!$D$45</f>
        <v>10336</v>
      </c>
      <c r="S32" s="21" t="n">
        <f aca="false">S11*Assumptions!$D$45</f>
        <v>10336</v>
      </c>
      <c r="T32" s="21" t="n">
        <f aca="false">T11*Assumptions!$D$45</f>
        <v>10336</v>
      </c>
      <c r="U32" s="21" t="n">
        <f aca="false">U11*Assumptions!$D$45</f>
        <v>10336</v>
      </c>
      <c r="V32" s="21" t="n">
        <f aca="false">V11*Assumptions!$D$45</f>
        <v>10336</v>
      </c>
      <c r="W32" s="21" t="n">
        <f aca="false">W11*Assumptions!$D$45</f>
        <v>10336</v>
      </c>
      <c r="X32" s="21" t="n">
        <f aca="false">X11*Assumptions!$D$45</f>
        <v>10336</v>
      </c>
      <c r="Y32" s="21" t="n">
        <f aca="false">Y11*Assumptions!$D$45</f>
        <v>10336</v>
      </c>
      <c r="Z32" s="21" t="n">
        <f aca="false">Z11*Assumptions!$D$45</f>
        <v>10336</v>
      </c>
      <c r="AA32" s="21" t="n">
        <f aca="false">AA11*Assumptions!$D$45</f>
        <v>10336</v>
      </c>
      <c r="AB32" s="21" t="n">
        <f aca="false">AB11*Assumptions!$D$45</f>
        <v>10336</v>
      </c>
      <c r="AC32" s="21" t="n">
        <f aca="false">AC11*Assumptions!$D$45</f>
        <v>10336</v>
      </c>
      <c r="AD32" s="21" t="n">
        <f aca="false">AD11*Assumptions!$D$45</f>
        <v>10700.8</v>
      </c>
      <c r="AE32" s="21" t="n">
        <f aca="false">AE11*Assumptions!$D$45</f>
        <v>10700.8</v>
      </c>
      <c r="AF32" s="21" t="n">
        <f aca="false">AF11*Assumptions!$D$45</f>
        <v>10700.8</v>
      </c>
      <c r="AG32" s="21" t="n">
        <f aca="false">AG11*Assumptions!$D$45</f>
        <v>10700.8</v>
      </c>
      <c r="AH32" s="21" t="n">
        <f aca="false">AH11*Assumptions!$D$45</f>
        <v>10700.8</v>
      </c>
      <c r="AI32" s="21" t="n">
        <f aca="false">AI11*Assumptions!$D$45</f>
        <v>10700.8</v>
      </c>
      <c r="AJ32" s="21" t="n">
        <f aca="false">AJ11*Assumptions!$D$45</f>
        <v>10700.8</v>
      </c>
      <c r="AK32" s="21" t="n">
        <f aca="false">AK11*Assumptions!$D$45</f>
        <v>10700.8</v>
      </c>
      <c r="AL32" s="21" t="n">
        <f aca="false">AL11*Assumptions!$D$45</f>
        <v>10700.8</v>
      </c>
      <c r="AM32" s="21" t="n">
        <f aca="false">AM11*Assumptions!$D$45</f>
        <v>10700.8</v>
      </c>
      <c r="AN32" s="21" t="n">
        <f aca="false">AN11*Assumptions!$D$45</f>
        <v>10700.8</v>
      </c>
      <c r="AO32" s="21" t="n">
        <f aca="false">AO11*Assumptions!$D$45</f>
        <v>10700.8</v>
      </c>
    </row>
    <row r="33" customFormat="false" ht="15" hidden="false" customHeight="false" outlineLevel="0" collapsed="false">
      <c r="A33" s="8" t="s">
        <v>271</v>
      </c>
      <c r="B33" s="2"/>
      <c r="C33" s="2"/>
      <c r="D33" s="2"/>
      <c r="E33" s="2"/>
      <c r="F33" s="21" t="n">
        <f aca="false">F11*Assumptions!$D$46+(F12*Assumptions!$D$9+F13*Assumptions!$D$10)*Assumptions!$D$47</f>
        <v>0</v>
      </c>
      <c r="G33" s="21" t="n">
        <f aca="false">G11*Assumptions!$D$46+(G12*Assumptions!$D$9+G13*Assumptions!$D$10)*Assumptions!$D$47</f>
        <v>0</v>
      </c>
      <c r="H33" s="21" t="n">
        <f aca="false">H11*Assumptions!$D$46+(H12*Assumptions!$D$9+H13*Assumptions!$D$10)*Assumptions!$D$47</f>
        <v>0</v>
      </c>
      <c r="I33" s="21" t="n">
        <f aca="false">I11*Assumptions!$D$46+(I12*Assumptions!$D$9+I13*Assumptions!$D$10)*Assumptions!$D$47</f>
        <v>0</v>
      </c>
      <c r="J33" s="21" t="n">
        <f aca="false">J11*Assumptions!$D$46+(J12*Assumptions!$D$9+J13*Assumptions!$D$10)*Assumptions!$D$47</f>
        <v>0</v>
      </c>
      <c r="K33" s="21" t="n">
        <f aca="false">K11*Assumptions!$D$46+(K12*Assumptions!$D$9+K13*Assumptions!$D$10)*Assumptions!$D$47</f>
        <v>3648</v>
      </c>
      <c r="L33" s="21" t="n">
        <f aca="false">L11*Assumptions!$D$46+(L12*Assumptions!$D$9+L13*Assumptions!$D$10)*Assumptions!$D$47</f>
        <v>6080</v>
      </c>
      <c r="M33" s="21" t="n">
        <f aca="false">M11*Assumptions!$D$46+(M12*Assumptions!$D$9+M13*Assumptions!$D$10)*Assumptions!$D$47</f>
        <v>7661.2625</v>
      </c>
      <c r="N33" s="21" t="n">
        <f aca="false">N11*Assumptions!$D$46+(N12*Assumptions!$D$9+N13*Assumptions!$D$10)*Assumptions!$D$47</f>
        <v>9114.65833333333</v>
      </c>
      <c r="O33" s="21" t="n">
        <f aca="false">O11*Assumptions!$D$46+(O12*Assumptions!$D$9+O13*Assumptions!$D$10)*Assumptions!$D$47</f>
        <v>10081.6541666667</v>
      </c>
      <c r="P33" s="21" t="n">
        <f aca="false">P11*Assumptions!$D$46+(P12*Assumptions!$D$9+P13*Assumptions!$D$10)*Assumptions!$D$47</f>
        <v>10805.45</v>
      </c>
      <c r="Q33" s="21" t="n">
        <f aca="false">Q11*Assumptions!$D$46+(Q12*Assumptions!$D$9+Q13*Assumptions!$D$10)*Assumptions!$D$47</f>
        <v>11407.6458333333</v>
      </c>
      <c r="R33" s="21" t="n">
        <f aca="false">R11*Assumptions!$D$46+(R12*Assumptions!$D$9+R13*Assumptions!$D$10)*Assumptions!$D$47</f>
        <v>11645.0416666667</v>
      </c>
      <c r="S33" s="21" t="n">
        <f aca="false">S11*Assumptions!$D$46+(S12*Assumptions!$D$9+S13*Assumptions!$D$10)*Assumptions!$D$47</f>
        <v>11882.4375</v>
      </c>
      <c r="T33" s="21" t="n">
        <f aca="false">T11*Assumptions!$D$46+(T12*Assumptions!$D$9+T13*Assumptions!$D$10)*Assumptions!$D$47</f>
        <v>12119.8333333333</v>
      </c>
      <c r="U33" s="21" t="n">
        <f aca="false">U11*Assumptions!$D$46+(U12*Assumptions!$D$9+U13*Assumptions!$D$10)*Assumptions!$D$47</f>
        <v>12235.1666666667</v>
      </c>
      <c r="V33" s="21" t="n">
        <f aca="false">V11*Assumptions!$D$46+(V12*Assumptions!$D$9+V13*Assumptions!$D$10)*Assumptions!$D$47</f>
        <v>12350.5</v>
      </c>
      <c r="W33" s="21" t="n">
        <f aca="false">W11*Assumptions!$D$46+(W12*Assumptions!$D$9+W13*Assumptions!$D$10)*Assumptions!$D$47</f>
        <v>12350.5</v>
      </c>
      <c r="X33" s="21" t="n">
        <f aca="false">X11*Assumptions!$D$46+(X12*Assumptions!$D$9+X13*Assumptions!$D$10)*Assumptions!$D$47</f>
        <v>12350.5</v>
      </c>
      <c r="Y33" s="21" t="n">
        <f aca="false">Y11*Assumptions!$D$46+(Y12*Assumptions!$D$9+Y13*Assumptions!$D$10)*Assumptions!$D$47</f>
        <v>12350.5</v>
      </c>
      <c r="Z33" s="21" t="n">
        <f aca="false">Z11*Assumptions!$D$46+(Z12*Assumptions!$D$9+Z13*Assumptions!$D$10)*Assumptions!$D$47</f>
        <v>12350.5</v>
      </c>
      <c r="AA33" s="21" t="n">
        <f aca="false">AA11*Assumptions!$D$46+(AA12*Assumptions!$D$9+AA13*Assumptions!$D$10)*Assumptions!$D$47</f>
        <v>12350.5</v>
      </c>
      <c r="AB33" s="21" t="n">
        <f aca="false">AB11*Assumptions!$D$46+(AB12*Assumptions!$D$9+AB13*Assumptions!$D$10)*Assumptions!$D$47</f>
        <v>12350.5</v>
      </c>
      <c r="AC33" s="21" t="n">
        <f aca="false">AC11*Assumptions!$D$46+(AC12*Assumptions!$D$9+AC13*Assumptions!$D$10)*Assumptions!$D$47</f>
        <v>12350.5</v>
      </c>
      <c r="AD33" s="21" t="n">
        <f aca="false">AD11*Assumptions!$D$46+(AD12*Assumptions!$D$9+AD13*Assumptions!$D$10)*Assumptions!$D$47</f>
        <v>12715.3</v>
      </c>
      <c r="AE33" s="21" t="n">
        <f aca="false">AE11*Assumptions!$D$46+(AE12*Assumptions!$D$9+AE13*Assumptions!$D$10)*Assumptions!$D$47</f>
        <v>12715.3</v>
      </c>
      <c r="AF33" s="21" t="n">
        <f aca="false">AF11*Assumptions!$D$46+(AF12*Assumptions!$D$9+AF13*Assumptions!$D$10)*Assumptions!$D$47</f>
        <v>12715.3</v>
      </c>
      <c r="AG33" s="21" t="n">
        <f aca="false">AG11*Assumptions!$D$46+(AG12*Assumptions!$D$9+AG13*Assumptions!$D$10)*Assumptions!$D$47</f>
        <v>12715.3</v>
      </c>
      <c r="AH33" s="21" t="n">
        <f aca="false">AH11*Assumptions!$D$46+(AH12*Assumptions!$D$9+AH13*Assumptions!$D$10)*Assumptions!$D$47</f>
        <v>12715.3</v>
      </c>
      <c r="AI33" s="21" t="n">
        <f aca="false">AI11*Assumptions!$D$46+(AI12*Assumptions!$D$9+AI13*Assumptions!$D$10)*Assumptions!$D$47</f>
        <v>12715.3</v>
      </c>
      <c r="AJ33" s="21" t="n">
        <f aca="false">AJ11*Assumptions!$D$46+(AJ12*Assumptions!$D$9+AJ13*Assumptions!$D$10)*Assumptions!$D$47</f>
        <v>12715.3</v>
      </c>
      <c r="AK33" s="21" t="n">
        <f aca="false">AK11*Assumptions!$D$46+(AK12*Assumptions!$D$9+AK13*Assumptions!$D$10)*Assumptions!$D$47</f>
        <v>12715.3</v>
      </c>
      <c r="AL33" s="21" t="n">
        <f aca="false">AL11*Assumptions!$D$46+(AL12*Assumptions!$D$9+AL13*Assumptions!$D$10)*Assumptions!$D$47</f>
        <v>12715.3</v>
      </c>
      <c r="AM33" s="21" t="n">
        <f aca="false">AM11*Assumptions!$D$46+(AM12*Assumptions!$D$9+AM13*Assumptions!$D$10)*Assumptions!$D$47</f>
        <v>12715.3</v>
      </c>
      <c r="AN33" s="21" t="n">
        <f aca="false">AN11*Assumptions!$D$46+(AN12*Assumptions!$D$9+AN13*Assumptions!$D$10)*Assumptions!$D$47</f>
        <v>12715.3</v>
      </c>
      <c r="AO33" s="21" t="n">
        <f aca="false">AO11*Assumptions!$D$46+(AO12*Assumptions!$D$9+AO13*Assumptions!$D$10)*Assumptions!$D$47</f>
        <v>12715.3</v>
      </c>
    </row>
    <row r="34" customFormat="false" ht="15" hidden="false" customHeight="false" outlineLevel="0" collapsed="false">
      <c r="A34" s="8" t="s">
        <v>272</v>
      </c>
      <c r="B34" s="2"/>
      <c r="C34" s="2"/>
      <c r="D34" s="2"/>
      <c r="E34" s="2"/>
      <c r="F34" s="21" t="n">
        <f aca="false">IF(F6&gt;=0,Assumptions!$D$48,0)</f>
        <v>0</v>
      </c>
      <c r="G34" s="21" t="n">
        <f aca="false">IF(G6&gt;=0,Assumptions!$D$48,0)</f>
        <v>0</v>
      </c>
      <c r="H34" s="21" t="n">
        <f aca="false">IF(H6&gt;=0,Assumptions!$D$48,0)</f>
        <v>0</v>
      </c>
      <c r="I34" s="21" t="n">
        <f aca="false">IF(I6&gt;=0,Assumptions!$D$48,0)</f>
        <v>0</v>
      </c>
      <c r="J34" s="21" t="n">
        <f aca="false">IF(J6&gt;=0,Assumptions!$D$48,0)</f>
        <v>0</v>
      </c>
      <c r="K34" s="21" t="n">
        <f aca="false">IF(K6&gt;=0,Assumptions!$D$48,0)</f>
        <v>3000</v>
      </c>
      <c r="L34" s="21" t="n">
        <f aca="false">IF(L6&gt;=0,Assumptions!$D$48,0)</f>
        <v>3000</v>
      </c>
      <c r="M34" s="21" t="n">
        <f aca="false">IF(M6&gt;=0,Assumptions!$D$48,0)</f>
        <v>3000</v>
      </c>
      <c r="N34" s="21" t="n">
        <f aca="false">IF(N6&gt;=0,Assumptions!$D$48,0)</f>
        <v>3000</v>
      </c>
      <c r="O34" s="21" t="n">
        <f aca="false">IF(O6&gt;=0,Assumptions!$D$48,0)</f>
        <v>3000</v>
      </c>
      <c r="P34" s="21" t="n">
        <f aca="false">IF(P6&gt;=0,Assumptions!$D$48,0)</f>
        <v>3000</v>
      </c>
      <c r="Q34" s="21" t="n">
        <f aca="false">IF(Q6&gt;=0,Assumptions!$D$48,0)</f>
        <v>3000</v>
      </c>
      <c r="R34" s="21" t="n">
        <f aca="false">IF(R6&gt;=0,Assumptions!$D$48,0)</f>
        <v>3000</v>
      </c>
      <c r="S34" s="21" t="n">
        <f aca="false">IF(S6&gt;=0,Assumptions!$D$48,0)</f>
        <v>3000</v>
      </c>
      <c r="T34" s="21" t="n">
        <f aca="false">IF(T6&gt;=0,Assumptions!$D$48,0)</f>
        <v>3000</v>
      </c>
      <c r="U34" s="21" t="n">
        <f aca="false">IF(U6&gt;=0,Assumptions!$D$48,0)</f>
        <v>3000</v>
      </c>
      <c r="V34" s="21" t="n">
        <f aca="false">IF(V6&gt;=0,Assumptions!$D$48,0)</f>
        <v>3000</v>
      </c>
      <c r="W34" s="21" t="n">
        <f aca="false">IF(W6&gt;=0,Assumptions!$D$48,0)</f>
        <v>3000</v>
      </c>
      <c r="X34" s="21" t="n">
        <f aca="false">IF(X6&gt;=0,Assumptions!$D$48,0)</f>
        <v>3000</v>
      </c>
      <c r="Y34" s="21" t="n">
        <f aca="false">IF(Y6&gt;=0,Assumptions!$D$48,0)</f>
        <v>3000</v>
      </c>
      <c r="Z34" s="21" t="n">
        <f aca="false">IF(Z6&gt;=0,Assumptions!$D$48,0)</f>
        <v>3000</v>
      </c>
      <c r="AA34" s="21" t="n">
        <f aca="false">IF(AA6&gt;=0,Assumptions!$D$48,0)</f>
        <v>3000</v>
      </c>
      <c r="AB34" s="21" t="n">
        <f aca="false">IF(AB6&gt;=0,Assumptions!$D$48,0)</f>
        <v>3000</v>
      </c>
      <c r="AC34" s="21" t="n">
        <f aca="false">IF(AC6&gt;=0,Assumptions!$D$48,0)</f>
        <v>3000</v>
      </c>
      <c r="AD34" s="21" t="n">
        <f aca="false">IF(AD6&gt;=0,Assumptions!$D$48,0)</f>
        <v>3000</v>
      </c>
      <c r="AE34" s="21" t="n">
        <f aca="false">IF(AE6&gt;=0,Assumptions!$D$48,0)</f>
        <v>3000</v>
      </c>
      <c r="AF34" s="21" t="n">
        <f aca="false">IF(AF6&gt;=0,Assumptions!$D$48,0)</f>
        <v>3000</v>
      </c>
      <c r="AG34" s="21" t="n">
        <f aca="false">IF(AG6&gt;=0,Assumptions!$D$48,0)</f>
        <v>3000</v>
      </c>
      <c r="AH34" s="21" t="n">
        <f aca="false">IF(AH6&gt;=0,Assumptions!$D$48,0)</f>
        <v>3000</v>
      </c>
      <c r="AI34" s="21" t="n">
        <f aca="false">IF(AI6&gt;=0,Assumptions!$D$48,0)</f>
        <v>3000</v>
      </c>
      <c r="AJ34" s="21" t="n">
        <f aca="false">IF(AJ6&gt;=0,Assumptions!$D$48,0)</f>
        <v>3000</v>
      </c>
      <c r="AK34" s="21" t="n">
        <f aca="false">IF(AK6&gt;=0,Assumptions!$D$48,0)</f>
        <v>3000</v>
      </c>
      <c r="AL34" s="21" t="n">
        <f aca="false">IF(AL6&gt;=0,Assumptions!$D$48,0)</f>
        <v>3000</v>
      </c>
      <c r="AM34" s="21" t="n">
        <f aca="false">IF(AM6&gt;=0,Assumptions!$D$48,0)</f>
        <v>3000</v>
      </c>
      <c r="AN34" s="21" t="n">
        <f aca="false">IF(AN6&gt;=0,Assumptions!$D$48,0)</f>
        <v>3000</v>
      </c>
      <c r="AO34" s="21" t="n">
        <f aca="false">IF(AO6&gt;=0,Assumptions!$D$48,0)</f>
        <v>3000</v>
      </c>
    </row>
    <row r="35" customFormat="false" ht="15" hidden="false" customHeight="false" outlineLevel="0" collapsed="false">
      <c r="A35" s="8" t="s">
        <v>273</v>
      </c>
      <c r="B35" s="2"/>
      <c r="C35" s="2"/>
      <c r="D35" s="2"/>
      <c r="E35" s="2"/>
      <c r="F35" s="21" t="n">
        <f aca="false">IF(F6&gt;=0,Assumptions!$D$49,0)</f>
        <v>0</v>
      </c>
      <c r="G35" s="21" t="n">
        <f aca="false">IF(G6&gt;=0,Assumptions!$D$49,0)</f>
        <v>0</v>
      </c>
      <c r="H35" s="21" t="n">
        <f aca="false">IF(H6&gt;=0,Assumptions!$D$49,0)</f>
        <v>0</v>
      </c>
      <c r="I35" s="21" t="n">
        <f aca="false">IF(I6&gt;=0,Assumptions!$D$49,0)</f>
        <v>0</v>
      </c>
      <c r="J35" s="21" t="n">
        <f aca="false">IF(J6&gt;=0,Assumptions!$D$49,0)</f>
        <v>0</v>
      </c>
      <c r="K35" s="21" t="n">
        <f aca="false">IF(K6&gt;=0,Assumptions!$D$49,0)</f>
        <v>8000</v>
      </c>
      <c r="L35" s="21" t="n">
        <f aca="false">IF(L6&gt;=0,Assumptions!$D$49,0)</f>
        <v>8000</v>
      </c>
      <c r="M35" s="21" t="n">
        <f aca="false">IF(M6&gt;=0,Assumptions!$D$49,0)</f>
        <v>8000</v>
      </c>
      <c r="N35" s="21" t="n">
        <f aca="false">IF(N6&gt;=0,Assumptions!$D$49,0)</f>
        <v>8000</v>
      </c>
      <c r="O35" s="21" t="n">
        <f aca="false">IF(O6&gt;=0,Assumptions!$D$49,0)</f>
        <v>8000</v>
      </c>
      <c r="P35" s="21" t="n">
        <f aca="false">IF(P6&gt;=0,Assumptions!$D$49,0)</f>
        <v>8000</v>
      </c>
      <c r="Q35" s="21" t="n">
        <f aca="false">IF(Q6&gt;=0,Assumptions!$D$49,0)</f>
        <v>8000</v>
      </c>
      <c r="R35" s="21" t="n">
        <f aca="false">IF(R6&gt;=0,Assumptions!$D$49,0)</f>
        <v>8000</v>
      </c>
      <c r="S35" s="21" t="n">
        <f aca="false">IF(S6&gt;=0,Assumptions!$D$49,0)</f>
        <v>8000</v>
      </c>
      <c r="T35" s="21" t="n">
        <f aca="false">IF(T6&gt;=0,Assumptions!$D$49,0)</f>
        <v>8000</v>
      </c>
      <c r="U35" s="21" t="n">
        <f aca="false">IF(U6&gt;=0,Assumptions!$D$49,0)</f>
        <v>8000</v>
      </c>
      <c r="V35" s="21" t="n">
        <f aca="false">IF(V6&gt;=0,Assumptions!$D$49,0)</f>
        <v>8000</v>
      </c>
      <c r="W35" s="21" t="n">
        <f aca="false">IF(W6&gt;=0,Assumptions!$D$49,0)</f>
        <v>8000</v>
      </c>
      <c r="X35" s="21" t="n">
        <f aca="false">IF(X6&gt;=0,Assumptions!$D$49,0)</f>
        <v>8000</v>
      </c>
      <c r="Y35" s="21" t="n">
        <f aca="false">IF(Y6&gt;=0,Assumptions!$D$49,0)</f>
        <v>8000</v>
      </c>
      <c r="Z35" s="21" t="n">
        <f aca="false">IF(Z6&gt;=0,Assumptions!$D$49,0)</f>
        <v>8000</v>
      </c>
      <c r="AA35" s="21" t="n">
        <f aca="false">IF(AA6&gt;=0,Assumptions!$D$49,0)</f>
        <v>8000</v>
      </c>
      <c r="AB35" s="21" t="n">
        <f aca="false">IF(AB6&gt;=0,Assumptions!$D$49,0)</f>
        <v>8000</v>
      </c>
      <c r="AC35" s="21" t="n">
        <f aca="false">IF(AC6&gt;=0,Assumptions!$D$49,0)</f>
        <v>8000</v>
      </c>
      <c r="AD35" s="21" t="n">
        <f aca="false">IF(AD6&gt;=0,Assumptions!$D$49,0)</f>
        <v>8000</v>
      </c>
      <c r="AE35" s="21" t="n">
        <f aca="false">IF(AE6&gt;=0,Assumptions!$D$49,0)</f>
        <v>8000</v>
      </c>
      <c r="AF35" s="21" t="n">
        <f aca="false">IF(AF6&gt;=0,Assumptions!$D$49,0)</f>
        <v>8000</v>
      </c>
      <c r="AG35" s="21" t="n">
        <f aca="false">IF(AG6&gt;=0,Assumptions!$D$49,0)</f>
        <v>8000</v>
      </c>
      <c r="AH35" s="21" t="n">
        <f aca="false">IF(AH6&gt;=0,Assumptions!$D$49,0)</f>
        <v>8000</v>
      </c>
      <c r="AI35" s="21" t="n">
        <f aca="false">IF(AI6&gt;=0,Assumptions!$D$49,0)</f>
        <v>8000</v>
      </c>
      <c r="AJ35" s="21" t="n">
        <f aca="false">IF(AJ6&gt;=0,Assumptions!$D$49,0)</f>
        <v>8000</v>
      </c>
      <c r="AK35" s="21" t="n">
        <f aca="false">IF(AK6&gt;=0,Assumptions!$D$49,0)</f>
        <v>8000</v>
      </c>
      <c r="AL35" s="21" t="n">
        <f aca="false">IF(AL6&gt;=0,Assumptions!$D$49,0)</f>
        <v>8000</v>
      </c>
      <c r="AM35" s="21" t="n">
        <f aca="false">IF(AM6&gt;=0,Assumptions!$D$49,0)</f>
        <v>8000</v>
      </c>
      <c r="AN35" s="21" t="n">
        <f aca="false">IF(AN6&gt;=0,Assumptions!$D$49,0)</f>
        <v>8000</v>
      </c>
      <c r="AO35" s="21" t="n">
        <f aca="false">IF(AO6&gt;=0,Assumptions!$D$49,0)</f>
        <v>8000</v>
      </c>
    </row>
    <row r="36" customFormat="false" ht="15" hidden="false" customHeight="false" outlineLevel="0" collapsed="false">
      <c r="A36" s="8" t="s">
        <v>274</v>
      </c>
      <c r="B36" s="2"/>
      <c r="C36" s="2"/>
      <c r="D36" s="2"/>
      <c r="E36" s="2"/>
      <c r="F36" s="21" t="n">
        <f aca="false">IF(F4&gt;=Assumptions!$D$51,Assumptions!$D$50,0)</f>
        <v>0</v>
      </c>
      <c r="G36" s="21" t="n">
        <f aca="false">IF(G4&gt;=Assumptions!$D$51,Assumptions!$D$50,0)</f>
        <v>0</v>
      </c>
      <c r="H36" s="21" t="n">
        <f aca="false">IF(H4&gt;=Assumptions!$D$51,Assumptions!$D$50,0)</f>
        <v>5000</v>
      </c>
      <c r="I36" s="21" t="n">
        <f aca="false">IF(I4&gt;=Assumptions!$D$51,Assumptions!$D$50,0)</f>
        <v>5000</v>
      </c>
      <c r="J36" s="21" t="n">
        <f aca="false">IF(J4&gt;=Assumptions!$D$51,Assumptions!$D$50,0)</f>
        <v>5000</v>
      </c>
      <c r="K36" s="21" t="n">
        <f aca="false">IF(K4&gt;=Assumptions!$D$51,Assumptions!$D$50,0)</f>
        <v>5000</v>
      </c>
      <c r="L36" s="21" t="n">
        <f aca="false">IF(L4&gt;=Assumptions!$D$51,Assumptions!$D$50,0)</f>
        <v>5000</v>
      </c>
      <c r="M36" s="21" t="n">
        <f aca="false">IF(M4&gt;=Assumptions!$D$51,Assumptions!$D$50,0)</f>
        <v>5000</v>
      </c>
      <c r="N36" s="21" t="n">
        <f aca="false">IF(N4&gt;=Assumptions!$D$51,Assumptions!$D$50,0)</f>
        <v>5000</v>
      </c>
      <c r="O36" s="21" t="n">
        <f aca="false">IF(O4&gt;=Assumptions!$D$51,Assumptions!$D$50,0)</f>
        <v>5000</v>
      </c>
      <c r="P36" s="21" t="n">
        <f aca="false">IF(P4&gt;=Assumptions!$D$51,Assumptions!$D$50,0)</f>
        <v>5000</v>
      </c>
      <c r="Q36" s="21" t="n">
        <f aca="false">IF(Q4&gt;=Assumptions!$D$51,Assumptions!$D$50,0)</f>
        <v>5000</v>
      </c>
      <c r="R36" s="21" t="n">
        <f aca="false">IF(R4&gt;=Assumptions!$D$51,Assumptions!$D$50,0)</f>
        <v>5000</v>
      </c>
      <c r="S36" s="21" t="n">
        <f aca="false">IF(S4&gt;=Assumptions!$D$51,Assumptions!$D$50,0)</f>
        <v>5000</v>
      </c>
      <c r="T36" s="21" t="n">
        <f aca="false">IF(T4&gt;=Assumptions!$D$51,Assumptions!$D$50,0)</f>
        <v>5000</v>
      </c>
      <c r="U36" s="21" t="n">
        <f aca="false">IF(U4&gt;=Assumptions!$D$51,Assumptions!$D$50,0)</f>
        <v>5000</v>
      </c>
      <c r="V36" s="21" t="n">
        <f aca="false">IF(V4&gt;=Assumptions!$D$51,Assumptions!$D$50,0)</f>
        <v>5000</v>
      </c>
      <c r="W36" s="21" t="n">
        <f aca="false">IF(W4&gt;=Assumptions!$D$51,Assumptions!$D$50,0)</f>
        <v>5000</v>
      </c>
      <c r="X36" s="21" t="n">
        <f aca="false">IF(X4&gt;=Assumptions!$D$51,Assumptions!$D$50,0)</f>
        <v>5000</v>
      </c>
      <c r="Y36" s="21" t="n">
        <f aca="false">IF(Y4&gt;=Assumptions!$D$51,Assumptions!$D$50,0)</f>
        <v>5000</v>
      </c>
      <c r="Z36" s="21" t="n">
        <f aca="false">IF(Z4&gt;=Assumptions!$D$51,Assumptions!$D$50,0)</f>
        <v>5000</v>
      </c>
      <c r="AA36" s="21" t="n">
        <f aca="false">IF(AA4&gt;=Assumptions!$D$51,Assumptions!$D$50,0)</f>
        <v>5000</v>
      </c>
      <c r="AB36" s="21" t="n">
        <f aca="false">IF(AB4&gt;=Assumptions!$D$51,Assumptions!$D$50,0)</f>
        <v>5000</v>
      </c>
      <c r="AC36" s="21" t="n">
        <f aca="false">IF(AC4&gt;=Assumptions!$D$51,Assumptions!$D$50,0)</f>
        <v>5000</v>
      </c>
      <c r="AD36" s="21" t="n">
        <f aca="false">IF(AD4&gt;=Assumptions!$D$51,Assumptions!$D$50,0)</f>
        <v>5000</v>
      </c>
      <c r="AE36" s="21" t="n">
        <f aca="false">IF(AE4&gt;=Assumptions!$D$51,Assumptions!$D$50,0)</f>
        <v>5000</v>
      </c>
      <c r="AF36" s="21" t="n">
        <f aca="false">IF(AF4&gt;=Assumptions!$D$51,Assumptions!$D$50,0)</f>
        <v>5000</v>
      </c>
      <c r="AG36" s="21" t="n">
        <f aca="false">IF(AG4&gt;=Assumptions!$D$51,Assumptions!$D$50,0)</f>
        <v>5000</v>
      </c>
      <c r="AH36" s="21" t="n">
        <f aca="false">IF(AH4&gt;=Assumptions!$D$51,Assumptions!$D$50,0)</f>
        <v>5000</v>
      </c>
      <c r="AI36" s="21" t="n">
        <f aca="false">IF(AI4&gt;=Assumptions!$D$51,Assumptions!$D$50,0)</f>
        <v>5000</v>
      </c>
      <c r="AJ36" s="21" t="n">
        <f aca="false">IF(AJ4&gt;=Assumptions!$D$51,Assumptions!$D$50,0)</f>
        <v>5000</v>
      </c>
      <c r="AK36" s="21" t="n">
        <f aca="false">IF(AK4&gt;=Assumptions!$D$51,Assumptions!$D$50,0)</f>
        <v>5000</v>
      </c>
      <c r="AL36" s="21" t="n">
        <f aca="false">IF(AL4&gt;=Assumptions!$D$51,Assumptions!$D$50,0)</f>
        <v>5000</v>
      </c>
      <c r="AM36" s="21" t="n">
        <f aca="false">IF(AM4&gt;=Assumptions!$D$51,Assumptions!$D$50,0)</f>
        <v>5000</v>
      </c>
      <c r="AN36" s="21" t="n">
        <f aca="false">IF(AN4&gt;=Assumptions!$D$51,Assumptions!$D$50,0)</f>
        <v>5000</v>
      </c>
      <c r="AO36" s="21" t="n">
        <f aca="false">IF(AO4&gt;=Assumptions!$D$51,Assumptions!$D$50,0)</f>
        <v>5000</v>
      </c>
    </row>
    <row r="37" customFormat="false" ht="15" hidden="false" customHeight="false" outlineLevel="0" collapsed="false">
      <c r="A37" s="8" t="s">
        <v>275</v>
      </c>
      <c r="B37" s="2"/>
      <c r="C37" s="2"/>
      <c r="D37" s="2"/>
      <c r="E37" s="2"/>
      <c r="F37" s="21" t="n">
        <f aca="false">IF(F4&gt;=Assumptions!$D$53,Assumptions!$D$52,0)</f>
        <v>0</v>
      </c>
      <c r="G37" s="21" t="n">
        <f aca="false">IF(G4&gt;=Assumptions!$D$53,Assumptions!$D$52,0)</f>
        <v>0</v>
      </c>
      <c r="H37" s="21" t="n">
        <f aca="false">IF(H4&gt;=Assumptions!$D$53,Assumptions!$D$52,0)</f>
        <v>0</v>
      </c>
      <c r="I37" s="21" t="n">
        <f aca="false">IF(I4&gt;=Assumptions!$D$53,Assumptions!$D$52,0)</f>
        <v>12500</v>
      </c>
      <c r="J37" s="21" t="n">
        <f aca="false">IF(J4&gt;=Assumptions!$D$53,Assumptions!$D$52,0)</f>
        <v>12500</v>
      </c>
      <c r="K37" s="21" t="n">
        <f aca="false">IF(K4&gt;=Assumptions!$D$53,Assumptions!$D$52,0)</f>
        <v>12500</v>
      </c>
      <c r="L37" s="21" t="n">
        <f aca="false">IF(L4&gt;=Assumptions!$D$53,Assumptions!$D$52,0)</f>
        <v>12500</v>
      </c>
      <c r="M37" s="21" t="n">
        <f aca="false">IF(M4&gt;=Assumptions!$D$53,Assumptions!$D$52,0)</f>
        <v>12500</v>
      </c>
      <c r="N37" s="21" t="n">
        <f aca="false">IF(N4&gt;=Assumptions!$D$53,Assumptions!$D$52,0)</f>
        <v>12500</v>
      </c>
      <c r="O37" s="21" t="n">
        <f aca="false">IF(O4&gt;=Assumptions!$D$53,Assumptions!$D$52,0)</f>
        <v>12500</v>
      </c>
      <c r="P37" s="21" t="n">
        <f aca="false">IF(P4&gt;=Assumptions!$D$53,Assumptions!$D$52,0)</f>
        <v>12500</v>
      </c>
      <c r="Q37" s="21" t="n">
        <f aca="false">IF(Q4&gt;=Assumptions!$D$53,Assumptions!$D$52,0)</f>
        <v>12500</v>
      </c>
      <c r="R37" s="21" t="n">
        <f aca="false">IF(R4&gt;=Assumptions!$D$53,Assumptions!$D$52,0)</f>
        <v>12500</v>
      </c>
      <c r="S37" s="21" t="n">
        <f aca="false">IF(S4&gt;=Assumptions!$D$53,Assumptions!$D$52,0)</f>
        <v>12500</v>
      </c>
      <c r="T37" s="21" t="n">
        <f aca="false">IF(T4&gt;=Assumptions!$D$53,Assumptions!$D$52,0)</f>
        <v>12500</v>
      </c>
      <c r="U37" s="21" t="n">
        <f aca="false">IF(U4&gt;=Assumptions!$D$53,Assumptions!$D$52,0)</f>
        <v>12500</v>
      </c>
      <c r="V37" s="21" t="n">
        <f aca="false">IF(V4&gt;=Assumptions!$D$53,Assumptions!$D$52,0)</f>
        <v>12500</v>
      </c>
      <c r="W37" s="21" t="n">
        <f aca="false">IF(W4&gt;=Assumptions!$D$53,Assumptions!$D$52,0)</f>
        <v>12500</v>
      </c>
      <c r="X37" s="21" t="n">
        <f aca="false">IF(X4&gt;=Assumptions!$D$53,Assumptions!$D$52,0)</f>
        <v>12500</v>
      </c>
      <c r="Y37" s="21" t="n">
        <f aca="false">IF(Y4&gt;=Assumptions!$D$53,Assumptions!$D$52,0)</f>
        <v>12500</v>
      </c>
      <c r="Z37" s="21" t="n">
        <f aca="false">IF(Z4&gt;=Assumptions!$D$53,Assumptions!$D$52,0)</f>
        <v>12500</v>
      </c>
      <c r="AA37" s="21" t="n">
        <f aca="false">IF(AA4&gt;=Assumptions!$D$53,Assumptions!$D$52,0)</f>
        <v>12500</v>
      </c>
      <c r="AB37" s="21" t="n">
        <f aca="false">IF(AB4&gt;=Assumptions!$D$53,Assumptions!$D$52,0)</f>
        <v>12500</v>
      </c>
      <c r="AC37" s="21" t="n">
        <f aca="false">IF(AC4&gt;=Assumptions!$D$53,Assumptions!$D$52,0)</f>
        <v>12500</v>
      </c>
      <c r="AD37" s="21" t="n">
        <f aca="false">IF(AD4&gt;=Assumptions!$D$53,Assumptions!$D$52,0)</f>
        <v>12500</v>
      </c>
      <c r="AE37" s="21" t="n">
        <f aca="false">IF(AE4&gt;=Assumptions!$D$53,Assumptions!$D$52,0)</f>
        <v>12500</v>
      </c>
      <c r="AF37" s="21" t="n">
        <f aca="false">IF(AF4&gt;=Assumptions!$D$53,Assumptions!$D$52,0)</f>
        <v>12500</v>
      </c>
      <c r="AG37" s="21" t="n">
        <f aca="false">IF(AG4&gt;=Assumptions!$D$53,Assumptions!$D$52,0)</f>
        <v>12500</v>
      </c>
      <c r="AH37" s="21" t="n">
        <f aca="false">IF(AH4&gt;=Assumptions!$D$53,Assumptions!$D$52,0)</f>
        <v>12500</v>
      </c>
      <c r="AI37" s="21" t="n">
        <f aca="false">IF(AI4&gt;=Assumptions!$D$53,Assumptions!$D$52,0)</f>
        <v>12500</v>
      </c>
      <c r="AJ37" s="21" t="n">
        <f aca="false">IF(AJ4&gt;=Assumptions!$D$53,Assumptions!$D$52,0)</f>
        <v>12500</v>
      </c>
      <c r="AK37" s="21" t="n">
        <f aca="false">IF(AK4&gt;=Assumptions!$D$53,Assumptions!$D$52,0)</f>
        <v>12500</v>
      </c>
      <c r="AL37" s="21" t="n">
        <f aca="false">IF(AL4&gt;=Assumptions!$D$53,Assumptions!$D$52,0)</f>
        <v>12500</v>
      </c>
      <c r="AM37" s="21" t="n">
        <f aca="false">IF(AM4&gt;=Assumptions!$D$53,Assumptions!$D$52,0)</f>
        <v>12500</v>
      </c>
      <c r="AN37" s="21" t="n">
        <f aca="false">IF(AN4&gt;=Assumptions!$D$53,Assumptions!$D$52,0)</f>
        <v>12500</v>
      </c>
      <c r="AO37" s="21" t="n">
        <f aca="false">IF(AO4&gt;=Assumptions!$D$53,Assumptions!$D$52,0)</f>
        <v>12500</v>
      </c>
    </row>
    <row r="38" customFormat="false" ht="15" hidden="false" customHeight="false" outlineLevel="0" collapsed="false">
      <c r="A38" s="8" t="s">
        <v>276</v>
      </c>
      <c r="B38" s="2"/>
      <c r="C38" s="2"/>
      <c r="D38" s="2"/>
      <c r="E38" s="2"/>
      <c r="F38" s="21" t="n">
        <f aca="false">IF(F4&gt;=Assumptions!$D$55,Assumptions!$D$54,0)</f>
        <v>0</v>
      </c>
      <c r="G38" s="21" t="n">
        <f aca="false">IF(G4&gt;=Assumptions!$D$55,Assumptions!$D$54,0)</f>
        <v>0</v>
      </c>
      <c r="H38" s="21" t="n">
        <f aca="false">IF(H4&gt;=Assumptions!$D$55,Assumptions!$D$54,0)</f>
        <v>10000</v>
      </c>
      <c r="I38" s="21" t="n">
        <f aca="false">IF(I4&gt;=Assumptions!$D$55,Assumptions!$D$54,0)</f>
        <v>10000</v>
      </c>
      <c r="J38" s="21" t="n">
        <f aca="false">IF(J4&gt;=Assumptions!$D$55,Assumptions!$D$54,0)</f>
        <v>10000</v>
      </c>
      <c r="K38" s="21" t="n">
        <f aca="false">IF(K4&gt;=Assumptions!$D$55,Assumptions!$D$54,0)</f>
        <v>10000</v>
      </c>
      <c r="L38" s="21" t="n">
        <f aca="false">IF(L4&gt;=Assumptions!$D$55,Assumptions!$D$54,0)</f>
        <v>10000</v>
      </c>
      <c r="M38" s="21" t="n">
        <f aca="false">IF(M4&gt;=Assumptions!$D$55,Assumptions!$D$54,0)</f>
        <v>10000</v>
      </c>
      <c r="N38" s="21" t="n">
        <f aca="false">IF(N4&gt;=Assumptions!$D$55,Assumptions!$D$54,0)</f>
        <v>10000</v>
      </c>
      <c r="O38" s="21" t="n">
        <f aca="false">IF(O4&gt;=Assumptions!$D$55,Assumptions!$D$54,0)</f>
        <v>10000</v>
      </c>
      <c r="P38" s="21" t="n">
        <f aca="false">IF(P4&gt;=Assumptions!$D$55,Assumptions!$D$54,0)</f>
        <v>10000</v>
      </c>
      <c r="Q38" s="21" t="n">
        <f aca="false">IF(Q4&gt;=Assumptions!$D$55,Assumptions!$D$54,0)</f>
        <v>10000</v>
      </c>
      <c r="R38" s="21" t="n">
        <f aca="false">IF(R4&gt;=Assumptions!$D$55,Assumptions!$D$54,0)</f>
        <v>10000</v>
      </c>
      <c r="S38" s="21" t="n">
        <f aca="false">IF(S4&gt;=Assumptions!$D$55,Assumptions!$D$54,0)</f>
        <v>10000</v>
      </c>
      <c r="T38" s="21" t="n">
        <f aca="false">IF(T4&gt;=Assumptions!$D$55,Assumptions!$D$54,0)</f>
        <v>10000</v>
      </c>
      <c r="U38" s="21" t="n">
        <f aca="false">IF(U4&gt;=Assumptions!$D$55,Assumptions!$D$54,0)</f>
        <v>10000</v>
      </c>
      <c r="V38" s="21" t="n">
        <f aca="false">IF(V4&gt;=Assumptions!$D$55,Assumptions!$D$54,0)</f>
        <v>10000</v>
      </c>
      <c r="W38" s="21" t="n">
        <f aca="false">IF(W4&gt;=Assumptions!$D$55,Assumptions!$D$54,0)</f>
        <v>10000</v>
      </c>
      <c r="X38" s="21" t="n">
        <f aca="false">IF(X4&gt;=Assumptions!$D$55,Assumptions!$D$54,0)</f>
        <v>10000</v>
      </c>
      <c r="Y38" s="21" t="n">
        <f aca="false">IF(Y4&gt;=Assumptions!$D$55,Assumptions!$D$54,0)</f>
        <v>10000</v>
      </c>
      <c r="Z38" s="21" t="n">
        <f aca="false">IF(Z4&gt;=Assumptions!$D$55,Assumptions!$D$54,0)</f>
        <v>10000</v>
      </c>
      <c r="AA38" s="21" t="n">
        <f aca="false">IF(AA4&gt;=Assumptions!$D$55,Assumptions!$D$54,0)</f>
        <v>10000</v>
      </c>
      <c r="AB38" s="21" t="n">
        <f aca="false">IF(AB4&gt;=Assumptions!$D$55,Assumptions!$D$54,0)</f>
        <v>10000</v>
      </c>
      <c r="AC38" s="21" t="n">
        <f aca="false">IF(AC4&gt;=Assumptions!$D$55,Assumptions!$D$54,0)</f>
        <v>10000</v>
      </c>
      <c r="AD38" s="21" t="n">
        <f aca="false">IF(AD4&gt;=Assumptions!$D$55,Assumptions!$D$54,0)</f>
        <v>10000</v>
      </c>
      <c r="AE38" s="21" t="n">
        <f aca="false">IF(AE4&gt;=Assumptions!$D$55,Assumptions!$D$54,0)</f>
        <v>10000</v>
      </c>
      <c r="AF38" s="21" t="n">
        <f aca="false">IF(AF4&gt;=Assumptions!$D$55,Assumptions!$D$54,0)</f>
        <v>10000</v>
      </c>
      <c r="AG38" s="21" t="n">
        <f aca="false">IF(AG4&gt;=Assumptions!$D$55,Assumptions!$D$54,0)</f>
        <v>10000</v>
      </c>
      <c r="AH38" s="21" t="n">
        <f aca="false">IF(AH4&gt;=Assumptions!$D$55,Assumptions!$D$54,0)</f>
        <v>10000</v>
      </c>
      <c r="AI38" s="21" t="n">
        <f aca="false">IF(AI4&gt;=Assumptions!$D$55,Assumptions!$D$54,0)</f>
        <v>10000</v>
      </c>
      <c r="AJ38" s="21" t="n">
        <f aca="false">IF(AJ4&gt;=Assumptions!$D$55,Assumptions!$D$54,0)</f>
        <v>10000</v>
      </c>
      <c r="AK38" s="21" t="n">
        <f aca="false">IF(AK4&gt;=Assumptions!$D$55,Assumptions!$D$54,0)</f>
        <v>10000</v>
      </c>
      <c r="AL38" s="21" t="n">
        <f aca="false">IF(AL4&gt;=Assumptions!$D$55,Assumptions!$D$54,0)</f>
        <v>10000</v>
      </c>
      <c r="AM38" s="21" t="n">
        <f aca="false">IF(AM4&gt;=Assumptions!$D$55,Assumptions!$D$54,0)</f>
        <v>10000</v>
      </c>
      <c r="AN38" s="21" t="n">
        <f aca="false">IF(AN4&gt;=Assumptions!$D$55,Assumptions!$D$54,0)</f>
        <v>10000</v>
      </c>
      <c r="AO38" s="21" t="n">
        <f aca="false">IF(AO4&gt;=Assumptions!$D$55,Assumptions!$D$54,0)</f>
        <v>10000</v>
      </c>
    </row>
    <row r="39" customFormat="false" ht="15" hidden="false" customHeight="false" outlineLevel="0" collapsed="false">
      <c r="A39" s="8" t="s">
        <v>277</v>
      </c>
      <c r="B39" s="2"/>
      <c r="C39" s="2"/>
      <c r="D39" s="2"/>
      <c r="E39" s="2"/>
      <c r="F39" s="21" t="n">
        <f aca="false">IF(F6&gt;=0,Assumptions!$D$56,0)</f>
        <v>0</v>
      </c>
      <c r="G39" s="21" t="n">
        <f aca="false">IF(G6&gt;=0,Assumptions!$D$56,0)</f>
        <v>0</v>
      </c>
      <c r="H39" s="21" t="n">
        <f aca="false">IF(H6&gt;=0,Assumptions!$D$56,0)</f>
        <v>0</v>
      </c>
      <c r="I39" s="21" t="n">
        <f aca="false">IF(I6&gt;=0,Assumptions!$D$56,0)</f>
        <v>0</v>
      </c>
      <c r="J39" s="21" t="n">
        <f aca="false">IF(J6&gt;=0,Assumptions!$D$56,0)</f>
        <v>0</v>
      </c>
      <c r="K39" s="21" t="n">
        <f aca="false">IF(K6&gt;=0,Assumptions!$D$56,0)</f>
        <v>2500</v>
      </c>
      <c r="L39" s="21" t="n">
        <f aca="false">IF(L6&gt;=0,Assumptions!$D$56,0)</f>
        <v>2500</v>
      </c>
      <c r="M39" s="21" t="n">
        <f aca="false">IF(M6&gt;=0,Assumptions!$D$56,0)</f>
        <v>2500</v>
      </c>
      <c r="N39" s="21" t="n">
        <f aca="false">IF(N6&gt;=0,Assumptions!$D$56,0)</f>
        <v>2500</v>
      </c>
      <c r="O39" s="21" t="n">
        <f aca="false">IF(O6&gt;=0,Assumptions!$D$56,0)</f>
        <v>2500</v>
      </c>
      <c r="P39" s="21" t="n">
        <f aca="false">IF(P6&gt;=0,Assumptions!$D$56,0)</f>
        <v>2500</v>
      </c>
      <c r="Q39" s="21" t="n">
        <f aca="false">IF(Q6&gt;=0,Assumptions!$D$56,0)</f>
        <v>2500</v>
      </c>
      <c r="R39" s="21" t="n">
        <f aca="false">IF(R6&gt;=0,Assumptions!$D$56,0)</f>
        <v>2500</v>
      </c>
      <c r="S39" s="21" t="n">
        <f aca="false">IF(S6&gt;=0,Assumptions!$D$56,0)</f>
        <v>2500</v>
      </c>
      <c r="T39" s="21" t="n">
        <f aca="false">IF(T6&gt;=0,Assumptions!$D$56,0)</f>
        <v>2500</v>
      </c>
      <c r="U39" s="21" t="n">
        <f aca="false">IF(U6&gt;=0,Assumptions!$D$56,0)</f>
        <v>2500</v>
      </c>
      <c r="V39" s="21" t="n">
        <f aca="false">IF(V6&gt;=0,Assumptions!$D$56,0)</f>
        <v>2500</v>
      </c>
      <c r="W39" s="21" t="n">
        <f aca="false">IF(W6&gt;=0,Assumptions!$D$56,0)</f>
        <v>2500</v>
      </c>
      <c r="X39" s="21" t="n">
        <f aca="false">IF(X6&gt;=0,Assumptions!$D$56,0)</f>
        <v>2500</v>
      </c>
      <c r="Y39" s="21" t="n">
        <f aca="false">IF(Y6&gt;=0,Assumptions!$D$56,0)</f>
        <v>2500</v>
      </c>
      <c r="Z39" s="21" t="n">
        <f aca="false">IF(Z6&gt;=0,Assumptions!$D$56,0)</f>
        <v>2500</v>
      </c>
      <c r="AA39" s="21" t="n">
        <f aca="false">IF(AA6&gt;=0,Assumptions!$D$56,0)</f>
        <v>2500</v>
      </c>
      <c r="AB39" s="21" t="n">
        <f aca="false">IF(AB6&gt;=0,Assumptions!$D$56,0)</f>
        <v>2500</v>
      </c>
      <c r="AC39" s="21" t="n">
        <f aca="false">IF(AC6&gt;=0,Assumptions!$D$56,0)</f>
        <v>2500</v>
      </c>
      <c r="AD39" s="21" t="n">
        <f aca="false">IF(AD6&gt;=0,Assumptions!$D$56,0)</f>
        <v>2500</v>
      </c>
      <c r="AE39" s="21" t="n">
        <f aca="false">IF(AE6&gt;=0,Assumptions!$D$56,0)</f>
        <v>2500</v>
      </c>
      <c r="AF39" s="21" t="n">
        <f aca="false">IF(AF6&gt;=0,Assumptions!$D$56,0)</f>
        <v>2500</v>
      </c>
      <c r="AG39" s="21" t="n">
        <f aca="false">IF(AG6&gt;=0,Assumptions!$D$56,0)</f>
        <v>2500</v>
      </c>
      <c r="AH39" s="21" t="n">
        <f aca="false">IF(AH6&gt;=0,Assumptions!$D$56,0)</f>
        <v>2500</v>
      </c>
      <c r="AI39" s="21" t="n">
        <f aca="false">IF(AI6&gt;=0,Assumptions!$D$56,0)</f>
        <v>2500</v>
      </c>
      <c r="AJ39" s="21" t="n">
        <f aca="false">IF(AJ6&gt;=0,Assumptions!$D$56,0)</f>
        <v>2500</v>
      </c>
      <c r="AK39" s="21" t="n">
        <f aca="false">IF(AK6&gt;=0,Assumptions!$D$56,0)</f>
        <v>2500</v>
      </c>
      <c r="AL39" s="21" t="n">
        <f aca="false">IF(AL6&gt;=0,Assumptions!$D$56,0)</f>
        <v>2500</v>
      </c>
      <c r="AM39" s="21" t="n">
        <f aca="false">IF(AM6&gt;=0,Assumptions!$D$56,0)</f>
        <v>2500</v>
      </c>
      <c r="AN39" s="21" t="n">
        <f aca="false">IF(AN6&gt;=0,Assumptions!$D$56,0)</f>
        <v>2500</v>
      </c>
      <c r="AO39" s="21" t="n">
        <f aca="false">IF(AO6&gt;=0,Assumptions!$D$56,0)</f>
        <v>2500</v>
      </c>
    </row>
    <row r="40" customFormat="false" ht="15" hidden="false" customHeight="false" outlineLevel="0" collapsed="false">
      <c r="A40" s="8" t="s">
        <v>278</v>
      </c>
      <c r="B40" s="2"/>
      <c r="C40" s="2"/>
      <c r="D40" s="2"/>
      <c r="E40" s="2"/>
      <c r="F40" s="21" t="n">
        <f aca="false">IF(F6&gt;=0,Assumptions!$D$57,IF(F4&gt;=Assumptions!$D$59,Assumptions!$D$58,0))</f>
        <v>0</v>
      </c>
      <c r="G40" s="21" t="n">
        <f aca="false">IF(G6&gt;=0,Assumptions!$D$57,IF(G4&gt;=Assumptions!$D$59,Assumptions!$D$58,0))</f>
        <v>0</v>
      </c>
      <c r="H40" s="21" t="n">
        <f aca="false">IF(H6&gt;=0,Assumptions!$D$57,IF(H4&gt;=Assumptions!$D$59,Assumptions!$D$58,0))</f>
        <v>0</v>
      </c>
      <c r="I40" s="21" t="n">
        <f aca="false">IF(I6&gt;=0,Assumptions!$D$57,IF(I4&gt;=Assumptions!$D$59,Assumptions!$D$58,0))</f>
        <v>10000</v>
      </c>
      <c r="J40" s="21" t="n">
        <f aca="false">IF(J6&gt;=0,Assumptions!$D$57,IF(J4&gt;=Assumptions!$D$59,Assumptions!$D$58,0))</f>
        <v>10000</v>
      </c>
      <c r="K40" s="21" t="n">
        <f aca="false">IF(K6&gt;=0,Assumptions!$D$57,IF(K4&gt;=Assumptions!$D$59,Assumptions!$D$58,0))</f>
        <v>25000</v>
      </c>
      <c r="L40" s="21" t="n">
        <f aca="false">IF(L6&gt;=0,Assumptions!$D$57,IF(L4&gt;=Assumptions!$D$59,Assumptions!$D$58,0))</f>
        <v>25000</v>
      </c>
      <c r="M40" s="21" t="n">
        <f aca="false">IF(M6&gt;=0,Assumptions!$D$57,IF(M4&gt;=Assumptions!$D$59,Assumptions!$D$58,0))</f>
        <v>25000</v>
      </c>
      <c r="N40" s="21" t="n">
        <f aca="false">IF(N6&gt;=0,Assumptions!$D$57,IF(N4&gt;=Assumptions!$D$59,Assumptions!$D$58,0))</f>
        <v>25000</v>
      </c>
      <c r="O40" s="21" t="n">
        <f aca="false">IF(O6&gt;=0,Assumptions!$D$57,IF(O4&gt;=Assumptions!$D$59,Assumptions!$D$58,0))</f>
        <v>25000</v>
      </c>
      <c r="P40" s="21" t="n">
        <f aca="false">IF(P6&gt;=0,Assumptions!$D$57,IF(P4&gt;=Assumptions!$D$59,Assumptions!$D$58,0))</f>
        <v>25000</v>
      </c>
      <c r="Q40" s="21" t="n">
        <f aca="false">IF(Q6&gt;=0,Assumptions!$D$57,IF(Q4&gt;=Assumptions!$D$59,Assumptions!$D$58,0))</f>
        <v>25000</v>
      </c>
      <c r="R40" s="21" t="n">
        <f aca="false">IF(R6&gt;=0,Assumptions!$D$57,IF(R4&gt;=Assumptions!$D$59,Assumptions!$D$58,0))</f>
        <v>25000</v>
      </c>
      <c r="S40" s="21" t="n">
        <f aca="false">IF(S6&gt;=0,Assumptions!$D$57,IF(S4&gt;=Assumptions!$D$59,Assumptions!$D$58,0))</f>
        <v>25000</v>
      </c>
      <c r="T40" s="21" t="n">
        <f aca="false">IF(T6&gt;=0,Assumptions!$D$57,IF(T4&gt;=Assumptions!$D$59,Assumptions!$D$58,0))</f>
        <v>25000</v>
      </c>
      <c r="U40" s="21" t="n">
        <f aca="false">IF(U6&gt;=0,Assumptions!$D$57,IF(U4&gt;=Assumptions!$D$59,Assumptions!$D$58,0))</f>
        <v>25000</v>
      </c>
      <c r="V40" s="21" t="n">
        <f aca="false">IF(V6&gt;=0,Assumptions!$D$57,IF(V4&gt;=Assumptions!$D$59,Assumptions!$D$58,0))</f>
        <v>25000</v>
      </c>
      <c r="W40" s="21" t="n">
        <f aca="false">IF(W6&gt;=0,Assumptions!$D$57,IF(W4&gt;=Assumptions!$D$59,Assumptions!$D$58,0))</f>
        <v>25000</v>
      </c>
      <c r="X40" s="21" t="n">
        <f aca="false">IF(X6&gt;=0,Assumptions!$D$57,IF(X4&gt;=Assumptions!$D$59,Assumptions!$D$58,0))</f>
        <v>25000</v>
      </c>
      <c r="Y40" s="21" t="n">
        <f aca="false">IF(Y6&gt;=0,Assumptions!$D$57,IF(Y4&gt;=Assumptions!$D$59,Assumptions!$D$58,0))</f>
        <v>25000</v>
      </c>
      <c r="Z40" s="21" t="n">
        <f aca="false">IF(Z6&gt;=0,Assumptions!$D$57,IF(Z4&gt;=Assumptions!$D$59,Assumptions!$D$58,0))</f>
        <v>25000</v>
      </c>
      <c r="AA40" s="21" t="n">
        <f aca="false">IF(AA6&gt;=0,Assumptions!$D$57,IF(AA4&gt;=Assumptions!$D$59,Assumptions!$D$58,0))</f>
        <v>25000</v>
      </c>
      <c r="AB40" s="21" t="n">
        <f aca="false">IF(AB6&gt;=0,Assumptions!$D$57,IF(AB4&gt;=Assumptions!$D$59,Assumptions!$D$58,0))</f>
        <v>25000</v>
      </c>
      <c r="AC40" s="21" t="n">
        <f aca="false">IF(AC6&gt;=0,Assumptions!$D$57,IF(AC4&gt;=Assumptions!$D$59,Assumptions!$D$58,0))</f>
        <v>25000</v>
      </c>
      <c r="AD40" s="21" t="n">
        <f aca="false">IF(AD6&gt;=0,Assumptions!$D$57,IF(AD4&gt;=Assumptions!$D$59,Assumptions!$D$58,0))</f>
        <v>25000</v>
      </c>
      <c r="AE40" s="21" t="n">
        <f aca="false">IF(AE6&gt;=0,Assumptions!$D$57,IF(AE4&gt;=Assumptions!$D$59,Assumptions!$D$58,0))</f>
        <v>25000</v>
      </c>
      <c r="AF40" s="21" t="n">
        <f aca="false">IF(AF6&gt;=0,Assumptions!$D$57,IF(AF4&gt;=Assumptions!$D$59,Assumptions!$D$58,0))</f>
        <v>25000</v>
      </c>
      <c r="AG40" s="21" t="n">
        <f aca="false">IF(AG6&gt;=0,Assumptions!$D$57,IF(AG4&gt;=Assumptions!$D$59,Assumptions!$D$58,0))</f>
        <v>25000</v>
      </c>
      <c r="AH40" s="21" t="n">
        <f aca="false">IF(AH6&gt;=0,Assumptions!$D$57,IF(AH4&gt;=Assumptions!$D$59,Assumptions!$D$58,0))</f>
        <v>25000</v>
      </c>
      <c r="AI40" s="21" t="n">
        <f aca="false">IF(AI6&gt;=0,Assumptions!$D$57,IF(AI4&gt;=Assumptions!$D$59,Assumptions!$D$58,0))</f>
        <v>25000</v>
      </c>
      <c r="AJ40" s="21" t="n">
        <f aca="false">IF(AJ6&gt;=0,Assumptions!$D$57,IF(AJ4&gt;=Assumptions!$D$59,Assumptions!$D$58,0))</f>
        <v>25000</v>
      </c>
      <c r="AK40" s="21" t="n">
        <f aca="false">IF(AK6&gt;=0,Assumptions!$D$57,IF(AK4&gt;=Assumptions!$D$59,Assumptions!$D$58,0))</f>
        <v>25000</v>
      </c>
      <c r="AL40" s="21" t="n">
        <f aca="false">IF(AL6&gt;=0,Assumptions!$D$57,IF(AL4&gt;=Assumptions!$D$59,Assumptions!$D$58,0))</f>
        <v>25000</v>
      </c>
      <c r="AM40" s="21" t="n">
        <f aca="false">IF(AM6&gt;=0,Assumptions!$D$57,IF(AM4&gt;=Assumptions!$D$59,Assumptions!$D$58,0))</f>
        <v>25000</v>
      </c>
      <c r="AN40" s="21" t="n">
        <f aca="false">IF(AN6&gt;=0,Assumptions!$D$57,IF(AN4&gt;=Assumptions!$D$59,Assumptions!$D$58,0))</f>
        <v>25000</v>
      </c>
      <c r="AO40" s="21" t="n">
        <f aca="false">IF(AO6&gt;=0,Assumptions!$D$57,IF(AO4&gt;=Assumptions!$D$59,Assumptions!$D$58,0))</f>
        <v>25000</v>
      </c>
    </row>
    <row r="41" customFormat="false" ht="15" hidden="false" customHeight="false" outlineLevel="0" collapsed="false">
      <c r="A41" s="8" t="s">
        <v>279</v>
      </c>
      <c r="B41" s="2"/>
      <c r="C41" s="2"/>
      <c r="D41" s="2"/>
      <c r="E41" s="2"/>
      <c r="F41" s="21" t="n">
        <f aca="false">IF(F4&gt;=Assumptions!$D$61,Assumptions!$D$60,0)</f>
        <v>0</v>
      </c>
      <c r="G41" s="21" t="n">
        <f aca="false">IF(G4&gt;=Assumptions!$D$61,Assumptions!$D$60,0)</f>
        <v>3000</v>
      </c>
      <c r="H41" s="21" t="n">
        <f aca="false">IF(H4&gt;=Assumptions!$D$61,Assumptions!$D$60,0)</f>
        <v>3000</v>
      </c>
      <c r="I41" s="21" t="n">
        <f aca="false">IF(I4&gt;=Assumptions!$D$61,Assumptions!$D$60,0)</f>
        <v>3000</v>
      </c>
      <c r="J41" s="21" t="n">
        <f aca="false">IF(J4&gt;=Assumptions!$D$61,Assumptions!$D$60,0)</f>
        <v>3000</v>
      </c>
      <c r="K41" s="21" t="n">
        <f aca="false">IF(K4&gt;=Assumptions!$D$61,Assumptions!$D$60,0)</f>
        <v>3000</v>
      </c>
      <c r="L41" s="21" t="n">
        <f aca="false">IF(L4&gt;=Assumptions!$D$61,Assumptions!$D$60,0)</f>
        <v>3000</v>
      </c>
      <c r="M41" s="21" t="n">
        <f aca="false">IF(M4&gt;=Assumptions!$D$61,Assumptions!$D$60,0)</f>
        <v>3000</v>
      </c>
      <c r="N41" s="21" t="n">
        <f aca="false">IF(N4&gt;=Assumptions!$D$61,Assumptions!$D$60,0)</f>
        <v>3000</v>
      </c>
      <c r="O41" s="21" t="n">
        <f aca="false">IF(O4&gt;=Assumptions!$D$61,Assumptions!$D$60,0)</f>
        <v>3000</v>
      </c>
      <c r="P41" s="21" t="n">
        <f aca="false">IF(P4&gt;=Assumptions!$D$61,Assumptions!$D$60,0)</f>
        <v>3000</v>
      </c>
      <c r="Q41" s="21" t="n">
        <f aca="false">IF(Q4&gt;=Assumptions!$D$61,Assumptions!$D$60,0)</f>
        <v>3000</v>
      </c>
      <c r="R41" s="21" t="n">
        <f aca="false">IF(R4&gt;=Assumptions!$D$61,Assumptions!$D$60,0)</f>
        <v>3000</v>
      </c>
      <c r="S41" s="21" t="n">
        <f aca="false">IF(S4&gt;=Assumptions!$D$61,Assumptions!$D$60,0)</f>
        <v>3000</v>
      </c>
      <c r="T41" s="21" t="n">
        <f aca="false">IF(T4&gt;=Assumptions!$D$61,Assumptions!$D$60,0)</f>
        <v>3000</v>
      </c>
      <c r="U41" s="21" t="n">
        <f aca="false">IF(U4&gt;=Assumptions!$D$61,Assumptions!$D$60,0)</f>
        <v>3000</v>
      </c>
      <c r="V41" s="21" t="n">
        <f aca="false">IF(V4&gt;=Assumptions!$D$61,Assumptions!$D$60,0)</f>
        <v>3000</v>
      </c>
      <c r="W41" s="21" t="n">
        <f aca="false">IF(W4&gt;=Assumptions!$D$61,Assumptions!$D$60,0)</f>
        <v>3000</v>
      </c>
      <c r="X41" s="21" t="n">
        <f aca="false">IF(X4&gt;=Assumptions!$D$61,Assumptions!$D$60,0)</f>
        <v>3000</v>
      </c>
      <c r="Y41" s="21" t="n">
        <f aca="false">IF(Y4&gt;=Assumptions!$D$61,Assumptions!$D$60,0)</f>
        <v>3000</v>
      </c>
      <c r="Z41" s="21" t="n">
        <f aca="false">IF(Z4&gt;=Assumptions!$D$61,Assumptions!$D$60,0)</f>
        <v>3000</v>
      </c>
      <c r="AA41" s="21" t="n">
        <f aca="false">IF(AA4&gt;=Assumptions!$D$61,Assumptions!$D$60,0)</f>
        <v>3000</v>
      </c>
      <c r="AB41" s="21" t="n">
        <f aca="false">IF(AB4&gt;=Assumptions!$D$61,Assumptions!$D$60,0)</f>
        <v>3000</v>
      </c>
      <c r="AC41" s="21" t="n">
        <f aca="false">IF(AC4&gt;=Assumptions!$D$61,Assumptions!$D$60,0)</f>
        <v>3000</v>
      </c>
      <c r="AD41" s="21" t="n">
        <f aca="false">IF(AD4&gt;=Assumptions!$D$61,Assumptions!$D$60,0)</f>
        <v>3000</v>
      </c>
      <c r="AE41" s="21" t="n">
        <f aca="false">IF(AE4&gt;=Assumptions!$D$61,Assumptions!$D$60,0)</f>
        <v>3000</v>
      </c>
      <c r="AF41" s="21" t="n">
        <f aca="false">IF(AF4&gt;=Assumptions!$D$61,Assumptions!$D$60,0)</f>
        <v>3000</v>
      </c>
      <c r="AG41" s="21" t="n">
        <f aca="false">IF(AG4&gt;=Assumptions!$D$61,Assumptions!$D$60,0)</f>
        <v>3000</v>
      </c>
      <c r="AH41" s="21" t="n">
        <f aca="false">IF(AH4&gt;=Assumptions!$D$61,Assumptions!$D$60,0)</f>
        <v>3000</v>
      </c>
      <c r="AI41" s="21" t="n">
        <f aca="false">IF(AI4&gt;=Assumptions!$D$61,Assumptions!$D$60,0)</f>
        <v>3000</v>
      </c>
      <c r="AJ41" s="21" t="n">
        <f aca="false">IF(AJ4&gt;=Assumptions!$D$61,Assumptions!$D$60,0)</f>
        <v>3000</v>
      </c>
      <c r="AK41" s="21" t="n">
        <f aca="false">IF(AK4&gt;=Assumptions!$D$61,Assumptions!$D$60,0)</f>
        <v>3000</v>
      </c>
      <c r="AL41" s="21" t="n">
        <f aca="false">IF(AL4&gt;=Assumptions!$D$61,Assumptions!$D$60,0)</f>
        <v>3000</v>
      </c>
      <c r="AM41" s="21" t="n">
        <f aca="false">IF(AM4&gt;=Assumptions!$D$61,Assumptions!$D$60,0)</f>
        <v>3000</v>
      </c>
      <c r="AN41" s="21" t="n">
        <f aca="false">IF(AN4&gt;=Assumptions!$D$61,Assumptions!$D$60,0)</f>
        <v>3000</v>
      </c>
      <c r="AO41" s="21" t="n">
        <f aca="false">IF(AO4&gt;=Assumptions!$D$61,Assumptions!$D$60,0)</f>
        <v>3000</v>
      </c>
    </row>
    <row r="42" customFormat="false" ht="15" hidden="false" customHeight="false" outlineLevel="0" collapsed="false">
      <c r="A42" s="8" t="s">
        <v>280</v>
      </c>
      <c r="B42" s="2"/>
      <c r="C42" s="2"/>
      <c r="D42" s="2"/>
      <c r="E42" s="2"/>
      <c r="F42" s="21" t="n">
        <f aca="false">IF(F4=Assumptions!$D$63,Assumptions!$D$62,0)+IF(F4&gt;Assumptions!$D$63,Assumptions!$D$64/12,0)</f>
        <v>0</v>
      </c>
      <c r="G42" s="21" t="n">
        <f aca="false">IF(G4=Assumptions!$D$63,Assumptions!$D$62,0)+IF(G4&gt;Assumptions!$D$63,Assumptions!$D$64/12,0)</f>
        <v>0</v>
      </c>
      <c r="H42" s="21" t="n">
        <f aca="false">IF(H4=Assumptions!$D$63,Assumptions!$D$62,0)+IF(H4&gt;Assumptions!$D$63,Assumptions!$D$64/12,0)</f>
        <v>0</v>
      </c>
      <c r="I42" s="21" t="n">
        <f aca="false">IF(I4=Assumptions!$D$63,Assumptions!$D$62,0)+IF(I4&gt;Assumptions!$D$63,Assumptions!$D$64/12,0)</f>
        <v>0</v>
      </c>
      <c r="J42" s="21" t="n">
        <f aca="false">IF(J4=Assumptions!$D$63,Assumptions!$D$62,0)+IF(J4&gt;Assumptions!$D$63,Assumptions!$D$64/12,0)</f>
        <v>0</v>
      </c>
      <c r="K42" s="21" t="n">
        <f aca="false">IF(K4=Assumptions!$D$63,Assumptions!$D$62,0)+IF(K4&gt;Assumptions!$D$63,Assumptions!$D$64/12,0)</f>
        <v>0</v>
      </c>
      <c r="L42" s="21" t="n">
        <f aca="false">IF(L4=Assumptions!$D$63,Assumptions!$D$62,0)+IF(L4&gt;Assumptions!$D$63,Assumptions!$D$64/12,0)</f>
        <v>0</v>
      </c>
      <c r="M42" s="21" t="n">
        <f aca="false">IF(M4=Assumptions!$D$63,Assumptions!$D$62,0)+IF(M4&gt;Assumptions!$D$63,Assumptions!$D$64/12,0)</f>
        <v>0</v>
      </c>
      <c r="N42" s="21" t="n">
        <f aca="false">IF(N4=Assumptions!$D$63,Assumptions!$D$62,0)+IF(N4&gt;Assumptions!$D$63,Assumptions!$D$64/12,0)</f>
        <v>0</v>
      </c>
      <c r="O42" s="21" t="n">
        <f aca="false">IF(O4=Assumptions!$D$63,Assumptions!$D$62,0)+IF(O4&gt;Assumptions!$D$63,Assumptions!$D$64/12,0)</f>
        <v>0</v>
      </c>
      <c r="P42" s="21" t="n">
        <f aca="false">IF(P4=Assumptions!$D$63,Assumptions!$D$62,0)+IF(P4&gt;Assumptions!$D$63,Assumptions!$D$64/12,0)</f>
        <v>25000</v>
      </c>
      <c r="Q42" s="21" t="n">
        <f aca="false">IF(Q4=Assumptions!$D$63,Assumptions!$D$62,0)+IF(Q4&gt;Assumptions!$D$63,Assumptions!$D$64/12,0)</f>
        <v>833.333333333333</v>
      </c>
      <c r="R42" s="21" t="n">
        <f aca="false">IF(R4=Assumptions!$D$63,Assumptions!$D$62,0)+IF(R4&gt;Assumptions!$D$63,Assumptions!$D$64/12,0)</f>
        <v>833.333333333333</v>
      </c>
      <c r="S42" s="21" t="n">
        <f aca="false">IF(S4=Assumptions!$D$63,Assumptions!$D$62,0)+IF(S4&gt;Assumptions!$D$63,Assumptions!$D$64/12,0)</f>
        <v>833.333333333333</v>
      </c>
      <c r="T42" s="21" t="n">
        <f aca="false">IF(T4=Assumptions!$D$63,Assumptions!$D$62,0)+IF(T4&gt;Assumptions!$D$63,Assumptions!$D$64/12,0)</f>
        <v>833.333333333333</v>
      </c>
      <c r="U42" s="21" t="n">
        <f aca="false">IF(U4=Assumptions!$D$63,Assumptions!$D$62,0)+IF(U4&gt;Assumptions!$D$63,Assumptions!$D$64/12,0)</f>
        <v>833.333333333333</v>
      </c>
      <c r="V42" s="21" t="n">
        <f aca="false">IF(V4=Assumptions!$D$63,Assumptions!$D$62,0)+IF(V4&gt;Assumptions!$D$63,Assumptions!$D$64/12,0)</f>
        <v>833.333333333333</v>
      </c>
      <c r="W42" s="21" t="n">
        <f aca="false">IF(W4=Assumptions!$D$63,Assumptions!$D$62,0)+IF(W4&gt;Assumptions!$D$63,Assumptions!$D$64/12,0)</f>
        <v>833.333333333333</v>
      </c>
      <c r="X42" s="21" t="n">
        <f aca="false">IF(X4=Assumptions!$D$63,Assumptions!$D$62,0)+IF(X4&gt;Assumptions!$D$63,Assumptions!$D$64/12,0)</f>
        <v>833.333333333333</v>
      </c>
      <c r="Y42" s="21" t="n">
        <f aca="false">IF(Y4=Assumptions!$D$63,Assumptions!$D$62,0)+IF(Y4&gt;Assumptions!$D$63,Assumptions!$D$64/12,0)</f>
        <v>833.333333333333</v>
      </c>
      <c r="Z42" s="21" t="n">
        <f aca="false">IF(Z4=Assumptions!$D$63,Assumptions!$D$62,0)+IF(Z4&gt;Assumptions!$D$63,Assumptions!$D$64/12,0)</f>
        <v>833.333333333333</v>
      </c>
      <c r="AA42" s="21" t="n">
        <f aca="false">IF(AA4=Assumptions!$D$63,Assumptions!$D$62,0)+IF(AA4&gt;Assumptions!$D$63,Assumptions!$D$64/12,0)</f>
        <v>833.333333333333</v>
      </c>
      <c r="AB42" s="21" t="n">
        <f aca="false">IF(AB4=Assumptions!$D$63,Assumptions!$D$62,0)+IF(AB4&gt;Assumptions!$D$63,Assumptions!$D$64/12,0)</f>
        <v>833.333333333333</v>
      </c>
      <c r="AC42" s="21" t="n">
        <f aca="false">IF(AC4=Assumptions!$D$63,Assumptions!$D$62,0)+IF(AC4&gt;Assumptions!$D$63,Assumptions!$D$64/12,0)</f>
        <v>833.333333333333</v>
      </c>
      <c r="AD42" s="21" t="n">
        <f aca="false">IF(AD4=Assumptions!$D$63,Assumptions!$D$62,0)+IF(AD4&gt;Assumptions!$D$63,Assumptions!$D$64/12,0)</f>
        <v>833.333333333333</v>
      </c>
      <c r="AE42" s="21" t="n">
        <f aca="false">IF(AE4=Assumptions!$D$63,Assumptions!$D$62,0)+IF(AE4&gt;Assumptions!$D$63,Assumptions!$D$64/12,0)</f>
        <v>833.333333333333</v>
      </c>
      <c r="AF42" s="21" t="n">
        <f aca="false">IF(AF4=Assumptions!$D$63,Assumptions!$D$62,0)+IF(AF4&gt;Assumptions!$D$63,Assumptions!$D$64/12,0)</f>
        <v>833.333333333333</v>
      </c>
      <c r="AG42" s="21" t="n">
        <f aca="false">IF(AG4=Assumptions!$D$63,Assumptions!$D$62,0)+IF(AG4&gt;Assumptions!$D$63,Assumptions!$D$64/12,0)</f>
        <v>833.333333333333</v>
      </c>
      <c r="AH42" s="21" t="n">
        <f aca="false">IF(AH4=Assumptions!$D$63,Assumptions!$D$62,0)+IF(AH4&gt;Assumptions!$D$63,Assumptions!$D$64/12,0)</f>
        <v>833.333333333333</v>
      </c>
      <c r="AI42" s="21" t="n">
        <f aca="false">IF(AI4=Assumptions!$D$63,Assumptions!$D$62,0)+IF(AI4&gt;Assumptions!$D$63,Assumptions!$D$64/12,0)</f>
        <v>833.333333333333</v>
      </c>
      <c r="AJ42" s="21" t="n">
        <f aca="false">IF(AJ4=Assumptions!$D$63,Assumptions!$D$62,0)+IF(AJ4&gt;Assumptions!$D$63,Assumptions!$D$64/12,0)</f>
        <v>833.333333333333</v>
      </c>
      <c r="AK42" s="21" t="n">
        <f aca="false">IF(AK4=Assumptions!$D$63,Assumptions!$D$62,0)+IF(AK4&gt;Assumptions!$D$63,Assumptions!$D$64/12,0)</f>
        <v>833.333333333333</v>
      </c>
      <c r="AL42" s="21" t="n">
        <f aca="false">IF(AL4=Assumptions!$D$63,Assumptions!$D$62,0)+IF(AL4&gt;Assumptions!$D$63,Assumptions!$D$64/12,0)</f>
        <v>833.333333333333</v>
      </c>
      <c r="AM42" s="21" t="n">
        <f aca="false">IF(AM4=Assumptions!$D$63,Assumptions!$D$62,0)+IF(AM4&gt;Assumptions!$D$63,Assumptions!$D$64/12,0)</f>
        <v>833.333333333333</v>
      </c>
      <c r="AN42" s="21" t="n">
        <f aca="false">IF(AN4=Assumptions!$D$63,Assumptions!$D$62,0)+IF(AN4&gt;Assumptions!$D$63,Assumptions!$D$64/12,0)</f>
        <v>833.333333333333</v>
      </c>
      <c r="AO42" s="21" t="n">
        <f aca="false">IF(AO4=Assumptions!$D$63,Assumptions!$D$62,0)+IF(AO4&gt;Assumptions!$D$63,Assumptions!$D$64/12,0)</f>
        <v>833.333333333333</v>
      </c>
    </row>
    <row r="43" customFormat="false" ht="15" hidden="false" customHeight="false" outlineLevel="0" collapsed="false">
      <c r="A43" s="8" t="s">
        <v>281</v>
      </c>
      <c r="B43" s="2"/>
      <c r="C43" s="2"/>
      <c r="D43" s="2"/>
      <c r="E43" s="2"/>
      <c r="F43" s="21" t="n">
        <f aca="false">IF(F6&lt;0,Assumptions!$D$65,Assumptions!$D$66)</f>
        <v>15000</v>
      </c>
      <c r="G43" s="21" t="n">
        <f aca="false">IF(G6&lt;0,Assumptions!$D$65,Assumptions!$D$66)</f>
        <v>15000</v>
      </c>
      <c r="H43" s="21" t="n">
        <f aca="false">IF(H6&lt;0,Assumptions!$D$65,Assumptions!$D$66)</f>
        <v>15000</v>
      </c>
      <c r="I43" s="21" t="n">
        <f aca="false">IF(I6&lt;0,Assumptions!$D$65,Assumptions!$D$66)</f>
        <v>15000</v>
      </c>
      <c r="J43" s="21" t="n">
        <f aca="false">IF(J6&lt;0,Assumptions!$D$65,Assumptions!$D$66)</f>
        <v>15000</v>
      </c>
      <c r="K43" s="21" t="n">
        <f aca="false">IF(K6&lt;0,Assumptions!$D$65,Assumptions!$D$66)</f>
        <v>8000</v>
      </c>
      <c r="L43" s="21" t="n">
        <f aca="false">IF(L6&lt;0,Assumptions!$D$65,Assumptions!$D$66)</f>
        <v>8000</v>
      </c>
      <c r="M43" s="21" t="n">
        <f aca="false">IF(M6&lt;0,Assumptions!$D$65,Assumptions!$D$66)</f>
        <v>8000</v>
      </c>
      <c r="N43" s="21" t="n">
        <f aca="false">IF(N6&lt;0,Assumptions!$D$65,Assumptions!$D$66)</f>
        <v>8000</v>
      </c>
      <c r="O43" s="21" t="n">
        <f aca="false">IF(O6&lt;0,Assumptions!$D$65,Assumptions!$D$66)</f>
        <v>8000</v>
      </c>
      <c r="P43" s="21" t="n">
        <f aca="false">IF(P6&lt;0,Assumptions!$D$65,Assumptions!$D$66)</f>
        <v>8000</v>
      </c>
      <c r="Q43" s="21" t="n">
        <f aca="false">IF(Q6&lt;0,Assumptions!$D$65,Assumptions!$D$66)</f>
        <v>8000</v>
      </c>
      <c r="R43" s="21" t="n">
        <f aca="false">IF(R6&lt;0,Assumptions!$D$65,Assumptions!$D$66)</f>
        <v>8000</v>
      </c>
      <c r="S43" s="21" t="n">
        <f aca="false">IF(S6&lt;0,Assumptions!$D$65,Assumptions!$D$66)</f>
        <v>8000</v>
      </c>
      <c r="T43" s="21" t="n">
        <f aca="false">IF(T6&lt;0,Assumptions!$D$65,Assumptions!$D$66)</f>
        <v>8000</v>
      </c>
      <c r="U43" s="21" t="n">
        <f aca="false">IF(U6&lt;0,Assumptions!$D$65,Assumptions!$D$66)</f>
        <v>8000</v>
      </c>
      <c r="V43" s="21" t="n">
        <f aca="false">IF(V6&lt;0,Assumptions!$D$65,Assumptions!$D$66)</f>
        <v>8000</v>
      </c>
      <c r="W43" s="21" t="n">
        <f aca="false">IF(W6&lt;0,Assumptions!$D$65,Assumptions!$D$66)</f>
        <v>8000</v>
      </c>
      <c r="X43" s="21" t="n">
        <f aca="false">IF(X6&lt;0,Assumptions!$D$65,Assumptions!$D$66)</f>
        <v>8000</v>
      </c>
      <c r="Y43" s="21" t="n">
        <f aca="false">IF(Y6&lt;0,Assumptions!$D$65,Assumptions!$D$66)</f>
        <v>8000</v>
      </c>
      <c r="Z43" s="21" t="n">
        <f aca="false">IF(Z6&lt;0,Assumptions!$D$65,Assumptions!$D$66)</f>
        <v>8000</v>
      </c>
      <c r="AA43" s="21" t="n">
        <f aca="false">IF(AA6&lt;0,Assumptions!$D$65,Assumptions!$D$66)</f>
        <v>8000</v>
      </c>
      <c r="AB43" s="21" t="n">
        <f aca="false">IF(AB6&lt;0,Assumptions!$D$65,Assumptions!$D$66)</f>
        <v>8000</v>
      </c>
      <c r="AC43" s="21" t="n">
        <f aca="false">IF(AC6&lt;0,Assumptions!$D$65,Assumptions!$D$66)</f>
        <v>8000</v>
      </c>
      <c r="AD43" s="21" t="n">
        <f aca="false">IF(AD6&lt;0,Assumptions!$D$65,Assumptions!$D$66)</f>
        <v>8000</v>
      </c>
      <c r="AE43" s="21" t="n">
        <f aca="false">IF(AE6&lt;0,Assumptions!$D$65,Assumptions!$D$66)</f>
        <v>8000</v>
      </c>
      <c r="AF43" s="21" t="n">
        <f aca="false">IF(AF6&lt;0,Assumptions!$D$65,Assumptions!$D$66)</f>
        <v>8000</v>
      </c>
      <c r="AG43" s="21" t="n">
        <f aca="false">IF(AG6&lt;0,Assumptions!$D$65,Assumptions!$D$66)</f>
        <v>8000</v>
      </c>
      <c r="AH43" s="21" t="n">
        <f aca="false">IF(AH6&lt;0,Assumptions!$D$65,Assumptions!$D$66)</f>
        <v>8000</v>
      </c>
      <c r="AI43" s="21" t="n">
        <f aca="false">IF(AI6&lt;0,Assumptions!$D$65,Assumptions!$D$66)</f>
        <v>8000</v>
      </c>
      <c r="AJ43" s="21" t="n">
        <f aca="false">IF(AJ6&lt;0,Assumptions!$D$65,Assumptions!$D$66)</f>
        <v>8000</v>
      </c>
      <c r="AK43" s="21" t="n">
        <f aca="false">IF(AK6&lt;0,Assumptions!$D$65,Assumptions!$D$66)</f>
        <v>8000</v>
      </c>
      <c r="AL43" s="21" t="n">
        <f aca="false">IF(AL6&lt;0,Assumptions!$D$65,Assumptions!$D$66)</f>
        <v>8000</v>
      </c>
      <c r="AM43" s="21" t="n">
        <f aca="false">IF(AM6&lt;0,Assumptions!$D$65,Assumptions!$D$66)</f>
        <v>8000</v>
      </c>
      <c r="AN43" s="21" t="n">
        <f aca="false">IF(AN6&lt;0,Assumptions!$D$65,Assumptions!$D$66)</f>
        <v>8000</v>
      </c>
      <c r="AO43" s="21" t="n">
        <f aca="false">IF(AO6&lt;0,Assumptions!$D$65,Assumptions!$D$66)</f>
        <v>8000</v>
      </c>
    </row>
    <row r="44" customFormat="false" ht="15" hidden="false" customHeight="false" outlineLevel="0" collapsed="false">
      <c r="A44" s="8" t="s">
        <v>282</v>
      </c>
      <c r="B44" s="2"/>
      <c r="C44" s="2"/>
      <c r="D44" s="2"/>
      <c r="E44" s="2"/>
      <c r="F44" s="21" t="n">
        <f aca="false">IF(F6&gt;=0,Assumptions!$D$67,0)</f>
        <v>0</v>
      </c>
      <c r="G44" s="21" t="n">
        <f aca="false">IF(G6&gt;=0,Assumptions!$D$67,0)</f>
        <v>0</v>
      </c>
      <c r="H44" s="21" t="n">
        <f aca="false">IF(H6&gt;=0,Assumptions!$D$67,0)</f>
        <v>0</v>
      </c>
      <c r="I44" s="21" t="n">
        <f aca="false">IF(I6&gt;=0,Assumptions!$D$67,0)</f>
        <v>0</v>
      </c>
      <c r="J44" s="21" t="n">
        <f aca="false">IF(J6&gt;=0,Assumptions!$D$67,0)</f>
        <v>0</v>
      </c>
      <c r="K44" s="21" t="n">
        <f aca="false">IF(K6&gt;=0,Assumptions!$D$67,0)</f>
        <v>12000</v>
      </c>
      <c r="L44" s="21" t="n">
        <f aca="false">IF(L6&gt;=0,Assumptions!$D$67,0)</f>
        <v>12000</v>
      </c>
      <c r="M44" s="21" t="n">
        <f aca="false">IF(M6&gt;=0,Assumptions!$D$67,0)</f>
        <v>12000</v>
      </c>
      <c r="N44" s="21" t="n">
        <f aca="false">IF(N6&gt;=0,Assumptions!$D$67,0)</f>
        <v>12000</v>
      </c>
      <c r="O44" s="21" t="n">
        <f aca="false">IF(O6&gt;=0,Assumptions!$D$67,0)</f>
        <v>12000</v>
      </c>
      <c r="P44" s="21" t="n">
        <f aca="false">IF(P6&gt;=0,Assumptions!$D$67,0)</f>
        <v>12000</v>
      </c>
      <c r="Q44" s="21" t="n">
        <f aca="false">IF(Q6&gt;=0,Assumptions!$D$67,0)</f>
        <v>12000</v>
      </c>
      <c r="R44" s="21" t="n">
        <f aca="false">IF(R6&gt;=0,Assumptions!$D$67,0)</f>
        <v>12000</v>
      </c>
      <c r="S44" s="21" t="n">
        <f aca="false">IF(S6&gt;=0,Assumptions!$D$67,0)</f>
        <v>12000</v>
      </c>
      <c r="T44" s="21" t="n">
        <f aca="false">IF(T6&gt;=0,Assumptions!$D$67,0)</f>
        <v>12000</v>
      </c>
      <c r="U44" s="21" t="n">
        <f aca="false">IF(U6&gt;=0,Assumptions!$D$67,0)</f>
        <v>12000</v>
      </c>
      <c r="V44" s="21" t="n">
        <f aca="false">IF(V6&gt;=0,Assumptions!$D$67,0)</f>
        <v>12000</v>
      </c>
      <c r="W44" s="21" t="n">
        <f aca="false">IF(W6&gt;=0,Assumptions!$D$67,0)</f>
        <v>12000</v>
      </c>
      <c r="X44" s="21" t="n">
        <f aca="false">IF(X6&gt;=0,Assumptions!$D$67,0)</f>
        <v>12000</v>
      </c>
      <c r="Y44" s="21" t="n">
        <f aca="false">IF(Y6&gt;=0,Assumptions!$D$67,0)</f>
        <v>12000</v>
      </c>
      <c r="Z44" s="21" t="n">
        <f aca="false">IF(Z6&gt;=0,Assumptions!$D$67,0)</f>
        <v>12000</v>
      </c>
      <c r="AA44" s="21" t="n">
        <f aca="false">IF(AA6&gt;=0,Assumptions!$D$67,0)</f>
        <v>12000</v>
      </c>
      <c r="AB44" s="21" t="n">
        <f aca="false">IF(AB6&gt;=0,Assumptions!$D$67,0)</f>
        <v>12000</v>
      </c>
      <c r="AC44" s="21" t="n">
        <f aca="false">IF(AC6&gt;=0,Assumptions!$D$67,0)</f>
        <v>12000</v>
      </c>
      <c r="AD44" s="21" t="n">
        <f aca="false">IF(AD6&gt;=0,Assumptions!$D$67,0)</f>
        <v>12000</v>
      </c>
      <c r="AE44" s="21" t="n">
        <f aca="false">IF(AE6&gt;=0,Assumptions!$D$67,0)</f>
        <v>12000</v>
      </c>
      <c r="AF44" s="21" t="n">
        <f aca="false">IF(AF6&gt;=0,Assumptions!$D$67,0)</f>
        <v>12000</v>
      </c>
      <c r="AG44" s="21" t="n">
        <f aca="false">IF(AG6&gt;=0,Assumptions!$D$67,0)</f>
        <v>12000</v>
      </c>
      <c r="AH44" s="21" t="n">
        <f aca="false">IF(AH6&gt;=0,Assumptions!$D$67,0)</f>
        <v>12000</v>
      </c>
      <c r="AI44" s="21" t="n">
        <f aca="false">IF(AI6&gt;=0,Assumptions!$D$67,0)</f>
        <v>12000</v>
      </c>
      <c r="AJ44" s="21" t="n">
        <f aca="false">IF(AJ6&gt;=0,Assumptions!$D$67,0)</f>
        <v>12000</v>
      </c>
      <c r="AK44" s="21" t="n">
        <f aca="false">IF(AK6&gt;=0,Assumptions!$D$67,0)</f>
        <v>12000</v>
      </c>
      <c r="AL44" s="21" t="n">
        <f aca="false">IF(AL6&gt;=0,Assumptions!$D$67,0)</f>
        <v>12000</v>
      </c>
      <c r="AM44" s="21" t="n">
        <f aca="false">IF(AM6&gt;=0,Assumptions!$D$67,0)</f>
        <v>12000</v>
      </c>
      <c r="AN44" s="21" t="n">
        <f aca="false">IF(AN6&gt;=0,Assumptions!$D$67,0)</f>
        <v>12000</v>
      </c>
      <c r="AO44" s="21" t="n">
        <f aca="false">IF(AO6&gt;=0,Assumptions!$D$67,0)</f>
        <v>12000</v>
      </c>
    </row>
    <row r="45" customFormat="false" ht="15" hidden="false" customHeight="false" outlineLevel="0" collapsed="false">
      <c r="A45" s="6" t="s">
        <v>283</v>
      </c>
      <c r="B45" s="2"/>
      <c r="C45" s="2"/>
      <c r="D45" s="2"/>
      <c r="E45" s="2"/>
      <c r="F45" s="24" t="n">
        <f aca="false">SUM(F30:F44)</f>
        <v>15000</v>
      </c>
      <c r="G45" s="24" t="n">
        <f aca="false">SUM(G30:G44)</f>
        <v>18000</v>
      </c>
      <c r="H45" s="24" t="n">
        <f aca="false">SUM(H30:H44)</f>
        <v>55500</v>
      </c>
      <c r="I45" s="24" t="n">
        <f aca="false">SUM(I30:I44)</f>
        <v>82000</v>
      </c>
      <c r="J45" s="24" t="n">
        <f aca="false">SUM(J30:J44)</f>
        <v>82000</v>
      </c>
      <c r="K45" s="24" t="n">
        <f aca="false">SUM(K30:K44)</f>
        <v>153296</v>
      </c>
      <c r="L45" s="24" t="n">
        <f aca="false">SUM(L30:L44)</f>
        <v>158160</v>
      </c>
      <c r="M45" s="24" t="n">
        <f aca="false">SUM(M30:M44)</f>
        <v>161200.4625</v>
      </c>
      <c r="N45" s="24" t="n">
        <f aca="false">SUM(N30:N44)</f>
        <v>163869.858333333</v>
      </c>
      <c r="O45" s="24" t="n">
        <f aca="false">SUM(O30:O44)</f>
        <v>165566.454166667</v>
      </c>
      <c r="P45" s="24" t="n">
        <f aca="false">SUM(P30:P44)</f>
        <v>191776.65</v>
      </c>
      <c r="Q45" s="24" t="n">
        <f aca="false">SUM(Q30:Q44)</f>
        <v>168576.979166667</v>
      </c>
      <c r="R45" s="24" t="n">
        <f aca="false">SUM(R30:R44)</f>
        <v>170524.375</v>
      </c>
      <c r="S45" s="24" t="n">
        <f aca="false">SUM(S30:S44)</f>
        <v>170761.770833333</v>
      </c>
      <c r="T45" s="24" t="n">
        <f aca="false">SUM(T30:T44)</f>
        <v>170999.166666667</v>
      </c>
      <c r="U45" s="24" t="n">
        <f aca="false">SUM(U30:U44)</f>
        <v>171114.5</v>
      </c>
      <c r="V45" s="24" t="n">
        <f aca="false">SUM(V30:V44)</f>
        <v>171229.833333333</v>
      </c>
      <c r="W45" s="24" t="n">
        <f aca="false">SUM(W30:W44)</f>
        <v>171229.833333333</v>
      </c>
      <c r="X45" s="24" t="n">
        <f aca="false">SUM(X30:X44)</f>
        <v>171229.833333333</v>
      </c>
      <c r="Y45" s="24" t="n">
        <f aca="false">SUM(Y30:Y44)</f>
        <v>171229.833333333</v>
      </c>
      <c r="Z45" s="24" t="n">
        <f aca="false">SUM(Z30:Z44)</f>
        <v>171229.833333333</v>
      </c>
      <c r="AA45" s="24" t="n">
        <f aca="false">SUM(AA30:AA44)</f>
        <v>171229.833333333</v>
      </c>
      <c r="AB45" s="24" t="n">
        <f aca="false">SUM(AB30:AB44)</f>
        <v>171229.833333333</v>
      </c>
      <c r="AC45" s="24" t="n">
        <f aca="false">SUM(AC30:AC44)</f>
        <v>171229.833333333</v>
      </c>
      <c r="AD45" s="24" t="n">
        <f aca="false">SUM(AD30:AD44)</f>
        <v>173720.733333333</v>
      </c>
      <c r="AE45" s="24" t="n">
        <f aca="false">SUM(AE30:AE44)</f>
        <v>173720.733333333</v>
      </c>
      <c r="AF45" s="24" t="n">
        <f aca="false">SUM(AF30:AF44)</f>
        <v>173720.733333333</v>
      </c>
      <c r="AG45" s="24" t="n">
        <f aca="false">SUM(AG30:AG44)</f>
        <v>173720.733333333</v>
      </c>
      <c r="AH45" s="24" t="n">
        <f aca="false">SUM(AH30:AH44)</f>
        <v>173720.733333333</v>
      </c>
      <c r="AI45" s="24" t="n">
        <f aca="false">SUM(AI30:AI44)</f>
        <v>173720.733333333</v>
      </c>
      <c r="AJ45" s="24" t="n">
        <f aca="false">SUM(AJ30:AJ44)</f>
        <v>173720.733333333</v>
      </c>
      <c r="AK45" s="24" t="n">
        <f aca="false">SUM(AK30:AK44)</f>
        <v>173720.733333333</v>
      </c>
      <c r="AL45" s="24" t="n">
        <f aca="false">SUM(AL30:AL44)</f>
        <v>173720.733333333</v>
      </c>
      <c r="AM45" s="24" t="n">
        <f aca="false">SUM(AM30:AM44)</f>
        <v>173720.733333333</v>
      </c>
      <c r="AN45" s="24" t="n">
        <f aca="false">SUM(AN30:AN44)</f>
        <v>173720.733333333</v>
      </c>
      <c r="AO45" s="24" t="n">
        <f aca="false">SUM(AO30:AO44)</f>
        <v>173720.733333333</v>
      </c>
    </row>
    <row r="46" customFormat="false" ht="15" hidden="false" customHeight="false" outlineLevel="0" collapsed="false">
      <c r="A46" s="6" t="s">
        <v>284</v>
      </c>
      <c r="B46" s="2"/>
      <c r="C46" s="2"/>
      <c r="D46" s="2"/>
      <c r="E46" s="2"/>
      <c r="F46" s="24" t="n">
        <f aca="false">F22-F28-F45</f>
        <v>-37366.6666666667</v>
      </c>
      <c r="G46" s="24" t="n">
        <f aca="false">G22-G28-G45</f>
        <v>-40366.6666666667</v>
      </c>
      <c r="H46" s="24" t="n">
        <f aca="false">H22-H28-H45</f>
        <v>-97996.6666666667</v>
      </c>
      <c r="I46" s="24" t="n">
        <f aca="false">I22-I28-I45</f>
        <v>-136239.166666667</v>
      </c>
      <c r="J46" s="24" t="n">
        <f aca="false">J22-J28-J45</f>
        <v>-284820.933333333</v>
      </c>
      <c r="K46" s="24" t="n">
        <f aca="false">K22-K28-K45</f>
        <v>-137966.533333333</v>
      </c>
      <c r="L46" s="24" t="n">
        <f aca="false">L22-L28-L45</f>
        <v>1320.27254901957</v>
      </c>
      <c r="M46" s="24" t="n">
        <f aca="false">M22-M28-M45</f>
        <v>99613.6452941176</v>
      </c>
      <c r="N46" s="24" t="n">
        <f aca="false">N22-N28-N45</f>
        <v>202310.325359477</v>
      </c>
      <c r="O46" s="24" t="n">
        <f aca="false">O22-O28-O45</f>
        <v>277577.242287582</v>
      </c>
      <c r="P46" s="24" t="n">
        <f aca="false">P22-P28-P45</f>
        <v>314129.277647059</v>
      </c>
      <c r="Q46" s="24" t="n">
        <f aca="false">Q22-Q28-Q45</f>
        <v>399113.233994709</v>
      </c>
      <c r="R46" s="24" t="n">
        <f aca="false">R22-R28-R45</f>
        <v>429682.243759259</v>
      </c>
      <c r="S46" s="24" t="n">
        <f aca="false">S22-S28-S45</f>
        <v>468491.550670635</v>
      </c>
      <c r="T46" s="24" t="n">
        <f aca="false">T22-T28-T45</f>
        <v>507300.85758201</v>
      </c>
      <c r="U46" s="24" t="n">
        <f aca="false">U22-U28-U45</f>
        <v>523639.118957672</v>
      </c>
      <c r="V46" s="24" t="n">
        <f aca="false">V22-V28-V45</f>
        <v>539977.380333333</v>
      </c>
      <c r="W46" s="24" t="n">
        <f aca="false">W22-W28-W45</f>
        <v>539977.380333333</v>
      </c>
      <c r="X46" s="24" t="n">
        <f aca="false">X22-X28-X45</f>
        <v>539977.380333333</v>
      </c>
      <c r="Y46" s="24" t="n">
        <f aca="false">Y22-Y28-Y45</f>
        <v>539977.380333333</v>
      </c>
      <c r="Z46" s="24" t="n">
        <f aca="false">Z22-Z28-Z45</f>
        <v>539977.380333333</v>
      </c>
      <c r="AA46" s="24" t="n">
        <f aca="false">AA22-AA28-AA45</f>
        <v>539977.380333333</v>
      </c>
      <c r="AB46" s="24" t="n">
        <f aca="false">AB22-AB28-AB45</f>
        <v>539977.380333333</v>
      </c>
      <c r="AC46" s="24" t="n">
        <f aca="false">AC22-AC28-AC45</f>
        <v>539977.380333333</v>
      </c>
      <c r="AD46" s="24" t="n">
        <f aca="false">AD22-AD28-AD45</f>
        <v>580747.821431569</v>
      </c>
      <c r="AE46" s="24" t="n">
        <f aca="false">AE22-AE28-AE45</f>
        <v>580747.821431569</v>
      </c>
      <c r="AF46" s="24" t="n">
        <f aca="false">AF22-AF28-AF45</f>
        <v>580747.821431569</v>
      </c>
      <c r="AG46" s="24" t="n">
        <f aca="false">AG22-AG28-AG45</f>
        <v>580747.821431569</v>
      </c>
      <c r="AH46" s="24" t="n">
        <f aca="false">AH22-AH28-AH45</f>
        <v>580747.821431569</v>
      </c>
      <c r="AI46" s="24" t="n">
        <f aca="false">AI22-AI28-AI45</f>
        <v>580747.821431569</v>
      </c>
      <c r="AJ46" s="24" t="n">
        <f aca="false">AJ22-AJ28-AJ45</f>
        <v>580747.821431569</v>
      </c>
      <c r="AK46" s="24" t="n">
        <f aca="false">AK22-AK28-AK45</f>
        <v>580747.821431569</v>
      </c>
      <c r="AL46" s="24" t="n">
        <f aca="false">AL22-AL28-AL45</f>
        <v>580747.821431569</v>
      </c>
      <c r="AM46" s="24" t="n">
        <f aca="false">AM22-AM28-AM45</f>
        <v>580747.821431569</v>
      </c>
      <c r="AN46" s="24" t="n">
        <f aca="false">AN22-AN28-AN45</f>
        <v>580747.821431569</v>
      </c>
      <c r="AO46" s="24" t="n">
        <f aca="false">AO22-AO28-AO45</f>
        <v>580747.821431569</v>
      </c>
    </row>
    <row r="47" customFormat="false" ht="15" hidden="false" customHeight="false" outlineLevel="0" collapsed="false">
      <c r="A47" s="8" t="s">
        <v>285</v>
      </c>
      <c r="B47" s="2"/>
      <c r="C47" s="2"/>
      <c r="D47" s="2"/>
      <c r="E47" s="2"/>
      <c r="F47" s="9" t="n">
        <f aca="false">IF(F22=0,0,F46/F22)</f>
        <v>0</v>
      </c>
      <c r="G47" s="9" t="n">
        <f aca="false">IF(G22=0,0,G46/G22)</f>
        <v>0</v>
      </c>
      <c r="H47" s="9" t="n">
        <f aca="false">IF(H22=0,0,H46/H22)</f>
        <v>0</v>
      </c>
      <c r="I47" s="9" t="n">
        <f aca="false">IF(I22=0,0,I46/I22)</f>
        <v>0</v>
      </c>
      <c r="J47" s="9" t="n">
        <f aca="false">IF(J22=0,0,J46/J22)</f>
        <v>0</v>
      </c>
      <c r="K47" s="9" t="n">
        <f aca="false">IF(K22=0,0,K46/K22)</f>
        <v>-0.632437682137339</v>
      </c>
      <c r="L47" s="9" t="n">
        <f aca="false">IF(L22=0,0,L46/L22)</f>
        <v>0.0036312724130313</v>
      </c>
      <c r="M47" s="9" t="n">
        <f aca="false">IF(M22=0,0,M46/M22)</f>
        <v>0.210049249525761</v>
      </c>
      <c r="N47" s="9" t="n">
        <f aca="false">IF(N22=0,0,N46/N22)</f>
        <v>0.348021293147633</v>
      </c>
      <c r="O47" s="9" t="n">
        <f aca="false">IF(O22=0,0,O46/O22)</f>
        <v>0.421014480964549</v>
      </c>
      <c r="P47" s="9" t="n">
        <f aca="false">IF(P22=0,0,P46/P22)</f>
        <v>0.434629367093379</v>
      </c>
      <c r="Q47" s="9" t="n">
        <f aca="false">IF(Q22=0,0,Q46/Q22)</f>
        <v>0.5081870557282</v>
      </c>
      <c r="R47" s="9" t="n">
        <f aca="false">IF(R22=0,0,R46/R22)</f>
        <v>0.520091613880666</v>
      </c>
      <c r="S47" s="9" t="n">
        <f aca="false">IF(S22=0,0,S46/S22)</f>
        <v>0.540380459412091</v>
      </c>
      <c r="T47" s="9" t="n">
        <f aca="false">IF(T22=0,0,T46/T22)</f>
        <v>0.558845534598688</v>
      </c>
      <c r="U47" s="9" t="n">
        <f aca="false">IF(U22=0,0,U46/U22)</f>
        <v>0.565992236241164</v>
      </c>
      <c r="V47" s="9" t="n">
        <f aca="false">IF(V22=0,0,V46/V22)</f>
        <v>0.572875014477193</v>
      </c>
      <c r="W47" s="9" t="n">
        <f aca="false">IF(W22=0,0,W46/W22)</f>
        <v>0.572875014477193</v>
      </c>
      <c r="X47" s="9" t="n">
        <f aca="false">IF(X22=0,0,X46/X22)</f>
        <v>0.572875014477193</v>
      </c>
      <c r="Y47" s="9" t="n">
        <f aca="false">IF(Y22=0,0,Y46/Y22)</f>
        <v>0.572875014477193</v>
      </c>
      <c r="Z47" s="9" t="n">
        <f aca="false">IF(Z22=0,0,Z46/Z22)</f>
        <v>0.572875014477193</v>
      </c>
      <c r="AA47" s="9" t="n">
        <f aca="false">IF(AA22=0,0,AA46/AA22)</f>
        <v>0.572875014477193</v>
      </c>
      <c r="AB47" s="9" t="n">
        <f aca="false">IF(AB22=0,0,AB46/AB22)</f>
        <v>0.572875014477193</v>
      </c>
      <c r="AC47" s="9" t="n">
        <f aca="false">IF(AC22=0,0,AC46/AC22)</f>
        <v>0.572875014477193</v>
      </c>
      <c r="AD47" s="9" t="n">
        <f aca="false">IF(AD22=0,0,AD46/AD22)</f>
        <v>0.58465258379029</v>
      </c>
      <c r="AE47" s="9" t="n">
        <f aca="false">IF(AE22=0,0,AE46/AE22)</f>
        <v>0.58465258379029</v>
      </c>
      <c r="AF47" s="9" t="n">
        <f aca="false">IF(AF22=0,0,AF46/AF22)</f>
        <v>0.58465258379029</v>
      </c>
      <c r="AG47" s="9" t="n">
        <f aca="false">IF(AG22=0,0,AG46/AG22)</f>
        <v>0.58465258379029</v>
      </c>
      <c r="AH47" s="9" t="n">
        <f aca="false">IF(AH22=0,0,AH46/AH22)</f>
        <v>0.58465258379029</v>
      </c>
      <c r="AI47" s="9" t="n">
        <f aca="false">IF(AI22=0,0,AI46/AI22)</f>
        <v>0.58465258379029</v>
      </c>
      <c r="AJ47" s="9" t="n">
        <f aca="false">IF(AJ22=0,0,AJ46/AJ22)</f>
        <v>0.58465258379029</v>
      </c>
      <c r="AK47" s="9" t="n">
        <f aca="false">IF(AK22=0,0,AK46/AK22)</f>
        <v>0.58465258379029</v>
      </c>
      <c r="AL47" s="9" t="n">
        <f aca="false">IF(AL22=0,0,AL46/AL22)</f>
        <v>0.58465258379029</v>
      </c>
      <c r="AM47" s="9" t="n">
        <f aca="false">IF(AM22=0,0,AM46/AM22)</f>
        <v>0.58465258379029</v>
      </c>
      <c r="AN47" s="9" t="n">
        <f aca="false">IF(AN22=0,0,AN46/AN22)</f>
        <v>0.58465258379029</v>
      </c>
      <c r="AO47" s="9" t="n">
        <f aca="false">IF(AO22=0,0,AO46/AO22)</f>
        <v>0.58465258379029</v>
      </c>
    </row>
    <row r="48" customFormat="false" ht="15" hidden="false" customHeight="false" outlineLevel="0" collapsed="false">
      <c r="A48" s="12" t="s">
        <v>286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</row>
    <row r="49" customFormat="false" ht="15" hidden="false" customHeight="false" outlineLevel="0" collapsed="false">
      <c r="A49" s="8" t="s">
        <v>287</v>
      </c>
      <c r="B49" s="2"/>
      <c r="C49" s="2"/>
      <c r="D49" s="2"/>
      <c r="E49" s="2"/>
      <c r="F49" s="21" t="n">
        <f aca="false">F22*Assumptions!$D$31+E22*Assumptions!$D$32+D22*Assumptions!$D$33+C22*Assumptions!$D$34</f>
        <v>0</v>
      </c>
      <c r="G49" s="21" t="n">
        <f aca="false">G22*Assumptions!$D$31+F22*Assumptions!$D$32+E22*Assumptions!$D$33+D22*Assumptions!$D$34</f>
        <v>0</v>
      </c>
      <c r="H49" s="21" t="n">
        <f aca="false">H22*Assumptions!$D$31+G22*Assumptions!$D$32+F22*Assumptions!$D$33+E22*Assumptions!$D$34</f>
        <v>0</v>
      </c>
      <c r="I49" s="21" t="n">
        <f aca="false">I22*Assumptions!$D$31+H22*Assumptions!$D$32+G22*Assumptions!$D$33+F22*Assumptions!$D$34</f>
        <v>0</v>
      </c>
      <c r="J49" s="21" t="n">
        <f aca="false">J22*Assumptions!$D$31+I22*Assumptions!$D$32+H22*Assumptions!$D$33+G22*Assumptions!$D$34</f>
        <v>0</v>
      </c>
      <c r="K49" s="21" t="n">
        <f aca="false">K22*Assumptions!$D$31+J22*Assumptions!$D$32+I22*Assumptions!$D$33+H22*Assumptions!$D$34</f>
        <v>0</v>
      </c>
      <c r="L49" s="21" t="n">
        <f aca="false">L22*Assumptions!$D$31+K22*Assumptions!$D$32+J22*Assumptions!$D$33+I22*Assumptions!$D$34</f>
        <v>43630.08</v>
      </c>
      <c r="M49" s="21" t="n">
        <f aca="false">M22*Assumptions!$D$31+L22*Assumptions!$D$32+K22*Assumptions!$D$33+J22*Assumptions!$D$34</f>
        <v>192699.52</v>
      </c>
      <c r="N49" s="21" t="n">
        <f aca="false">N22*Assumptions!$D$31+M22*Assumptions!$D$32+L22*Assumptions!$D$33+K22*Assumptions!$D$34</f>
        <v>349356.6945</v>
      </c>
      <c r="O49" s="21" t="n">
        <f aca="false">O22*Assumptions!$D$31+N22*Assumptions!$D$32+M22*Assumptions!$D$33+L22*Assumptions!$D$34</f>
        <v>467990.897986111</v>
      </c>
      <c r="P49" s="21" t="n">
        <f aca="false">P22*Assumptions!$D$31+O22*Assumptions!$D$32+N22*Assumptions!$D$33+M22*Assumptions!$D$34</f>
        <v>570144.773152778</v>
      </c>
      <c r="Q49" s="21" t="n">
        <f aca="false">Q22*Assumptions!$D$31+P22*Assumptions!$D$32+O22*Assumptions!$D$33+N22*Assumptions!$D$34</f>
        <v>652497.529208333</v>
      </c>
      <c r="R49" s="21" t="n">
        <f aca="false">R22*Assumptions!$D$31+Q22*Assumptions!$D$32+P22*Assumptions!$D$33+O22*Assumptions!$D$34</f>
        <v>719413.421263889</v>
      </c>
      <c r="S49" s="21" t="n">
        <f aca="false">S22*Assumptions!$D$31+R22*Assumptions!$D$32+Q22*Assumptions!$D$33+P22*Assumptions!$D$34</f>
        <v>777873.041319444</v>
      </c>
      <c r="T49" s="21" t="n">
        <f aca="false">T22*Assumptions!$D$31+S22*Assumptions!$D$32+R22*Assumptions!$D$33+Q22*Assumptions!$D$34</f>
        <v>824126.469375</v>
      </c>
      <c r="U49" s="21" t="n">
        <f aca="false">U22*Assumptions!$D$31+T22*Assumptions!$D$32+S22*Assumptions!$D$33+R22*Assumptions!$D$34</f>
        <v>864926.137430556</v>
      </c>
      <c r="V49" s="21" t="n">
        <f aca="false">V22*Assumptions!$D$31+U22*Assumptions!$D$32+T22*Assumptions!$D$33+S22*Assumptions!$D$34</f>
        <v>901046.742986111</v>
      </c>
      <c r="W49" s="21" t="n">
        <f aca="false">W22*Assumptions!$D$31+V22*Assumptions!$D$32+U22*Assumptions!$D$33+T22*Assumptions!$D$34</f>
        <v>924299.926666667</v>
      </c>
      <c r="X49" s="21" t="n">
        <f aca="false">X22*Assumptions!$D$31+W22*Assumptions!$D$32+V22*Assumptions!$D$33+U22*Assumptions!$D$34</f>
        <v>938223.411111111</v>
      </c>
      <c r="Y49" s="21" t="n">
        <f aca="false">Y22*Assumptions!$D$31+X22*Assumptions!$D$32+W22*Assumptions!$D$33+V22*Assumptions!$D$34</f>
        <v>942574.5</v>
      </c>
      <c r="Z49" s="21" t="n">
        <f aca="false">Z22*Assumptions!$D$31+Y22*Assumptions!$D$32+X22*Assumptions!$D$33+W22*Assumptions!$D$34</f>
        <v>942574.5</v>
      </c>
      <c r="AA49" s="21" t="n">
        <f aca="false">AA22*Assumptions!$D$31+Z22*Assumptions!$D$32+Y22*Assumptions!$D$33+X22*Assumptions!$D$34</f>
        <v>942574.5</v>
      </c>
      <c r="AB49" s="21" t="n">
        <f aca="false">AB22*Assumptions!$D$31+AA22*Assumptions!$D$32+Z22*Assumptions!$D$33+Y22*Assumptions!$D$34</f>
        <v>942574.5</v>
      </c>
      <c r="AC49" s="21" t="n">
        <f aca="false">AC22*Assumptions!$D$31+AB22*Assumptions!$D$32+AA22*Assumptions!$D$33+Z22*Assumptions!$D$34</f>
        <v>942574.5</v>
      </c>
      <c r="AD49" s="21" t="n">
        <f aca="false">AD22*Assumptions!$D$31+AC22*Assumptions!$D$32+AB22*Assumptions!$D$33+AA22*Assumptions!$D$34</f>
        <v>942574.5</v>
      </c>
      <c r="AE49" s="21" t="n">
        <f aca="false">AE22*Assumptions!$D$31+AD22*Assumptions!$D$32+AC22*Assumptions!$D$33+AB22*Assumptions!$D$34</f>
        <v>952723.84524</v>
      </c>
      <c r="AF49" s="21" t="n">
        <f aca="false">AF22*Assumptions!$D$31+AE22*Assumptions!$D$32+AD22*Assumptions!$D$33+AC22*Assumptions!$D$34</f>
        <v>980634.54465</v>
      </c>
      <c r="AG49" s="21" t="n">
        <f aca="false">AG22*Assumptions!$D$31+AF22*Assumptions!$D$32+AE22*Assumptions!$D$33+AD22*Assumptions!$D$34</f>
        <v>993321.2262</v>
      </c>
      <c r="AH49" s="21" t="n">
        <f aca="false">AH22*Assumptions!$D$31+AG22*Assumptions!$D$32+AF22*Assumptions!$D$33+AE22*Assumptions!$D$34</f>
        <v>993321.2262</v>
      </c>
      <c r="AI49" s="21" t="n">
        <f aca="false">AI22*Assumptions!$D$31+AH22*Assumptions!$D$32+AG22*Assumptions!$D$33+AF22*Assumptions!$D$34</f>
        <v>993321.2262</v>
      </c>
      <c r="AJ49" s="21" t="n">
        <f aca="false">AJ22*Assumptions!$D$31+AI22*Assumptions!$D$32+AH22*Assumptions!$D$33+AG22*Assumptions!$D$34</f>
        <v>993321.2262</v>
      </c>
      <c r="AK49" s="21" t="n">
        <f aca="false">AK22*Assumptions!$D$31+AJ22*Assumptions!$D$32+AI22*Assumptions!$D$33+AH22*Assumptions!$D$34</f>
        <v>993321.2262</v>
      </c>
      <c r="AL49" s="21" t="n">
        <f aca="false">AL22*Assumptions!$D$31+AK22*Assumptions!$D$32+AJ22*Assumptions!$D$33+AI22*Assumptions!$D$34</f>
        <v>993321.2262</v>
      </c>
      <c r="AM49" s="21" t="n">
        <f aca="false">AM22*Assumptions!$D$31+AL22*Assumptions!$D$32+AK22*Assumptions!$D$33+AJ22*Assumptions!$D$34</f>
        <v>993321.2262</v>
      </c>
      <c r="AN49" s="21" t="n">
        <f aca="false">AN22*Assumptions!$D$31+AM22*Assumptions!$D$32+AL22*Assumptions!$D$33+AK22*Assumptions!$D$34</f>
        <v>993321.2262</v>
      </c>
      <c r="AO49" s="21" t="n">
        <f aca="false">AO22*Assumptions!$D$31+AN22*Assumptions!$D$32+AM22*Assumptions!$D$33+AL22*Assumptions!$D$34</f>
        <v>993321.2262</v>
      </c>
    </row>
    <row r="50" customFormat="false" ht="15" hidden="false" customHeight="false" outlineLevel="0" collapsed="false">
      <c r="A50" s="8" t="s">
        <v>288</v>
      </c>
      <c r="B50" s="2"/>
      <c r="C50" s="2"/>
      <c r="D50" s="2"/>
      <c r="E50" s="2"/>
      <c r="F50" s="21" t="n">
        <f aca="false">IF(F4&lt;=8,INDEX(Capital!$B$13:$I$13,F4),0)</f>
        <v>145000</v>
      </c>
      <c r="G50" s="21" t="n">
        <f aca="false">IF(G4&lt;=8,INDEX(Capital!$B$13:$I$13,G4),0)</f>
        <v>175000</v>
      </c>
      <c r="H50" s="21" t="n">
        <f aca="false">IF(H4&lt;=8,INDEX(Capital!$B$13:$I$13,H4),0)</f>
        <v>245000</v>
      </c>
      <c r="I50" s="21" t="n">
        <f aca="false">IF(I4&lt;=8,INDEX(Capital!$B$13:$I$13,I4),0)</f>
        <v>325000</v>
      </c>
      <c r="J50" s="21" t="n">
        <f aca="false">IF(J4&lt;=8,INDEX(Capital!$B$13:$I$13,J4),0)</f>
        <v>370000</v>
      </c>
      <c r="K50" s="21" t="n">
        <f aca="false">IF(K4&lt;=8,INDEX(Capital!$B$13:$I$13,K4),0)</f>
        <v>15000</v>
      </c>
      <c r="L50" s="21" t="n">
        <f aca="false">IF(L4&lt;=8,INDEX(Capital!$B$13:$I$13,L4),0)</f>
        <v>0</v>
      </c>
      <c r="M50" s="21" t="n">
        <f aca="false">IF(M4&lt;=8,INDEX(Capital!$B$13:$I$13,M4),0)</f>
        <v>0</v>
      </c>
      <c r="N50" s="21" t="n">
        <f aca="false">IF(N4&lt;=8,INDEX(Capital!$B$13:$I$13,N4),0)</f>
        <v>0</v>
      </c>
      <c r="O50" s="21" t="n">
        <f aca="false">IF(O4&lt;=8,INDEX(Capital!$B$13:$I$13,O4),0)</f>
        <v>0</v>
      </c>
      <c r="P50" s="21" t="n">
        <f aca="false">IF(P4&lt;=8,INDEX(Capital!$B$13:$I$13,P4),0)</f>
        <v>0</v>
      </c>
      <c r="Q50" s="21" t="n">
        <f aca="false">IF(Q4&lt;=8,INDEX(Capital!$B$13:$I$13,Q4),0)</f>
        <v>0</v>
      </c>
      <c r="R50" s="21" t="n">
        <f aca="false">IF(R4&lt;=8,INDEX(Capital!$B$13:$I$13,R4),0)</f>
        <v>0</v>
      </c>
      <c r="S50" s="21" t="n">
        <f aca="false">IF(S4&lt;=8,INDEX(Capital!$B$13:$I$13,S4),0)</f>
        <v>0</v>
      </c>
      <c r="T50" s="21" t="n">
        <f aca="false">IF(T4&lt;=8,INDEX(Capital!$B$13:$I$13,T4),0)</f>
        <v>0</v>
      </c>
      <c r="U50" s="21" t="n">
        <f aca="false">IF(U4&lt;=8,INDEX(Capital!$B$13:$I$13,U4),0)</f>
        <v>0</v>
      </c>
      <c r="V50" s="21" t="n">
        <f aca="false">IF(V4&lt;=8,INDEX(Capital!$B$13:$I$13,V4),0)</f>
        <v>0</v>
      </c>
      <c r="W50" s="21" t="n">
        <f aca="false">IF(W4&lt;=8,INDEX(Capital!$B$13:$I$13,W4),0)</f>
        <v>0</v>
      </c>
      <c r="X50" s="21" t="n">
        <f aca="false">IF(X4&lt;=8,INDEX(Capital!$B$13:$I$13,X4),0)</f>
        <v>0</v>
      </c>
      <c r="Y50" s="21" t="n">
        <f aca="false">IF(Y4&lt;=8,INDEX(Capital!$B$13:$I$13,Y4),0)</f>
        <v>0</v>
      </c>
      <c r="Z50" s="21" t="n">
        <f aca="false">IF(Z4&lt;=8,INDEX(Capital!$B$13:$I$13,Z4),0)</f>
        <v>0</v>
      </c>
      <c r="AA50" s="21" t="n">
        <f aca="false">IF(AA4&lt;=8,INDEX(Capital!$B$13:$I$13,AA4),0)</f>
        <v>0</v>
      </c>
      <c r="AB50" s="21" t="n">
        <f aca="false">IF(AB4&lt;=8,INDEX(Capital!$B$13:$I$13,AB4),0)</f>
        <v>0</v>
      </c>
      <c r="AC50" s="21" t="n">
        <f aca="false">IF(AC4&lt;=8,INDEX(Capital!$B$13:$I$13,AC4),0)</f>
        <v>0</v>
      </c>
      <c r="AD50" s="21" t="n">
        <f aca="false">IF(AD4&lt;=8,INDEX(Capital!$B$13:$I$13,AD4),0)</f>
        <v>0</v>
      </c>
      <c r="AE50" s="21" t="n">
        <f aca="false">IF(AE4&lt;=8,INDEX(Capital!$B$13:$I$13,AE4),0)</f>
        <v>0</v>
      </c>
      <c r="AF50" s="21" t="n">
        <f aca="false">IF(AF4&lt;=8,INDEX(Capital!$B$13:$I$13,AF4),0)</f>
        <v>0</v>
      </c>
      <c r="AG50" s="21" t="n">
        <f aca="false">IF(AG4&lt;=8,INDEX(Capital!$B$13:$I$13,AG4),0)</f>
        <v>0</v>
      </c>
      <c r="AH50" s="21" t="n">
        <f aca="false">IF(AH4&lt;=8,INDEX(Capital!$B$13:$I$13,AH4),0)</f>
        <v>0</v>
      </c>
      <c r="AI50" s="21" t="n">
        <f aca="false">IF(AI4&lt;=8,INDEX(Capital!$B$13:$I$13,AI4),0)</f>
        <v>0</v>
      </c>
      <c r="AJ50" s="21" t="n">
        <f aca="false">IF(AJ4&lt;=8,INDEX(Capital!$B$13:$I$13,AJ4),0)</f>
        <v>0</v>
      </c>
      <c r="AK50" s="21" t="n">
        <f aca="false">IF(AK4&lt;=8,INDEX(Capital!$B$13:$I$13,AK4),0)</f>
        <v>0</v>
      </c>
      <c r="AL50" s="21" t="n">
        <f aca="false">IF(AL4&lt;=8,INDEX(Capital!$B$13:$I$13,AL4),0)</f>
        <v>0</v>
      </c>
      <c r="AM50" s="21" t="n">
        <f aca="false">IF(AM4&lt;=8,INDEX(Capital!$B$13:$I$13,AM4),0)</f>
        <v>0</v>
      </c>
      <c r="AN50" s="21" t="n">
        <f aca="false">IF(AN4&lt;=8,INDEX(Capital!$B$13:$I$13,AN4),0)</f>
        <v>0</v>
      </c>
      <c r="AO50" s="21" t="n">
        <f aca="false">IF(AO4&lt;=8,INDEX(Capital!$B$13:$I$13,AO4),0)</f>
        <v>0</v>
      </c>
    </row>
    <row r="51" customFormat="false" ht="15" hidden="false" customHeight="false" outlineLevel="0" collapsed="false">
      <c r="A51" s="6" t="s">
        <v>289</v>
      </c>
      <c r="B51" s="2"/>
      <c r="C51" s="2"/>
      <c r="D51" s="2"/>
      <c r="E51" s="2"/>
      <c r="F51" s="24" t="n">
        <f aca="false">F49-F28-F45-F50</f>
        <v>-182366.666666667</v>
      </c>
      <c r="G51" s="24" t="n">
        <f aca="false">G49-G28-G45-G50</f>
        <v>-215366.666666667</v>
      </c>
      <c r="H51" s="24" t="n">
        <f aca="false">H49-H28-H45-H50</f>
        <v>-342996.666666667</v>
      </c>
      <c r="I51" s="24" t="n">
        <f aca="false">I49-I28-I45-I50</f>
        <v>-461239.166666667</v>
      </c>
      <c r="J51" s="24" t="n">
        <f aca="false">J49-J28-J45-J50</f>
        <v>-654820.933333333</v>
      </c>
      <c r="K51" s="24" t="n">
        <f aca="false">K49-K28-K45-K50</f>
        <v>-371116.933333333</v>
      </c>
      <c r="L51" s="24" t="n">
        <f aca="false">L49-L28-L45-L50</f>
        <v>-318633.64745098</v>
      </c>
      <c r="M51" s="24" t="n">
        <f aca="false">M49-M28-M45-M50</f>
        <v>-181926.307205882</v>
      </c>
      <c r="N51" s="24" t="n">
        <f aca="false">N49-N28-N45-N50</f>
        <v>-29648.9206960785</v>
      </c>
      <c r="O51" s="24" t="n">
        <f aca="false">O49-O28-O45-O50</f>
        <v>86262.4516625817</v>
      </c>
      <c r="P51" s="24" t="n">
        <f aca="false">P49-P28-P45-P50</f>
        <v>161521.97413317</v>
      </c>
      <c r="Q51" s="24" t="n">
        <f aca="false">Q49-Q28-Q45-Q50</f>
        <v>266243.97848082</v>
      </c>
      <c r="R51" s="24" t="n">
        <f aca="false">R49-R28-R45-R50</f>
        <v>322929.21224537</v>
      </c>
      <c r="S51" s="24" t="n">
        <f aca="false">S49-S28-S45-S50</f>
        <v>379398.471156746</v>
      </c>
      <c r="T51" s="24" t="n">
        <f aca="false">T49-T28-T45-T50</f>
        <v>423661.538068122</v>
      </c>
      <c r="U51" s="24" t="n">
        <f aca="false">U49-U28-U45-U50</f>
        <v>463395.111943783</v>
      </c>
      <c r="V51" s="24" t="n">
        <f aca="false">V49-V28-V45-V50</f>
        <v>498449.623319444</v>
      </c>
      <c r="W51" s="24" t="n">
        <f aca="false">W49-W28-W45-W50</f>
        <v>521702.807</v>
      </c>
      <c r="X51" s="24" t="n">
        <f aca="false">X49-X28-X45-X50</f>
        <v>535626.291444444</v>
      </c>
      <c r="Y51" s="24" t="n">
        <f aca="false">Y49-Y28-Y45-Y50</f>
        <v>539977.380333333</v>
      </c>
      <c r="Z51" s="24" t="n">
        <f aca="false">Z49-Z28-Z45-Z50</f>
        <v>539977.380333333</v>
      </c>
      <c r="AA51" s="24" t="n">
        <f aca="false">AA49-AA28-AA45-AA50</f>
        <v>539977.380333333</v>
      </c>
      <c r="AB51" s="24" t="n">
        <f aca="false">AB49-AB28-AB45-AB50</f>
        <v>539977.380333333</v>
      </c>
      <c r="AC51" s="24" t="n">
        <f aca="false">AC49-AC28-AC45-AC50</f>
        <v>539977.380333333</v>
      </c>
      <c r="AD51" s="24" t="n">
        <f aca="false">AD49-AD28-AD45-AD50</f>
        <v>530001.095231569</v>
      </c>
      <c r="AE51" s="24" t="n">
        <f aca="false">AE49-AE28-AE45-AE50</f>
        <v>540150.440471569</v>
      </c>
      <c r="AF51" s="24" t="n">
        <f aca="false">AF49-AF28-AF45-AF50</f>
        <v>568061.139881569</v>
      </c>
      <c r="AG51" s="24" t="n">
        <f aca="false">AG49-AG28-AG45-AG50</f>
        <v>580747.821431569</v>
      </c>
      <c r="AH51" s="24" t="n">
        <f aca="false">AH49-AH28-AH45-AH50</f>
        <v>580747.821431569</v>
      </c>
      <c r="AI51" s="24" t="n">
        <f aca="false">AI49-AI28-AI45-AI50</f>
        <v>580747.821431569</v>
      </c>
      <c r="AJ51" s="24" t="n">
        <f aca="false">AJ49-AJ28-AJ45-AJ50</f>
        <v>580747.821431569</v>
      </c>
      <c r="AK51" s="24" t="n">
        <f aca="false">AK49-AK28-AK45-AK50</f>
        <v>580747.821431569</v>
      </c>
      <c r="AL51" s="24" t="n">
        <f aca="false">AL49-AL28-AL45-AL50</f>
        <v>580747.821431569</v>
      </c>
      <c r="AM51" s="24" t="n">
        <f aca="false">AM49-AM28-AM45-AM50</f>
        <v>580747.821431569</v>
      </c>
      <c r="AN51" s="24" t="n">
        <f aca="false">AN49-AN28-AN45-AN50</f>
        <v>580747.821431569</v>
      </c>
      <c r="AO51" s="24" t="n">
        <f aca="false">AO49-AO28-AO45-AO50</f>
        <v>580747.821431569</v>
      </c>
    </row>
    <row r="52" customFormat="false" ht="15" hidden="false" customHeight="false" outlineLevel="0" collapsed="false">
      <c r="A52" s="6" t="s">
        <v>290</v>
      </c>
      <c r="B52" s="2"/>
      <c r="C52" s="2"/>
      <c r="D52" s="2"/>
      <c r="E52" s="2"/>
      <c r="F52" s="24" t="n">
        <f aca="false">F51</f>
        <v>-182366.666666667</v>
      </c>
      <c r="G52" s="24" t="n">
        <f aca="false">F52+G51</f>
        <v>-397733.333333333</v>
      </c>
      <c r="H52" s="24" t="n">
        <f aca="false">G52+H51</f>
        <v>-740730</v>
      </c>
      <c r="I52" s="24" t="n">
        <f aca="false">H52+I51</f>
        <v>-1201969.16666667</v>
      </c>
      <c r="J52" s="24" t="n">
        <f aca="false">I52+J51</f>
        <v>-1856790.1</v>
      </c>
      <c r="K52" s="24" t="n">
        <f aca="false">J52+K51</f>
        <v>-2227907.03333333</v>
      </c>
      <c r="L52" s="24" t="n">
        <f aca="false">K52+L51</f>
        <v>-2546540.68078431</v>
      </c>
      <c r="M52" s="24" t="n">
        <f aca="false">L52+M51</f>
        <v>-2728466.9879902</v>
      </c>
      <c r="N52" s="24" t="n">
        <f aca="false">M52+N51</f>
        <v>-2758115.90868627</v>
      </c>
      <c r="O52" s="24" t="n">
        <f aca="false">N52+O51</f>
        <v>-2671853.45702369</v>
      </c>
      <c r="P52" s="24" t="n">
        <f aca="false">O52+P51</f>
        <v>-2510331.48289052</v>
      </c>
      <c r="Q52" s="24" t="n">
        <f aca="false">P52+Q51</f>
        <v>-2244087.5044097</v>
      </c>
      <c r="R52" s="24" t="n">
        <f aca="false">Q52+R51</f>
        <v>-1921158.29216433</v>
      </c>
      <c r="S52" s="24" t="n">
        <f aca="false">R52+S51</f>
        <v>-1541759.82100759</v>
      </c>
      <c r="T52" s="24" t="n">
        <f aca="false">S52+T51</f>
        <v>-1118098.28293946</v>
      </c>
      <c r="U52" s="24" t="n">
        <f aca="false">T52+U51</f>
        <v>-654703.170995682</v>
      </c>
      <c r="V52" s="24" t="n">
        <f aca="false">U52+V51</f>
        <v>-156253.547676237</v>
      </c>
      <c r="W52" s="24" t="n">
        <f aca="false">V52+W51</f>
        <v>365449.259323763</v>
      </c>
      <c r="X52" s="24" t="n">
        <f aca="false">W52+X51</f>
        <v>901075.550768207</v>
      </c>
      <c r="Y52" s="24" t="n">
        <f aca="false">X52+Y51</f>
        <v>1441052.93110154</v>
      </c>
      <c r="Z52" s="24" t="n">
        <f aca="false">Y52+Z51</f>
        <v>1981030.31143487</v>
      </c>
      <c r="AA52" s="24" t="n">
        <f aca="false">Z52+AA51</f>
        <v>2521007.69176821</v>
      </c>
      <c r="AB52" s="24" t="n">
        <f aca="false">AA52+AB51</f>
        <v>3060985.07210154</v>
      </c>
      <c r="AC52" s="24" t="n">
        <f aca="false">AB52+AC51</f>
        <v>3600962.45243487</v>
      </c>
      <c r="AD52" s="24" t="n">
        <f aca="false">AC52+AD51</f>
        <v>4130963.54766644</v>
      </c>
      <c r="AE52" s="24" t="n">
        <f aca="false">AD52+AE51</f>
        <v>4671113.98813801</v>
      </c>
      <c r="AF52" s="24" t="n">
        <f aca="false">AE52+AF51</f>
        <v>5239175.12801958</v>
      </c>
      <c r="AG52" s="24" t="n">
        <f aca="false">AF52+AG51</f>
        <v>5819922.94945115</v>
      </c>
      <c r="AH52" s="24" t="n">
        <f aca="false">AG52+AH51</f>
        <v>6400670.77088272</v>
      </c>
      <c r="AI52" s="24" t="n">
        <f aca="false">AH52+AI51</f>
        <v>6981418.59231429</v>
      </c>
      <c r="AJ52" s="24" t="n">
        <f aca="false">AI52+AJ51</f>
        <v>7562166.41374586</v>
      </c>
      <c r="AK52" s="24" t="n">
        <f aca="false">AJ52+AK51</f>
        <v>8142914.23517742</v>
      </c>
      <c r="AL52" s="24" t="n">
        <f aca="false">AK52+AL51</f>
        <v>8723662.05660899</v>
      </c>
      <c r="AM52" s="24" t="n">
        <f aca="false">AL52+AM51</f>
        <v>9304409.87804056</v>
      </c>
      <c r="AN52" s="24" t="n">
        <f aca="false">AM52+AN51</f>
        <v>9885157.69947213</v>
      </c>
      <c r="AO52" s="24" t="n">
        <f aca="false">AN52+AO51</f>
        <v>10465905.5209037</v>
      </c>
    </row>
    <row r="53" customFormat="false" ht="15" hidden="false" customHeight="false" outlineLevel="0" collapsed="false">
      <c r="A53" s="8" t="s">
        <v>291</v>
      </c>
      <c r="B53" s="2"/>
      <c r="C53" s="2"/>
      <c r="D53" s="2"/>
      <c r="E53" s="2"/>
      <c r="F53" s="15" t="n">
        <f aca="false">IF(AND(F4&gt;$B$57,F52&gt;=0),1,0)</f>
        <v>0</v>
      </c>
      <c r="G53" s="15" t="n">
        <f aca="false">IF(AND(G4&gt;$B$57,G52&gt;=0),1,0)</f>
        <v>0</v>
      </c>
      <c r="H53" s="15" t="n">
        <f aca="false">IF(AND(H4&gt;$B$57,H52&gt;=0),1,0)</f>
        <v>0</v>
      </c>
      <c r="I53" s="15" t="n">
        <f aca="false">IF(AND(I4&gt;$B$57,I52&gt;=0),1,0)</f>
        <v>0</v>
      </c>
      <c r="J53" s="15" t="n">
        <f aca="false">IF(AND(J4&gt;$B$57,J52&gt;=0),1,0)</f>
        <v>0</v>
      </c>
      <c r="K53" s="15" t="n">
        <f aca="false">IF(AND(K4&gt;$B$57,K52&gt;=0),1,0)</f>
        <v>0</v>
      </c>
      <c r="L53" s="15" t="n">
        <f aca="false">IF(AND(L4&gt;$B$57,L52&gt;=0),1,0)</f>
        <v>0</v>
      </c>
      <c r="M53" s="15" t="n">
        <f aca="false">IF(AND(M4&gt;$B$57,M52&gt;=0),1,0)</f>
        <v>0</v>
      </c>
      <c r="N53" s="15" t="n">
        <f aca="false">IF(AND(N4&gt;$B$57,N52&gt;=0),1,0)</f>
        <v>0</v>
      </c>
      <c r="O53" s="15" t="n">
        <f aca="false">IF(AND(O4&gt;$B$57,O52&gt;=0),1,0)</f>
        <v>0</v>
      </c>
      <c r="P53" s="15" t="n">
        <f aca="false">IF(AND(P4&gt;$B$57,P52&gt;=0),1,0)</f>
        <v>0</v>
      </c>
      <c r="Q53" s="15" t="n">
        <f aca="false">IF(AND(Q4&gt;$B$57,Q52&gt;=0),1,0)</f>
        <v>0</v>
      </c>
      <c r="R53" s="15" t="n">
        <f aca="false">IF(AND(R4&gt;$B$57,R52&gt;=0),1,0)</f>
        <v>0</v>
      </c>
      <c r="S53" s="15" t="n">
        <f aca="false">IF(AND(S4&gt;$B$57,S52&gt;=0),1,0)</f>
        <v>0</v>
      </c>
      <c r="T53" s="15" t="n">
        <f aca="false">IF(AND(T4&gt;$B$57,T52&gt;=0),1,0)</f>
        <v>0</v>
      </c>
      <c r="U53" s="15" t="n">
        <f aca="false">IF(AND(U4&gt;$B$57,U52&gt;=0),1,0)</f>
        <v>0</v>
      </c>
      <c r="V53" s="15" t="n">
        <f aca="false">IF(AND(V4&gt;$B$57,V52&gt;=0),1,0)</f>
        <v>0</v>
      </c>
      <c r="W53" s="15" t="n">
        <f aca="false">IF(AND(W4&gt;$B$57,W52&gt;=0),1,0)</f>
        <v>1</v>
      </c>
      <c r="X53" s="15" t="n">
        <f aca="false">IF(AND(X4&gt;$B$57,X52&gt;=0),1,0)</f>
        <v>1</v>
      </c>
      <c r="Y53" s="15" t="n">
        <f aca="false">IF(AND(Y4&gt;$B$57,Y52&gt;=0),1,0)</f>
        <v>1</v>
      </c>
      <c r="Z53" s="15" t="n">
        <f aca="false">IF(AND(Z4&gt;$B$57,Z52&gt;=0),1,0)</f>
        <v>1</v>
      </c>
      <c r="AA53" s="15" t="n">
        <f aca="false">IF(AND(AA4&gt;$B$57,AA52&gt;=0),1,0)</f>
        <v>1</v>
      </c>
      <c r="AB53" s="15" t="n">
        <f aca="false">IF(AND(AB4&gt;$B$57,AB52&gt;=0),1,0)</f>
        <v>1</v>
      </c>
      <c r="AC53" s="15" t="n">
        <f aca="false">IF(AND(AC4&gt;$B$57,AC52&gt;=0),1,0)</f>
        <v>1</v>
      </c>
      <c r="AD53" s="15" t="n">
        <f aca="false">IF(AND(AD4&gt;$B$57,AD52&gt;=0),1,0)</f>
        <v>1</v>
      </c>
      <c r="AE53" s="15" t="n">
        <f aca="false">IF(AND(AE4&gt;$B$57,AE52&gt;=0),1,0)</f>
        <v>1</v>
      </c>
      <c r="AF53" s="15" t="n">
        <f aca="false">IF(AND(AF4&gt;$B$57,AF52&gt;=0),1,0)</f>
        <v>1</v>
      </c>
      <c r="AG53" s="15" t="n">
        <f aca="false">IF(AND(AG4&gt;$B$57,AG52&gt;=0),1,0)</f>
        <v>1</v>
      </c>
      <c r="AH53" s="15" t="n">
        <f aca="false">IF(AND(AH4&gt;$B$57,AH52&gt;=0),1,0)</f>
        <v>1</v>
      </c>
      <c r="AI53" s="15" t="n">
        <f aca="false">IF(AND(AI4&gt;$B$57,AI52&gt;=0),1,0)</f>
        <v>1</v>
      </c>
      <c r="AJ53" s="15" t="n">
        <f aca="false">IF(AND(AJ4&gt;$B$57,AJ52&gt;=0),1,0)</f>
        <v>1</v>
      </c>
      <c r="AK53" s="15" t="n">
        <f aca="false">IF(AND(AK4&gt;$B$57,AK52&gt;=0),1,0)</f>
        <v>1</v>
      </c>
      <c r="AL53" s="15" t="n">
        <f aca="false">IF(AND(AL4&gt;$B$57,AL52&gt;=0),1,0)</f>
        <v>1</v>
      </c>
      <c r="AM53" s="15" t="n">
        <f aca="false">IF(AND(AM4&gt;$B$57,AM52&gt;=0),1,0)</f>
        <v>1</v>
      </c>
      <c r="AN53" s="15" t="n">
        <f aca="false">IF(AND(AN4&gt;$B$57,AN52&gt;=0),1,0)</f>
        <v>1</v>
      </c>
      <c r="AO53" s="15" t="n">
        <f aca="false">IF(AND(AO4&gt;$B$57,AO52&gt;=0),1,0)</f>
        <v>1</v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customFormat="false" ht="15" hidden="false" customHeight="false" outlineLevel="0" collapsed="false">
      <c r="A55" s="12" t="s">
        <v>292</v>
      </c>
      <c r="B55" s="13"/>
      <c r="C55" s="1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customFormat="false" ht="15" hidden="false" customHeight="false" outlineLevel="0" collapsed="false">
      <c r="A56" s="8" t="s">
        <v>293</v>
      </c>
      <c r="B56" s="24" t="n">
        <f aca="false">-MIN($F$52:$AO$52)</f>
        <v>2758115.90868627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customFormat="false" ht="15" hidden="false" customHeight="false" outlineLevel="0" collapsed="false">
      <c r="A57" s="8" t="s">
        <v>20</v>
      </c>
      <c r="B57" s="33" t="n">
        <f aca="false">INDEX($F$4:$AO$4,MATCH(MIN($F$52:$AO$52),$F$52:$AO$52,0))</f>
        <v>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customFormat="false" ht="15" hidden="false" customHeight="false" outlineLevel="0" collapsed="false">
      <c r="A58" s="8" t="s">
        <v>294</v>
      </c>
      <c r="B58" s="33" t="n">
        <f aca="false">SUMPRODUCT(MAX(($F$46:$AO$46&lt;0)*$F$4:$AO$4))+1</f>
        <v>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customFormat="false" ht="15" hidden="false" customHeight="false" outlineLevel="0" collapsed="false">
      <c r="A59" s="8" t="s">
        <v>295</v>
      </c>
      <c r="B59" s="33" t="n">
        <f aca="false">SUMPRODUCT(MAX(($F$51:$AO$51&lt;0)*$F$4:$AO$4))+1</f>
        <v>10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customFormat="false" ht="15" hidden="false" customHeight="false" outlineLevel="0" collapsed="false">
      <c r="A60" s="8" t="s">
        <v>23</v>
      </c>
      <c r="B60" s="33" t="n">
        <f aca="false">IFERROR(INDEX($F$4:$AO$4,MATCH(1,$F$53:$AO$53,0)),"After M36")</f>
        <v>18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customFormat="false" ht="15" hidden="false" customHeight="false" outlineLevel="0" collapsed="false">
      <c r="A61" s="8" t="s">
        <v>24</v>
      </c>
      <c r="B61" s="24" t="n">
        <f aca="false">AO52</f>
        <v>10465905.5209037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298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8" t="s">
        <v>299</v>
      </c>
      <c r="B3" s="21" t="n">
        <f aca="false">SUMPRODUCT((Staffing!$C$5:$C$23="Fixed")*Staffing!$D$5:$D$23*Staffing!$I$5:$I$23*(1+Assumptions!$B$36*Staffing!$J$5:$J$23))/12*(1+Assumptions!$C$37)</f>
        <v>195551.766666667</v>
      </c>
      <c r="C3" s="2"/>
      <c r="D3" s="2"/>
    </row>
    <row r="4" customFormat="false" ht="15" hidden="false" customHeight="false" outlineLevel="0" collapsed="false">
      <c r="A4" s="8" t="s">
        <v>300</v>
      </c>
      <c r="B4" s="21" t="n">
        <f aca="false">Assumptions!$C$39+Assumptions!$C$42+Assumptions!$C$48+Assumptions!$C$49+Assumptions!$C$50+Assumptions!$C$52+Assumptions!$C$54+Assumptions!$C$56+Assumptions!$C$57+Assumptions!$C$60+Assumptions!$C$64/12+Assumptions!$C$66+Assumptions!$C$67</f>
        <v>146833.333333333</v>
      </c>
      <c r="C4" s="2"/>
      <c r="D4" s="2"/>
    </row>
    <row r="5" customFormat="false" ht="15" hidden="false" customHeight="false" outlineLevel="0" collapsed="false">
      <c r="A5" s="8" t="s">
        <v>301</v>
      </c>
      <c r="B5" s="24" t="n">
        <f aca="false">B3+B4</f>
        <v>342385.1</v>
      </c>
      <c r="C5" s="2"/>
      <c r="D5" s="2"/>
    </row>
    <row r="6" customFormat="false" ht="15" hidden="false" customHeight="false" outlineLevel="0" collapsed="false">
      <c r="A6" s="8" t="s">
        <v>302</v>
      </c>
      <c r="B6" s="21" t="n">
        <f aca="false">Assumptions!$C$12*(1-Assumptions!$C$30)-(SUMPRODUCT((Staffing!$C$5:$C$23="Residential")*Staffing!$D$5:$D$23*Staffing!$I$5:$I$23*(1+Assumptions!$B$36*Staffing!$J$5:$J$23))/12*(1+Assumptions!$C$37))/(Assumptions!$C$6*Assumptions!$C$13*Assumptions!$C$8)-Assumptions!$C$45-Assumptions!$C$46</f>
        <v>942.839350663244</v>
      </c>
      <c r="C6" s="2"/>
      <c r="D6" s="2"/>
    </row>
    <row r="7" customFormat="false" ht="15" hidden="false" customHeight="false" outlineLevel="0" collapsed="false">
      <c r="A7" s="8" t="s">
        <v>303</v>
      </c>
      <c r="B7" s="21" t="n">
        <f aca="false">Assumptions!$C$15*Assumptions!$C$9*(Assumptions!$C$16*(1-Assumptions!$C$30)-Assumptions!$C$47)+Assumptions!$C$17*Assumptions!$C$10*(Assumptions!$C$18*(1-Assumptions!$C$30)-Assumptions!$C$47)+Assumptions!$C$19*Assumptions!$C$20*(1-Assumptions!$C$30)-SUMPRODUCT((Staffing!$C$5:$C$23="Day program")*Staffing!$D$5:$D$23*Staffing!$I$5:$I$23*(1+Assumptions!$B$36*Staffing!$J$5:$J$23))/12*(1+Assumptions!$C$37)-SUMPRODUCT((Staffing!$C$5:$C$23="Outpatient")*Staffing!$D$5:$D$23*Staffing!$I$5:$I$23*(1+Assumptions!$B$36*Staffing!$J$5:$J$23))/12*(1+Assumptions!$C$37)</f>
        <v>208917.866666667</v>
      </c>
      <c r="C7" s="2"/>
      <c r="D7" s="2"/>
    </row>
    <row r="8" customFormat="false" ht="15" hidden="false" customHeight="false" outlineLevel="0" collapsed="false">
      <c r="A8" s="8" t="s">
        <v>304</v>
      </c>
      <c r="B8" s="34" t="n">
        <f aca="false">B5/B6/Assumptions!$C$8/Assumptions!$C$6</f>
        <v>0.597273955273246</v>
      </c>
      <c r="C8" s="2"/>
      <c r="D8" s="2"/>
    </row>
    <row r="9" customFormat="false" ht="15" hidden="false" customHeight="false" outlineLevel="0" collapsed="false">
      <c r="A9" s="8" t="s">
        <v>305</v>
      </c>
      <c r="B9" s="34" t="n">
        <f aca="false">(B5-B7)/B6/Assumptions!$C$8/Assumptions!$C$6</f>
        <v>0.232827019494649</v>
      </c>
      <c r="C9" s="2"/>
      <c r="D9" s="2"/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6" t="s">
        <v>306</v>
      </c>
      <c r="B12" s="2"/>
      <c r="C12" s="2"/>
      <c r="D12" s="2"/>
    </row>
    <row r="13" customFormat="false" ht="15" hidden="false" customHeight="false" outlineLevel="0" collapsed="false">
      <c r="A13" s="5" t="s">
        <v>307</v>
      </c>
      <c r="B13" s="35" t="n">
        <v>950</v>
      </c>
      <c r="C13" s="35" t="n">
        <v>1100</v>
      </c>
      <c r="D13" s="35" t="n">
        <v>1250</v>
      </c>
    </row>
    <row r="14" customFormat="false" ht="15" hidden="false" customHeight="false" outlineLevel="0" collapsed="false">
      <c r="A14" s="22" t="n">
        <v>0.65</v>
      </c>
      <c r="B14" s="21" t="n">
        <f aca="false">(Assumptions!$C$6*$A14*Assumptions!$C$8*(B$13*(1-Assumptions!$C$30)-(SUMPRODUCT((Staffing!$C$5:$C$23="Residential")*Staffing!$D$5:$D$23*Staffing!$I$5:$I$23*(1+Assumptions!$B$36*Staffing!$J$5:$J$23))/12*(1+Assumptions!$C$37))/(Assumptions!$C$6*Assumptions!$C$13*Assumptions!$C$8)-Assumptions!$C$45-Assumptions!$C$46)+$B$7-$B$5)*12</f>
        <v>2215263.33658537</v>
      </c>
      <c r="C14" s="21" t="n">
        <f aca="false">(Assumptions!$C$6*$A14*Assumptions!$C$8*(C$13*(1-Assumptions!$C$30)-(SUMPRODUCT((Staffing!$C$5:$C$23="Residential")*Staffing!$D$5:$D$23*Staffing!$I$5:$I$23*(1+Assumptions!$B$36*Staffing!$J$5:$J$23))/12*(1+Assumptions!$C$37))/(Assumptions!$C$6*Assumptions!$C$13*Assumptions!$C$8)-Assumptions!$C$45-Assumptions!$C$46)+$B$7-$B$5)*12</f>
        <v>2869714.53658537</v>
      </c>
      <c r="D14" s="21" t="n">
        <f aca="false">(Assumptions!$C$6*$A14*Assumptions!$C$8*(D$13*(1-Assumptions!$C$30)-(SUMPRODUCT((Staffing!$C$5:$C$23="Residential")*Staffing!$D$5:$D$23*Staffing!$I$5:$I$23*(1+Assumptions!$B$36*Staffing!$J$5:$J$23))/12*(1+Assumptions!$C$37))/(Assumptions!$C$6*Assumptions!$C$13*Assumptions!$C$8)-Assumptions!$C$45-Assumptions!$C$46)+$B$7-$B$5)*12</f>
        <v>3524165.73658537</v>
      </c>
    </row>
    <row r="15" customFormat="false" ht="15" hidden="false" customHeight="false" outlineLevel="0" collapsed="false">
      <c r="A15" s="22" t="n">
        <v>0.75</v>
      </c>
      <c r="B15" s="21" t="n">
        <f aca="false">(Assumptions!$C$6*$A15*Assumptions!$C$8*(B$13*(1-Assumptions!$C$30)-(SUMPRODUCT((Staffing!$C$5:$C$23="Residential")*Staffing!$D$5:$D$23*Staffing!$I$5:$I$23*(1+Assumptions!$B$36*Staffing!$J$5:$J$23))/12*(1+Assumptions!$C$37))/(Assumptions!$C$6*Assumptions!$C$13*Assumptions!$C$8)-Assumptions!$C$45-Assumptions!$C$46)+$B$7-$B$5)*12</f>
        <v>2802474.12682927</v>
      </c>
      <c r="C15" s="21" t="n">
        <f aca="false">(Assumptions!$C$6*$A15*Assumptions!$C$8*(C$13*(1-Assumptions!$C$30)-(SUMPRODUCT((Staffing!$C$5:$C$23="Residential")*Staffing!$D$5:$D$23*Staffing!$I$5:$I$23*(1+Assumptions!$B$36*Staffing!$J$5:$J$23))/12*(1+Assumptions!$C$37))/(Assumptions!$C$6*Assumptions!$C$13*Assumptions!$C$8)-Assumptions!$C$45-Assumptions!$C$46)+$B$7-$B$5)*12</f>
        <v>3557610.12682927</v>
      </c>
      <c r="D15" s="21" t="n">
        <f aca="false">(Assumptions!$C$6*$A15*Assumptions!$C$8*(D$13*(1-Assumptions!$C$30)-(SUMPRODUCT((Staffing!$C$5:$C$23="Residential")*Staffing!$D$5:$D$23*Staffing!$I$5:$I$23*(1+Assumptions!$B$36*Staffing!$J$5:$J$23))/12*(1+Assumptions!$C$37))/(Assumptions!$C$6*Assumptions!$C$13*Assumptions!$C$8)-Assumptions!$C$45-Assumptions!$C$46)+$B$7-$B$5)*12</f>
        <v>4312746.12682927</v>
      </c>
    </row>
    <row r="16" customFormat="false" ht="15" hidden="false" customHeight="false" outlineLevel="0" collapsed="false">
      <c r="A16" s="22" t="n">
        <v>0.85</v>
      </c>
      <c r="B16" s="21" t="n">
        <f aca="false">(Assumptions!$C$6*$A16*Assumptions!$C$8*(B$13*(1-Assumptions!$C$30)-(SUMPRODUCT((Staffing!$C$5:$C$23="Residential")*Staffing!$D$5:$D$23*Staffing!$I$5:$I$23*(1+Assumptions!$B$36*Staffing!$J$5:$J$23))/12*(1+Assumptions!$C$37))/(Assumptions!$C$6*Assumptions!$C$13*Assumptions!$C$8)-Assumptions!$C$45-Assumptions!$C$46)+$B$7-$B$5)*12</f>
        <v>3389684.91707317</v>
      </c>
      <c r="C16" s="21" t="n">
        <f aca="false">(Assumptions!$C$6*$A16*Assumptions!$C$8*(C$13*(1-Assumptions!$C$30)-(SUMPRODUCT((Staffing!$C$5:$C$23="Residential")*Staffing!$D$5:$D$23*Staffing!$I$5:$I$23*(1+Assumptions!$B$36*Staffing!$J$5:$J$23))/12*(1+Assumptions!$C$37))/(Assumptions!$C$6*Assumptions!$C$13*Assumptions!$C$8)-Assumptions!$C$45-Assumptions!$C$46)+$B$7-$B$5)*12</f>
        <v>4245505.71707317</v>
      </c>
      <c r="D16" s="21" t="n">
        <f aca="false">(Assumptions!$C$6*$A16*Assumptions!$C$8*(D$13*(1-Assumptions!$C$30)-(SUMPRODUCT((Staffing!$C$5:$C$23="Residential")*Staffing!$D$5:$D$23*Staffing!$I$5:$I$23*(1+Assumptions!$B$36*Staffing!$J$5:$J$23))/12*(1+Assumptions!$C$37))/(Assumptions!$C$6*Assumptions!$C$13*Assumptions!$C$8)-Assumptions!$C$45-Assumptions!$C$46)+$B$7-$B$5)*12</f>
        <v>5101326.51707317</v>
      </c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3" t="s">
        <v>308</v>
      </c>
      <c r="B18" s="2"/>
      <c r="C18" s="2"/>
      <c r="D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2026-09-25T20:56:35Z</dcterms:created>
  <dc:creator>openpyxl</dc:creator>
  <dc:description/>
  <dc:language>en-US</dc:language>
  <cp:lastModifiedBy/>
  <dcterms:modified xsi:type="dcterms:W3CDTF">2026-09-25T20:56:35Z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