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matesic/Desktop/university things/4th Year/KNES 466/"/>
    </mc:Choice>
  </mc:AlternateContent>
  <xr:revisionPtr revIDLastSave="0" documentId="13_ncr:1_{F10407AC-94A8-AC47-8626-A1EF37721585}" xr6:coauthVersionLast="47" xr6:coauthVersionMax="47" xr10:uidLastSave="{00000000-0000-0000-0000-000000000000}"/>
  <bookViews>
    <workbookView xWindow="6740" yWindow="500" windowWidth="22040" windowHeight="16340" activeTab="2" xr2:uid="{19C65DBD-7EC7-244A-9CE5-928B15654E83}"/>
  </bookViews>
  <sheets>
    <sheet name="Values" sheetId="1" r:id="rId1"/>
    <sheet name="Figures" sheetId="2" r:id="rId2"/>
    <sheet name="Stat Analysi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3" i="3" l="1"/>
  <c r="H43" i="3"/>
  <c r="F43" i="3"/>
  <c r="G42" i="3"/>
  <c r="H42" i="3"/>
  <c r="F42" i="3"/>
  <c r="G41" i="3"/>
  <c r="H41" i="3"/>
  <c r="F41" i="3"/>
  <c r="G40" i="3"/>
  <c r="H40" i="3"/>
  <c r="F40" i="3"/>
  <c r="G39" i="3"/>
  <c r="H39" i="3"/>
  <c r="F39" i="3"/>
  <c r="G52" i="3"/>
  <c r="H52" i="3"/>
  <c r="F52" i="3"/>
  <c r="G51" i="3"/>
  <c r="H51" i="3"/>
  <c r="F51" i="3"/>
  <c r="G50" i="3"/>
  <c r="H50" i="3"/>
  <c r="F50" i="3"/>
  <c r="G49" i="3"/>
  <c r="H49" i="3"/>
  <c r="F49" i="3"/>
  <c r="H48" i="3"/>
  <c r="G48" i="3"/>
  <c r="F48" i="3"/>
  <c r="O20" i="3"/>
  <c r="O21" i="3"/>
  <c r="O22" i="3"/>
  <c r="O23" i="3"/>
  <c r="O19" i="3"/>
  <c r="N20" i="3"/>
  <c r="N21" i="3"/>
  <c r="N22" i="3"/>
  <c r="N23" i="3"/>
  <c r="N19" i="3"/>
  <c r="O12" i="3"/>
  <c r="O13" i="3"/>
  <c r="O14" i="3"/>
  <c r="O15" i="3"/>
  <c r="O11" i="3"/>
  <c r="N12" i="3"/>
  <c r="N13" i="3"/>
  <c r="N14" i="3"/>
  <c r="N15" i="3"/>
  <c r="N11" i="3"/>
  <c r="O4" i="3"/>
  <c r="O5" i="3"/>
  <c r="O6" i="3"/>
  <c r="O7" i="3"/>
  <c r="O3" i="3"/>
  <c r="N5" i="3"/>
  <c r="N4" i="3"/>
  <c r="N6" i="3"/>
  <c r="N7" i="3"/>
  <c r="N3" i="3"/>
  <c r="E32" i="3"/>
  <c r="D32" i="3"/>
  <c r="C32" i="3"/>
  <c r="E31" i="3"/>
  <c r="D31" i="3"/>
  <c r="C31" i="3"/>
  <c r="E30" i="3"/>
  <c r="D30" i="3"/>
  <c r="C30" i="3"/>
  <c r="E29" i="3"/>
  <c r="D29" i="3"/>
  <c r="C29" i="3"/>
  <c r="E28" i="3"/>
  <c r="D28" i="3"/>
  <c r="C28" i="3"/>
  <c r="E15" i="1"/>
  <c r="E14" i="1"/>
  <c r="C15" i="1"/>
  <c r="C14" i="1"/>
  <c r="B15" i="1"/>
  <c r="B14" i="1"/>
  <c r="D32" i="1"/>
  <c r="C32" i="1"/>
  <c r="B32" i="1"/>
  <c r="D48" i="1"/>
  <c r="C48" i="1"/>
  <c r="B48" i="1"/>
  <c r="D64" i="1"/>
  <c r="C64" i="1"/>
  <c r="B64" i="1"/>
  <c r="D80" i="1"/>
  <c r="C80" i="1"/>
  <c r="B80" i="1"/>
  <c r="D72" i="1"/>
  <c r="D73" i="1" s="1"/>
  <c r="D69" i="1"/>
  <c r="D70" i="1" s="1"/>
  <c r="C72" i="1"/>
  <c r="C73" i="1" s="1"/>
  <c r="C69" i="1"/>
  <c r="C70" i="1" s="1"/>
  <c r="B72" i="1"/>
  <c r="B73" i="1" s="1"/>
  <c r="B69" i="1"/>
  <c r="B70" i="1" s="1"/>
  <c r="C53" i="1"/>
  <c r="C54" i="1" s="1"/>
  <c r="D56" i="1"/>
  <c r="D57" i="1" s="1"/>
  <c r="D53" i="1"/>
  <c r="D54" i="1" s="1"/>
  <c r="C56" i="1"/>
  <c r="C57" i="1" s="1"/>
  <c r="B56" i="1"/>
  <c r="B57" i="1" s="1"/>
  <c r="B53" i="1"/>
  <c r="B54" i="1" s="1"/>
  <c r="D40" i="1"/>
  <c r="D41" i="1" s="1"/>
  <c r="C40" i="1"/>
  <c r="C41" i="1" s="1"/>
  <c r="B40" i="1"/>
  <c r="B41" i="1" s="1"/>
  <c r="D37" i="1"/>
  <c r="D38" i="1" s="1"/>
  <c r="C37" i="1"/>
  <c r="C38" i="1" s="1"/>
  <c r="D24" i="1"/>
  <c r="D25" i="1" s="1"/>
  <c r="C24" i="1"/>
  <c r="C25" i="1" s="1"/>
  <c r="D21" i="1"/>
  <c r="D22" i="1" s="1"/>
  <c r="C21" i="1"/>
  <c r="C22" i="1" s="1"/>
  <c r="B37" i="1"/>
  <c r="B38" i="1" s="1"/>
  <c r="B24" i="1"/>
  <c r="B25" i="1" s="1"/>
  <c r="B21" i="1"/>
  <c r="B22" i="1" s="1"/>
</calcChain>
</file>

<file path=xl/sharedStrings.xml><?xml version="1.0" encoding="utf-8"?>
<sst xmlns="http://schemas.openxmlformats.org/spreadsheetml/2006/main" count="280" uniqueCount="82">
  <si>
    <t xml:space="preserve">Resistance </t>
  </si>
  <si>
    <t>Speeds (bpm)</t>
  </si>
  <si>
    <t>Interval Time (min)</t>
  </si>
  <si>
    <t>Rest Time (min)</t>
  </si>
  <si>
    <t>Height (cm)</t>
  </si>
  <si>
    <t>Weight (kg)</t>
  </si>
  <si>
    <t xml:space="preserve">Participant </t>
  </si>
  <si>
    <t>Sexe</t>
  </si>
  <si>
    <t>M</t>
  </si>
  <si>
    <t>F</t>
  </si>
  <si>
    <t xml:space="preserve">Participant 1 </t>
  </si>
  <si>
    <t>Normal Force Curve Shape</t>
  </si>
  <si>
    <t>50 BPM</t>
  </si>
  <si>
    <t>70 BPM</t>
  </si>
  <si>
    <t xml:space="preserve">Double hump with smaller second hump </t>
  </si>
  <si>
    <t>Single hump</t>
  </si>
  <si>
    <t>Parallel Force Curve Shape</t>
  </si>
  <si>
    <t>Triple hump, 2 same magitude, 1 smaller</t>
  </si>
  <si>
    <t>Double hump with smaller second hump</t>
  </si>
  <si>
    <t>Participant 2</t>
  </si>
  <si>
    <t>Max Normal Force (N)</t>
  </si>
  <si>
    <t>Min Parallel Force (N)</t>
  </si>
  <si>
    <t>Average Min Parallel Force (N)</t>
  </si>
  <si>
    <t>Average Max NormalForce (N)</t>
  </si>
  <si>
    <t>Impulse of Normal Force (N*s)</t>
  </si>
  <si>
    <t>Triple hump, 2 same magitude, 1 smaller*</t>
  </si>
  <si>
    <t xml:space="preserve">* = not consistent </t>
  </si>
  <si>
    <t>Participant 4</t>
  </si>
  <si>
    <t>30 BPM</t>
  </si>
  <si>
    <t>Triple hump, 1 large, 2 smaller same mag</t>
  </si>
  <si>
    <t xml:space="preserve">Trend as pace increase </t>
  </si>
  <si>
    <t>smoother and less humps</t>
  </si>
  <si>
    <t>decrease</t>
  </si>
  <si>
    <t>increase</t>
  </si>
  <si>
    <t xml:space="preserve">consant </t>
  </si>
  <si>
    <t>****</t>
  </si>
  <si>
    <t>increase in magnitude</t>
  </si>
  <si>
    <t xml:space="preserve">increase in magnitude </t>
  </si>
  <si>
    <t xml:space="preserve">constant </t>
  </si>
  <si>
    <t xml:space="preserve">decrease </t>
  </si>
  <si>
    <t>Participant 5</t>
  </si>
  <si>
    <t>Triple hump, 1 large, 1 med, 1 small</t>
  </si>
  <si>
    <t xml:space="preserve">Double Hump of same magnitude </t>
  </si>
  <si>
    <t>smother with less humps</t>
  </si>
  <si>
    <t>Impulse of Parallel Force (N*s)</t>
  </si>
  <si>
    <t>Max Power (W)</t>
  </si>
  <si>
    <t xml:space="preserve">Impulse of Normal per cycle </t>
  </si>
  <si>
    <t>Impulse of Parallel per cycle</t>
  </si>
  <si>
    <t>Trial</t>
  </si>
  <si>
    <t>start of trial</t>
  </si>
  <si>
    <t xml:space="preserve"># of cycles </t>
  </si>
  <si>
    <t>average delta start</t>
  </si>
  <si>
    <t>average delta end</t>
  </si>
  <si>
    <t>58</t>
  </si>
  <si>
    <t>stdev of delat start</t>
  </si>
  <si>
    <t xml:space="preserve">stdev of end </t>
  </si>
  <si>
    <t xml:space="preserve">Age </t>
  </si>
  <si>
    <t>Participant 1</t>
  </si>
  <si>
    <t>Mean Power (W)</t>
  </si>
  <si>
    <t>Mean Power/BW (W/kg)</t>
  </si>
  <si>
    <t xml:space="preserve">Participant 5 </t>
  </si>
  <si>
    <t>Parallel Force Impulse per cycle per BW</t>
  </si>
  <si>
    <t>Normal Force Impulse per cycle per BW</t>
  </si>
  <si>
    <t xml:space="preserve">Mean </t>
  </si>
  <si>
    <t xml:space="preserve">Standard Deviation </t>
  </si>
  <si>
    <t xml:space="preserve">trial </t>
  </si>
  <si>
    <t xml:space="preserve">30 bpm </t>
  </si>
  <si>
    <t>50 bpm</t>
  </si>
  <si>
    <t>70 bpm</t>
  </si>
  <si>
    <t>Particioant 3</t>
  </si>
  <si>
    <t xml:space="preserve">Participant 4 </t>
  </si>
  <si>
    <t>delta start is hips - hands</t>
  </si>
  <si>
    <t>delta end is hip - hand</t>
  </si>
  <si>
    <t>SD</t>
  </si>
  <si>
    <t>Mean</t>
  </si>
  <si>
    <t xml:space="preserve">SD </t>
  </si>
  <si>
    <t>Speed</t>
  </si>
  <si>
    <t xml:space="preserve">speed </t>
  </si>
  <si>
    <t>speed</t>
  </si>
  <si>
    <t>Average Min Peak Parallel Force (N)</t>
  </si>
  <si>
    <t>mean</t>
  </si>
  <si>
    <t>Average Peak NormalForce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</si>
</sst>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5AFF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533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B1FB"/>
        <bgColor indexed="64"/>
      </patternFill>
    </fill>
    <fill>
      <patternFill patternType="solid">
        <fgColor theme="4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0" fillId="12" borderId="4" xfId="0" applyFill="1" applyBorder="1"/>
    <xf numFmtId="0" fontId="0" fillId="12" borderId="0" xfId="0" applyFill="1"/>
    <xf numFmtId="0" fontId="0" fillId="12" borderId="5" xfId="0" applyFill="1" applyBorder="1"/>
    <xf numFmtId="0" fontId="0" fillId="7" borderId="5" xfId="0" applyFill="1" applyBorder="1"/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11" borderId="0" xfId="0" applyFill="1"/>
    <xf numFmtId="0" fontId="0" fillId="8" borderId="5" xfId="0" applyFill="1" applyBorder="1"/>
    <xf numFmtId="0" fontId="0" fillId="9" borderId="5" xfId="0" applyFill="1" applyBorder="1"/>
    <xf numFmtId="0" fontId="0" fillId="10" borderId="5" xfId="0" applyFill="1" applyBorder="1"/>
    <xf numFmtId="0" fontId="1" fillId="0" borderId="11" xfId="0" applyFont="1" applyBorder="1"/>
    <xf numFmtId="0" fontId="1" fillId="0" borderId="12" xfId="0" applyFont="1" applyBorder="1"/>
    <xf numFmtId="0" fontId="0" fillId="3" borderId="13" xfId="0" applyFill="1" applyBorder="1"/>
    <xf numFmtId="0" fontId="0" fillId="2" borderId="13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533B"/>
      <color rgb="FFFFB1FB"/>
      <color rgb="FFD5AFFE"/>
      <color rgb="FFD2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Mean </a:t>
            </a:r>
            <a:r>
              <a:rPr lang="en-US" baseline="0">
                <a:solidFill>
                  <a:schemeClr val="tx1"/>
                </a:solidFill>
              </a:rPr>
              <a:t>Power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Participant 1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Values!$B$32:$D$32</c:f>
              <c:numCache>
                <c:formatCode>General</c:formatCode>
                <c:ptCount val="3"/>
                <c:pt idx="0">
                  <c:v>1.4228632478632501</c:v>
                </c:pt>
                <c:pt idx="1">
                  <c:v>2.5338939857288469</c:v>
                </c:pt>
                <c:pt idx="2">
                  <c:v>4.0949850857569023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A4-8944-93CD-A4FBEC93656C}"/>
            </c:ext>
          </c:extLst>
        </c:ser>
        <c:ser>
          <c:idx val="1"/>
          <c:order val="1"/>
          <c:tx>
            <c:v>Participant 2</c:v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Values!$B$48:$D$48</c:f>
              <c:numCache>
                <c:formatCode>General</c:formatCode>
                <c:ptCount val="3"/>
                <c:pt idx="0">
                  <c:v>0.7236159169550177</c:v>
                </c:pt>
                <c:pt idx="1">
                  <c:v>1.683006535947706</c:v>
                </c:pt>
                <c:pt idx="2">
                  <c:v>2.6258942766295736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E3-CA41-8422-C3EB228A1FF4}"/>
            </c:ext>
          </c:extLst>
        </c:ser>
        <c:ser>
          <c:idx val="2"/>
          <c:order val="2"/>
          <c:tx>
            <c:v>Participant 3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Values!$B$64:$D$64</c:f>
              <c:numCache>
                <c:formatCode>General</c:formatCode>
                <c:ptCount val="3"/>
                <c:pt idx="0">
                  <c:v>1.0084454175789799</c:v>
                </c:pt>
                <c:pt idx="1">
                  <c:v>2.0818012256861151</c:v>
                </c:pt>
                <c:pt idx="2">
                  <c:v>3.1537136487992661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9-2845-A48C-A34DCC49073D}"/>
            </c:ext>
          </c:extLst>
        </c:ser>
        <c:ser>
          <c:idx val="3"/>
          <c:order val="3"/>
          <c:tx>
            <c:v>Participant 4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Values!$B$80:$D$80</c:f>
              <c:numCache>
                <c:formatCode>General</c:formatCode>
                <c:ptCount val="3"/>
                <c:pt idx="0">
                  <c:v>0.62824716267339176</c:v>
                </c:pt>
                <c:pt idx="1">
                  <c:v>1.6318665516249637</c:v>
                </c:pt>
                <c:pt idx="2">
                  <c:v>1.7296628518403934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56-034B-A65F-C2B7E691528F}"/>
            </c:ext>
          </c:extLst>
        </c:ser>
        <c:ser>
          <c:idx val="4"/>
          <c:order val="4"/>
          <c:tx>
            <c:v>Mean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Figures!$C$57:$E$57</c:f>
              <c:numCache>
                <c:formatCode>General</c:formatCode>
                <c:ptCount val="3"/>
                <c:pt idx="0">
                  <c:v>0.94579293626765981</c:v>
                </c:pt>
                <c:pt idx="1">
                  <c:v>1.982642074746908</c:v>
                </c:pt>
                <c:pt idx="2">
                  <c:v>2.901063965756534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EF-3844-8427-CA17E854DC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9205616"/>
        <c:axId val="549357296"/>
      </c:barChart>
      <c:catAx>
        <c:axId val="54920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Trial</a:t>
                </a:r>
                <a:r>
                  <a:rPr lang="en-US" baseline="0">
                    <a:solidFill>
                      <a:schemeClr val="tx1"/>
                    </a:solidFill>
                  </a:rPr>
                  <a:t> Speed (CPM)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357296"/>
        <c:crosses val="autoZero"/>
        <c:auto val="1"/>
        <c:lblAlgn val="ctr"/>
        <c:lblOffset val="100"/>
        <c:noMultiLvlLbl val="0"/>
      </c:catAx>
      <c:valAx>
        <c:axId val="54935729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Mean</a:t>
                </a:r>
                <a:r>
                  <a:rPr lang="en-US" baseline="0">
                    <a:solidFill>
                      <a:schemeClr val="tx1"/>
                    </a:solidFill>
                  </a:rPr>
                  <a:t> Power per BW (W/kg)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20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Initiation</a:t>
            </a:r>
            <a:r>
              <a:rPr lang="en-US" baseline="0">
                <a:solidFill>
                  <a:schemeClr val="tx1"/>
                </a:solidFill>
              </a:rPr>
              <a:t> of Hips Relative to Hands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Participant 1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Figures!$E$32:$E$34</c:f>
                <c:numCache>
                  <c:formatCode>General</c:formatCode>
                  <c:ptCount val="3"/>
                  <c:pt idx="0">
                    <c:v>2.7596281433214801E-2</c:v>
                  </c:pt>
                  <c:pt idx="1">
                    <c:v>2.2219065432346183E-2</c:v>
                  </c:pt>
                  <c:pt idx="2">
                    <c:v>2.1966993833668409E-2</c:v>
                  </c:pt>
                </c:numCache>
              </c:numRef>
            </c:plus>
            <c:minus>
              <c:numRef>
                <c:f>Figures!$E$32:$E$34</c:f>
                <c:numCache>
                  <c:formatCode>General</c:formatCode>
                  <c:ptCount val="3"/>
                  <c:pt idx="0">
                    <c:v>2.7596281433214801E-2</c:v>
                  </c:pt>
                  <c:pt idx="1">
                    <c:v>2.2219065432346183E-2</c:v>
                  </c:pt>
                  <c:pt idx="2">
                    <c:v>2.1966993833668409E-2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Figures!$A$32:$A$34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Figures!$D$32:$D$34</c:f>
              <c:numCache>
                <c:formatCode>General</c:formatCode>
                <c:ptCount val="3"/>
                <c:pt idx="0">
                  <c:v>-0.24224137931034501</c:v>
                </c:pt>
                <c:pt idx="1">
                  <c:v>-9.5500000000002402E-2</c:v>
                </c:pt>
                <c:pt idx="2">
                  <c:v>-0.124571428571433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E-8248-B4E8-C32EE73DAEE9}"/>
            </c:ext>
          </c:extLst>
        </c:ser>
        <c:ser>
          <c:idx val="1"/>
          <c:order val="1"/>
          <c:tx>
            <c:v>Participant 2</c:v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Figures!$E$38:$E$40</c:f>
                <c:numCache>
                  <c:formatCode>General</c:formatCode>
                  <c:ptCount val="3"/>
                  <c:pt idx="0">
                    <c:v>2.4320714938941976E-2</c:v>
                  </c:pt>
                  <c:pt idx="1">
                    <c:v>2.8511206373788865E-2</c:v>
                  </c:pt>
                  <c:pt idx="2">
                    <c:v>1.7510501051047647E-2</c:v>
                  </c:pt>
                </c:numCache>
              </c:numRef>
            </c:plus>
            <c:minus>
              <c:numRef>
                <c:f>Figures!$E$38:$E$40</c:f>
                <c:numCache>
                  <c:formatCode>General</c:formatCode>
                  <c:ptCount val="3"/>
                  <c:pt idx="0">
                    <c:v>2.4320714938941976E-2</c:v>
                  </c:pt>
                  <c:pt idx="1">
                    <c:v>2.8511206373788865E-2</c:v>
                  </c:pt>
                  <c:pt idx="2">
                    <c:v>1.7510501051047647E-2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Figures!$D$38:$D$40</c:f>
              <c:numCache>
                <c:formatCode>General</c:formatCode>
                <c:ptCount val="3"/>
                <c:pt idx="0">
                  <c:v>-0.145166666666667</c:v>
                </c:pt>
                <c:pt idx="1">
                  <c:v>-0.131800000000006</c:v>
                </c:pt>
                <c:pt idx="2">
                  <c:v>-0.154779411764709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B0-F345-B5F1-146E3C2BC582}"/>
            </c:ext>
          </c:extLst>
        </c:ser>
        <c:ser>
          <c:idx val="2"/>
          <c:order val="2"/>
          <c:tx>
            <c:v>Participant 3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Figures!$E$44:$E$46</c:f>
                <c:numCache>
                  <c:formatCode>General</c:formatCode>
                  <c:ptCount val="3"/>
                  <c:pt idx="0">
                    <c:v>4.5602019000000001E-2</c:v>
                  </c:pt>
                  <c:pt idx="1">
                    <c:v>2.3535059000000001E-2</c:v>
                  </c:pt>
                  <c:pt idx="2">
                    <c:v>2.0589283E-2</c:v>
                  </c:pt>
                </c:numCache>
              </c:numRef>
            </c:plus>
            <c:minus>
              <c:numRef>
                <c:f>Figures!$E$44:$E$46</c:f>
                <c:numCache>
                  <c:formatCode>General</c:formatCode>
                  <c:ptCount val="3"/>
                  <c:pt idx="0">
                    <c:v>4.5602019000000001E-2</c:v>
                  </c:pt>
                  <c:pt idx="1">
                    <c:v>2.3535059000000001E-2</c:v>
                  </c:pt>
                  <c:pt idx="2">
                    <c:v>2.0589283E-2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Figures!$D$44:$D$46</c:f>
              <c:numCache>
                <c:formatCode>General</c:formatCode>
                <c:ptCount val="3"/>
                <c:pt idx="0">
                  <c:v>-0.14220339000000001</c:v>
                </c:pt>
                <c:pt idx="1">
                  <c:v>-9.5799999999999996E-2</c:v>
                </c:pt>
                <c:pt idx="2">
                  <c:v>-0.123333333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72-8A4B-8144-7A0D54D8DCEF}"/>
            </c:ext>
          </c:extLst>
        </c:ser>
        <c:ser>
          <c:idx val="3"/>
          <c:order val="3"/>
          <c:tx>
            <c:v>Participant 4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Figures!$E$50:$E$52</c:f>
                <c:numCache>
                  <c:formatCode>General</c:formatCode>
                  <c:ptCount val="3"/>
                  <c:pt idx="0">
                    <c:v>5.1769534999999998E-2</c:v>
                  </c:pt>
                  <c:pt idx="1">
                    <c:v>3.9098295999999998E-2</c:v>
                  </c:pt>
                  <c:pt idx="2">
                    <c:v>2.7674605000000001E-2</c:v>
                  </c:pt>
                </c:numCache>
              </c:numRef>
            </c:plus>
            <c:minus>
              <c:numRef>
                <c:f>Figures!$E$50:$E$52</c:f>
                <c:numCache>
                  <c:formatCode>General</c:formatCode>
                  <c:ptCount val="3"/>
                  <c:pt idx="0">
                    <c:v>5.1769534999999998E-2</c:v>
                  </c:pt>
                  <c:pt idx="1">
                    <c:v>3.9098295999999998E-2</c:v>
                  </c:pt>
                  <c:pt idx="2">
                    <c:v>2.7674605000000001E-2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Figures!$D$50:$D$52</c:f>
              <c:numCache>
                <c:formatCode>General</c:formatCode>
                <c:ptCount val="3"/>
                <c:pt idx="0">
                  <c:v>-3.2500000000000001E-2</c:v>
                </c:pt>
                <c:pt idx="1">
                  <c:v>-6.1899999999999997E-2</c:v>
                </c:pt>
                <c:pt idx="2">
                  <c:v>-0.13732824399999999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E-8E46-8162-2FF5C43338FA}"/>
            </c:ext>
          </c:extLst>
        </c:ser>
        <c:ser>
          <c:idx val="4"/>
          <c:order val="4"/>
          <c:tx>
            <c:v>Mean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Figures!$C$65:$E$65</c:f>
                <c:numCache>
                  <c:formatCode>General</c:formatCode>
                  <c:ptCount val="3"/>
                  <c:pt idx="0">
                    <c:v>8.5712668209444898E-2</c:v>
                  </c:pt>
                  <c:pt idx="1">
                    <c:v>2.8545227271824992E-2</c:v>
                  </c:pt>
                  <c:pt idx="2">
                    <c:v>1.4623178316899264E-2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Figures!$C$58:$E$58</c:f>
              <c:numCache>
                <c:formatCode>General</c:formatCode>
                <c:ptCount val="3"/>
                <c:pt idx="0">
                  <c:v>-0.14052785899425302</c:v>
                </c:pt>
                <c:pt idx="1">
                  <c:v>-9.6250000000002098E-2</c:v>
                </c:pt>
                <c:pt idx="2">
                  <c:v>-0.13500310433403551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E9-114E-BB46-4615682AD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75030688"/>
        <c:axId val="1075032688"/>
      </c:barChart>
      <c:catAx>
        <c:axId val="1075030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Trial Speed (CPM)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32688"/>
        <c:crosses val="autoZero"/>
        <c:auto val="1"/>
        <c:lblAlgn val="ctr"/>
        <c:lblOffset val="10"/>
        <c:noMultiLvlLbl val="0"/>
      </c:catAx>
      <c:valAx>
        <c:axId val="1075032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Difference</a:t>
                </a:r>
                <a:r>
                  <a:rPr lang="en-US" baseline="0">
                    <a:solidFill>
                      <a:schemeClr val="tx1"/>
                    </a:solidFill>
                  </a:rPr>
                  <a:t> in Inititation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503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End Hips Relative to Hands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Participant 1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Figures!$G$32:$G$34</c:f>
                <c:numCache>
                  <c:formatCode>General</c:formatCode>
                  <c:ptCount val="3"/>
                  <c:pt idx="0">
                    <c:v>2.4850429767895709E-2</c:v>
                  </c:pt>
                  <c:pt idx="1">
                    <c:v>0.10262238320831449</c:v>
                  </c:pt>
                  <c:pt idx="2">
                    <c:v>1.7779481690064252E-2</c:v>
                  </c:pt>
                </c:numCache>
              </c:numRef>
            </c:plus>
            <c:minus>
              <c:numRef>
                <c:f>Figures!$G$32:$G$34</c:f>
                <c:numCache>
                  <c:formatCode>General</c:formatCode>
                  <c:ptCount val="3"/>
                  <c:pt idx="0">
                    <c:v>2.4850429767895709E-2</c:v>
                  </c:pt>
                  <c:pt idx="1">
                    <c:v>0.10262238320831449</c:v>
                  </c:pt>
                  <c:pt idx="2">
                    <c:v>1.7779481690064252E-2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cat>
            <c:numRef>
              <c:f>Figures!$A$32:$A$34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Figures!$F$32:$F$34</c:f>
              <c:numCache>
                <c:formatCode>General</c:formatCode>
                <c:ptCount val="3"/>
                <c:pt idx="0">
                  <c:v>-0.19999999999999901</c:v>
                </c:pt>
                <c:pt idx="1">
                  <c:v>-0.18859999999999699</c:v>
                </c:pt>
                <c:pt idx="2">
                  <c:v>-0.14107142857142899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5-8D4E-A314-E3065E2232E0}"/>
            </c:ext>
          </c:extLst>
        </c:ser>
        <c:ser>
          <c:idx val="1"/>
          <c:order val="1"/>
          <c:tx>
            <c:v>Participant 2</c:v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Figures!$G$38:$G$40</c:f>
                <c:numCache>
                  <c:formatCode>General</c:formatCode>
                  <c:ptCount val="3"/>
                  <c:pt idx="0">
                    <c:v>4.6206060208591991E-2</c:v>
                  </c:pt>
                  <c:pt idx="1">
                    <c:v>2.294569786485056E-2</c:v>
                  </c:pt>
                  <c:pt idx="2">
                    <c:v>1.831877021112386E-2</c:v>
                  </c:pt>
                </c:numCache>
              </c:numRef>
            </c:plus>
            <c:minus>
              <c:numRef>
                <c:f>Figures!$G$38:$G$40</c:f>
                <c:numCache>
                  <c:formatCode>General</c:formatCode>
                  <c:ptCount val="3"/>
                  <c:pt idx="0">
                    <c:v>4.6206060208591991E-2</c:v>
                  </c:pt>
                  <c:pt idx="1">
                    <c:v>2.294569786485056E-2</c:v>
                  </c:pt>
                  <c:pt idx="2">
                    <c:v>1.831877021112386E-2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Figures!$F$38:$F$40</c:f>
              <c:numCache>
                <c:formatCode>General</c:formatCode>
                <c:ptCount val="3"/>
                <c:pt idx="0">
                  <c:v>-0.34850000000000098</c:v>
                </c:pt>
                <c:pt idx="1">
                  <c:v>-0.25740000000000401</c:v>
                </c:pt>
                <c:pt idx="2">
                  <c:v>-0.20191176470588301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A6-AD44-9810-67E823C98872}"/>
            </c:ext>
          </c:extLst>
        </c:ser>
        <c:ser>
          <c:idx val="2"/>
          <c:order val="2"/>
          <c:tx>
            <c:v>Participant 3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Figures!$G$44:$G$46</c:f>
                <c:numCache>
                  <c:formatCode>General</c:formatCode>
                  <c:ptCount val="3"/>
                  <c:pt idx="0">
                    <c:v>3.7665669999999998E-2</c:v>
                  </c:pt>
                  <c:pt idx="1">
                    <c:v>3.2289100000000001E-2</c:v>
                  </c:pt>
                  <c:pt idx="2">
                    <c:v>1.939923E-2</c:v>
                  </c:pt>
                </c:numCache>
              </c:numRef>
            </c:plus>
            <c:minus>
              <c:numRef>
                <c:f>Figures!$G$44:$G$46</c:f>
                <c:numCache>
                  <c:formatCode>General</c:formatCode>
                  <c:ptCount val="3"/>
                  <c:pt idx="0">
                    <c:v>3.7665669999999998E-2</c:v>
                  </c:pt>
                  <c:pt idx="1">
                    <c:v>3.2289100000000001E-2</c:v>
                  </c:pt>
                  <c:pt idx="2">
                    <c:v>1.939923E-2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Figures!$F$44:$F$46</c:f>
              <c:numCache>
                <c:formatCode>General</c:formatCode>
                <c:ptCount val="3"/>
                <c:pt idx="0">
                  <c:v>-0.259491525</c:v>
                </c:pt>
                <c:pt idx="1">
                  <c:v>-0.22720000000000001</c:v>
                </c:pt>
                <c:pt idx="2">
                  <c:v>-0.178257576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BA-004F-9DB1-68EA5B512142}"/>
            </c:ext>
          </c:extLst>
        </c:ser>
        <c:ser>
          <c:idx val="3"/>
          <c:order val="3"/>
          <c:tx>
            <c:v>Participant 4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Ref>
                <c:f>Figures!$G$50:$G$52</c:f>
                <c:numCache>
                  <c:formatCode>General</c:formatCode>
                  <c:ptCount val="3"/>
                  <c:pt idx="0">
                    <c:v>4.8693670000000001E-2</c:v>
                  </c:pt>
                  <c:pt idx="1">
                    <c:v>2.8022180000000001E-2</c:v>
                  </c:pt>
                  <c:pt idx="2">
                    <c:v>2.3291160000000002E-2</c:v>
                  </c:pt>
                </c:numCache>
              </c:numRef>
            </c:plus>
            <c:minus>
              <c:numRef>
                <c:f>Figures!$G$50:$G$52</c:f>
                <c:numCache>
                  <c:formatCode>General</c:formatCode>
                  <c:ptCount val="3"/>
                  <c:pt idx="0">
                    <c:v>4.8693670000000001E-2</c:v>
                  </c:pt>
                  <c:pt idx="1">
                    <c:v>2.8022180000000001E-2</c:v>
                  </c:pt>
                  <c:pt idx="2">
                    <c:v>2.3291160000000002E-2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Figures!$F$50:$F$52</c:f>
              <c:numCache>
                <c:formatCode>General</c:formatCode>
                <c:ptCount val="3"/>
                <c:pt idx="0">
                  <c:v>-0.32466666700000002</c:v>
                </c:pt>
                <c:pt idx="1">
                  <c:v>-0.25690000000000002</c:v>
                </c:pt>
                <c:pt idx="2">
                  <c:v>-0.22335877900000001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13-574F-8851-D39A22427E9D}"/>
            </c:ext>
          </c:extLst>
        </c:ser>
        <c:ser>
          <c:idx val="4"/>
          <c:order val="4"/>
          <c:tx>
            <c:v>Mean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Figures!$C$66:$E$66</c:f>
                <c:numCache>
                  <c:formatCode>General</c:formatCode>
                  <c:ptCount val="3"/>
                  <c:pt idx="0">
                    <c:v>6.7002241831990397E-2</c:v>
                  </c:pt>
                  <c:pt idx="1">
                    <c:v>3.2509831846178706E-2</c:v>
                  </c:pt>
                  <c:pt idx="2">
                    <c:v>3.5248141416250565E-2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/>
                </a:solidFill>
                <a:round/>
              </a:ln>
              <a:effectLst/>
            </c:spPr>
          </c:errBars>
          <c:val>
            <c:numRef>
              <c:f>Figures!$C$59:$E$59</c:f>
              <c:numCache>
                <c:formatCode>General</c:formatCode>
                <c:ptCount val="3"/>
                <c:pt idx="0">
                  <c:v>-0.28316454800000002</c:v>
                </c:pt>
                <c:pt idx="1">
                  <c:v>-0.23252500000000026</c:v>
                </c:pt>
                <c:pt idx="2">
                  <c:v>-0.186149887069328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6-A346-83A0-1FAA88431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5934688"/>
        <c:axId val="1055559920"/>
      </c:barChart>
      <c:catAx>
        <c:axId val="1045934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Trial Speed</a:t>
                </a:r>
                <a:r>
                  <a:rPr lang="en-US" baseline="0">
                    <a:solidFill>
                      <a:schemeClr val="tx1"/>
                    </a:solidFill>
                  </a:rPr>
                  <a:t> (CPM)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solidFill>
            <a:schemeClr val="bg1"/>
          </a:solidFill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5559920"/>
        <c:crosses val="autoZero"/>
        <c:auto val="1"/>
        <c:lblAlgn val="ctr"/>
        <c:lblOffset val="10"/>
        <c:noMultiLvlLbl val="0"/>
      </c:catAx>
      <c:valAx>
        <c:axId val="10555599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Difference</a:t>
                </a:r>
                <a:r>
                  <a:rPr lang="en-US" baseline="0">
                    <a:solidFill>
                      <a:schemeClr val="tx1"/>
                    </a:solidFill>
                  </a:rPr>
                  <a:t> in Cessation (s)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5934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Normal Force Impusle per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Participant 1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Values!$B$22:$D$22</c:f>
              <c:numCache>
                <c:formatCode>General</c:formatCode>
                <c:ptCount val="3"/>
                <c:pt idx="0">
                  <c:v>19.833254482249664</c:v>
                </c:pt>
                <c:pt idx="1">
                  <c:v>11.117931060954723</c:v>
                </c:pt>
                <c:pt idx="2">
                  <c:v>7.6310614997642956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E-1549-AE85-E77086BDBF98}"/>
            </c:ext>
          </c:extLst>
        </c:ser>
        <c:ser>
          <c:idx val="1"/>
          <c:order val="1"/>
          <c:tx>
            <c:v>Participant 2</c:v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Values!$B$38:$D$38</c:f>
              <c:numCache>
                <c:formatCode>General</c:formatCode>
                <c:ptCount val="3"/>
                <c:pt idx="0">
                  <c:v>19.4184805314638</c:v>
                </c:pt>
                <c:pt idx="1">
                  <c:v>11.270407184257515</c:v>
                </c:pt>
                <c:pt idx="2">
                  <c:v>8.0597557103689343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BE-1549-AE85-E77086BDBF98}"/>
            </c:ext>
          </c:extLst>
        </c:ser>
        <c:ser>
          <c:idx val="2"/>
          <c:order val="2"/>
          <c:tx>
            <c:v>Participant 3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Values!$B$54:$D$54</c:f>
              <c:numCache>
                <c:formatCode>General</c:formatCode>
                <c:ptCount val="3"/>
                <c:pt idx="0">
                  <c:v>19.092113457634433</c:v>
                </c:pt>
                <c:pt idx="1">
                  <c:v>10.844783306898835</c:v>
                </c:pt>
                <c:pt idx="2">
                  <c:v>7.9666939546586768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05-6146-95DE-91F047D03730}"/>
            </c:ext>
          </c:extLst>
        </c:ser>
        <c:ser>
          <c:idx val="3"/>
          <c:order val="3"/>
          <c:tx>
            <c:v>Participant 4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Values!$B$70:$D$70</c:f>
              <c:numCache>
                <c:formatCode>General</c:formatCode>
                <c:ptCount val="3"/>
                <c:pt idx="0">
                  <c:v>19.235283794679837</c:v>
                </c:pt>
                <c:pt idx="1">
                  <c:v>11.104902016793297</c:v>
                </c:pt>
                <c:pt idx="2">
                  <c:v>8.1938357621782014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98-3C4E-B52E-74174177442C}"/>
            </c:ext>
          </c:extLst>
        </c:ser>
        <c:ser>
          <c:idx val="4"/>
          <c:order val="4"/>
          <c:tx>
            <c:v>Mean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Figures!$C$55:$E$55</c:f>
              <c:numCache>
                <c:formatCode>General</c:formatCode>
                <c:ptCount val="3"/>
                <c:pt idx="0">
                  <c:v>19.394783066506932</c:v>
                </c:pt>
                <c:pt idx="1">
                  <c:v>11.084505892226092</c:v>
                </c:pt>
                <c:pt idx="2">
                  <c:v>7.9628367317425264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52-E74B-9B9A-5AA78978C0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85510464"/>
        <c:axId val="1385487264"/>
      </c:barChart>
      <c:catAx>
        <c:axId val="138551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Trial Speed (CPM)</a:t>
                </a:r>
              </a:p>
            </c:rich>
          </c:tx>
          <c:overlay val="0"/>
          <c:spPr>
            <a:solidFill>
              <a:schemeClr val="bg1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487264"/>
        <c:crosses val="autoZero"/>
        <c:auto val="1"/>
        <c:lblAlgn val="ctr"/>
        <c:lblOffset val="100"/>
        <c:noMultiLvlLbl val="0"/>
      </c:catAx>
      <c:valAx>
        <c:axId val="13854872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Impulse of Force</a:t>
                </a:r>
                <a:r>
                  <a:rPr lang="en-US" baseline="0">
                    <a:solidFill>
                      <a:schemeClr val="tx1"/>
                    </a:solidFill>
                  </a:rPr>
                  <a:t> per cycle per BW (Ns/cycle/kg)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solidFill>
            <a:schemeClr val="bg1"/>
          </a:solidFill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5510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1"/>
                </a:solidFill>
              </a:rPr>
              <a:t>Parallel Force</a:t>
            </a:r>
            <a:r>
              <a:rPr lang="en-US" baseline="0">
                <a:solidFill>
                  <a:schemeClr val="tx1"/>
                </a:solidFill>
              </a:rPr>
              <a:t> Impulse per Cycle</a:t>
            </a:r>
            <a:endParaRPr lang="en-US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Participant 1</c:v>
          </c:tx>
          <c:spPr>
            <a:solidFill>
              <a:schemeClr val="bg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Values!$B$25:$D$25</c:f>
              <c:numCache>
                <c:formatCode>General</c:formatCode>
                <c:ptCount val="3"/>
                <c:pt idx="0">
                  <c:v>-0.47809806007746403</c:v>
                </c:pt>
                <c:pt idx="1">
                  <c:v>-0.35686552879299027</c:v>
                </c:pt>
                <c:pt idx="2">
                  <c:v>-0.3164141869366538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19-5F4E-A758-5D13D6113A3C}"/>
            </c:ext>
          </c:extLst>
        </c:ser>
        <c:ser>
          <c:idx val="1"/>
          <c:order val="1"/>
          <c:tx>
            <c:v>Participant 2</c:v>
          </c:tx>
          <c:spPr>
            <a:solidFill>
              <a:schemeClr val="bg2">
                <a:lumMod val="5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Values!$B$17:$D$17</c:f>
              <c:numCache>
                <c:formatCode>General</c:formatCode>
                <c:ptCount val="3"/>
                <c:pt idx="0">
                  <c:v>30</c:v>
                </c:pt>
                <c:pt idx="1">
                  <c:v>50</c:v>
                </c:pt>
                <c:pt idx="2">
                  <c:v>70</c:v>
                </c:pt>
              </c:numCache>
            </c:numRef>
          </c:cat>
          <c:val>
            <c:numRef>
              <c:f>Values!$B$41:$D$41</c:f>
              <c:numCache>
                <c:formatCode>General</c:formatCode>
                <c:ptCount val="3"/>
                <c:pt idx="0">
                  <c:v>-0.34560360450743138</c:v>
                </c:pt>
                <c:pt idx="1">
                  <c:v>-0.26399291942966763</c:v>
                </c:pt>
                <c:pt idx="2">
                  <c:v>-0.22114204339549631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19-5F4E-A758-5D13D6113A3C}"/>
            </c:ext>
          </c:extLst>
        </c:ser>
        <c:ser>
          <c:idx val="2"/>
          <c:order val="2"/>
          <c:tx>
            <c:v>Participant 3</c:v>
          </c:tx>
          <c:spPr>
            <a:solidFill>
              <a:schemeClr val="bg2">
                <a:lumMod val="90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Values!$B$57:$D$57</c:f>
              <c:numCache>
                <c:formatCode>General</c:formatCode>
                <c:ptCount val="3"/>
                <c:pt idx="0">
                  <c:v>-0.58803726698686742</c:v>
                </c:pt>
                <c:pt idx="1">
                  <c:v>-0.39726282093794246</c:v>
                </c:pt>
                <c:pt idx="2">
                  <c:v>-0.30694240995235994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0-CD4F-AC9E-F081820FDEC7}"/>
            </c:ext>
          </c:extLst>
        </c:ser>
        <c:ser>
          <c:idx val="3"/>
          <c:order val="3"/>
          <c:tx>
            <c:v>Participant 4</c:v>
          </c:tx>
          <c:spPr>
            <a:solidFill>
              <a:schemeClr val="tx1">
                <a:lumMod val="75000"/>
                <a:lumOff val="25000"/>
              </a:schemeClr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Values!$B$73:$D$73</c:f>
              <c:numCache>
                <c:formatCode>General</c:formatCode>
                <c:ptCount val="3"/>
                <c:pt idx="0">
                  <c:v>-0.33943550597169952</c:v>
                </c:pt>
                <c:pt idx="1">
                  <c:v>-0.33504395105390822</c:v>
                </c:pt>
                <c:pt idx="2">
                  <c:v>-0.35255278064958956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57-B642-84D8-2AE7C426D5A5}"/>
            </c:ext>
          </c:extLst>
        </c:ser>
        <c:ser>
          <c:idx val="4"/>
          <c:order val="4"/>
          <c:tx>
            <c:v>Mean</c:v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val>
            <c:numRef>
              <c:f>Figures!$C$56:$E$56</c:f>
              <c:numCache>
                <c:formatCode>General</c:formatCode>
                <c:ptCount val="3"/>
                <c:pt idx="0">
                  <c:v>-0.43779360938586559</c:v>
                </c:pt>
                <c:pt idx="1">
                  <c:v>-0.33829130505362714</c:v>
                </c:pt>
                <c:pt idx="2">
                  <c:v>-0.29926285523352492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F1-7340-96F7-4EA2954D45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2248112"/>
        <c:axId val="1391947408"/>
      </c:barChart>
      <c:catAx>
        <c:axId val="1392248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Trial Speed (CPM)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1947408"/>
        <c:crosses val="autoZero"/>
        <c:auto val="1"/>
        <c:lblAlgn val="ctr"/>
        <c:lblOffset val="10"/>
        <c:noMultiLvlLbl val="0"/>
      </c:catAx>
      <c:valAx>
        <c:axId val="139194740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Impulse</a:t>
                </a:r>
                <a:r>
                  <a:rPr lang="en-US" baseline="0">
                    <a:solidFill>
                      <a:schemeClr val="tx1"/>
                    </a:solidFill>
                  </a:rPr>
                  <a:t> of Force per cycle per BW (Ns/cycke/kg)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24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711200</xdr:colOff>
      <xdr:row>9</xdr:row>
      <xdr:rowOff>25400</xdr:rowOff>
    </xdr:from>
    <xdr:to>
      <xdr:col>17</xdr:col>
      <xdr:colOff>406400</xdr:colOff>
      <xdr:row>22</xdr:row>
      <xdr:rowOff>29634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56D0E79-9C09-0F45-8D9A-4D85DB43CD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342900</xdr:colOff>
      <xdr:row>15</xdr:row>
      <xdr:rowOff>82550</xdr:rowOff>
    </xdr:from>
    <xdr:to>
      <xdr:col>5</xdr:col>
      <xdr:colOff>787400</xdr:colOff>
      <xdr:row>28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1D9C8D0-41B8-1656-A95F-FCF44B5CA4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127000</xdr:colOff>
      <xdr:row>15</xdr:row>
      <xdr:rowOff>107950</xdr:rowOff>
    </xdr:from>
    <xdr:to>
      <xdr:col>11</xdr:col>
      <xdr:colOff>571500</xdr:colOff>
      <xdr:row>29</xdr:row>
      <xdr:rowOff>6350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F8E2782-603D-1AD2-2058-A5A005B831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355600</xdr:colOff>
      <xdr:row>1</xdr:row>
      <xdr:rowOff>63500</xdr:rowOff>
    </xdr:from>
    <xdr:to>
      <xdr:col>5</xdr:col>
      <xdr:colOff>800100</xdr:colOff>
      <xdr:row>14</xdr:row>
      <xdr:rowOff>165100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4FDA302-E23D-1346-BD33-5FA4B16A4D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127000</xdr:colOff>
      <xdr:row>1</xdr:row>
      <xdr:rowOff>63500</xdr:rowOff>
    </xdr:from>
    <xdr:to>
      <xdr:col>11</xdr:col>
      <xdr:colOff>571500</xdr:colOff>
      <xdr:row>14</xdr:row>
      <xdr:rowOff>165100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F25C3C6C-43ED-464B-B0DB-E85CFB90AC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1E90-8628-0347-BBC1-0BCB9883EEE1}">
  <dimension ref="A1:F80"/>
  <sheetViews>
    <sheetView zoomScale="120" zoomScaleNormal="120" workbookViewId="0">
      <selection activeCell="A77" sqref="A77"/>
    </sheetView>
  </sheetViews>
  <sheetFormatPr baseColWidth="10" defaultRowHeight="16" x14ac:dyDescent="0.2"/>
  <cols>
    <col min="1" max="1" width="27" bestFit="1" customWidth="1"/>
    <col min="2" max="2" width="36.6640625" bestFit="1" customWidth="1"/>
    <col min="3" max="3" width="35.33203125" bestFit="1" customWidth="1"/>
    <col min="4" max="4" width="34.83203125" bestFit="1" customWidth="1"/>
    <col min="5" max="5" width="22.5" bestFit="1" customWidth="1"/>
    <col min="6" max="6" width="16.33203125" bestFit="1" customWidth="1"/>
  </cols>
  <sheetData>
    <row r="1" spans="1:6" ht="17" thickBot="1" x14ac:dyDescent="0.25"/>
    <row r="2" spans="1:6" x14ac:dyDescent="0.2">
      <c r="A2" s="1" t="s">
        <v>0</v>
      </c>
      <c r="B2" s="2" t="s">
        <v>1</v>
      </c>
      <c r="C2" s="2" t="s">
        <v>2</v>
      </c>
      <c r="D2" s="3" t="s">
        <v>3</v>
      </c>
      <c r="F2" t="s">
        <v>26</v>
      </c>
    </row>
    <row r="3" spans="1:6" x14ac:dyDescent="0.2">
      <c r="A3" s="4">
        <v>7</v>
      </c>
      <c r="B3">
        <v>30</v>
      </c>
      <c r="C3">
        <v>2</v>
      </c>
      <c r="D3" s="5">
        <v>3</v>
      </c>
    </row>
    <row r="4" spans="1:6" x14ac:dyDescent="0.2">
      <c r="A4" s="4"/>
      <c r="B4">
        <v>50</v>
      </c>
      <c r="D4" s="5"/>
    </row>
    <row r="5" spans="1:6" ht="17" thickBot="1" x14ac:dyDescent="0.25">
      <c r="A5" s="6"/>
      <c r="B5" s="7">
        <v>70</v>
      </c>
      <c r="C5" s="7"/>
      <c r="D5" s="8"/>
    </row>
    <row r="6" spans="1:6" x14ac:dyDescent="0.2">
      <c r="A6" s="4"/>
    </row>
    <row r="7" spans="1:6" x14ac:dyDescent="0.2">
      <c r="A7" s="20">
        <v>3</v>
      </c>
      <c r="B7" s="21">
        <v>177</v>
      </c>
      <c r="C7" s="21">
        <v>55</v>
      </c>
      <c r="D7" s="21" t="s">
        <v>9</v>
      </c>
      <c r="E7" s="22">
        <v>19</v>
      </c>
    </row>
    <row r="8" spans="1:6" ht="17" thickBot="1" x14ac:dyDescent="0.25"/>
    <row r="9" spans="1:6" x14ac:dyDescent="0.2">
      <c r="A9" s="1" t="s">
        <v>6</v>
      </c>
      <c r="B9" s="2" t="s">
        <v>4</v>
      </c>
      <c r="C9" s="2" t="s">
        <v>5</v>
      </c>
      <c r="D9" s="2" t="s">
        <v>7</v>
      </c>
      <c r="E9" s="3" t="s">
        <v>56</v>
      </c>
    </row>
    <row r="10" spans="1:6" x14ac:dyDescent="0.2">
      <c r="A10" s="4">
        <v>1</v>
      </c>
      <c r="B10">
        <v>182.5</v>
      </c>
      <c r="C10">
        <v>72</v>
      </c>
      <c r="D10" t="s">
        <v>8</v>
      </c>
      <c r="E10" s="5">
        <v>22</v>
      </c>
    </row>
    <row r="11" spans="1:6" x14ac:dyDescent="0.2">
      <c r="A11" s="4">
        <v>2</v>
      </c>
      <c r="B11">
        <v>175</v>
      </c>
      <c r="C11">
        <v>68</v>
      </c>
      <c r="D11" t="s">
        <v>9</v>
      </c>
      <c r="E11" s="5">
        <v>25</v>
      </c>
    </row>
    <row r="12" spans="1:6" x14ac:dyDescent="0.2">
      <c r="A12" s="4">
        <v>4</v>
      </c>
      <c r="B12">
        <v>170</v>
      </c>
      <c r="C12">
        <v>69.5</v>
      </c>
      <c r="D12" t="s">
        <v>8</v>
      </c>
      <c r="E12" s="5">
        <v>19</v>
      </c>
    </row>
    <row r="13" spans="1:6" x14ac:dyDescent="0.2">
      <c r="A13" s="4">
        <v>5</v>
      </c>
      <c r="B13">
        <v>162</v>
      </c>
      <c r="C13">
        <v>61</v>
      </c>
      <c r="D13" t="s">
        <v>9</v>
      </c>
      <c r="E13" s="5">
        <v>20</v>
      </c>
    </row>
    <row r="14" spans="1:6" x14ac:dyDescent="0.2">
      <c r="A14" s="39" t="s">
        <v>63</v>
      </c>
      <c r="B14" s="40">
        <f>AVERAGE(B10:B13)</f>
        <v>172.375</v>
      </c>
      <c r="C14" s="40">
        <f>AVERAGE(C10:C13)</f>
        <v>67.625</v>
      </c>
      <c r="D14" s="40"/>
      <c r="E14" s="41">
        <f>AVERAGE(E10:E13)</f>
        <v>21.5</v>
      </c>
    </row>
    <row r="15" spans="1:6" ht="17" thickBot="1" x14ac:dyDescent="0.25">
      <c r="A15" s="6" t="s">
        <v>64</v>
      </c>
      <c r="B15" s="7">
        <f>STDEV(B10:B13)</f>
        <v>8.6156350123868801</v>
      </c>
      <c r="C15" s="7">
        <f>STDEV(C10:C13)</f>
        <v>4.7147817199385456</v>
      </c>
      <c r="D15" s="7"/>
      <c r="E15" s="8">
        <f>STDEV(E10:E13)</f>
        <v>2.6457513110645907</v>
      </c>
    </row>
    <row r="16" spans="1:6" ht="17" thickBot="1" x14ac:dyDescent="0.25"/>
    <row r="17" spans="1:5" ht="17" thickBot="1" x14ac:dyDescent="0.25">
      <c r="A17" s="33" t="s">
        <v>10</v>
      </c>
      <c r="B17" s="9">
        <v>30</v>
      </c>
      <c r="C17" s="9">
        <v>50</v>
      </c>
      <c r="D17" s="34">
        <v>70</v>
      </c>
      <c r="E17" s="10" t="s">
        <v>30</v>
      </c>
    </row>
    <row r="18" spans="1:5" x14ac:dyDescent="0.2">
      <c r="A18" s="4" t="s">
        <v>11</v>
      </c>
      <c r="B18" s="24" t="s">
        <v>42</v>
      </c>
      <c r="C18" s="25" t="s">
        <v>14</v>
      </c>
      <c r="D18" s="35" t="s">
        <v>15</v>
      </c>
      <c r="E18" s="23" t="s">
        <v>31</v>
      </c>
    </row>
    <row r="19" spans="1:5" x14ac:dyDescent="0.2">
      <c r="A19" s="4" t="s">
        <v>16</v>
      </c>
      <c r="B19" s="27" t="s">
        <v>17</v>
      </c>
      <c r="C19" s="25" t="s">
        <v>14</v>
      </c>
      <c r="D19" s="36" t="s">
        <v>18</v>
      </c>
      <c r="E19" s="23" t="s">
        <v>31</v>
      </c>
    </row>
    <row r="20" spans="1:5" x14ac:dyDescent="0.2">
      <c r="A20" s="4" t="s">
        <v>24</v>
      </c>
      <c r="B20">
        <v>82823.6707178746</v>
      </c>
      <c r="C20">
        <v>80049.103638874003</v>
      </c>
      <c r="D20" s="37">
        <v>76921.099917624102</v>
      </c>
      <c r="E20" s="30" t="s">
        <v>32</v>
      </c>
    </row>
    <row r="21" spans="1:5" x14ac:dyDescent="0.2">
      <c r="A21" s="4" t="s">
        <v>46</v>
      </c>
      <c r="B21">
        <f>B20/58</f>
        <v>1427.9943227219758</v>
      </c>
      <c r="C21">
        <f>C20/100</f>
        <v>800.49103638873999</v>
      </c>
      <c r="D21" s="37">
        <f>D20/140</f>
        <v>549.43642798302926</v>
      </c>
      <c r="E21" s="5"/>
    </row>
    <row r="22" spans="1:5" x14ac:dyDescent="0.2">
      <c r="A22" s="4" t="s">
        <v>62</v>
      </c>
      <c r="B22">
        <f>B21/C10</f>
        <v>19.833254482249664</v>
      </c>
      <c r="C22">
        <f>C21/C10</f>
        <v>11.117931060954723</v>
      </c>
      <c r="D22" s="37">
        <f>D21/C10</f>
        <v>7.6310614997642956</v>
      </c>
      <c r="E22" s="5"/>
    </row>
    <row r="23" spans="1:5" x14ac:dyDescent="0.2">
      <c r="A23" s="4" t="s">
        <v>44</v>
      </c>
      <c r="B23">
        <v>-1996.5374988834899</v>
      </c>
      <c r="C23">
        <v>-2569.4318073095301</v>
      </c>
      <c r="D23" s="37">
        <v>-3189.4550043214699</v>
      </c>
      <c r="E23" s="23" t="s">
        <v>36</v>
      </c>
    </row>
    <row r="24" spans="1:5" x14ac:dyDescent="0.2">
      <c r="A24" s="4" t="s">
        <v>47</v>
      </c>
      <c r="B24">
        <f>B23/58</f>
        <v>-34.42306032557741</v>
      </c>
      <c r="C24">
        <f>C23/100</f>
        <v>-25.6943180730953</v>
      </c>
      <c r="D24" s="37">
        <f>D23/140</f>
        <v>-22.781821459439072</v>
      </c>
      <c r="E24" s="5"/>
    </row>
    <row r="25" spans="1:5" x14ac:dyDescent="0.2">
      <c r="A25" s="4" t="s">
        <v>61</v>
      </c>
      <c r="B25">
        <f>B24/C10</f>
        <v>-0.47809806007746403</v>
      </c>
      <c r="C25">
        <f>C24/C10</f>
        <v>-0.35686552879299027</v>
      </c>
      <c r="D25" s="37">
        <f>D24/C10</f>
        <v>-0.3164141869366538</v>
      </c>
      <c r="E25" s="5"/>
    </row>
    <row r="26" spans="1:5" x14ac:dyDescent="0.2">
      <c r="A26" s="4" t="s">
        <v>20</v>
      </c>
      <c r="B26">
        <v>832.63235733384204</v>
      </c>
      <c r="C26">
        <v>888.21219842008998</v>
      </c>
      <c r="D26" s="37">
        <v>1125.59260930351</v>
      </c>
      <c r="E26" s="23" t="s">
        <v>33</v>
      </c>
    </row>
    <row r="27" spans="1:5" x14ac:dyDescent="0.2">
      <c r="A27" s="4" t="s">
        <v>23</v>
      </c>
      <c r="B27">
        <v>801.55823780761602</v>
      </c>
      <c r="C27">
        <v>803.60272826410505</v>
      </c>
      <c r="D27" s="37">
        <v>1077.5191736878101</v>
      </c>
      <c r="E27" s="23" t="s">
        <v>33</v>
      </c>
    </row>
    <row r="28" spans="1:5" x14ac:dyDescent="0.2">
      <c r="A28" s="4" t="s">
        <v>21</v>
      </c>
      <c r="B28">
        <v>-122.553239057146</v>
      </c>
      <c r="C28">
        <v>-123.169489941923</v>
      </c>
      <c r="D28" s="37">
        <v>-122.252880502735</v>
      </c>
      <c r="E28" s="31" t="s">
        <v>34</v>
      </c>
    </row>
    <row r="29" spans="1:5" x14ac:dyDescent="0.2">
      <c r="A29" s="4" t="s">
        <v>22</v>
      </c>
      <c r="B29">
        <v>-76.216087405558198</v>
      </c>
      <c r="C29">
        <v>-82.492295552999295</v>
      </c>
      <c r="D29" s="37">
        <v>-78.206846489214797</v>
      </c>
      <c r="E29" s="32" t="s">
        <v>35</v>
      </c>
    </row>
    <row r="30" spans="1:5" x14ac:dyDescent="0.2">
      <c r="A30" s="4" t="s">
        <v>45</v>
      </c>
      <c r="B30">
        <v>120</v>
      </c>
      <c r="C30">
        <v>205</v>
      </c>
      <c r="D30" s="37">
        <v>344</v>
      </c>
      <c r="E30" s="23" t="s">
        <v>36</v>
      </c>
    </row>
    <row r="31" spans="1:5" x14ac:dyDescent="0.2">
      <c r="A31" s="4" t="s">
        <v>58</v>
      </c>
      <c r="B31">
        <v>102.446153846154</v>
      </c>
      <c r="C31">
        <v>182.44036697247699</v>
      </c>
      <c r="D31" s="37">
        <v>294.83892617449698</v>
      </c>
      <c r="E31" s="5"/>
    </row>
    <row r="32" spans="1:5" ht="17" thickBot="1" x14ac:dyDescent="0.25">
      <c r="A32" s="4" t="s">
        <v>59</v>
      </c>
      <c r="B32">
        <f>B31/C10</f>
        <v>1.4228632478632501</v>
      </c>
      <c r="C32">
        <f>C31/C10</f>
        <v>2.5338939857288469</v>
      </c>
      <c r="D32" s="37">
        <f>D31/C10</f>
        <v>4.0949850857569023</v>
      </c>
      <c r="E32" s="5"/>
    </row>
    <row r="33" spans="1:5" ht="17" thickBot="1" x14ac:dyDescent="0.25">
      <c r="A33" s="33" t="s">
        <v>19</v>
      </c>
      <c r="B33" s="9" t="s">
        <v>28</v>
      </c>
      <c r="C33" s="9" t="s">
        <v>12</v>
      </c>
      <c r="D33" s="34" t="s">
        <v>13</v>
      </c>
      <c r="E33" s="10" t="s">
        <v>30</v>
      </c>
    </row>
    <row r="34" spans="1:5" x14ac:dyDescent="0.2">
      <c r="A34" s="4" t="s">
        <v>11</v>
      </c>
      <c r="B34" s="24" t="s">
        <v>42</v>
      </c>
      <c r="C34" s="25" t="s">
        <v>14</v>
      </c>
      <c r="D34" s="35" t="s">
        <v>15</v>
      </c>
      <c r="E34" s="23" t="s">
        <v>31</v>
      </c>
    </row>
    <row r="35" spans="1:5" x14ac:dyDescent="0.2">
      <c r="A35" s="4" t="s">
        <v>16</v>
      </c>
      <c r="B35" s="27" t="s">
        <v>25</v>
      </c>
      <c r="C35" s="26" t="s">
        <v>15</v>
      </c>
      <c r="D35" s="35" t="s">
        <v>15</v>
      </c>
      <c r="E35" s="23" t="s">
        <v>31</v>
      </c>
    </row>
    <row r="36" spans="1:5" x14ac:dyDescent="0.2">
      <c r="A36" s="4" t="s">
        <v>24</v>
      </c>
      <c r="B36">
        <v>79227.400568372293</v>
      </c>
      <c r="C36">
        <v>76638.768852951107</v>
      </c>
      <c r="D36" s="37">
        <v>74536.620809491898</v>
      </c>
      <c r="E36" s="30" t="s">
        <v>32</v>
      </c>
    </row>
    <row r="37" spans="1:5" x14ac:dyDescent="0.2">
      <c r="A37" s="4" t="s">
        <v>46</v>
      </c>
      <c r="B37">
        <f>B36/60</f>
        <v>1320.4566761395383</v>
      </c>
      <c r="C37">
        <f>C36/100</f>
        <v>766.38768852951102</v>
      </c>
      <c r="D37" s="37">
        <f>D36/136</f>
        <v>548.06338830508753</v>
      </c>
      <c r="E37" s="5"/>
    </row>
    <row r="38" spans="1:5" x14ac:dyDescent="0.2">
      <c r="A38" s="4" t="s">
        <v>62</v>
      </c>
      <c r="B38">
        <f>B37/C11</f>
        <v>19.4184805314638</v>
      </c>
      <c r="C38">
        <f>C37/C11</f>
        <v>11.270407184257515</v>
      </c>
      <c r="D38" s="37">
        <f>D37/C11</f>
        <v>8.0597557103689343</v>
      </c>
      <c r="E38" s="5"/>
    </row>
    <row r="39" spans="1:5" x14ac:dyDescent="0.2">
      <c r="A39" s="4" t="s">
        <v>44</v>
      </c>
      <c r="B39">
        <v>-1410.06270639032</v>
      </c>
      <c r="C39">
        <v>-1795.1518521217399</v>
      </c>
      <c r="D39" s="37">
        <v>-2045.12161732155</v>
      </c>
      <c r="E39" s="23" t="s">
        <v>36</v>
      </c>
    </row>
    <row r="40" spans="1:5" x14ac:dyDescent="0.2">
      <c r="A40" s="4" t="s">
        <v>47</v>
      </c>
      <c r="B40">
        <f>B39/60</f>
        <v>-23.501045106505334</v>
      </c>
      <c r="C40">
        <f>C39/100</f>
        <v>-17.951518521217398</v>
      </c>
      <c r="D40" s="37">
        <f>D39/136</f>
        <v>-15.03765895089375</v>
      </c>
      <c r="E40" s="5"/>
    </row>
    <row r="41" spans="1:5" x14ac:dyDescent="0.2">
      <c r="A41" s="4" t="s">
        <v>61</v>
      </c>
      <c r="B41">
        <f>B40/C11</f>
        <v>-0.34560360450743138</v>
      </c>
      <c r="C41">
        <f>C40/C11</f>
        <v>-0.26399291942966763</v>
      </c>
      <c r="D41" s="37">
        <f>D40/C11</f>
        <v>-0.22114204339549631</v>
      </c>
      <c r="E41" s="5"/>
    </row>
    <row r="42" spans="1:5" x14ac:dyDescent="0.2">
      <c r="A42" s="4" t="s">
        <v>20</v>
      </c>
      <c r="B42">
        <v>724.27852939903903</v>
      </c>
      <c r="C42">
        <v>782.46478659745196</v>
      </c>
      <c r="D42" s="37">
        <v>963.22797068968498</v>
      </c>
      <c r="E42" s="23" t="s">
        <v>33</v>
      </c>
    </row>
    <row r="43" spans="1:5" x14ac:dyDescent="0.2">
      <c r="A43" s="4" t="s">
        <v>23</v>
      </c>
      <c r="B43">
        <v>710.60344344392001</v>
      </c>
      <c r="C43">
        <v>734.50009038150597</v>
      </c>
      <c r="D43" s="37">
        <v>921.87932653878602</v>
      </c>
      <c r="E43" s="23" t="s">
        <v>33</v>
      </c>
    </row>
    <row r="44" spans="1:5" x14ac:dyDescent="0.2">
      <c r="A44" s="4" t="s">
        <v>21</v>
      </c>
      <c r="B44">
        <v>-71.071384043799497</v>
      </c>
      <c r="C44">
        <v>-93.543561204707501</v>
      </c>
      <c r="D44" s="37">
        <v>-110.40826589665799</v>
      </c>
      <c r="E44" s="23" t="s">
        <v>36</v>
      </c>
    </row>
    <row r="45" spans="1:5" x14ac:dyDescent="0.2">
      <c r="A45" s="4" t="s">
        <v>22</v>
      </c>
      <c r="B45">
        <v>-47.749960783319402</v>
      </c>
      <c r="C45">
        <v>-66.939628987199498</v>
      </c>
      <c r="D45" s="37">
        <v>-85.975205438158</v>
      </c>
      <c r="E45" s="23" t="s">
        <v>37</v>
      </c>
    </row>
    <row r="46" spans="1:5" x14ac:dyDescent="0.2">
      <c r="A46" s="4" t="s">
        <v>45</v>
      </c>
      <c r="B46">
        <v>58</v>
      </c>
      <c r="C46">
        <v>131</v>
      </c>
      <c r="D46" s="37">
        <v>223</v>
      </c>
      <c r="E46" s="23" t="s">
        <v>36</v>
      </c>
    </row>
    <row r="47" spans="1:5" x14ac:dyDescent="0.2">
      <c r="A47" s="4" t="s">
        <v>58</v>
      </c>
      <c r="B47">
        <v>49.205882352941202</v>
      </c>
      <c r="C47">
        <v>114.444444444444</v>
      </c>
      <c r="D47" s="37">
        <v>178.56081081081101</v>
      </c>
      <c r="E47" s="5"/>
    </row>
    <row r="48" spans="1:5" ht="17" thickBot="1" x14ac:dyDescent="0.25">
      <c r="A48" s="4" t="s">
        <v>59</v>
      </c>
      <c r="B48">
        <f>B47/C11</f>
        <v>0.7236159169550177</v>
      </c>
      <c r="C48">
        <f>C47/C11</f>
        <v>1.683006535947706</v>
      </c>
      <c r="D48" s="37">
        <f>D47/C11</f>
        <v>2.6258942766295736</v>
      </c>
      <c r="E48" s="5"/>
    </row>
    <row r="49" spans="1:5" ht="17" thickBot="1" x14ac:dyDescent="0.25">
      <c r="A49" s="33" t="s">
        <v>27</v>
      </c>
      <c r="B49" s="9" t="s">
        <v>28</v>
      </c>
      <c r="C49" s="9" t="s">
        <v>12</v>
      </c>
      <c r="D49" s="34" t="s">
        <v>13</v>
      </c>
      <c r="E49" s="10" t="s">
        <v>30</v>
      </c>
    </row>
    <row r="50" spans="1:5" x14ac:dyDescent="0.2">
      <c r="A50" s="4" t="s">
        <v>11</v>
      </c>
      <c r="B50" s="28" t="s">
        <v>29</v>
      </c>
      <c r="C50" s="26" t="s">
        <v>15</v>
      </c>
      <c r="D50" s="35" t="s">
        <v>15</v>
      </c>
      <c r="E50" s="23" t="s">
        <v>31</v>
      </c>
    </row>
    <row r="51" spans="1:5" x14ac:dyDescent="0.2">
      <c r="A51" s="4" t="s">
        <v>16</v>
      </c>
      <c r="B51" s="25" t="s">
        <v>14</v>
      </c>
      <c r="C51" s="25" t="s">
        <v>14</v>
      </c>
      <c r="D51" s="36" t="s">
        <v>18</v>
      </c>
      <c r="E51" s="31" t="s">
        <v>38</v>
      </c>
    </row>
    <row r="52" spans="1:5" x14ac:dyDescent="0.2">
      <c r="A52" s="4" t="s">
        <v>24</v>
      </c>
      <c r="B52">
        <v>78287.211233030001</v>
      </c>
      <c r="C52">
        <v>75371.243982946893</v>
      </c>
      <c r="D52" s="37">
        <v>73086.450340038704</v>
      </c>
      <c r="E52" s="30" t="s">
        <v>39</v>
      </c>
    </row>
    <row r="53" spans="1:5" x14ac:dyDescent="0.2">
      <c r="A53" s="4" t="s">
        <v>46</v>
      </c>
      <c r="B53">
        <f>B52/59</f>
        <v>1326.9018853055932</v>
      </c>
      <c r="C53">
        <f>C52/100</f>
        <v>753.71243982946896</v>
      </c>
      <c r="D53" s="37">
        <f>D52/132</f>
        <v>553.68522984877802</v>
      </c>
      <c r="E53" s="5"/>
    </row>
    <row r="54" spans="1:5" x14ac:dyDescent="0.2">
      <c r="A54" s="4" t="s">
        <v>62</v>
      </c>
      <c r="B54">
        <f>B53/C12</f>
        <v>19.092113457634433</v>
      </c>
      <c r="C54">
        <f>C53/C12</f>
        <v>10.844783306898835</v>
      </c>
      <c r="D54" s="37">
        <f>D53/C12</f>
        <v>7.9666939546586768</v>
      </c>
      <c r="E54" s="5"/>
    </row>
    <row r="55" spans="1:5" x14ac:dyDescent="0.2">
      <c r="A55" s="4" t="s">
        <v>44</v>
      </c>
      <c r="B55">
        <v>-2411.2468132796498</v>
      </c>
      <c r="C55">
        <v>-2760.9766055187001</v>
      </c>
      <c r="D55" s="37">
        <v>-2815.8896689029498</v>
      </c>
      <c r="E55" s="23" t="s">
        <v>36</v>
      </c>
    </row>
    <row r="56" spans="1:5" x14ac:dyDescent="0.2">
      <c r="A56" s="4" t="s">
        <v>47</v>
      </c>
      <c r="B56">
        <f>B55/59</f>
        <v>-40.868590055587283</v>
      </c>
      <c r="C56">
        <f>C55/100</f>
        <v>-27.609766055187002</v>
      </c>
      <c r="D56" s="37">
        <f>D55/132</f>
        <v>-21.332497491689015</v>
      </c>
      <c r="E56" s="5"/>
    </row>
    <row r="57" spans="1:5" x14ac:dyDescent="0.2">
      <c r="A57" s="4" t="s">
        <v>61</v>
      </c>
      <c r="B57">
        <f>B56/C12</f>
        <v>-0.58803726698686742</v>
      </c>
      <c r="C57">
        <f>C56/C12</f>
        <v>-0.39726282093794246</v>
      </c>
      <c r="D57" s="37">
        <f>D56/C12</f>
        <v>-0.30694240995235994</v>
      </c>
      <c r="E57" s="5"/>
    </row>
    <row r="58" spans="1:5" x14ac:dyDescent="0.2">
      <c r="A58" s="4" t="s">
        <v>20</v>
      </c>
      <c r="B58">
        <v>765.51488593343504</v>
      </c>
      <c r="C58">
        <v>845.49765951325298</v>
      </c>
      <c r="D58" s="37">
        <v>1006.85541107525</v>
      </c>
      <c r="E58" s="23" t="s">
        <v>33</v>
      </c>
    </row>
    <row r="59" spans="1:5" x14ac:dyDescent="0.2">
      <c r="A59" s="4" t="s">
        <v>23</v>
      </c>
      <c r="B59">
        <v>703.03586677170995</v>
      </c>
      <c r="C59">
        <v>824.40716080642596</v>
      </c>
      <c r="D59" s="37">
        <v>963.35345368319997</v>
      </c>
      <c r="E59" s="23" t="s">
        <v>33</v>
      </c>
    </row>
    <row r="60" spans="1:5" x14ac:dyDescent="0.2">
      <c r="A60" s="4" t="s">
        <v>21</v>
      </c>
      <c r="B60">
        <v>-94.816640346984897</v>
      </c>
      <c r="C60">
        <v>-110.265158649217</v>
      </c>
      <c r="D60" s="37">
        <v>-136.90162505347601</v>
      </c>
      <c r="E60" s="23" t="s">
        <v>36</v>
      </c>
    </row>
    <row r="61" spans="1:5" x14ac:dyDescent="0.2">
      <c r="A61" s="4" t="s">
        <v>22</v>
      </c>
      <c r="B61">
        <v>-55.313316605292997</v>
      </c>
      <c r="C61">
        <v>-76.011389048234903</v>
      </c>
      <c r="D61" s="37">
        <v>-81.942180632837093</v>
      </c>
      <c r="E61" s="23" t="s">
        <v>36</v>
      </c>
    </row>
    <row r="62" spans="1:5" x14ac:dyDescent="0.2">
      <c r="A62" s="4" t="s">
        <v>45</v>
      </c>
      <c r="B62">
        <v>85</v>
      </c>
      <c r="C62">
        <v>178</v>
      </c>
      <c r="D62" s="37">
        <v>274</v>
      </c>
      <c r="E62" s="23" t="s">
        <v>36</v>
      </c>
    </row>
    <row r="63" spans="1:5" x14ac:dyDescent="0.2">
      <c r="A63" s="4" t="s">
        <v>58</v>
      </c>
      <c r="B63">
        <v>70.086956521739097</v>
      </c>
      <c r="C63">
        <v>144.68518518518499</v>
      </c>
      <c r="D63" s="37">
        <v>219.183098591549</v>
      </c>
      <c r="E63" s="5"/>
    </row>
    <row r="64" spans="1:5" ht="17" thickBot="1" x14ac:dyDescent="0.25">
      <c r="A64" s="4" t="s">
        <v>59</v>
      </c>
      <c r="B64">
        <f>B63/C12</f>
        <v>1.0084454175789799</v>
      </c>
      <c r="C64">
        <f>C63/C12</f>
        <v>2.0818012256861151</v>
      </c>
      <c r="D64" s="37">
        <f>D63/C12</f>
        <v>3.1537136487992661</v>
      </c>
      <c r="E64" s="5"/>
    </row>
    <row r="65" spans="1:5" ht="17" thickBot="1" x14ac:dyDescent="0.25">
      <c r="A65" s="33" t="s">
        <v>40</v>
      </c>
      <c r="B65" s="9" t="s">
        <v>28</v>
      </c>
      <c r="C65" s="9" t="s">
        <v>12</v>
      </c>
      <c r="D65" s="34" t="s">
        <v>13</v>
      </c>
      <c r="E65" s="10" t="s">
        <v>30</v>
      </c>
    </row>
    <row r="66" spans="1:5" x14ac:dyDescent="0.2">
      <c r="A66" s="4" t="s">
        <v>11</v>
      </c>
      <c r="B66" s="24" t="s">
        <v>42</v>
      </c>
      <c r="C66" s="25" t="s">
        <v>14</v>
      </c>
      <c r="D66" s="35" t="s">
        <v>15</v>
      </c>
      <c r="E66" s="23" t="s">
        <v>43</v>
      </c>
    </row>
    <row r="67" spans="1:5" x14ac:dyDescent="0.2">
      <c r="A67" s="4" t="s">
        <v>16</v>
      </c>
      <c r="B67" s="29" t="s">
        <v>41</v>
      </c>
      <c r="C67" s="25" t="s">
        <v>14</v>
      </c>
      <c r="D67" s="36" t="s">
        <v>18</v>
      </c>
      <c r="E67" s="23" t="s">
        <v>31</v>
      </c>
    </row>
    <row r="68" spans="1:5" x14ac:dyDescent="0.2">
      <c r="A68" s="4" t="s">
        <v>24</v>
      </c>
      <c r="B68">
        <v>70401.138688528197</v>
      </c>
      <c r="C68">
        <v>67739.902302439106</v>
      </c>
      <c r="D68" s="37">
        <v>65476.941575566001</v>
      </c>
      <c r="E68" s="30" t="s">
        <v>32</v>
      </c>
    </row>
    <row r="69" spans="1:5" x14ac:dyDescent="0.2">
      <c r="A69" s="4" t="s">
        <v>46</v>
      </c>
      <c r="B69">
        <f>B68/60</f>
        <v>1173.3523114754701</v>
      </c>
      <c r="C69">
        <f>C68/100</f>
        <v>677.39902302439111</v>
      </c>
      <c r="D69" s="37">
        <f>D68/131</f>
        <v>499.82398149287025</v>
      </c>
      <c r="E69" s="5"/>
    </row>
    <row r="70" spans="1:5" x14ac:dyDescent="0.2">
      <c r="A70" s="4" t="s">
        <v>62</v>
      </c>
      <c r="B70">
        <f>B69/C13</f>
        <v>19.235283794679837</v>
      </c>
      <c r="C70">
        <f>C69/C13</f>
        <v>11.104902016793297</v>
      </c>
      <c r="D70" s="37">
        <f>D69/C13</f>
        <v>8.1938357621782014</v>
      </c>
      <c r="E70" s="5"/>
    </row>
    <row r="71" spans="1:5" x14ac:dyDescent="0.2">
      <c r="A71" s="4" t="s">
        <v>44</v>
      </c>
      <c r="B71">
        <v>-1242.3339518564201</v>
      </c>
      <c r="C71">
        <v>-2043.7681014288401</v>
      </c>
      <c r="D71" s="37">
        <v>-2817.2492701708702</v>
      </c>
      <c r="E71" s="23" t="s">
        <v>36</v>
      </c>
    </row>
    <row r="72" spans="1:5" x14ac:dyDescent="0.2">
      <c r="A72" s="4" t="s">
        <v>47</v>
      </c>
      <c r="B72">
        <f>B71/60</f>
        <v>-20.70556586427367</v>
      </c>
      <c r="C72">
        <f>C71/100</f>
        <v>-20.437681014288401</v>
      </c>
      <c r="D72" s="37">
        <f>D71/131</f>
        <v>-21.505719619624962</v>
      </c>
      <c r="E72" s="5"/>
    </row>
    <row r="73" spans="1:5" x14ac:dyDescent="0.2">
      <c r="A73" s="4" t="s">
        <v>61</v>
      </c>
      <c r="B73">
        <f>B72/C13</f>
        <v>-0.33943550597169952</v>
      </c>
      <c r="C73">
        <f>C72/C13</f>
        <v>-0.33504395105390822</v>
      </c>
      <c r="D73" s="37">
        <f>D72/C13</f>
        <v>-0.35255278064958956</v>
      </c>
      <c r="E73" s="5"/>
    </row>
    <row r="74" spans="1:5" x14ac:dyDescent="0.2">
      <c r="A74" s="4" t="s">
        <v>20</v>
      </c>
      <c r="B74">
        <v>649.09518057876005</v>
      </c>
      <c r="C74">
        <v>736.67974098462696</v>
      </c>
      <c r="D74" s="37">
        <v>829.58473507409201</v>
      </c>
      <c r="E74" s="23" t="s">
        <v>33</v>
      </c>
    </row>
    <row r="75" spans="1:5" x14ac:dyDescent="0.2">
      <c r="A75" s="4" t="s">
        <v>23</v>
      </c>
      <c r="B75">
        <v>625.54022568640698</v>
      </c>
      <c r="C75">
        <v>653.62534983524495</v>
      </c>
      <c r="D75" s="37">
        <v>780.58036011241495</v>
      </c>
      <c r="E75" s="23" t="s">
        <v>33</v>
      </c>
    </row>
    <row r="76" spans="1:5" x14ac:dyDescent="0.2">
      <c r="A76" s="4" t="s">
        <v>21</v>
      </c>
      <c r="B76">
        <v>-54.7171542895504</v>
      </c>
      <c r="C76">
        <v>-87.270668841853805</v>
      </c>
      <c r="D76" s="37">
        <v>-84.755574078133904</v>
      </c>
      <c r="E76" s="32" t="s">
        <v>35</v>
      </c>
    </row>
    <row r="77" spans="1:5" x14ac:dyDescent="0.2">
      <c r="A77" s="4" t="s">
        <v>22</v>
      </c>
      <c r="B77">
        <v>-25.382460229356699</v>
      </c>
      <c r="C77">
        <v>-46.255528874630699</v>
      </c>
      <c r="D77" s="37">
        <v>-54.687369493990097</v>
      </c>
      <c r="E77" s="23" t="s">
        <v>36</v>
      </c>
    </row>
    <row r="78" spans="1:5" x14ac:dyDescent="0.2">
      <c r="A78" s="4" t="s">
        <v>45</v>
      </c>
      <c r="B78">
        <v>49</v>
      </c>
      <c r="C78">
        <v>117</v>
      </c>
      <c r="D78" s="37">
        <v>204</v>
      </c>
      <c r="E78" s="23" t="s">
        <v>37</v>
      </c>
    </row>
    <row r="79" spans="1:5" x14ac:dyDescent="0.2">
      <c r="A79" s="4" t="s">
        <v>58</v>
      </c>
      <c r="B79">
        <v>38.323076923076897</v>
      </c>
      <c r="C79">
        <v>99.543859649122794</v>
      </c>
      <c r="D79" s="37">
        <v>105.509433962264</v>
      </c>
      <c r="E79" s="5"/>
    </row>
    <row r="80" spans="1:5" ht="17" thickBot="1" x14ac:dyDescent="0.25">
      <c r="A80" s="6" t="s">
        <v>59</v>
      </c>
      <c r="B80" s="7">
        <f>B79/C13</f>
        <v>0.62824716267339176</v>
      </c>
      <c r="C80" s="7">
        <f>C79/C13</f>
        <v>1.6318665516249637</v>
      </c>
      <c r="D80" s="38">
        <f>D79/C13</f>
        <v>1.7296628518403934</v>
      </c>
      <c r="E8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818B-81A7-8645-9181-69069FCC9B2F}">
  <dimension ref="A30:J66"/>
  <sheetViews>
    <sheetView topLeftCell="A2" zoomScale="111" zoomScaleNormal="111" workbookViewId="0">
      <selection activeCell="N5" sqref="N5"/>
    </sheetView>
  </sheetViews>
  <sheetFormatPr baseColWidth="10" defaultRowHeight="16" x14ac:dyDescent="0.2"/>
  <sheetData>
    <row r="30" spans="1:10" ht="17" thickBot="1" x14ac:dyDescent="0.25">
      <c r="A30" t="s">
        <v>57</v>
      </c>
    </row>
    <row r="31" spans="1:10" x14ac:dyDescent="0.2">
      <c r="A31" s="1" t="s">
        <v>48</v>
      </c>
      <c r="B31" s="2" t="s">
        <v>49</v>
      </c>
      <c r="C31" s="2" t="s">
        <v>50</v>
      </c>
      <c r="D31" s="2" t="s">
        <v>51</v>
      </c>
      <c r="E31" s="2" t="s">
        <v>54</v>
      </c>
      <c r="F31" s="2" t="s">
        <v>52</v>
      </c>
      <c r="G31" s="3" t="s">
        <v>55</v>
      </c>
      <c r="J31" t="s">
        <v>71</v>
      </c>
    </row>
    <row r="32" spans="1:10" x14ac:dyDescent="0.2">
      <c r="A32" s="4">
        <v>30</v>
      </c>
      <c r="B32">
        <v>38</v>
      </c>
      <c r="C32" t="s">
        <v>53</v>
      </c>
      <c r="D32">
        <v>-0.24224137931034501</v>
      </c>
      <c r="E32">
        <v>2.7596281433214801E-2</v>
      </c>
      <c r="F32">
        <v>-0.19999999999999901</v>
      </c>
      <c r="G32" s="5">
        <v>2.4850429767895709E-2</v>
      </c>
      <c r="J32" t="s">
        <v>72</v>
      </c>
    </row>
    <row r="33" spans="1:7" x14ac:dyDescent="0.2">
      <c r="A33" s="4">
        <v>50</v>
      </c>
      <c r="B33">
        <v>376.03</v>
      </c>
      <c r="C33">
        <v>100</v>
      </c>
      <c r="D33">
        <v>-9.5500000000002402E-2</v>
      </c>
      <c r="E33">
        <v>2.2219065432346183E-2</v>
      </c>
      <c r="F33">
        <v>-0.18859999999999699</v>
      </c>
      <c r="G33" s="5">
        <v>0.10262238320831449</v>
      </c>
    </row>
    <row r="34" spans="1:7" ht="17" thickBot="1" x14ac:dyDescent="0.25">
      <c r="A34" s="6">
        <v>70</v>
      </c>
      <c r="B34" s="7">
        <v>689</v>
      </c>
      <c r="C34" s="7">
        <v>140</v>
      </c>
      <c r="D34" s="7">
        <v>-0.124571428571433</v>
      </c>
      <c r="E34" s="7">
        <v>2.1966993833668409E-2</v>
      </c>
      <c r="F34" s="7">
        <v>-0.14107142857142899</v>
      </c>
      <c r="G34" s="8">
        <v>1.7779481690064252E-2</v>
      </c>
    </row>
    <row r="36" spans="1:7" ht="17" thickBot="1" x14ac:dyDescent="0.25">
      <c r="A36" t="s">
        <v>19</v>
      </c>
    </row>
    <row r="37" spans="1:7" x14ac:dyDescent="0.2">
      <c r="A37" s="1" t="s">
        <v>48</v>
      </c>
      <c r="B37" s="2" t="s">
        <v>49</v>
      </c>
      <c r="C37" s="2" t="s">
        <v>50</v>
      </c>
      <c r="D37" s="2" t="s">
        <v>51</v>
      </c>
      <c r="E37" s="2" t="s">
        <v>54</v>
      </c>
      <c r="F37" s="2" t="s">
        <v>52</v>
      </c>
      <c r="G37" s="3" t="s">
        <v>55</v>
      </c>
    </row>
    <row r="38" spans="1:7" x14ac:dyDescent="0.2">
      <c r="A38" s="4" t="s">
        <v>28</v>
      </c>
      <c r="B38">
        <v>27.99</v>
      </c>
      <c r="C38">
        <v>60</v>
      </c>
      <c r="D38">
        <v>-0.145166666666667</v>
      </c>
      <c r="E38">
        <v>2.4320714938941976E-2</v>
      </c>
      <c r="F38">
        <v>-0.34850000000000098</v>
      </c>
      <c r="G38" s="5">
        <v>4.6206060208591991E-2</v>
      </c>
    </row>
    <row r="39" spans="1:7" x14ac:dyDescent="0.2">
      <c r="A39" s="4" t="s">
        <v>12</v>
      </c>
      <c r="B39">
        <v>342</v>
      </c>
      <c r="C39">
        <v>100</v>
      </c>
      <c r="D39">
        <v>-0.131800000000006</v>
      </c>
      <c r="E39">
        <v>2.8511206373788865E-2</v>
      </c>
      <c r="F39">
        <v>-0.25740000000000401</v>
      </c>
      <c r="G39" s="5">
        <v>2.294569786485056E-2</v>
      </c>
    </row>
    <row r="40" spans="1:7" ht="17" thickBot="1" x14ac:dyDescent="0.25">
      <c r="A40" s="6" t="s">
        <v>13</v>
      </c>
      <c r="B40" s="7">
        <v>654</v>
      </c>
      <c r="C40" s="7">
        <v>136</v>
      </c>
      <c r="D40" s="7">
        <v>-0.154779411764709</v>
      </c>
      <c r="E40" s="7">
        <v>1.7510501051047647E-2</v>
      </c>
      <c r="F40" s="7">
        <v>-0.20191176470588301</v>
      </c>
      <c r="G40" s="8">
        <v>1.831877021112386E-2</v>
      </c>
    </row>
    <row r="42" spans="1:7" ht="17" thickBot="1" x14ac:dyDescent="0.25">
      <c r="A42" t="s">
        <v>27</v>
      </c>
    </row>
    <row r="43" spans="1:7" x14ac:dyDescent="0.2">
      <c r="A43" s="11" t="s">
        <v>48</v>
      </c>
      <c r="B43" s="12" t="s">
        <v>49</v>
      </c>
      <c r="C43" s="12" t="s">
        <v>50</v>
      </c>
      <c r="D43" s="12" t="s">
        <v>51</v>
      </c>
      <c r="E43" s="12" t="s">
        <v>54</v>
      </c>
      <c r="F43" s="12" t="s">
        <v>52</v>
      </c>
      <c r="G43" s="13" t="s">
        <v>55</v>
      </c>
    </row>
    <row r="44" spans="1:7" x14ac:dyDescent="0.2">
      <c r="A44" s="14" t="s">
        <v>28</v>
      </c>
      <c r="B44" s="15">
        <v>393</v>
      </c>
      <c r="C44" s="15">
        <v>59</v>
      </c>
      <c r="D44" s="15">
        <v>-0.14220339000000001</v>
      </c>
      <c r="E44" s="15">
        <v>4.5602019000000001E-2</v>
      </c>
      <c r="F44" s="15">
        <v>-0.259491525</v>
      </c>
      <c r="G44" s="16">
        <v>3.7665669999999998E-2</v>
      </c>
    </row>
    <row r="45" spans="1:7" x14ac:dyDescent="0.2">
      <c r="A45" s="14" t="s">
        <v>12</v>
      </c>
      <c r="B45" s="15">
        <v>708</v>
      </c>
      <c r="C45" s="15">
        <v>100</v>
      </c>
      <c r="D45" s="15">
        <v>-9.5799999999999996E-2</v>
      </c>
      <c r="E45" s="15">
        <v>2.3535059000000001E-2</v>
      </c>
      <c r="F45" s="15">
        <v>-0.22720000000000001</v>
      </c>
      <c r="G45" s="16">
        <v>3.2289100000000001E-2</v>
      </c>
    </row>
    <row r="46" spans="1:7" ht="17" thickBot="1" x14ac:dyDescent="0.25">
      <c r="A46" s="17" t="s">
        <v>13</v>
      </c>
      <c r="B46" s="18">
        <v>1021</v>
      </c>
      <c r="C46" s="18">
        <v>132</v>
      </c>
      <c r="D46" s="18">
        <v>-0.123333333</v>
      </c>
      <c r="E46" s="18">
        <v>2.0589283E-2</v>
      </c>
      <c r="F46" s="18">
        <v>-0.178257576</v>
      </c>
      <c r="G46" s="19">
        <v>1.939923E-2</v>
      </c>
    </row>
    <row r="48" spans="1:7" ht="17" thickBot="1" x14ac:dyDescent="0.25">
      <c r="A48" s="15" t="s">
        <v>60</v>
      </c>
    </row>
    <row r="49" spans="1:7" x14ac:dyDescent="0.2">
      <c r="A49" s="11" t="s">
        <v>48</v>
      </c>
      <c r="B49" s="12" t="s">
        <v>49</v>
      </c>
      <c r="C49" s="12" t="s">
        <v>50</v>
      </c>
      <c r="D49" s="12" t="s">
        <v>51</v>
      </c>
      <c r="E49" s="12" t="s">
        <v>54</v>
      </c>
      <c r="F49" s="12" t="s">
        <v>52</v>
      </c>
      <c r="G49" s="13" t="s">
        <v>55</v>
      </c>
    </row>
    <row r="50" spans="1:7" x14ac:dyDescent="0.2">
      <c r="A50" s="14" t="s">
        <v>28</v>
      </c>
      <c r="B50" s="15">
        <v>38</v>
      </c>
      <c r="C50" s="15">
        <v>60</v>
      </c>
      <c r="D50" s="15">
        <v>-3.2500000000000001E-2</v>
      </c>
      <c r="E50" s="15">
        <v>5.1769534999999998E-2</v>
      </c>
      <c r="F50" s="15">
        <v>-0.32466666700000002</v>
      </c>
      <c r="G50" s="16">
        <v>4.8693670000000001E-2</v>
      </c>
    </row>
    <row r="51" spans="1:7" x14ac:dyDescent="0.2">
      <c r="A51" s="14" t="s">
        <v>12</v>
      </c>
      <c r="B51" s="15">
        <v>360</v>
      </c>
      <c r="C51" s="15">
        <v>100</v>
      </c>
      <c r="D51" s="15">
        <v>-6.1899999999999997E-2</v>
      </c>
      <c r="E51" s="15">
        <v>3.9098295999999998E-2</v>
      </c>
      <c r="F51" s="15">
        <v>-0.25690000000000002</v>
      </c>
      <c r="G51" s="16">
        <v>2.8022180000000001E-2</v>
      </c>
    </row>
    <row r="52" spans="1:7" ht="17" thickBot="1" x14ac:dyDescent="0.25">
      <c r="A52" s="17" t="s">
        <v>13</v>
      </c>
      <c r="B52" s="18">
        <v>691</v>
      </c>
      <c r="C52" s="18">
        <v>131</v>
      </c>
      <c r="D52" s="18">
        <v>-0.13732824399999999</v>
      </c>
      <c r="E52" s="18">
        <v>2.7674605000000001E-2</v>
      </c>
      <c r="F52" s="18">
        <v>-0.22335877900000001</v>
      </c>
      <c r="G52" s="19">
        <v>2.3291160000000002E-2</v>
      </c>
    </row>
    <row r="54" spans="1:7" ht="17" thickBot="1" x14ac:dyDescent="0.25">
      <c r="A54" t="s">
        <v>63</v>
      </c>
      <c r="C54" s="15">
        <v>30</v>
      </c>
      <c r="D54" s="15">
        <v>50</v>
      </c>
      <c r="E54" s="15">
        <v>70</v>
      </c>
    </row>
    <row r="55" spans="1:7" x14ac:dyDescent="0.2">
      <c r="A55" s="1"/>
      <c r="B55" s="2" t="s">
        <v>62</v>
      </c>
      <c r="C55" s="2">
        <v>19.394783066506932</v>
      </c>
      <c r="D55" s="2">
        <v>11.084505892226092</v>
      </c>
      <c r="E55" s="3">
        <v>7.9628367317425264</v>
      </c>
    </row>
    <row r="56" spans="1:7" x14ac:dyDescent="0.2">
      <c r="A56" s="4"/>
      <c r="B56" t="s">
        <v>61</v>
      </c>
      <c r="C56">
        <v>-0.43779360938586559</v>
      </c>
      <c r="D56">
        <v>-0.33829130505362714</v>
      </c>
      <c r="E56" s="5">
        <v>-0.29926285523352492</v>
      </c>
    </row>
    <row r="57" spans="1:7" x14ac:dyDescent="0.2">
      <c r="A57" s="4"/>
      <c r="B57" t="s">
        <v>59</v>
      </c>
      <c r="C57">
        <v>0.94579293626765981</v>
      </c>
      <c r="D57">
        <v>1.982642074746908</v>
      </c>
      <c r="E57" s="5">
        <v>2.901063965756534</v>
      </c>
    </row>
    <row r="58" spans="1:7" x14ac:dyDescent="0.2">
      <c r="A58" s="4"/>
      <c r="B58" t="s">
        <v>51</v>
      </c>
      <c r="C58">
        <v>-0.14052785899425302</v>
      </c>
      <c r="D58">
        <v>-9.6250000000002098E-2</v>
      </c>
      <c r="E58" s="5">
        <v>-0.13500310433403551</v>
      </c>
    </row>
    <row r="59" spans="1:7" ht="17" thickBot="1" x14ac:dyDescent="0.25">
      <c r="A59" s="6"/>
      <c r="B59" s="7" t="s">
        <v>52</v>
      </c>
      <c r="C59" s="7">
        <v>-0.28316454800000002</v>
      </c>
      <c r="D59" s="7">
        <v>-0.23252500000000026</v>
      </c>
      <c r="E59" s="8">
        <v>-0.186149887069328</v>
      </c>
    </row>
    <row r="61" spans="1:7" x14ac:dyDescent="0.2">
      <c r="A61" t="s">
        <v>75</v>
      </c>
    </row>
    <row r="62" spans="1:7" x14ac:dyDescent="0.2">
      <c r="C62">
        <v>0.32138640404619018</v>
      </c>
      <c r="D62">
        <v>0.17659695363249686</v>
      </c>
      <c r="E62">
        <v>0.24003022254363565</v>
      </c>
    </row>
    <row r="63" spans="1:7" x14ac:dyDescent="0.2">
      <c r="C63">
        <v>0.1188429199989017</v>
      </c>
      <c r="D63">
        <v>5.5837373647465528E-2</v>
      </c>
      <c r="E63">
        <v>5.5665133111468992E-2</v>
      </c>
    </row>
    <row r="64" spans="1:7" x14ac:dyDescent="0.2">
      <c r="C64">
        <v>0.35670686464687473</v>
      </c>
      <c r="D64">
        <v>0.41894157520637015</v>
      </c>
      <c r="E64">
        <v>0.98947434371702681</v>
      </c>
    </row>
    <row r="65" spans="3:5" x14ac:dyDescent="0.2">
      <c r="C65">
        <v>8.5712668209444898E-2</v>
      </c>
      <c r="D65">
        <v>2.8545227271824992E-2</v>
      </c>
      <c r="E65">
        <v>1.4623178316899264E-2</v>
      </c>
    </row>
    <row r="66" spans="3:5" x14ac:dyDescent="0.2">
      <c r="C66">
        <v>6.7002241831990397E-2</v>
      </c>
      <c r="D66">
        <v>3.2509831846178706E-2</v>
      </c>
      <c r="E66">
        <v>3.5248141416250565E-2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958E-B42A-4D43-AA12-2FE774946310}">
  <dimension ref="A1:W62"/>
  <sheetViews>
    <sheetView tabSelected="1" topLeftCell="A48" workbookViewId="0">
      <selection activeCell="C59" sqref="C59"/>
    </sheetView>
  </sheetViews>
  <sheetFormatPr baseColWidth="10" defaultRowHeight="16" x14ac:dyDescent="0.2"/>
  <cols>
    <col min="2" max="2" width="34.33203125" bestFit="1" customWidth="1"/>
    <col min="9" max="9" width="34.33203125" bestFit="1" customWidth="1"/>
  </cols>
  <sheetData>
    <row r="1" spans="1:23" x14ac:dyDescent="0.2">
      <c r="B1" t="s">
        <v>65</v>
      </c>
      <c r="C1" t="s">
        <v>66</v>
      </c>
      <c r="D1" t="s">
        <v>67</v>
      </c>
      <c r="E1" t="s">
        <v>68</v>
      </c>
      <c r="I1" s="42">
        <v>30</v>
      </c>
    </row>
    <row r="2" spans="1:23" x14ac:dyDescent="0.2">
      <c r="A2" t="s">
        <v>57</v>
      </c>
      <c r="I2" t="s">
        <v>6</v>
      </c>
      <c r="J2">
        <v>1</v>
      </c>
      <c r="K2">
        <v>2</v>
      </c>
      <c r="L2">
        <v>3</v>
      </c>
      <c r="M2">
        <v>4</v>
      </c>
      <c r="N2" t="s">
        <v>63</v>
      </c>
      <c r="O2" t="s">
        <v>73</v>
      </c>
      <c r="R2" t="s">
        <v>76</v>
      </c>
      <c r="S2" t="s">
        <v>62</v>
      </c>
      <c r="T2" t="s">
        <v>61</v>
      </c>
      <c r="U2" t="s">
        <v>59</v>
      </c>
      <c r="V2" t="s">
        <v>51</v>
      </c>
      <c r="W2" t="s">
        <v>52</v>
      </c>
    </row>
    <row r="3" spans="1:23" x14ac:dyDescent="0.2">
      <c r="B3" t="s">
        <v>62</v>
      </c>
      <c r="C3">
        <v>19.833254482249664</v>
      </c>
      <c r="D3">
        <v>11.117931060954723</v>
      </c>
      <c r="E3">
        <v>7.6310614997642956</v>
      </c>
      <c r="I3" t="s">
        <v>62</v>
      </c>
      <c r="J3">
        <v>19.833254482249664</v>
      </c>
      <c r="K3">
        <v>19.4184805314638</v>
      </c>
      <c r="L3">
        <v>19.092113457634433</v>
      </c>
      <c r="M3">
        <v>19.235283794679837</v>
      </c>
      <c r="N3">
        <f>AVERAGE(J3:M3)</f>
        <v>19.394783066506932</v>
      </c>
      <c r="O3">
        <f>STDEV(J3:M3)</f>
        <v>0.32138640404619018</v>
      </c>
      <c r="R3">
        <v>30</v>
      </c>
      <c r="S3">
        <v>19.394783066506932</v>
      </c>
      <c r="T3">
        <v>-0.43779360938586559</v>
      </c>
      <c r="U3">
        <v>0.94579293626765981</v>
      </c>
      <c r="V3">
        <v>-0.14052785899425299</v>
      </c>
      <c r="W3">
        <v>-0.28316454800000002</v>
      </c>
    </row>
    <row r="4" spans="1:23" x14ac:dyDescent="0.2">
      <c r="B4" t="s">
        <v>61</v>
      </c>
      <c r="C4">
        <v>-0.47809806007746403</v>
      </c>
      <c r="D4">
        <v>-0.35686552879299027</v>
      </c>
      <c r="E4">
        <v>-0.3164141869366538</v>
      </c>
      <c r="I4" t="s">
        <v>61</v>
      </c>
      <c r="J4">
        <v>-0.47809806007746403</v>
      </c>
      <c r="K4">
        <v>-0.34560360450743138</v>
      </c>
      <c r="L4">
        <v>-0.58803726698686742</v>
      </c>
      <c r="M4">
        <v>-0.33943550597169952</v>
      </c>
      <c r="N4">
        <f>AVERAGE(J4:M4)</f>
        <v>-0.43779360938586559</v>
      </c>
      <c r="O4">
        <f t="shared" ref="O4:O7" si="0">STDEV(J4:M4)</f>
        <v>0.1188429199989017</v>
      </c>
      <c r="R4">
        <v>50</v>
      </c>
      <c r="S4">
        <v>11.084505892226092</v>
      </c>
      <c r="T4">
        <v>-0.33829130505362714</v>
      </c>
      <c r="U4">
        <v>1.9826420747469082</v>
      </c>
      <c r="V4">
        <v>-9.6250000000002098E-2</v>
      </c>
      <c r="W4">
        <v>-0.23252500000000026</v>
      </c>
    </row>
    <row r="5" spans="1:23" x14ac:dyDescent="0.2">
      <c r="B5" t="s">
        <v>59</v>
      </c>
      <c r="C5">
        <v>1.4228632478632501</v>
      </c>
      <c r="D5">
        <v>2.5338939857288469</v>
      </c>
      <c r="E5">
        <v>4.0949850857569023</v>
      </c>
      <c r="I5" t="s">
        <v>59</v>
      </c>
      <c r="J5">
        <v>1.4228632478632501</v>
      </c>
      <c r="K5">
        <v>0.7236159169550177</v>
      </c>
      <c r="L5">
        <v>1.0084454175789799</v>
      </c>
      <c r="M5">
        <v>0.62824716267339176</v>
      </c>
      <c r="N5">
        <f>AVERAGE(J5:M5)</f>
        <v>0.94579293626765981</v>
      </c>
      <c r="O5">
        <f t="shared" si="0"/>
        <v>0.35670686464687473</v>
      </c>
      <c r="R5">
        <v>70</v>
      </c>
      <c r="S5">
        <v>7.9628367317425273</v>
      </c>
      <c r="T5">
        <v>-0.29926285523352492</v>
      </c>
      <c r="U5">
        <v>2.901063965756534</v>
      </c>
      <c r="V5">
        <v>-0.13500310433403551</v>
      </c>
      <c r="W5">
        <v>-0.186149887069328</v>
      </c>
    </row>
    <row r="6" spans="1:23" x14ac:dyDescent="0.2">
      <c r="B6" t="s">
        <v>51</v>
      </c>
      <c r="C6">
        <v>-0.24224137931034501</v>
      </c>
      <c r="D6">
        <v>-9.5500000000002402E-2</v>
      </c>
      <c r="E6">
        <v>-0.124571428571433</v>
      </c>
      <c r="I6" t="s">
        <v>51</v>
      </c>
      <c r="J6">
        <v>-0.24224137931034501</v>
      </c>
      <c r="K6">
        <v>-0.145166666666667</v>
      </c>
      <c r="L6" s="15">
        <v>-0.14220339000000001</v>
      </c>
      <c r="M6" s="15">
        <v>-3.2500000000000001E-2</v>
      </c>
      <c r="N6">
        <f t="shared" ref="N6:N7" si="1">AVERAGE(J6:M6)</f>
        <v>-0.14052785899425299</v>
      </c>
      <c r="O6">
        <f t="shared" si="0"/>
        <v>8.5712668209444898E-2</v>
      </c>
    </row>
    <row r="7" spans="1:23" x14ac:dyDescent="0.2">
      <c r="B7" t="s">
        <v>52</v>
      </c>
      <c r="C7">
        <v>-0.19999999999999901</v>
      </c>
      <c r="D7">
        <v>-0.18859999999999699</v>
      </c>
      <c r="E7">
        <v>-0.14107142857142899</v>
      </c>
      <c r="I7" t="s">
        <v>52</v>
      </c>
      <c r="J7">
        <v>-0.19999999999999901</v>
      </c>
      <c r="K7">
        <v>-0.34850000000000098</v>
      </c>
      <c r="L7" s="15">
        <v>-0.259491525</v>
      </c>
      <c r="M7" s="15">
        <v>-0.32466666700000002</v>
      </c>
      <c r="N7">
        <f t="shared" si="1"/>
        <v>-0.28316454800000002</v>
      </c>
      <c r="O7">
        <f t="shared" si="0"/>
        <v>6.7002241831990397E-2</v>
      </c>
    </row>
    <row r="8" spans="1:23" x14ac:dyDescent="0.2">
      <c r="A8" t="s">
        <v>19</v>
      </c>
    </row>
    <row r="9" spans="1:23" x14ac:dyDescent="0.2">
      <c r="B9" t="s">
        <v>62</v>
      </c>
      <c r="C9">
        <v>19.4184805314638</v>
      </c>
      <c r="D9">
        <v>11.270407184257515</v>
      </c>
      <c r="E9">
        <v>8.0597557103689343</v>
      </c>
      <c r="I9" s="42">
        <v>50</v>
      </c>
    </row>
    <row r="10" spans="1:23" x14ac:dyDescent="0.2">
      <c r="B10" t="s">
        <v>61</v>
      </c>
      <c r="C10">
        <v>-0.34560360450743138</v>
      </c>
      <c r="D10">
        <v>-0.26399291942966763</v>
      </c>
      <c r="E10">
        <v>-0.22114204339549631</v>
      </c>
      <c r="I10" t="s">
        <v>6</v>
      </c>
      <c r="J10">
        <v>1</v>
      </c>
      <c r="K10">
        <v>2</v>
      </c>
      <c r="L10">
        <v>3</v>
      </c>
      <c r="M10">
        <v>4</v>
      </c>
      <c r="N10" t="s">
        <v>74</v>
      </c>
      <c r="O10" t="s">
        <v>73</v>
      </c>
    </row>
    <row r="11" spans="1:23" x14ac:dyDescent="0.2">
      <c r="B11" t="s">
        <v>59</v>
      </c>
      <c r="C11">
        <v>0.7236159169550177</v>
      </c>
      <c r="D11">
        <v>1.683006535947706</v>
      </c>
      <c r="E11">
        <v>2.6258942766295736</v>
      </c>
      <c r="I11" t="s">
        <v>62</v>
      </c>
      <c r="J11">
        <v>11.117931060954723</v>
      </c>
      <c r="K11">
        <v>11.270407184257515</v>
      </c>
      <c r="L11">
        <v>10.844783306898835</v>
      </c>
      <c r="M11">
        <v>11.104902016793297</v>
      </c>
      <c r="N11">
        <f>AVERAGE(J11:M11)</f>
        <v>11.084505892226092</v>
      </c>
      <c r="O11">
        <f>STDEV(J11:M11)</f>
        <v>0.17659695363249686</v>
      </c>
    </row>
    <row r="12" spans="1:23" x14ac:dyDescent="0.2">
      <c r="B12" t="s">
        <v>51</v>
      </c>
      <c r="C12">
        <v>-0.145166666666667</v>
      </c>
      <c r="D12">
        <v>-0.131800000000006</v>
      </c>
      <c r="E12">
        <v>-0.154779411764709</v>
      </c>
      <c r="I12" t="s">
        <v>61</v>
      </c>
      <c r="J12">
        <v>-0.35686552879299027</v>
      </c>
      <c r="K12">
        <v>-0.26399291942966763</v>
      </c>
      <c r="L12">
        <v>-0.39726282093794246</v>
      </c>
      <c r="M12">
        <v>-0.33504395105390822</v>
      </c>
      <c r="N12">
        <f t="shared" ref="N12:N15" si="2">AVERAGE(J12:M12)</f>
        <v>-0.33829130505362714</v>
      </c>
      <c r="O12">
        <f t="shared" ref="O12:O15" si="3">STDEV(J12:M12)</f>
        <v>5.5837373647465528E-2</v>
      </c>
    </row>
    <row r="13" spans="1:23" x14ac:dyDescent="0.2">
      <c r="B13" t="s">
        <v>52</v>
      </c>
      <c r="C13">
        <v>-0.34850000000000098</v>
      </c>
      <c r="D13">
        <v>-0.25740000000000401</v>
      </c>
      <c r="E13">
        <v>-0.20191176470588301</v>
      </c>
      <c r="I13" t="s">
        <v>59</v>
      </c>
      <c r="J13">
        <v>2.5338939857288469</v>
      </c>
      <c r="K13">
        <v>1.683006535947706</v>
      </c>
      <c r="L13">
        <v>2.0818012256861151</v>
      </c>
      <c r="M13">
        <v>1.6318665516249637</v>
      </c>
      <c r="N13">
        <f t="shared" si="2"/>
        <v>1.9826420747469082</v>
      </c>
      <c r="O13">
        <f t="shared" si="3"/>
        <v>0.41894157520637015</v>
      </c>
    </row>
    <row r="14" spans="1:23" x14ac:dyDescent="0.2">
      <c r="A14" t="s">
        <v>69</v>
      </c>
      <c r="I14" t="s">
        <v>51</v>
      </c>
      <c r="J14">
        <v>-9.5500000000002402E-2</v>
      </c>
      <c r="K14">
        <v>-0.131800000000006</v>
      </c>
      <c r="L14" s="15">
        <v>-9.5799999999999996E-2</v>
      </c>
      <c r="M14" s="15">
        <v>-6.1899999999999997E-2</v>
      </c>
      <c r="N14">
        <f t="shared" si="2"/>
        <v>-9.6250000000002098E-2</v>
      </c>
      <c r="O14">
        <f t="shared" si="3"/>
        <v>2.8545227271824992E-2</v>
      </c>
    </row>
    <row r="15" spans="1:23" x14ac:dyDescent="0.2">
      <c r="B15" t="s">
        <v>62</v>
      </c>
      <c r="C15">
        <v>19.092113457634433</v>
      </c>
      <c r="D15">
        <v>10.844783306898835</v>
      </c>
      <c r="E15">
        <v>7.9666939546586768</v>
      </c>
      <c r="I15" t="s">
        <v>52</v>
      </c>
      <c r="J15">
        <v>-0.18859999999999699</v>
      </c>
      <c r="K15">
        <v>-0.25740000000000401</v>
      </c>
      <c r="L15" s="15">
        <v>-0.22720000000000001</v>
      </c>
      <c r="M15" s="15">
        <v>-0.25690000000000002</v>
      </c>
      <c r="N15">
        <f t="shared" si="2"/>
        <v>-0.23252500000000026</v>
      </c>
      <c r="O15">
        <f t="shared" si="3"/>
        <v>3.2509831846178706E-2</v>
      </c>
    </row>
    <row r="16" spans="1:23" x14ac:dyDescent="0.2">
      <c r="B16" t="s">
        <v>61</v>
      </c>
      <c r="C16">
        <v>-0.58803726698686742</v>
      </c>
      <c r="D16">
        <v>-0.39726282093794246</v>
      </c>
      <c r="E16">
        <v>-0.30694240995235994</v>
      </c>
    </row>
    <row r="17" spans="1:15" x14ac:dyDescent="0.2">
      <c r="B17" t="s">
        <v>59</v>
      </c>
      <c r="C17">
        <v>1.0084454175789799</v>
      </c>
      <c r="D17">
        <v>2.0818012256861151</v>
      </c>
      <c r="E17">
        <v>3.1537136487992661</v>
      </c>
      <c r="I17" s="42">
        <v>70</v>
      </c>
    </row>
    <row r="18" spans="1:15" x14ac:dyDescent="0.2">
      <c r="B18" s="15" t="s">
        <v>51</v>
      </c>
      <c r="C18" s="15">
        <v>-0.14220339000000001</v>
      </c>
      <c r="D18" s="15">
        <v>-9.5799999999999996E-2</v>
      </c>
      <c r="E18" s="15">
        <v>-0.123333333</v>
      </c>
      <c r="I18" t="s">
        <v>6</v>
      </c>
      <c r="J18">
        <v>1</v>
      </c>
      <c r="K18">
        <v>2</v>
      </c>
      <c r="L18">
        <v>3</v>
      </c>
      <c r="M18">
        <v>4</v>
      </c>
      <c r="N18" t="s">
        <v>74</v>
      </c>
      <c r="O18" t="s">
        <v>73</v>
      </c>
    </row>
    <row r="19" spans="1:15" x14ac:dyDescent="0.2">
      <c r="B19" s="15" t="s">
        <v>52</v>
      </c>
      <c r="C19" s="15">
        <v>-0.259491525</v>
      </c>
      <c r="D19" s="15">
        <v>-0.22720000000000001</v>
      </c>
      <c r="E19" s="15">
        <v>-0.178257576</v>
      </c>
      <c r="I19" t="s">
        <v>62</v>
      </c>
      <c r="J19">
        <v>7.6310614997642956</v>
      </c>
      <c r="K19">
        <v>8.0597557103689343</v>
      </c>
      <c r="L19">
        <v>7.9666939546586768</v>
      </c>
      <c r="M19">
        <v>8.1938357621782014</v>
      </c>
      <c r="N19">
        <f>AVERAGE(J19:M19)</f>
        <v>7.9628367317425273</v>
      </c>
      <c r="O19">
        <f>STDEV(J19:M19)</f>
        <v>0.24003022254363565</v>
      </c>
    </row>
    <row r="20" spans="1:15" x14ac:dyDescent="0.2">
      <c r="A20" t="s">
        <v>70</v>
      </c>
      <c r="I20" t="s">
        <v>61</v>
      </c>
      <c r="J20">
        <v>-0.3164141869366538</v>
      </c>
      <c r="K20">
        <v>-0.22114204339549631</v>
      </c>
      <c r="L20">
        <v>-0.30694240995235994</v>
      </c>
      <c r="M20">
        <v>-0.35255278064958956</v>
      </c>
      <c r="N20">
        <f t="shared" ref="N20:N23" si="4">AVERAGE(J20:M20)</f>
        <v>-0.29926285523352492</v>
      </c>
      <c r="O20">
        <f t="shared" ref="O20:O23" si="5">STDEV(J20:M20)</f>
        <v>5.5665133111468992E-2</v>
      </c>
    </row>
    <row r="21" spans="1:15" x14ac:dyDescent="0.2">
      <c r="B21" t="s">
        <v>62</v>
      </c>
      <c r="C21">
        <v>19.235283794679837</v>
      </c>
      <c r="D21">
        <v>11.104902016793297</v>
      </c>
      <c r="E21">
        <v>8.1938357621782014</v>
      </c>
      <c r="I21" t="s">
        <v>59</v>
      </c>
      <c r="J21">
        <v>4.0949850857569023</v>
      </c>
      <c r="K21">
        <v>2.6258942766295736</v>
      </c>
      <c r="L21">
        <v>3.1537136487992661</v>
      </c>
      <c r="M21">
        <v>1.7296628518403934</v>
      </c>
      <c r="N21">
        <f t="shared" si="4"/>
        <v>2.901063965756534</v>
      </c>
      <c r="O21">
        <f t="shared" si="5"/>
        <v>0.98947434371702681</v>
      </c>
    </row>
    <row r="22" spans="1:15" x14ac:dyDescent="0.2">
      <c r="B22" t="s">
        <v>61</v>
      </c>
      <c r="C22">
        <v>-0.33943550597169952</v>
      </c>
      <c r="D22">
        <v>-0.33504395105390822</v>
      </c>
      <c r="E22">
        <v>-0.35255278064958956</v>
      </c>
      <c r="I22" t="s">
        <v>51</v>
      </c>
      <c r="J22">
        <v>-0.124571428571433</v>
      </c>
      <c r="K22">
        <v>-0.154779411764709</v>
      </c>
      <c r="L22" s="15">
        <v>-0.123333333</v>
      </c>
      <c r="M22" s="15">
        <v>-0.13732824399999999</v>
      </c>
      <c r="N22">
        <f t="shared" si="4"/>
        <v>-0.13500310433403551</v>
      </c>
      <c r="O22">
        <f t="shared" si="5"/>
        <v>1.4623178316899264E-2</v>
      </c>
    </row>
    <row r="23" spans="1:15" x14ac:dyDescent="0.2">
      <c r="B23" t="s">
        <v>59</v>
      </c>
      <c r="C23">
        <v>0.62824716267339176</v>
      </c>
      <c r="D23">
        <v>1.6318665516249637</v>
      </c>
      <c r="E23">
        <v>1.7296628518403934</v>
      </c>
      <c r="I23" t="s">
        <v>52</v>
      </c>
      <c r="J23">
        <v>-0.14107142857142899</v>
      </c>
      <c r="K23">
        <v>-0.20191176470588301</v>
      </c>
      <c r="L23" s="15">
        <v>-0.178257576</v>
      </c>
      <c r="M23" s="15">
        <v>-0.22335877900000001</v>
      </c>
      <c r="N23">
        <f t="shared" si="4"/>
        <v>-0.186149887069328</v>
      </c>
      <c r="O23">
        <f t="shared" si="5"/>
        <v>3.5248141416250565E-2</v>
      </c>
    </row>
    <row r="24" spans="1:15" x14ac:dyDescent="0.2">
      <c r="B24" s="15" t="s">
        <v>51</v>
      </c>
      <c r="C24" s="15">
        <v>-3.2500000000000001E-2</v>
      </c>
      <c r="D24" s="15">
        <v>-6.1899999999999997E-2</v>
      </c>
      <c r="E24" s="15">
        <v>-0.13732824399999999</v>
      </c>
    </row>
    <row r="25" spans="1:15" x14ac:dyDescent="0.2">
      <c r="B25" s="15" t="s">
        <v>52</v>
      </c>
      <c r="C25" s="15">
        <v>-0.32466666700000002</v>
      </c>
      <c r="D25" s="15">
        <v>-0.25690000000000002</v>
      </c>
      <c r="E25" s="15">
        <v>-0.22335877900000001</v>
      </c>
    </row>
    <row r="27" spans="1:15" x14ac:dyDescent="0.2">
      <c r="A27" t="s">
        <v>63</v>
      </c>
    </row>
    <row r="28" spans="1:15" x14ac:dyDescent="0.2">
      <c r="B28" t="s">
        <v>62</v>
      </c>
      <c r="C28">
        <f t="shared" ref="C28:E32" si="6">AVERAGE(C21,C15,C9,C3)</f>
        <v>19.394783066506932</v>
      </c>
      <c r="D28">
        <f t="shared" si="6"/>
        <v>11.084505892226092</v>
      </c>
      <c r="E28">
        <f t="shared" si="6"/>
        <v>7.9628367317425264</v>
      </c>
    </row>
    <row r="29" spans="1:15" x14ac:dyDescent="0.2">
      <c r="B29" t="s">
        <v>61</v>
      </c>
      <c r="C29">
        <f t="shared" si="6"/>
        <v>-0.43779360938586559</v>
      </c>
      <c r="D29">
        <f t="shared" si="6"/>
        <v>-0.33829130505362714</v>
      </c>
      <c r="E29">
        <f t="shared" si="6"/>
        <v>-0.29926285523352492</v>
      </c>
    </row>
    <row r="30" spans="1:15" x14ac:dyDescent="0.2">
      <c r="B30" t="s">
        <v>59</v>
      </c>
      <c r="C30">
        <f t="shared" si="6"/>
        <v>0.94579293626765981</v>
      </c>
      <c r="D30">
        <f t="shared" si="6"/>
        <v>1.982642074746908</v>
      </c>
      <c r="E30">
        <f t="shared" si="6"/>
        <v>2.901063965756534</v>
      </c>
    </row>
    <row r="31" spans="1:15" x14ac:dyDescent="0.2">
      <c r="B31" s="15" t="s">
        <v>51</v>
      </c>
      <c r="C31">
        <f t="shared" si="6"/>
        <v>-0.14052785899425302</v>
      </c>
      <c r="D31">
        <f t="shared" si="6"/>
        <v>-9.6250000000002098E-2</v>
      </c>
      <c r="E31">
        <f t="shared" si="6"/>
        <v>-0.13500310433403551</v>
      </c>
    </row>
    <row r="32" spans="1:15" x14ac:dyDescent="0.2">
      <c r="B32" s="15" t="s">
        <v>52</v>
      </c>
      <c r="C32">
        <f t="shared" si="6"/>
        <v>-0.28316454800000002</v>
      </c>
      <c r="D32">
        <f t="shared" si="6"/>
        <v>-0.23252500000000026</v>
      </c>
      <c r="E32">
        <f t="shared" si="6"/>
        <v>-0.186149887069328</v>
      </c>
    </row>
    <row r="35" spans="1:8" x14ac:dyDescent="0.2">
      <c r="A35" s="4" t="s">
        <v>23</v>
      </c>
    </row>
    <row r="36" spans="1:8" x14ac:dyDescent="0.2">
      <c r="A36" t="s">
        <v>77</v>
      </c>
      <c r="B36">
        <v>30</v>
      </c>
      <c r="C36">
        <v>50</v>
      </c>
      <c r="D36">
        <v>70</v>
      </c>
    </row>
    <row r="38" spans="1:8" x14ac:dyDescent="0.2">
      <c r="A38" t="s">
        <v>6</v>
      </c>
    </row>
    <row r="39" spans="1:8" x14ac:dyDescent="0.2">
      <c r="A39">
        <v>1</v>
      </c>
      <c r="B39">
        <v>801.55823780761602</v>
      </c>
      <c r="C39">
        <v>803.60272826410505</v>
      </c>
      <c r="D39" s="37">
        <v>1077.5191736878101</v>
      </c>
      <c r="F39">
        <f>B39/Values!$C$10</f>
        <v>11.132753302883556</v>
      </c>
      <c r="G39">
        <f>C39/Values!$C$10</f>
        <v>11.161149003668125</v>
      </c>
      <c r="H39">
        <f>D39/Values!$C$10</f>
        <v>14.965544078997361</v>
      </c>
    </row>
    <row r="40" spans="1:8" x14ac:dyDescent="0.2">
      <c r="A40">
        <v>2</v>
      </c>
      <c r="B40">
        <v>710.60344344392001</v>
      </c>
      <c r="C40">
        <v>734.50009038150597</v>
      </c>
      <c r="D40" s="37">
        <v>921.87932653878602</v>
      </c>
      <c r="F40">
        <f>B40/Values!$C$11</f>
        <v>10.450050638881176</v>
      </c>
      <c r="G40">
        <f>C40/Values!$C$11</f>
        <v>10.801471917375087</v>
      </c>
      <c r="H40">
        <f>D40/Values!$C$11</f>
        <v>13.557048919688029</v>
      </c>
    </row>
    <row r="41" spans="1:8" x14ac:dyDescent="0.2">
      <c r="A41">
        <v>3</v>
      </c>
      <c r="B41">
        <v>703.03586677170995</v>
      </c>
      <c r="C41">
        <v>824.40716080642596</v>
      </c>
      <c r="D41" s="37">
        <v>963.35345368319997</v>
      </c>
      <c r="F41">
        <f>B41/Values!$C$12</f>
        <v>10.115623982326762</v>
      </c>
      <c r="G41">
        <f>C41/Values!$C$12</f>
        <v>11.861973536783108</v>
      </c>
      <c r="H41">
        <f>D41/Values!$C$12</f>
        <v>13.861200772420144</v>
      </c>
    </row>
    <row r="42" spans="1:8" x14ac:dyDescent="0.2">
      <c r="A42">
        <v>4</v>
      </c>
      <c r="B42">
        <v>625.54022568640698</v>
      </c>
      <c r="C42">
        <v>653.62534983524495</v>
      </c>
      <c r="D42" s="37">
        <v>780.58036011241495</v>
      </c>
      <c r="F42">
        <f>B42/Values!$C$13</f>
        <v>10.254757798137819</v>
      </c>
      <c r="G42">
        <f>C42/Values!$C$13</f>
        <v>10.715169669430246</v>
      </c>
      <c r="H42">
        <f>D42/Values!$C$13</f>
        <v>12.796399346105163</v>
      </c>
    </row>
    <row r="43" spans="1:8" x14ac:dyDescent="0.2">
      <c r="A43" t="s">
        <v>80</v>
      </c>
      <c r="F43">
        <f>AVERAGE(F39:F42)</f>
        <v>10.488296430557327</v>
      </c>
      <c r="G43">
        <f t="shared" ref="G43:H43" si="7">AVERAGE(G39:G42)</f>
        <v>11.134941031814142</v>
      </c>
      <c r="H43">
        <f t="shared" si="7"/>
        <v>13.795048279302673</v>
      </c>
    </row>
    <row r="45" spans="1:8" x14ac:dyDescent="0.2">
      <c r="A45" s="4" t="s">
        <v>22</v>
      </c>
    </row>
    <row r="46" spans="1:8" x14ac:dyDescent="0.2">
      <c r="B46">
        <v>30</v>
      </c>
      <c r="C46">
        <v>50</v>
      </c>
      <c r="D46">
        <v>70</v>
      </c>
    </row>
    <row r="47" spans="1:8" x14ac:dyDescent="0.2">
      <c r="A47" t="s">
        <v>6</v>
      </c>
    </row>
    <row r="48" spans="1:8" x14ac:dyDescent="0.2">
      <c r="A48">
        <v>1</v>
      </c>
      <c r="B48">
        <v>-76.216087405558198</v>
      </c>
      <c r="C48">
        <v>-82.492295552999295</v>
      </c>
      <c r="D48" s="37">
        <v>-78.206846489214797</v>
      </c>
      <c r="F48">
        <f>B48/Values!$C$10</f>
        <v>-1.0585567695216416</v>
      </c>
      <c r="G48">
        <f>C48/Values!$C$10</f>
        <v>-1.1457263271249902</v>
      </c>
      <c r="H48">
        <f>D48/Values!$C$10</f>
        <v>-1.0862062012390945</v>
      </c>
    </row>
    <row r="49" spans="1:8" x14ac:dyDescent="0.2">
      <c r="A49">
        <v>2</v>
      </c>
      <c r="B49">
        <v>-47.749960783319402</v>
      </c>
      <c r="C49">
        <v>-66.939628987199498</v>
      </c>
      <c r="D49" s="37">
        <v>-85.975205438158</v>
      </c>
      <c r="F49">
        <f>B49/Values!$C$11</f>
        <v>-0.70220530563705008</v>
      </c>
      <c r="G49">
        <f>C49/Values!$C$11</f>
        <v>-0.98440630863528678</v>
      </c>
      <c r="H49">
        <f>D49/Values!$C$11</f>
        <v>-1.2643412564434999</v>
      </c>
    </row>
    <row r="50" spans="1:8" x14ac:dyDescent="0.2">
      <c r="A50">
        <v>3</v>
      </c>
      <c r="B50">
        <v>-55.313316605292997</v>
      </c>
      <c r="C50">
        <v>-76.011389048234903</v>
      </c>
      <c r="D50" s="37">
        <v>-81.942180632837093</v>
      </c>
      <c r="F50">
        <f>B50/Values!$C$12</f>
        <v>-0.79587505906896394</v>
      </c>
      <c r="G50">
        <f>C50/Values!$C$12</f>
        <v>-1.0936890510537396</v>
      </c>
      <c r="H50">
        <f>D50/Values!$C$12</f>
        <v>-1.1790241817674403</v>
      </c>
    </row>
    <row r="51" spans="1:8" x14ac:dyDescent="0.2">
      <c r="A51">
        <v>4</v>
      </c>
      <c r="B51">
        <v>-25.382460229356699</v>
      </c>
      <c r="C51">
        <v>-46.255528874630699</v>
      </c>
      <c r="D51" s="37">
        <v>-54.687369493990097</v>
      </c>
      <c r="F51">
        <f>B51/Values!$C$13</f>
        <v>-0.41610590539929015</v>
      </c>
      <c r="G51">
        <f>C51/Values!$C$13</f>
        <v>-0.75828735860050323</v>
      </c>
      <c r="H51">
        <f>D51/Values!$C$13</f>
        <v>-0.89651425399983764</v>
      </c>
    </row>
    <row r="52" spans="1:8" x14ac:dyDescent="0.2">
      <c r="A52" t="s">
        <v>63</v>
      </c>
      <c r="F52">
        <f>AVERAGE(F48:F51)</f>
        <v>-0.74318575990673641</v>
      </c>
      <c r="G52">
        <f t="shared" ref="G52:H52" si="8">AVERAGE(G48:G51)</f>
        <v>-0.9955272613536299</v>
      </c>
      <c r="H52">
        <f t="shared" si="8"/>
        <v>-1.1065214733624682</v>
      </c>
    </row>
    <row r="54" spans="1:8" x14ac:dyDescent="0.2">
      <c r="A54" t="s">
        <v>78</v>
      </c>
      <c r="B54" s="4" t="s">
        <v>79</v>
      </c>
    </row>
    <row r="55" spans="1:8" x14ac:dyDescent="0.2">
      <c r="A55">
        <v>30</v>
      </c>
      <c r="B55">
        <v>-0.74318575990673641</v>
      </c>
    </row>
    <row r="56" spans="1:8" x14ac:dyDescent="0.2">
      <c r="A56">
        <v>50</v>
      </c>
      <c r="B56">
        <v>-0.9955272613536299</v>
      </c>
    </row>
    <row r="57" spans="1:8" x14ac:dyDescent="0.2">
      <c r="A57">
        <v>70</v>
      </c>
      <c r="B57">
        <v>-1.1065214733624682</v>
      </c>
    </row>
    <row r="59" spans="1:8" x14ac:dyDescent="0.2">
      <c r="A59" t="s">
        <v>77</v>
      </c>
      <c r="B59" s="4" t="s">
        <v>81</v>
      </c>
    </row>
    <row r="60" spans="1:8" x14ac:dyDescent="0.2">
      <c r="A60">
        <v>30</v>
      </c>
      <c r="B60">
        <v>10.488296430557327</v>
      </c>
    </row>
    <row r="61" spans="1:8" x14ac:dyDescent="0.2">
      <c r="A61">
        <v>50</v>
      </c>
      <c r="B61">
        <v>11.134941031814142</v>
      </c>
    </row>
    <row r="62" spans="1:8" x14ac:dyDescent="0.2">
      <c r="A62">
        <v>70</v>
      </c>
      <c r="B62">
        <v>13.795048279302673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Figures</vt:lpstr>
      <vt:lpstr>Stat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2023-01-24T20:20:18Z</dcterms:created>
  <dcterms:modified xsi:type="dcterms:W3CDTF">2023-04-06T00:44:54Z</dcterms:modified>
</cp:coreProperties>
</file>