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shleyaviles/Documents/UMN/(F21) Private Purchasers/"/>
    </mc:Choice>
  </mc:AlternateContent>
  <xr:revisionPtr revIDLastSave="0" documentId="13_ncr:1_{DE5BD072-8A85-9A46-AEF2-3521C36C1849}" xr6:coauthVersionLast="47" xr6:coauthVersionMax="47" xr10:uidLastSave="{00000000-0000-0000-0000-000000000000}"/>
  <bookViews>
    <workbookView xWindow="-37880" yWindow="700" windowWidth="37600" windowHeight="18260" firstSheet="4" activeTab="12" xr2:uid="{00000000-000D-0000-FFFF-FFFF00000000}"/>
  </bookViews>
  <sheets>
    <sheet name="Datadictionary" sheetId="5" r:id="rId1"/>
    <sheet name="CO" sheetId="2" r:id="rId2"/>
    <sheet name="CO_edit" sheetId="6" r:id="rId3"/>
    <sheet name="Anthem" sheetId="7" r:id="rId4"/>
    <sheet name="Bright Health" sheetId="8" r:id="rId5"/>
    <sheet name="Cigna" sheetId="9" r:id="rId6"/>
    <sheet name="Friday" sheetId="10" r:id="rId7"/>
    <sheet name="KP" sheetId="11" r:id="rId8"/>
    <sheet name="Oscar" sheetId="12" r:id="rId9"/>
    <sheet name="Rocky Mountain" sheetId="13" r:id="rId10"/>
    <sheet name="Plan Average Pre by Metal Level" sheetId="18" r:id="rId11"/>
    <sheet name="Market Analysis" sheetId="14" r:id="rId12"/>
    <sheet name="Market Analysis- Graphs" sheetId="19" r:id="rId13"/>
    <sheet name="Plan offfering by metal level" sheetId="20" r:id="rId14"/>
    <sheet name="OH" sheetId="3" r:id="rId15"/>
    <sheet name="WI" sheetId="4" r:id="rId16"/>
  </sheets>
  <definedNames>
    <definedName name="_xlnm._FilterDatabase" localSheetId="3" hidden="1">Anthem!$A$1:$E$1</definedName>
    <definedName name="_xlnm._FilterDatabase" localSheetId="4" hidden="1">'Bright Health'!$A$1:$E$1</definedName>
    <definedName name="_xlnm._FilterDatabase" localSheetId="5" hidden="1">Cigna!$A$1:$E$1</definedName>
    <definedName name="_xlnm._FilterDatabase" localSheetId="2" hidden="1">CO_edit!$A$1:$H$1</definedName>
    <definedName name="_xlnm._FilterDatabase" localSheetId="6" hidden="1">Friday!$A$1:$E$1</definedName>
    <definedName name="_xlnm._FilterDatabase" localSheetId="7" hidden="1">KP!$A$1:$E$1</definedName>
    <definedName name="_xlnm._FilterDatabase" localSheetId="8" hidden="1">Oscar!$A$1:$E$1</definedName>
    <definedName name="_xlnm._FilterDatabase" localSheetId="9" hidden="1">'Rocky Mountain'!$A$1:$E$1</definedName>
    <definedName name="_xlchart.v1.0" hidden="1">'Market Analysis'!$G$7:$G$13</definedName>
    <definedName name="_xlchart.v1.1" hidden="1">'Market Analysis'!$H$7:$H$13</definedName>
    <definedName name="_xlchart.v1.10" hidden="1">'Market Analysis- Graphs'!$H$73</definedName>
    <definedName name="_xlchart.v1.11" hidden="1">'Market Analysis- Graphs'!$H$74:$H$80</definedName>
    <definedName name="_xlchart.v1.2" hidden="1">'Market Analysis'!$I$7:$I$13</definedName>
    <definedName name="_xlchart.v1.3" hidden="1">'Market Analysis'!$G$7:$G$13</definedName>
    <definedName name="_xlchart.v1.4" hidden="1">'Market Analysis'!$H$7:$H$13</definedName>
    <definedName name="_xlchart.v1.5" hidden="1">'Market Analysis'!$I$7:$I$13</definedName>
    <definedName name="_xlchart.v1.6" hidden="1">'Market Analysis'!$G$7:$G$13</definedName>
    <definedName name="_xlchart.v1.7" hidden="1">'Market Analysis'!$H$7:$H$13</definedName>
    <definedName name="_xlchart.v1.8" hidden="1">'Market Analysis'!$I$7:$I$13</definedName>
    <definedName name="_xlchart.v1.9" hidden="1">'Market Analysis- Graphs'!$G$74:$G$80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19" l="1"/>
  <c r="I97" i="19"/>
  <c r="I96" i="19"/>
  <c r="I95" i="19"/>
  <c r="I94" i="19"/>
  <c r="I93" i="19"/>
  <c r="I92" i="19"/>
  <c r="W42" i="19"/>
  <c r="W43" i="19"/>
  <c r="W44" i="19"/>
  <c r="W45" i="19"/>
  <c r="W46" i="19"/>
  <c r="W47" i="19"/>
  <c r="W48" i="19"/>
  <c r="W49" i="19"/>
  <c r="W41" i="19"/>
  <c r="W40" i="19"/>
  <c r="H80" i="19"/>
  <c r="H77" i="19"/>
  <c r="H76" i="19"/>
  <c r="H79" i="19"/>
  <c r="H78" i="19"/>
  <c r="H75" i="19"/>
  <c r="H74" i="19"/>
  <c r="D56" i="19"/>
  <c r="E56" i="19" s="1"/>
  <c r="M55" i="19"/>
  <c r="L55" i="19"/>
  <c r="K55" i="19"/>
  <c r="J55" i="19"/>
  <c r="I55" i="19"/>
  <c r="H55" i="19"/>
  <c r="E55" i="19"/>
  <c r="D55" i="19"/>
  <c r="M54" i="19"/>
  <c r="L54" i="19"/>
  <c r="K54" i="19"/>
  <c r="J54" i="19"/>
  <c r="I54" i="19"/>
  <c r="H54" i="19"/>
  <c r="D54" i="19"/>
  <c r="E54" i="19" s="1"/>
  <c r="M53" i="19"/>
  <c r="L53" i="19"/>
  <c r="K53" i="19"/>
  <c r="J53" i="19"/>
  <c r="I53" i="19"/>
  <c r="H53" i="19"/>
  <c r="M52" i="19"/>
  <c r="L52" i="19"/>
  <c r="K52" i="19"/>
  <c r="J52" i="19"/>
  <c r="I52" i="19"/>
  <c r="H52" i="19"/>
  <c r="M51" i="19"/>
  <c r="L51" i="19"/>
  <c r="K51" i="19"/>
  <c r="J51" i="19"/>
  <c r="I51" i="19"/>
  <c r="H51" i="19"/>
  <c r="M50" i="19"/>
  <c r="L50" i="19"/>
  <c r="K50" i="19"/>
  <c r="J50" i="19"/>
  <c r="N50" i="19" s="1"/>
  <c r="I50" i="19"/>
  <c r="H50" i="19"/>
  <c r="M49" i="19"/>
  <c r="L49" i="19"/>
  <c r="K49" i="19"/>
  <c r="J49" i="19"/>
  <c r="I49" i="19"/>
  <c r="H49" i="19"/>
  <c r="H56" i="19" s="1"/>
  <c r="C48" i="19"/>
  <c r="C47" i="19"/>
  <c r="D47" i="19" s="1"/>
  <c r="E47" i="19" s="1"/>
  <c r="C46" i="19"/>
  <c r="C45" i="19"/>
  <c r="C44" i="19"/>
  <c r="C39" i="19"/>
  <c r="C37" i="19"/>
  <c r="N34" i="19"/>
  <c r="N43" i="19" s="1"/>
  <c r="M34" i="19"/>
  <c r="M43" i="19" s="1"/>
  <c r="L34" i="19"/>
  <c r="L43" i="19" s="1"/>
  <c r="K34" i="19"/>
  <c r="K43" i="19" s="1"/>
  <c r="J34" i="19"/>
  <c r="J43" i="19" s="1"/>
  <c r="I34" i="19"/>
  <c r="I43" i="19" s="1"/>
  <c r="H34" i="19"/>
  <c r="H43" i="19" s="1"/>
  <c r="N33" i="19"/>
  <c r="N42" i="19" s="1"/>
  <c r="M33" i="19"/>
  <c r="M42" i="19" s="1"/>
  <c r="L33" i="19"/>
  <c r="L42" i="19" s="1"/>
  <c r="K33" i="19"/>
  <c r="K42" i="19" s="1"/>
  <c r="J33" i="19"/>
  <c r="J42" i="19" s="1"/>
  <c r="I33" i="19"/>
  <c r="I42" i="19" s="1"/>
  <c r="H33" i="19"/>
  <c r="H42" i="19" s="1"/>
  <c r="M32" i="19"/>
  <c r="M41" i="19" s="1"/>
  <c r="K32" i="19"/>
  <c r="K41" i="19" s="1"/>
  <c r="J32" i="19"/>
  <c r="J41" i="19" s="1"/>
  <c r="L31" i="19"/>
  <c r="L40" i="19" s="1"/>
  <c r="K31" i="19"/>
  <c r="K40" i="19" s="1"/>
  <c r="I31" i="19"/>
  <c r="I40" i="19" s="1"/>
  <c r="H31" i="19"/>
  <c r="H40" i="19" s="1"/>
  <c r="C31" i="19"/>
  <c r="C30" i="19"/>
  <c r="C29" i="19"/>
  <c r="C28" i="19"/>
  <c r="D28" i="19" s="1"/>
  <c r="E28" i="19" s="1"/>
  <c r="C27" i="19"/>
  <c r="C22" i="19"/>
  <c r="C21" i="19"/>
  <c r="C20" i="19"/>
  <c r="C19" i="19"/>
  <c r="L16" i="19"/>
  <c r="L12" i="19"/>
  <c r="L14" i="19"/>
  <c r="H13" i="19"/>
  <c r="L10" i="19"/>
  <c r="H10" i="19"/>
  <c r="C12" i="19"/>
  <c r="L13" i="19"/>
  <c r="H9" i="19"/>
  <c r="C11" i="19"/>
  <c r="L9" i="19"/>
  <c r="H12" i="19"/>
  <c r="C10" i="19"/>
  <c r="L11" i="19"/>
  <c r="H11" i="19"/>
  <c r="C9" i="19"/>
  <c r="L8" i="19"/>
  <c r="H8" i="19"/>
  <c r="C8" i="19"/>
  <c r="H7" i="19"/>
  <c r="C7" i="19"/>
  <c r="E55" i="14"/>
  <c r="E56" i="14"/>
  <c r="E54" i="14"/>
  <c r="D55" i="14"/>
  <c r="D56" i="14"/>
  <c r="D54" i="14"/>
  <c r="E46" i="14"/>
  <c r="E47" i="14"/>
  <c r="E48" i="14"/>
  <c r="E45" i="14"/>
  <c r="D47" i="14"/>
  <c r="D46" i="14"/>
  <c r="D48" i="14"/>
  <c r="D45" i="14"/>
  <c r="C48" i="14"/>
  <c r="C47" i="14"/>
  <c r="C45" i="14"/>
  <c r="C46" i="14"/>
  <c r="C44" i="14"/>
  <c r="E31" i="14"/>
  <c r="C29" i="14"/>
  <c r="D29" i="14" s="1"/>
  <c r="E29" i="14" s="1"/>
  <c r="E28" i="14"/>
  <c r="D31" i="14"/>
  <c r="D28" i="14"/>
  <c r="O41" i="14"/>
  <c r="O42" i="14"/>
  <c r="O43" i="14"/>
  <c r="O40" i="14"/>
  <c r="O34" i="14"/>
  <c r="O33" i="14"/>
  <c r="O32" i="14"/>
  <c r="O31" i="14"/>
  <c r="K33" i="14"/>
  <c r="K42" i="14"/>
  <c r="L33" i="14"/>
  <c r="H43" i="14"/>
  <c r="H34" i="14"/>
  <c r="H33" i="14"/>
  <c r="K40" i="14"/>
  <c r="K31" i="14"/>
  <c r="I51" i="14"/>
  <c r="L15" i="14"/>
  <c r="N43" i="14"/>
  <c r="N42" i="14"/>
  <c r="M43" i="14"/>
  <c r="M42" i="14"/>
  <c r="M41" i="14"/>
  <c r="L43" i="14"/>
  <c r="L42" i="14"/>
  <c r="L40" i="14"/>
  <c r="K43" i="14"/>
  <c r="K41" i="14"/>
  <c r="J43" i="14"/>
  <c r="J42" i="14"/>
  <c r="J41" i="14"/>
  <c r="I43" i="14"/>
  <c r="I42" i="14"/>
  <c r="I40" i="14"/>
  <c r="H42" i="14"/>
  <c r="H40" i="14"/>
  <c r="N34" i="14"/>
  <c r="N33" i="14"/>
  <c r="M34" i="14"/>
  <c r="M33" i="14"/>
  <c r="M32" i="14"/>
  <c r="L34" i="14"/>
  <c r="L31" i="14"/>
  <c r="K34" i="14"/>
  <c r="K32" i="14"/>
  <c r="J34" i="14"/>
  <c r="J33" i="14"/>
  <c r="J32" i="14"/>
  <c r="I34" i="14"/>
  <c r="I33" i="14"/>
  <c r="I31" i="14"/>
  <c r="H31" i="14"/>
  <c r="H49" i="14"/>
  <c r="C7" i="14"/>
  <c r="C28" i="14"/>
  <c r="I55" i="14"/>
  <c r="J55" i="14"/>
  <c r="K55" i="14"/>
  <c r="L55" i="14"/>
  <c r="M55" i="14"/>
  <c r="H55" i="14"/>
  <c r="I54" i="14"/>
  <c r="J54" i="14"/>
  <c r="K54" i="14"/>
  <c r="L54" i="14"/>
  <c r="M54" i="14"/>
  <c r="H54" i="14"/>
  <c r="I53" i="14"/>
  <c r="J53" i="14"/>
  <c r="K53" i="14"/>
  <c r="L53" i="14"/>
  <c r="M53" i="14"/>
  <c r="H53" i="14"/>
  <c r="I52" i="14"/>
  <c r="J52" i="14"/>
  <c r="K52" i="14"/>
  <c r="L52" i="14"/>
  <c r="M52" i="14"/>
  <c r="H52" i="14"/>
  <c r="J51" i="14"/>
  <c r="K51" i="14"/>
  <c r="L51" i="14"/>
  <c r="M51" i="14"/>
  <c r="H51" i="14"/>
  <c r="I50" i="14"/>
  <c r="J50" i="14"/>
  <c r="K50" i="14"/>
  <c r="L50" i="14"/>
  <c r="M50" i="14"/>
  <c r="H50" i="14"/>
  <c r="I49" i="14"/>
  <c r="J49" i="14"/>
  <c r="K49" i="14"/>
  <c r="L49" i="14"/>
  <c r="M49" i="14"/>
  <c r="H6" i="18"/>
  <c r="H7" i="18"/>
  <c r="G7" i="18"/>
  <c r="F7" i="18"/>
  <c r="E7" i="18"/>
  <c r="D7" i="18"/>
  <c r="C7" i="18"/>
  <c r="B7" i="18"/>
  <c r="G6" i="18"/>
  <c r="F6" i="18"/>
  <c r="E6" i="18"/>
  <c r="D6" i="18"/>
  <c r="C6" i="18"/>
  <c r="B6" i="18"/>
  <c r="H5" i="18"/>
  <c r="G5" i="18"/>
  <c r="F5" i="18"/>
  <c r="E5" i="18"/>
  <c r="D5" i="18"/>
  <c r="C5" i="18"/>
  <c r="B5" i="18"/>
  <c r="H4" i="18"/>
  <c r="G4" i="18"/>
  <c r="F4" i="18"/>
  <c r="E4" i="18"/>
  <c r="D4" i="18"/>
  <c r="C4" i="18"/>
  <c r="B4" i="18"/>
  <c r="H3" i="18"/>
  <c r="G3" i="18"/>
  <c r="F3" i="18"/>
  <c r="E3" i="18"/>
  <c r="D3" i="18"/>
  <c r="C3" i="18"/>
  <c r="B3" i="18"/>
  <c r="H2" i="18"/>
  <c r="G2" i="18"/>
  <c r="F2" i="18"/>
  <c r="E2" i="18"/>
  <c r="D2" i="18"/>
  <c r="C2" i="18"/>
  <c r="B2" i="18"/>
  <c r="O13" i="19" l="1"/>
  <c r="L56" i="19"/>
  <c r="D29" i="19"/>
  <c r="E29" i="19" s="1"/>
  <c r="D46" i="19"/>
  <c r="E46" i="19" s="1"/>
  <c r="D30" i="19"/>
  <c r="E30" i="19" s="1"/>
  <c r="O11" i="19"/>
  <c r="N11" i="19"/>
  <c r="D48" i="19"/>
  <c r="E48" i="19" s="1"/>
  <c r="N54" i="19"/>
  <c r="N55" i="19"/>
  <c r="N10" i="19"/>
  <c r="I56" i="19"/>
  <c r="N53" i="19"/>
  <c r="O12" i="19"/>
  <c r="O9" i="19"/>
  <c r="D45" i="19"/>
  <c r="E45" i="19" s="1"/>
  <c r="J56" i="19"/>
  <c r="N52" i="19"/>
  <c r="N8" i="19"/>
  <c r="N14" i="19"/>
  <c r="K56" i="19"/>
  <c r="N51" i="19"/>
  <c r="M56" i="19"/>
  <c r="N13" i="19"/>
  <c r="H14" i="19"/>
  <c r="I10" i="19" s="1"/>
  <c r="O8" i="19"/>
  <c r="O43" i="19"/>
  <c r="O42" i="19"/>
  <c r="D10" i="19"/>
  <c r="D12" i="19"/>
  <c r="O40" i="19"/>
  <c r="D7" i="19"/>
  <c r="C23" i="19"/>
  <c r="D20" i="19" s="1"/>
  <c r="D31" i="19"/>
  <c r="E31" i="19" s="1"/>
  <c r="N9" i="19"/>
  <c r="C13" i="19"/>
  <c r="D8" i="19" s="1"/>
  <c r="N12" i="19"/>
  <c r="N49" i="19"/>
  <c r="O14" i="19"/>
  <c r="O32" i="19"/>
  <c r="O41" i="19" s="1"/>
  <c r="O33" i="19"/>
  <c r="O34" i="19"/>
  <c r="O31" i="19"/>
  <c r="O10" i="19"/>
  <c r="D30" i="14"/>
  <c r="E30" i="14" s="1"/>
  <c r="K56" i="14"/>
  <c r="L56" i="14"/>
  <c r="N52" i="14"/>
  <c r="N55" i="14"/>
  <c r="I56" i="14"/>
  <c r="N50" i="14"/>
  <c r="N54" i="14"/>
  <c r="J56" i="14"/>
  <c r="N51" i="14"/>
  <c r="N53" i="14"/>
  <c r="N49" i="14"/>
  <c r="M56" i="14"/>
  <c r="H56" i="14"/>
  <c r="H9" i="7"/>
  <c r="H7" i="8"/>
  <c r="H8" i="8"/>
  <c r="H9" i="8"/>
  <c r="H6" i="8"/>
  <c r="H7" i="9"/>
  <c r="H8" i="9"/>
  <c r="H9" i="9"/>
  <c r="H6" i="9"/>
  <c r="I8" i="10"/>
  <c r="I6" i="10"/>
  <c r="I7" i="10"/>
  <c r="I5" i="10"/>
  <c r="I10" i="11"/>
  <c r="I8" i="11"/>
  <c r="I9" i="11"/>
  <c r="I7" i="11"/>
  <c r="I7" i="12"/>
  <c r="I8" i="12"/>
  <c r="I9" i="12"/>
  <c r="I6" i="12"/>
  <c r="I6" i="13"/>
  <c r="I7" i="13"/>
  <c r="I8" i="13"/>
  <c r="H10" i="7"/>
  <c r="H8" i="7"/>
  <c r="H7" i="7"/>
  <c r="C37" i="14"/>
  <c r="C39" i="14"/>
  <c r="C30" i="14"/>
  <c r="C31" i="14"/>
  <c r="C27" i="14"/>
  <c r="C19" i="14"/>
  <c r="C20" i="14"/>
  <c r="C21" i="14"/>
  <c r="C22" i="14"/>
  <c r="H8" i="14"/>
  <c r="H9" i="14"/>
  <c r="H10" i="14"/>
  <c r="H11" i="14"/>
  <c r="H12" i="14"/>
  <c r="H13" i="14"/>
  <c r="H7" i="14"/>
  <c r="L13" i="14"/>
  <c r="L12" i="14"/>
  <c r="L11" i="14"/>
  <c r="L9" i="14"/>
  <c r="I3" i="13"/>
  <c r="L14" i="14" s="1"/>
  <c r="I3" i="12"/>
  <c r="I4" i="11"/>
  <c r="I3" i="10"/>
  <c r="I3" i="9"/>
  <c r="L10" i="14" s="1"/>
  <c r="H3" i="8"/>
  <c r="C8" i="14"/>
  <c r="C9" i="14"/>
  <c r="C10" i="14"/>
  <c r="C11" i="14"/>
  <c r="C12" i="14"/>
  <c r="I3" i="7"/>
  <c r="L8" i="14" s="1"/>
  <c r="I11" i="19" l="1"/>
  <c r="N56" i="19"/>
  <c r="I9" i="19"/>
  <c r="I13" i="19"/>
  <c r="I7" i="19"/>
  <c r="I8" i="19"/>
  <c r="I12" i="19"/>
  <c r="D22" i="19"/>
  <c r="D19" i="19"/>
  <c r="D21" i="19"/>
  <c r="D9" i="19"/>
  <c r="D11" i="19"/>
  <c r="N56" i="14"/>
  <c r="H14" i="14"/>
  <c r="I8" i="14" s="1"/>
  <c r="C23" i="14"/>
  <c r="D21" i="14" s="1"/>
  <c r="D22" i="14"/>
  <c r="D20" i="14"/>
  <c r="D19" i="14"/>
  <c r="C13" i="14"/>
  <c r="D10" i="14" s="1"/>
  <c r="N14" i="14"/>
  <c r="N12" i="14"/>
  <c r="O8" i="14"/>
  <c r="I12" i="14"/>
  <c r="I7" i="14"/>
  <c r="N9" i="14"/>
  <c r="I13" i="14"/>
  <c r="I11" i="14"/>
  <c r="N11" i="14"/>
  <c r="O10" i="14"/>
  <c r="N8" i="14"/>
  <c r="O12" i="14"/>
  <c r="O13" i="14"/>
  <c r="O9" i="14"/>
  <c r="N13" i="14"/>
  <c r="I9" i="14"/>
  <c r="O11" i="14"/>
  <c r="O14" i="14"/>
  <c r="N10" i="14"/>
  <c r="I10" i="14" l="1"/>
  <c r="D9" i="14"/>
  <c r="D12" i="14"/>
  <c r="D11" i="14"/>
  <c r="D8" i="14"/>
  <c r="D7" i="14"/>
</calcChain>
</file>

<file path=xl/sharedStrings.xml><?xml version="1.0" encoding="utf-8"?>
<sst xmlns="http://schemas.openxmlformats.org/spreadsheetml/2006/main" count="2477" uniqueCount="555">
  <si>
    <t>planid</t>
  </si>
  <si>
    <t>87416WI0030027</t>
  </si>
  <si>
    <t>87416WI0030026</t>
  </si>
  <si>
    <t>87416WI0030020</t>
  </si>
  <si>
    <t>87416WI0030022</t>
  </si>
  <si>
    <t>87416WI0030021</t>
  </si>
  <si>
    <t>87416WI0030047</t>
  </si>
  <si>
    <t>52697WI0050001</t>
  </si>
  <si>
    <t>52697WI0060001</t>
  </si>
  <si>
    <t>52697WI0010002</t>
  </si>
  <si>
    <t>52697WI0050002</t>
  </si>
  <si>
    <t>52697WI0010003</t>
  </si>
  <si>
    <t>14630WI0010001</t>
  </si>
  <si>
    <t>14630WI0010005</t>
  </si>
  <si>
    <t>14630WI0010008</t>
  </si>
  <si>
    <t>14630WI0010004</t>
  </si>
  <si>
    <t>14630WI0010003</t>
  </si>
  <si>
    <t>14630WI0010007</t>
  </si>
  <si>
    <t>14630WI0010002</t>
  </si>
  <si>
    <t>area</t>
  </si>
  <si>
    <t>carrier</t>
  </si>
  <si>
    <t>Bright Health Plan</t>
  </si>
  <si>
    <t>Kaiser Permanente</t>
  </si>
  <si>
    <t>Molina</t>
  </si>
  <si>
    <t>Common Ground Healthcare Cooperative</t>
  </si>
  <si>
    <t>Together with Children's Community Health Plan</t>
  </si>
  <si>
    <t>metal</t>
  </si>
  <si>
    <t>Gold</t>
  </si>
  <si>
    <t>Silver</t>
  </si>
  <si>
    <t>Bronze</t>
  </si>
  <si>
    <t>Catastrophic</t>
  </si>
  <si>
    <t>Expanded_bronze</t>
  </si>
  <si>
    <t>plantype</t>
  </si>
  <si>
    <t>premi27</t>
  </si>
  <si>
    <t>unique plan identifier</t>
  </si>
  <si>
    <t>local geographic market identifier</t>
  </si>
  <si>
    <t>variable</t>
  </si>
  <si>
    <t xml:space="preserve">description </t>
  </si>
  <si>
    <t>monthly premium for 27 year old non-smoker</t>
  </si>
  <si>
    <t>name of insurer (also called a carrier)</t>
  </si>
  <si>
    <t>1=PPO, 2=HMO, 3=POS, 4=EPO</t>
  </si>
  <si>
    <t>metal level to capture plan generosity (catastrophic, expanded_bronze, bronze, silver, gold, platinum)</t>
  </si>
  <si>
    <t>Note: expanded bronze was created in 2018 and is a plan with an AV that can span between 56%-65% AV (range of actuarial values is broader than typical bronze).</t>
  </si>
  <si>
    <t>planname</t>
  </si>
  <si>
    <t>Plan name</t>
  </si>
  <si>
    <t>76680CO0220039</t>
  </si>
  <si>
    <t>CO01</t>
  </si>
  <si>
    <t>Anthem</t>
  </si>
  <si>
    <t>Anthem Silver Pathway HMO 5500</t>
  </si>
  <si>
    <t>76680CO0220060</t>
  </si>
  <si>
    <t>Anthem Silver Pathway Essentials HMO 2000</t>
  </si>
  <si>
    <t>76680CO0220030</t>
  </si>
  <si>
    <t>Anthem Catastrophic Pathway HMO 8550</t>
  </si>
  <si>
    <t>76680CO0220025</t>
  </si>
  <si>
    <t>Anthem Silver Pathway HMO 2000</t>
  </si>
  <si>
    <t>76680CO0220022</t>
  </si>
  <si>
    <t>Anthem Bronze Pathway HMO 7000 for HSA</t>
  </si>
  <si>
    <t>76680CO0220063</t>
  </si>
  <si>
    <t>Anthem Silver Pathway Essentials HMO 5500</t>
  </si>
  <si>
    <t>76680CO0220066</t>
  </si>
  <si>
    <t>Anthem Silver Pathway Essentials HMO 4500 Rx Copay</t>
  </si>
  <si>
    <t>76680CO0220020</t>
  </si>
  <si>
    <t>Anthem Bronze Pathway HMO 5650 Rx Copay</t>
  </si>
  <si>
    <t>76680CO0220055</t>
  </si>
  <si>
    <t>Anthem Silver Pathway HMO 4500 Rx Copay</t>
  </si>
  <si>
    <t>76680CO0220067</t>
  </si>
  <si>
    <t>Anthem Silver Pathway HMO 6500 Rx Copay</t>
  </si>
  <si>
    <t>76680CO0220053</t>
  </si>
  <si>
    <t>Anthem Bronze Pathway HMO 8550</t>
  </si>
  <si>
    <t>76680CO0220064</t>
  </si>
  <si>
    <t>Anthem Gold Pathway Essentials HMO 1400 Rx Copay</t>
  </si>
  <si>
    <t>76680CO0220065</t>
  </si>
  <si>
    <t>Anthem Bronze Pathway Essentials HMO 8550</t>
  </si>
  <si>
    <t>76680CO0220062</t>
  </si>
  <si>
    <t>Anthem Catastrophic Pathway Essentials HMO 8550</t>
  </si>
  <si>
    <t>76680CO0220069</t>
  </si>
  <si>
    <t>Anthem Silver Pathway Essentials HMO 6500 Rx Copay</t>
  </si>
  <si>
    <t>76680CO0220027</t>
  </si>
  <si>
    <t>Anthem Silver Pathway HMO 3200 Rx Copay</t>
  </si>
  <si>
    <t>76680CO0220057</t>
  </si>
  <si>
    <t>Anthem Bronze Pathway Essentials HMO 5650 Rx Copay</t>
  </si>
  <si>
    <t>76680CO0220021</t>
  </si>
  <si>
    <t>Anthem Bronze Pathway HMO 6000</t>
  </si>
  <si>
    <t>76680CO0220061</t>
  </si>
  <si>
    <t>Anthem Silver Pathway Essentials HMO 3200 Rx Copay</t>
  </si>
  <si>
    <t>76680CO0220048</t>
  </si>
  <si>
    <t>Anthem Gold Pathway HMO 1400 Rx Copay</t>
  </si>
  <si>
    <t>76680CO0220058</t>
  </si>
  <si>
    <t>Anthem Bronze Pathway Essentials HMO 6000</t>
  </si>
  <si>
    <t>76680CO0220059</t>
  </si>
  <si>
    <t>Anthem Bronze Pathway Essentials HMO 7000 for HSA</t>
  </si>
  <si>
    <t>31070CO0010027</t>
  </si>
  <si>
    <t>Silver 3000</t>
  </si>
  <si>
    <t>31070CO0010023</t>
  </si>
  <si>
    <t>Silver 4200</t>
  </si>
  <si>
    <t>31070CO0010002</t>
  </si>
  <si>
    <t>Silver 5000 Rx Copay</t>
  </si>
  <si>
    <t>31070CO0010024</t>
  </si>
  <si>
    <t>Silver 3500</t>
  </si>
  <si>
    <t>31070CO0010007</t>
  </si>
  <si>
    <t>Bronze 6850 HSA</t>
  </si>
  <si>
    <t>31070CO0010019</t>
  </si>
  <si>
    <t>Bronze 6300 Direct</t>
  </si>
  <si>
    <t>31070CO0010029</t>
  </si>
  <si>
    <t>Silver $0 Primary Care</t>
  </si>
  <si>
    <t>31070CO0010006</t>
  </si>
  <si>
    <t>Silver 3500 HSA</t>
  </si>
  <si>
    <t>31070CO0010028</t>
  </si>
  <si>
    <t>Silver $0 Deductible</t>
  </si>
  <si>
    <t>31070CO0010003</t>
  </si>
  <si>
    <t>Bronze 8550 Rx Copay</t>
  </si>
  <si>
    <t>31070CO0010033</t>
  </si>
  <si>
    <t>Bronze $0 Medical Deductible</t>
  </si>
  <si>
    <t>31070CO0010001</t>
  </si>
  <si>
    <t>Gold 3000 Rx Copay Direct</t>
  </si>
  <si>
    <t>31070CO0010004</t>
  </si>
  <si>
    <t>Catastrophic 3 $0 PCP Visits Direct</t>
  </si>
  <si>
    <t>31070CO0010017</t>
  </si>
  <si>
    <t>Silver 3700 Rx Copay</t>
  </si>
  <si>
    <t>31070CO0010034</t>
  </si>
  <si>
    <t>Bronze $0 Primary Care Direct</t>
  </si>
  <si>
    <t>31070CO0010035</t>
  </si>
  <si>
    <t>Gold 1000 Direct</t>
  </si>
  <si>
    <t>49375CO0060019</t>
  </si>
  <si>
    <t>Cigna</t>
  </si>
  <si>
    <t>Cigna Connect Flex Silver 5000</t>
  </si>
  <si>
    <t>49375CO0060008</t>
  </si>
  <si>
    <t>Cigna Connect Flex Bronze 7000 Rx Copay</t>
  </si>
  <si>
    <t>49375CO0060013</t>
  </si>
  <si>
    <t>Cigna Connect Flex Bronze 6900</t>
  </si>
  <si>
    <t>49375CO0060012</t>
  </si>
  <si>
    <t>Cigna Connect Flex Gold 900 Rx Copay</t>
  </si>
  <si>
    <t>49375CO0060015</t>
  </si>
  <si>
    <t>Cigna Connect Flex Silver 3000 Rx Copay</t>
  </si>
  <si>
    <t>49375CO0060007</t>
  </si>
  <si>
    <t>Cigna Connect HSA Bronze 6500</t>
  </si>
  <si>
    <t>49375CO0060017</t>
  </si>
  <si>
    <t>Cigna Connect Flex Silver 4000</t>
  </si>
  <si>
    <t>49375CO0060025</t>
  </si>
  <si>
    <t>Cigna Connect Flex Gold 2000</t>
  </si>
  <si>
    <t>49375CO0060024</t>
  </si>
  <si>
    <t>Cigna Connect Flex Bronze 8550</t>
  </si>
  <si>
    <t>63312CO0600056</t>
  </si>
  <si>
    <t>Friday Health Plans</t>
  </si>
  <si>
    <t>Friday Silver Rx Copay X</t>
  </si>
  <si>
    <t>63312CO0600050</t>
  </si>
  <si>
    <t>Friday Bronze Rx Copay X</t>
  </si>
  <si>
    <t>63312CO0600077</t>
  </si>
  <si>
    <t>Friday Bronze X</t>
  </si>
  <si>
    <t>63312CO0600065</t>
  </si>
  <si>
    <t>Friday Gold X</t>
  </si>
  <si>
    <t>63312CO0600037</t>
  </si>
  <si>
    <t>Friday Bronze HSA X</t>
  </si>
  <si>
    <t>63312CO0600068</t>
  </si>
  <si>
    <t>Friday Gold Rx Copay X</t>
  </si>
  <si>
    <t>63312CO0600053</t>
  </si>
  <si>
    <t>Friday Silver X</t>
  </si>
  <si>
    <t>63312CO0600001</t>
  </si>
  <si>
    <t>Friday Catastrophic X</t>
  </si>
  <si>
    <t>21032CO0410071</t>
  </si>
  <si>
    <t>KP CO Silver 5000/25</t>
  </si>
  <si>
    <t>21032CO0410070</t>
  </si>
  <si>
    <t>KP CO Silver 3500/20%/HSA</t>
  </si>
  <si>
    <t>21032CO0410073</t>
  </si>
  <si>
    <t>KP CO Bronze 6500/35%/HSA</t>
  </si>
  <si>
    <t>21032CO0410066</t>
  </si>
  <si>
    <t>KP CO Gold 1500/20</t>
  </si>
  <si>
    <t>21032CO0410068</t>
  </si>
  <si>
    <t>KP CO Silver 2500/25</t>
  </si>
  <si>
    <t>21032CO0410075</t>
  </si>
  <si>
    <t>KP CO Bronze 8000/50</t>
  </si>
  <si>
    <t>21032CO0410076</t>
  </si>
  <si>
    <t>KP CO Catastrophic</t>
  </si>
  <si>
    <t>21032CO0410067</t>
  </si>
  <si>
    <t>KP CO Gold 2000/20</t>
  </si>
  <si>
    <t>21032CO0410072</t>
  </si>
  <si>
    <t>KP CO Bronze 6500/50</t>
  </si>
  <si>
    <t>21032CO0410069</t>
  </si>
  <si>
    <t>KP CO Silver 4000/30 RX Copay</t>
  </si>
  <si>
    <t>21032CO0410074</t>
  </si>
  <si>
    <t>KP CO Bronze 7000/50 RX Copay</t>
  </si>
  <si>
    <t>21032CO0410065</t>
  </si>
  <si>
    <t>KP CO Gold 0/20 RX Copay</t>
  </si>
  <si>
    <t>44559CO0010001</t>
  </si>
  <si>
    <t>Oscar</t>
  </si>
  <si>
    <t>Oscar Bronze Simple RX Copay</t>
  </si>
  <si>
    <t>44559CO0010003</t>
  </si>
  <si>
    <t>Oscar Bronze Classic</t>
  </si>
  <si>
    <t>44559CO0010018</t>
  </si>
  <si>
    <t>Oscar Silver Saver 2</t>
  </si>
  <si>
    <t>44559CO0010011</t>
  </si>
  <si>
    <t>Oscar Secure</t>
  </si>
  <si>
    <t>44559CO0010008</t>
  </si>
  <si>
    <t>Oscar Silver Saver</t>
  </si>
  <si>
    <t>44559CO0010002</t>
  </si>
  <si>
    <t>Oscar Bronze Classic PCP Copay</t>
  </si>
  <si>
    <t>44559CO0010019</t>
  </si>
  <si>
    <t>Oscar Silver Classic Copay RX Copay</t>
  </si>
  <si>
    <t>44559CO0010009</t>
  </si>
  <si>
    <t>Oscar Silver Classic Next</t>
  </si>
  <si>
    <t>44559CO0010020</t>
  </si>
  <si>
    <t>Oscar Silver Classic $0 Ded</t>
  </si>
  <si>
    <t>44559CO0010013</t>
  </si>
  <si>
    <t>Oscar Gold Classic RX Copay</t>
  </si>
  <si>
    <t>44559CO0010005</t>
  </si>
  <si>
    <t>Oscar Bronze Classic Next</t>
  </si>
  <si>
    <t>44559CO0010017</t>
  </si>
  <si>
    <t>Oscar Bronze HDHP</t>
  </si>
  <si>
    <t>97879CO0420001</t>
  </si>
  <si>
    <t>Rocky Mountain Health Plans</t>
  </si>
  <si>
    <t>Colorado Doctors Plan Gold $5 Primary Care RX Copay</t>
  </si>
  <si>
    <t>97879CO0420007</t>
  </si>
  <si>
    <t>Colorado Doctors Plan Bronze 3 Free Visits RX Copay</t>
  </si>
  <si>
    <t>97879CO0420006</t>
  </si>
  <si>
    <t>Colorado Doctors Plan Bronze 7000</t>
  </si>
  <si>
    <t>97879CO0420004</t>
  </si>
  <si>
    <t>Colorado Doctors Plan Silver 3 Free Visits 4500 RX Copay</t>
  </si>
  <si>
    <t>97879CO0420002</t>
  </si>
  <si>
    <t>Colorado Doctors Plan Silver 3 Free Visits 3500</t>
  </si>
  <si>
    <t>97879CO0420003</t>
  </si>
  <si>
    <t>Colorado Doctors Plan Silver 3 Free Visits 4000</t>
  </si>
  <si>
    <t>97879CO0420005</t>
  </si>
  <si>
    <t>Colorado Doctors Plan Bronze 6500</t>
  </si>
  <si>
    <t>41047OH0030049</t>
  </si>
  <si>
    <t>OH11</t>
  </si>
  <si>
    <t>Ambetter</t>
  </si>
  <si>
    <t>Ambetter Essential Care 10 (2021) + Vision + Adult Dental</t>
  </si>
  <si>
    <t>41047OH0010056</t>
  </si>
  <si>
    <t>Ambetter Balanced Care 28 (2021)</t>
  </si>
  <si>
    <t>41047OH0030025</t>
  </si>
  <si>
    <t>Ambetter Balanced Care 11 (2021) + Vision + Adult Dental</t>
  </si>
  <si>
    <t>41047OH0010054</t>
  </si>
  <si>
    <t>Ambetter Balanced Care 29 (2021)</t>
  </si>
  <si>
    <t>41047OH0030055</t>
  </si>
  <si>
    <t>Ambetter Balanced Care 26 (2021) + Vision + Adult Dental</t>
  </si>
  <si>
    <t>41047OH0010045</t>
  </si>
  <si>
    <t>Ambetter Essential Care 2 HSA (2021)</t>
  </si>
  <si>
    <t>41047OH0030041</t>
  </si>
  <si>
    <t>Ambetter Secure Care 5 (2021) + Vision + Adult Dental</t>
  </si>
  <si>
    <t>41047OH0030056</t>
  </si>
  <si>
    <t>Ambetter Balanced Care 28 (2021) + Vision + Adult Dental</t>
  </si>
  <si>
    <t>41047OH0010041</t>
  </si>
  <si>
    <t>Ambetter Secure Care 5 (2021)</t>
  </si>
  <si>
    <t>41047OH0030053</t>
  </si>
  <si>
    <t>Ambetter Balanced Care 24 (2021) + Vision + Adult Dental</t>
  </si>
  <si>
    <t>41047OH0010049</t>
  </si>
  <si>
    <t>Ambetter Essential Care 10 (2021)</t>
  </si>
  <si>
    <t>41047OH0010043</t>
  </si>
  <si>
    <t>Ambetter Essential Care 1 (2021)</t>
  </si>
  <si>
    <t>41047OH0030054</t>
  </si>
  <si>
    <t>Ambetter Balanced Care 29 (2021) + Vision + Adult Dental</t>
  </si>
  <si>
    <t>41047OH0010027</t>
  </si>
  <si>
    <t>Ambetter Balanced Care 12 (2021)</t>
  </si>
  <si>
    <t>41047OH0030023</t>
  </si>
  <si>
    <t>Ambetter Balanced Care 12 (2021) + Vision + Adult Dental</t>
  </si>
  <si>
    <t>41047OH0010025</t>
  </si>
  <si>
    <t>Ambetter Balanced Care 11 (2021)</t>
  </si>
  <si>
    <t>41047OH0010053</t>
  </si>
  <si>
    <t>Ambetter Balanced Care 24 (2021)</t>
  </si>
  <si>
    <t>41047OH0030043</t>
  </si>
  <si>
    <t>Ambetter Essential Care 1 (2021) + Vision + Adult Dental</t>
  </si>
  <si>
    <t>41047OH0030045</t>
  </si>
  <si>
    <t>Ambetter Essential Care 2 HSA (2021) + Vision + Adult Dental</t>
  </si>
  <si>
    <t>41047OH0010055</t>
  </si>
  <si>
    <t>Ambetter Balanced Care 26 (2021)</t>
  </si>
  <si>
    <t>29276OH0920419</t>
  </si>
  <si>
    <t>Anthem Silver Pathway HMO 3500</t>
  </si>
  <si>
    <t>29276OH0920420</t>
  </si>
  <si>
    <t>Anthem Bronze Pathway HMO 6000 20 for HSA</t>
  </si>
  <si>
    <t>29276OH0920421</t>
  </si>
  <si>
    <t>Anthem Silver Pathway HMO 6100 0 for HSA</t>
  </si>
  <si>
    <t>29276OH0920418</t>
  </si>
  <si>
    <t>Anthem Silver Pathway HMO 3200 10 for HSA</t>
  </si>
  <si>
    <t>29276OH0920413</t>
  </si>
  <si>
    <t>Anthem Bronze Pathway HMO 5000</t>
  </si>
  <si>
    <t>29276OH0920428</t>
  </si>
  <si>
    <t>Anthem Silver Pathway HMO 6900 25</t>
  </si>
  <si>
    <t>29276OH0920430</t>
  </si>
  <si>
    <t>29276OH0920416</t>
  </si>
  <si>
    <t>Anthem Gold Pathway HMO 2500</t>
  </si>
  <si>
    <t>29276OH0920427</t>
  </si>
  <si>
    <t>Anthem Silver Pathway HMO 2600</t>
  </si>
  <si>
    <t>29276OH0920429</t>
  </si>
  <si>
    <t>Anthem Bronze Pathway HMO 5500 Online Plus</t>
  </si>
  <si>
    <t>29276OH0920422</t>
  </si>
  <si>
    <t>Anthem Silver Pathway HMO 4500</t>
  </si>
  <si>
    <t>29276OH0920417</t>
  </si>
  <si>
    <t>Anthem Bronze Pathway HMO 6850 0 for HSA</t>
  </si>
  <si>
    <t>29276OH0920425</t>
  </si>
  <si>
    <t>29276OH0920424</t>
  </si>
  <si>
    <t>Anthem Silver Pathway HMO 5000</t>
  </si>
  <si>
    <t>29276OH0920415</t>
  </si>
  <si>
    <t>Anthem Silver Pathway HMO 4000 Online Plus</t>
  </si>
  <si>
    <t>29276OH0920423</t>
  </si>
  <si>
    <t>Anthem Silver Pathway HMO 3000</t>
  </si>
  <si>
    <t>29276OH0920414</t>
  </si>
  <si>
    <t>77552OH0010203</t>
  </si>
  <si>
    <t>CareSource Just4Me</t>
  </si>
  <si>
    <t>CareSource Marketplace Standard Silver</t>
  </si>
  <si>
    <t>77552OH0020202</t>
  </si>
  <si>
    <t>"CareSource Marketplace Gold Dental, Vision, &amp; Fitness"</t>
  </si>
  <si>
    <t>77552OH0020204</t>
  </si>
  <si>
    <t>"CareSource Marketplace Bronze Dental, Vision, &amp; Fitness"</t>
  </si>
  <si>
    <t>77552OH0020203</t>
  </si>
  <si>
    <t>CareSource Marketplace Standard Silver Dental, Vision, &amp; Fitness</t>
  </si>
  <si>
    <t>77552OH0010201</t>
  </si>
  <si>
    <t>CareSource Marketplace Low Premium Silver</t>
  </si>
  <si>
    <t>77552OH0010205</t>
  </si>
  <si>
    <t>CareSource Marketplace Low Deductible Silver</t>
  </si>
  <si>
    <t>77552OH0020205</t>
  </si>
  <si>
    <t>"CareSource Marketplace Low Deductible Silver Dental, Vision, &amp; Fitness"</t>
  </si>
  <si>
    <t>77552OH0020201</t>
  </si>
  <si>
    <t>"CareSource Marketplace Low Premium Silver Dental, Vision, &amp; Fitness"</t>
  </si>
  <si>
    <t>77552OH0010204</t>
  </si>
  <si>
    <t>CareSource Marketplace Bronze</t>
  </si>
  <si>
    <t>77552OH0010200</t>
  </si>
  <si>
    <t>CareSource Marketplace HSA Eligible Bronze</t>
  </si>
  <si>
    <t>77552OH0010202</t>
  </si>
  <si>
    <t>CareSource Marketplace Gold</t>
  </si>
  <si>
    <t>99969OH0080068</t>
  </si>
  <si>
    <t>Medical Mutual</t>
  </si>
  <si>
    <t>Market HMO 2000 - NE Ohio</t>
  </si>
  <si>
    <t>99969OH0080115</t>
  </si>
  <si>
    <t>Market HMO 7000 HSA - Mercy</t>
  </si>
  <si>
    <t>99969OH0080109</t>
  </si>
  <si>
    <t>Market HMO 2000 - Mercy</t>
  </si>
  <si>
    <t>99969OH0080112</t>
  </si>
  <si>
    <t>Market HMO 4000 HSA - Mercy</t>
  </si>
  <si>
    <t>99969OH0080075</t>
  </si>
  <si>
    <t>Market HMO 8500 - NE Ohio</t>
  </si>
  <si>
    <t>99969OH0080117</t>
  </si>
  <si>
    <t>Market HMO Young Adult Essentials - Mercy</t>
  </si>
  <si>
    <t>99969OH0080076</t>
  </si>
  <si>
    <t>Market HMO Young Adult Essentials - NE Ohio</t>
  </si>
  <si>
    <t>99969OH0080114</t>
  </si>
  <si>
    <t>Market HMO 5850 HSA - Mercy</t>
  </si>
  <si>
    <t>99969OH0080074</t>
  </si>
  <si>
    <t>Market HMO 7000 HSA - NE Ohio</t>
  </si>
  <si>
    <t>99969OH0080110</t>
  </si>
  <si>
    <t>Market HMO 3000 - Mercy</t>
  </si>
  <si>
    <t>99969OH0080072</t>
  </si>
  <si>
    <t>Market HMO 4000 HSA - NE Ohio</t>
  </si>
  <si>
    <t>99969OH0080069</t>
  </si>
  <si>
    <t>Market HMO 3000 - NE Ohio</t>
  </si>
  <si>
    <t>99969OH0080073</t>
  </si>
  <si>
    <t>Market HMO 5850 HSA - NE Ohio</t>
  </si>
  <si>
    <t>99969OH0080197</t>
  </si>
  <si>
    <t>Market HMO $0 Deductible - Mercy</t>
  </si>
  <si>
    <t>99969OH0080089</t>
  </si>
  <si>
    <t>Market HMO 6500 - NE Ohio</t>
  </si>
  <si>
    <t>99969OH0080195</t>
  </si>
  <si>
    <t>Market HMO $0 Deductible - NE Ohio</t>
  </si>
  <si>
    <t>99969OH0080116</t>
  </si>
  <si>
    <t>Market HMO 8500 - Mercy</t>
  </si>
  <si>
    <t>99969OH0080113</t>
  </si>
  <si>
    <t>Market HMO 6500 - Mercy</t>
  </si>
  <si>
    <t>64353OH0010003</t>
  </si>
  <si>
    <t>Core Care Bronze 1</t>
  </si>
  <si>
    <t>64353OH0040002</t>
  </si>
  <si>
    <t>Constant Care Silver 1 + Vision</t>
  </si>
  <si>
    <t>64353OH0050001</t>
  </si>
  <si>
    <t>Constant Care Silver 2</t>
  </si>
  <si>
    <t>64353OH0040003</t>
  </si>
  <si>
    <t>Core Care Bronze 1 + Vision</t>
  </si>
  <si>
    <t>64353OH0010004</t>
  </si>
  <si>
    <t>Constant Care Silver 4</t>
  </si>
  <si>
    <t>64353OH0010006</t>
  </si>
  <si>
    <t>Core Care Bronze 5</t>
  </si>
  <si>
    <t>64353OH0010001</t>
  </si>
  <si>
    <t>Confident Care Gold 1</t>
  </si>
  <si>
    <t>64353OH0050002</t>
  </si>
  <si>
    <t>Core Care Bronze 2</t>
  </si>
  <si>
    <t>64353OH0040001</t>
  </si>
  <si>
    <t>Confident Care Gold 1 + Vision</t>
  </si>
  <si>
    <t>64353OH0010002</t>
  </si>
  <si>
    <t>Constant Care Silver 1</t>
  </si>
  <si>
    <t>64353OH0010005</t>
  </si>
  <si>
    <t>Core Care Bronze 4</t>
  </si>
  <si>
    <t>45845OH0100006</t>
  </si>
  <si>
    <t>Oscar Silver Classic</t>
  </si>
  <si>
    <t>45845OH0100001</t>
  </si>
  <si>
    <t>Oscar Bronze Simple</t>
  </si>
  <si>
    <t>45845OH0100008</t>
  </si>
  <si>
    <t>45845OH0100013</t>
  </si>
  <si>
    <t>Oscar Gold Classic</t>
  </si>
  <si>
    <t>45845OH0100003</t>
  </si>
  <si>
    <t>45845OH0100011</t>
  </si>
  <si>
    <t>45845OH0100014</t>
  </si>
  <si>
    <t>45845OH0100005</t>
  </si>
  <si>
    <t>45845OH0100002</t>
  </si>
  <si>
    <t>45845OH0100017</t>
  </si>
  <si>
    <t>45845OH0100016</t>
  </si>
  <si>
    <t>Oscar Silver Classic Copay</t>
  </si>
  <si>
    <t>45845OH0100009</t>
  </si>
  <si>
    <t>79475WI0340102</t>
  </si>
  <si>
    <t>WI01</t>
  </si>
  <si>
    <t>Anthem Bronze Pathway 0 for HSA</t>
  </si>
  <si>
    <t>79475WI0340103</t>
  </si>
  <si>
    <t>Anthem Bronze Pathway 5000</t>
  </si>
  <si>
    <t>79475WI0340107</t>
  </si>
  <si>
    <t>Anthem Silver Pathway 4750</t>
  </si>
  <si>
    <t>79475WI0340105</t>
  </si>
  <si>
    <t>Anthem Bronze Pathway 8550</t>
  </si>
  <si>
    <t>79475WI0340106</t>
  </si>
  <si>
    <t>Anthem Silver Pathway 4000</t>
  </si>
  <si>
    <t>79475WI0340104</t>
  </si>
  <si>
    <t>Anthem Bronze Pathway 6550</t>
  </si>
  <si>
    <t>79475WI0340110</t>
  </si>
  <si>
    <t>Anthem Gold Pathway 2700</t>
  </si>
  <si>
    <t>79475WI0340109</t>
  </si>
  <si>
    <t>Anthem Silver Pathway 6550</t>
  </si>
  <si>
    <t>84670WI1250159</t>
  </si>
  <si>
    <t>Arise Health Plan</t>
  </si>
  <si>
    <t>"WPS HMO HDHP Bronze $6,000 | Select Network"</t>
  </si>
  <si>
    <t>84670WI1250151</t>
  </si>
  <si>
    <t>"WPS HMO Bronze $7,200 | Select Network"</t>
  </si>
  <si>
    <t>84670WI1250149</t>
  </si>
  <si>
    <t>"WPS HMO Bronze $8,550 | Select Network"</t>
  </si>
  <si>
    <t>84670WI1250156</t>
  </si>
  <si>
    <t>"WPS HMO Catastrophic $8,550 with 3 Free PCP Visits | Select Network"</t>
  </si>
  <si>
    <t>84670WI1250161</t>
  </si>
  <si>
    <t>"WPS HMO HDHP Silver $4,500 | Select Network"</t>
  </si>
  <si>
    <t>84670WI1250158</t>
  </si>
  <si>
    <t>"WPS HMO HDHP Bronze $6,830 | Select Network"</t>
  </si>
  <si>
    <t>84670WI1270159</t>
  </si>
  <si>
    <t>"WPS POS HDHP Bronze $6,000 | Select Network"</t>
  </si>
  <si>
    <t>84670WI1250155</t>
  </si>
  <si>
    <t>"WPS HMO Gold $2,500 | Select Network"</t>
  </si>
  <si>
    <t>84670WI1250152</t>
  </si>
  <si>
    <t>"WPS HMO Silver $7,500 | Select Network"</t>
  </si>
  <si>
    <t>84670WI1250162</t>
  </si>
  <si>
    <t>"WPS HMO HDHP Silver $5,500 | Select Network"</t>
  </si>
  <si>
    <t>84670WI1250153</t>
  </si>
  <si>
    <t>"WPS HMO Silver $4,500 | Select Network"</t>
  </si>
  <si>
    <t>84670WI1270149</t>
  </si>
  <si>
    <t>"WPS POS Bronze $8,550 | Select Network"</t>
  </si>
  <si>
    <t>84670WI1250154</t>
  </si>
  <si>
    <t>"WPS HMO Silver $5,000 with 3 Free PCP Visits | Select Network"</t>
  </si>
  <si>
    <t>84670WI1250157</t>
  </si>
  <si>
    <t>"WPS HMO HDHP Bronze $7,000 | Select Network"</t>
  </si>
  <si>
    <t>84670WI1250150</t>
  </si>
  <si>
    <t>"WPS HMO Bronze $6,500 with 3 Free PCP Visits | Select Network"</t>
  </si>
  <si>
    <t>84670WI1250160</t>
  </si>
  <si>
    <t>"WPS HMO HDHP Silver $2,800 | Select Network"</t>
  </si>
  <si>
    <t>87416WI0030028</t>
  </si>
  <si>
    <t>Envision - Bronze 8150/ 100</t>
  </si>
  <si>
    <t>87416WI0030019</t>
  </si>
  <si>
    <t>Envision - Gold 1800/80</t>
  </si>
  <si>
    <t>Envision - Catastrophic 8550/100</t>
  </si>
  <si>
    <t>Envision - Silver 4000/75</t>
  </si>
  <si>
    <t>Envision - Silver 3000/75/Copay40</t>
  </si>
  <si>
    <t>Envision - Silver 7000/75</t>
  </si>
  <si>
    <t>87416WI0030031</t>
  </si>
  <si>
    <t>Envision - HSA Bronze 7000/100</t>
  </si>
  <si>
    <t>Envision - Gold 2000/80</t>
  </si>
  <si>
    <t>Envision - Bronze 8550/100</t>
  </si>
  <si>
    <t>52697WI0010005</t>
  </si>
  <si>
    <t>52697WI0060002</t>
  </si>
  <si>
    <t>52697WI0010001</t>
  </si>
  <si>
    <t>52697WI0010004</t>
  </si>
  <si>
    <t>52697WI0050003</t>
  </si>
  <si>
    <t>52697WI0010006</t>
  </si>
  <si>
    <t>81413WI0470014</t>
  </si>
  <si>
    <t>Network Health Plan</t>
  </si>
  <si>
    <t>Prestige Bronze 0 + Dental + Vision</t>
  </si>
  <si>
    <t>81413WI0470016</t>
  </si>
  <si>
    <t>Prestige Gold 50 + Dental + Vision</t>
  </si>
  <si>
    <t>81413WI0470008</t>
  </si>
  <si>
    <t>Prestige Bronze Essential + Dental + Vision + Fitness + 3 Free PCP Visits</t>
  </si>
  <si>
    <t>81413WI0470007</t>
  </si>
  <si>
    <t>Prestige Silver 20 HDHP + Dental + Vision</t>
  </si>
  <si>
    <t>81413WI0470013</t>
  </si>
  <si>
    <t>Prestige Gold Essential + Dental + Vision + Fitness + 3 Free PCP Visits</t>
  </si>
  <si>
    <t>81413WI0470017</t>
  </si>
  <si>
    <t>Prestige Gold 0 HDHP + Dental + Vision</t>
  </si>
  <si>
    <t>81413WI0470011</t>
  </si>
  <si>
    <t>Prestige Silver Essential + Dental + Vision + Fitness + 3 Free PCP Visits</t>
  </si>
  <si>
    <t>81413WI0470005</t>
  </si>
  <si>
    <t>Prestige Bronze 20 HDHP + Dental + Vision</t>
  </si>
  <si>
    <t>Together Silver Select</t>
  </si>
  <si>
    <t>Together Standard Silver</t>
  </si>
  <si>
    <t>Together Bronze HDHP</t>
  </si>
  <si>
    <t>Together Catastrophic</t>
  </si>
  <si>
    <t>Together Bronze</t>
  </si>
  <si>
    <t>Together Gold</t>
  </si>
  <si>
    <t>Together Silver</t>
  </si>
  <si>
    <t>catastrophic</t>
  </si>
  <si>
    <t>expanded_bronze</t>
  </si>
  <si>
    <t>bronze</t>
  </si>
  <si>
    <t>silver</t>
  </si>
  <si>
    <t>gold</t>
  </si>
  <si>
    <t>platinum</t>
  </si>
  <si>
    <t>PPO</t>
  </si>
  <si>
    <t>HMO</t>
  </si>
  <si>
    <t>POS</t>
  </si>
  <si>
    <t>EPO</t>
  </si>
  <si>
    <t xml:space="preserve">Average Monthly Premium </t>
  </si>
  <si>
    <t>Plan Type in Market</t>
  </si>
  <si>
    <t>metal_recode</t>
  </si>
  <si>
    <t xml:space="preserve">Precent of Market </t>
  </si>
  <si>
    <t>Average Premium for 27 year old non-smoker</t>
  </si>
  <si>
    <t>Market Average</t>
  </si>
  <si>
    <t xml:space="preserve">Percent of Market </t>
  </si>
  <si>
    <t xml:space="preserve"> Average Monthly Premium </t>
  </si>
  <si>
    <t>Plan</t>
  </si>
  <si>
    <t>Percent of Market</t>
  </si>
  <si>
    <t xml:space="preserve">Market Average </t>
  </si>
  <si>
    <t xml:space="preserve">Average Premium </t>
  </si>
  <si>
    <t xml:space="preserve">Total </t>
  </si>
  <si>
    <t>Count</t>
  </si>
  <si>
    <t>Total</t>
  </si>
  <si>
    <t>Metal Level</t>
  </si>
  <si>
    <t>$</t>
  </si>
  <si>
    <t>Average Premium</t>
  </si>
  <si>
    <t>Average Market Premium by Plan Type</t>
  </si>
  <si>
    <t>Average Market Premium by Metal Level</t>
  </si>
  <si>
    <t xml:space="preserve">Silver </t>
  </si>
  <si>
    <t>-</t>
  </si>
  <si>
    <t>Platinum</t>
  </si>
  <si>
    <t>Type</t>
  </si>
  <si>
    <t>Market Difference</t>
  </si>
  <si>
    <t>%</t>
  </si>
  <si>
    <t>Annualized Incremental Cost of Increased Coverage</t>
  </si>
  <si>
    <t>Monthly Incremental Cost of Increased Coverage</t>
  </si>
  <si>
    <t>Average Premium Cost by Metal Level</t>
  </si>
  <si>
    <t xml:space="preserve">Metal Recode </t>
  </si>
  <si>
    <t>Carrier</t>
  </si>
  <si>
    <t>Count of Plan Offering</t>
  </si>
  <si>
    <t>Average</t>
  </si>
  <si>
    <t xml:space="preserve">Average Monthly Incremental Cost </t>
  </si>
  <si>
    <t xml:space="preserve">Annualized Cost </t>
  </si>
  <si>
    <t>Anthem (HMO)</t>
  </si>
  <si>
    <t>Bright Health Plan (EPO)</t>
  </si>
  <si>
    <t>Cigna (EPO)</t>
  </si>
  <si>
    <t>Friday Health Plans (HMO)</t>
  </si>
  <si>
    <t>Kaiser Permanente (HMO)</t>
  </si>
  <si>
    <t>Oscar (EPO)</t>
  </si>
  <si>
    <t>Rocky Mountain Health Plans (HMO)</t>
  </si>
  <si>
    <t>Number of Plan Offerings</t>
  </si>
  <si>
    <t>Number of Plans</t>
  </si>
  <si>
    <t xml:space="preserve">Metal Level </t>
  </si>
  <si>
    <t xml:space="preserve">Cost Annualized </t>
  </si>
  <si>
    <t xml:space="preserve">Monthly Premium </t>
  </si>
  <si>
    <t xml:space="preserve">Bright Health Plan </t>
  </si>
  <si>
    <t xml:space="preserve">Kaiser Permanente </t>
  </si>
  <si>
    <t xml:space="preserve">Anthem </t>
  </si>
  <si>
    <t xml:space="preserve">Oscar </t>
  </si>
  <si>
    <t>Insurance Carrier</t>
  </si>
  <si>
    <t xml:space="preserve">Sources: 2021 HIX Compare </t>
  </si>
  <si>
    <t>Notes: Boulder, CO (CO01)</t>
  </si>
  <si>
    <r>
      <rPr>
        <i/>
        <sz val="14"/>
        <rFont val="Times New Roman"/>
        <family val="1"/>
      </rPr>
      <t>Figure 4.</t>
    </r>
    <r>
      <rPr>
        <sz val="14"/>
        <rFont val="Times New Roman"/>
        <family val="1"/>
      </rPr>
      <t xml:space="preserve"> Ten Cheapest Plans on the Market (Average) in 2021</t>
    </r>
  </si>
  <si>
    <t>Insuance Plan Metal Level</t>
  </si>
  <si>
    <t xml:space="preserve">Platinum </t>
  </si>
  <si>
    <t xml:space="preserve">Percent of Market Offerings </t>
  </si>
  <si>
    <r>
      <rPr>
        <i/>
        <sz val="16"/>
        <rFont val="Times New Roman"/>
        <family val="1"/>
      </rPr>
      <t>Figure 5</t>
    </r>
    <r>
      <rPr>
        <sz val="16"/>
        <rFont val="Times New Roman"/>
        <family val="1"/>
      </rPr>
      <t xml:space="preserve">. Number of Plan Offerings by Metal Level Across Insurance Carriers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</si>
</sst>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0.5"/>
      <color theme="1" tint="0.14999847407452621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sz val="14"/>
      <name val="Arial"/>
      <family val="2"/>
    </font>
    <font>
      <sz val="16"/>
      <name val="Times New Roman"/>
      <family val="1"/>
    </font>
    <font>
      <sz val="12"/>
      <color theme="1" tint="0.14999847407452621"/>
      <name val="Times New Roman"/>
      <family val="1"/>
    </font>
    <font>
      <i/>
      <sz val="16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2" fillId="0" borderId="1" xfId="0" applyFont="1" applyBorder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/>
    <xf numFmtId="44" fontId="5" fillId="0" borderId="0" xfId="1" applyFont="1"/>
    <xf numFmtId="0" fontId="6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Border="1"/>
    <xf numFmtId="9" fontId="5" fillId="0" borderId="1" xfId="2" applyFont="1" applyBorder="1"/>
    <xf numFmtId="0" fontId="5" fillId="0" borderId="0" xfId="0" applyFont="1" applyBorder="1"/>
    <xf numFmtId="0" fontId="5" fillId="0" borderId="1" xfId="0" applyFont="1" applyBorder="1" applyAlignment="1">
      <alignment horizontal="center"/>
    </xf>
    <xf numFmtId="44" fontId="6" fillId="0" borderId="1" xfId="1" applyFont="1" applyBorder="1"/>
    <xf numFmtId="0" fontId="6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44" fontId="6" fillId="0" borderId="1" xfId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/>
    <xf numFmtId="164" fontId="5" fillId="0" borderId="0" xfId="0" applyNumberFormat="1" applyFont="1"/>
    <xf numFmtId="164" fontId="5" fillId="0" borderId="0" xfId="1" applyNumberFormat="1" applyFont="1"/>
    <xf numFmtId="164" fontId="5" fillId="0" borderId="1" xfId="0" applyNumberFormat="1" applyFont="1" applyBorder="1"/>
    <xf numFmtId="0" fontId="5" fillId="0" borderId="2" xfId="0" applyFont="1" applyBorder="1" applyAlignme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2" borderId="1" xfId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/>
    <xf numFmtId="0" fontId="5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right"/>
    </xf>
    <xf numFmtId="164" fontId="5" fillId="3" borderId="0" xfId="0" applyNumberFormat="1" applyFont="1" applyFill="1"/>
    <xf numFmtId="0" fontId="8" fillId="3" borderId="0" xfId="1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/>
    </xf>
    <xf numFmtId="164" fontId="8" fillId="3" borderId="0" xfId="0" applyNumberFormat="1" applyFont="1" applyFill="1" applyBorder="1" applyAlignment="1">
      <alignment horizontal="right"/>
    </xf>
    <xf numFmtId="0" fontId="8" fillId="3" borderId="0" xfId="0" applyNumberFormat="1" applyFont="1" applyFill="1" applyBorder="1" applyAlignment="1">
      <alignment horizontal="left" vertical="center"/>
    </xf>
    <xf numFmtId="164" fontId="8" fillId="3" borderId="0" xfId="1" applyNumberFormat="1" applyFont="1" applyFill="1" applyBorder="1" applyAlignment="1">
      <alignment horizontal="right"/>
    </xf>
    <xf numFmtId="0" fontId="9" fillId="3" borderId="0" xfId="0" applyFont="1" applyFill="1" applyAlignment="1">
      <alignment horizontal="left" vertical="center" readingOrder="1"/>
    </xf>
    <xf numFmtId="0" fontId="8" fillId="3" borderId="6" xfId="0" applyFont="1" applyFill="1" applyBorder="1" applyAlignment="1">
      <alignment horizontal="right"/>
    </xf>
    <xf numFmtId="0" fontId="8" fillId="3" borderId="6" xfId="0" applyFont="1" applyFill="1" applyBorder="1"/>
    <xf numFmtId="0" fontId="10" fillId="3" borderId="0" xfId="0" applyFont="1" applyFill="1"/>
    <xf numFmtId="0" fontId="0" fillId="3" borderId="0" xfId="0" applyFill="1"/>
    <xf numFmtId="9" fontId="5" fillId="0" borderId="0" xfId="0" applyNumberFormat="1" applyFont="1"/>
    <xf numFmtId="0" fontId="10" fillId="3" borderId="6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6" xfId="0" applyFont="1" applyFill="1" applyBorder="1" applyAlignment="1">
      <alignment horizontal="right"/>
    </xf>
    <xf numFmtId="0" fontId="10" fillId="3" borderId="0" xfId="0" applyFont="1" applyFill="1" applyAlignment="1">
      <alignment horizontal="right"/>
    </xf>
    <xf numFmtId="0" fontId="12" fillId="3" borderId="0" xfId="0" applyFont="1" applyFill="1"/>
    <xf numFmtId="0" fontId="12" fillId="3" borderId="0" xfId="0" applyFont="1" applyFill="1" applyAlignment="1">
      <alignment horizontal="right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0" fillId="3" borderId="7" xfId="0" applyFont="1" applyFill="1" applyBorder="1"/>
    <xf numFmtId="0" fontId="10" fillId="3" borderId="7" xfId="0" applyFont="1" applyFill="1" applyBorder="1" applyAlignment="1">
      <alignment horizontal="right"/>
    </xf>
    <xf numFmtId="0" fontId="13" fillId="3" borderId="0" xfId="0" applyFont="1" applyFill="1"/>
    <xf numFmtId="0" fontId="14" fillId="3" borderId="0" xfId="0" applyFont="1" applyFill="1" applyAlignment="1">
      <alignment horizontal="left" vertical="center" readingOrder="1"/>
    </xf>
    <xf numFmtId="0" fontId="16" fillId="4" borderId="0" xfId="0" applyFont="1" applyFill="1"/>
    <xf numFmtId="0" fontId="16" fillId="4" borderId="0" xfId="0" applyFont="1" applyFill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Analysis'!$G$7:$G$13</c:f>
              <c:strCache>
                <c:ptCount val="7"/>
                <c:pt idx="0">
                  <c:v>Anthem</c:v>
                </c:pt>
                <c:pt idx="1">
                  <c:v>Bright Health Plan</c:v>
                </c:pt>
                <c:pt idx="2">
                  <c:v>Cigna</c:v>
                </c:pt>
                <c:pt idx="3">
                  <c:v>Friday Health Plans</c:v>
                </c:pt>
                <c:pt idx="4">
                  <c:v>Kaiser Permanente</c:v>
                </c:pt>
                <c:pt idx="5">
                  <c:v>Oscar</c:v>
                </c:pt>
                <c:pt idx="6">
                  <c:v>Rocky Mountain Health Plans</c:v>
                </c:pt>
              </c:strCache>
            </c:strRef>
          </c:cat>
          <c:val>
            <c:numRef>
              <c:f>'Market Analysis'!$H$7:$H$13</c:f>
              <c:numCache>
                <c:formatCode>General</c:formatCode>
                <c:ptCount val="7"/>
                <c:pt idx="0">
                  <c:v>22</c:v>
                </c:pt>
                <c:pt idx="1">
                  <c:v>16</c:v>
                </c:pt>
                <c:pt idx="2">
                  <c:v>9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0-9146-8A5A-62EB8647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2643071"/>
        <c:axId val="1886562527"/>
      </c:barChart>
      <c:catAx>
        <c:axId val="18526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62527"/>
        <c:crosses val="autoZero"/>
        <c:auto val="1"/>
        <c:lblAlgn val="ctr"/>
        <c:lblOffset val="100"/>
        <c:noMultiLvlLbl val="0"/>
      </c:catAx>
      <c:valAx>
        <c:axId val="18865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kern="1200" baseline="0">
                <a:solidFill>
                  <a:srgbClr val="262626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Sources: </a:t>
            </a:r>
            <a:r>
              <a:rPr lang="en-US" sz="1050" b="0" i="0" kern="120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2021 HIX Compare </a:t>
            </a:r>
            <a:endParaRPr lang="en-US" sz="105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kern="1200" baseline="0">
                <a:solidFill>
                  <a:srgbClr val="262626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Notes: </a:t>
            </a:r>
            <a:r>
              <a:rPr lang="en-US" sz="1050" b="0" i="0" kern="120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Boulder, CO (CO01)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6.0470028293817049E-2"/>
          <c:y val="0.9289617486338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01482683745315E-2"/>
          <c:y val="3.8523084204638354E-2"/>
          <c:w val="0.94722457394775539"/>
          <c:h val="0.81009293920227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'Market Analysis- Graphs'!$L$7</c:f>
              <c:strCache>
                <c:ptCount val="1"/>
                <c:pt idx="0">
                  <c:v>Average Premium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CEF-8A48-9424-09C4A9368FCB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F-8A48-9424-09C4A9368FC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EF-8A48-9424-09C4A9368FC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CEF-8A48-9424-09C4A9368FCB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EF-8A48-9424-09C4A9368FCB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CEF-8A48-9424-09C4A9368FCB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EF-8A48-9424-09C4A9368F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Analysis- Graphs'!$K$8:$K$14</c:f>
              <c:strCache>
                <c:ptCount val="7"/>
                <c:pt idx="0">
                  <c:v>Anthem</c:v>
                </c:pt>
                <c:pt idx="1">
                  <c:v>Cigna</c:v>
                </c:pt>
                <c:pt idx="2">
                  <c:v>Kaiser Permanente</c:v>
                </c:pt>
                <c:pt idx="3">
                  <c:v>Bright Health Plan</c:v>
                </c:pt>
                <c:pt idx="4">
                  <c:v>Rocky Mountain Health Plans</c:v>
                </c:pt>
                <c:pt idx="5">
                  <c:v>Friday Health Plans</c:v>
                </c:pt>
                <c:pt idx="6">
                  <c:v>Oscar</c:v>
                </c:pt>
              </c:strCache>
            </c:strRef>
          </c:cat>
          <c:val>
            <c:numRef>
              <c:f>'Market Analysis- Graphs'!$L$8:$L$14</c:f>
              <c:numCache>
                <c:formatCode>"$"#,##0.00</c:formatCode>
                <c:ptCount val="7"/>
                <c:pt idx="0">
                  <c:v>313.88636363636368</c:v>
                </c:pt>
                <c:pt idx="1">
                  <c:v>297.87111111111119</c:v>
                </c:pt>
                <c:pt idx="2">
                  <c:v>295.77</c:v>
                </c:pt>
                <c:pt idx="3">
                  <c:v>281.26187499999997</c:v>
                </c:pt>
                <c:pt idx="4">
                  <c:v>277.93714285714287</c:v>
                </c:pt>
                <c:pt idx="5">
                  <c:v>268.93875000000003</c:v>
                </c:pt>
                <c:pt idx="6">
                  <c:v>265.2233333333333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F-8A48-9424-09C4A936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456645648"/>
        <c:axId val="456655760"/>
      </c:barChart>
      <c:lineChart>
        <c:grouping val="standard"/>
        <c:varyColors val="0"/>
        <c:ser>
          <c:idx val="1"/>
          <c:order val="1"/>
          <c:tx>
            <c:strRef>
              <c:f>'Market Analysis- Graphs'!$M$7</c:f>
              <c:strCache>
                <c:ptCount val="1"/>
                <c:pt idx="0">
                  <c:v>Market Average 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CEF-8A48-9424-09C4A9368F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EF-8A48-9424-09C4A9368F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EF-8A48-9424-09C4A9368F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EF-8A48-9424-09C4A9368F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EF-8A48-9424-09C4A9368FC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EF-8A48-9424-09C4A9368FC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EF-8A48-9424-09C4A9368F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Analysis- Graphs'!$K$8:$K$14</c:f>
              <c:strCache>
                <c:ptCount val="7"/>
                <c:pt idx="0">
                  <c:v>Anthem</c:v>
                </c:pt>
                <c:pt idx="1">
                  <c:v>Cigna</c:v>
                </c:pt>
                <c:pt idx="2">
                  <c:v>Kaiser Permanente</c:v>
                </c:pt>
                <c:pt idx="3">
                  <c:v>Bright Health Plan</c:v>
                </c:pt>
                <c:pt idx="4">
                  <c:v>Rocky Mountain Health Plans</c:v>
                </c:pt>
                <c:pt idx="5">
                  <c:v>Friday Health Plans</c:v>
                </c:pt>
                <c:pt idx="6">
                  <c:v>Oscar</c:v>
                </c:pt>
              </c:strCache>
            </c:strRef>
          </c:cat>
          <c:val>
            <c:numRef>
              <c:f>'Market Analysis- Graphs'!$M$8:$M$14</c:f>
              <c:numCache>
                <c:formatCode>"$"#,##0.00</c:formatCode>
                <c:ptCount val="7"/>
                <c:pt idx="0">
                  <c:v>289.71534883720921</c:v>
                </c:pt>
                <c:pt idx="1">
                  <c:v>289.71534883720921</c:v>
                </c:pt>
                <c:pt idx="2">
                  <c:v>289.71534883720921</c:v>
                </c:pt>
                <c:pt idx="3">
                  <c:v>289.71534883720921</c:v>
                </c:pt>
                <c:pt idx="4">
                  <c:v>289.71534883720921</c:v>
                </c:pt>
                <c:pt idx="5">
                  <c:v>289.71534883720921</c:v>
                </c:pt>
                <c:pt idx="6">
                  <c:v>289.71534883720921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F-8A48-9424-09C4A936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281231"/>
        <c:axId val="1961754335"/>
      </c:lineChart>
      <c:catAx>
        <c:axId val="45664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50" b="0" i="1" kern="1200" spc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Figure 3.</a:t>
                </a:r>
                <a:r>
                  <a:rPr lang="en-US" sz="1250" b="0" i="0" kern="1200" spc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Average Premium by Carrier Compared to Market Average</a:t>
                </a:r>
                <a:endParaRPr lang="en-US" sz="1250">
                  <a:solidFill>
                    <a:schemeClr val="tx1">
                      <a:lumMod val="85000"/>
                      <a:lumOff val="1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5503070646809822"/>
              <c:y val="1.03556215309151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6655760"/>
        <c:crosses val="autoZero"/>
        <c:auto val="1"/>
        <c:lblAlgn val="ctr"/>
        <c:lblOffset val="100"/>
        <c:noMultiLvlLbl val="0"/>
      </c:catAx>
      <c:valAx>
        <c:axId val="456655760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456645648"/>
        <c:crosses val="autoZero"/>
        <c:crossBetween val="between"/>
      </c:valAx>
      <c:valAx>
        <c:axId val="1961754335"/>
        <c:scaling>
          <c:orientation val="minMax"/>
        </c:scaling>
        <c:delete val="1"/>
        <c:axPos val="r"/>
        <c:numFmt formatCode="&quot;$&quot;#,##0.00" sourceLinked="1"/>
        <c:majorTickMark val="out"/>
        <c:minorTickMark val="none"/>
        <c:tickLblPos val="nextTo"/>
        <c:crossAx val="1899281231"/>
        <c:crosses val="max"/>
        <c:crossBetween val="between"/>
      </c:valAx>
      <c:catAx>
        <c:axId val="189928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7543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i="1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Figure</a:t>
            </a:r>
            <a:r>
              <a:rPr lang="en-US" sz="140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1.</a:t>
            </a:r>
            <a:r>
              <a:rPr lang="en-US" sz="14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Number of Plans Offered by Insurance Carriers</a:t>
            </a:r>
            <a:endParaRPr lang="en-US" sz="14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3.6544301416247899E-2"/>
          <c:y val="2.7645177165354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11496600467603"/>
          <c:y val="0.10055968146027201"/>
          <c:w val="0.72826046061648442"/>
          <c:h val="0.773204858625626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'Market Analysis- Graphs'!$H$73</c:f>
              <c:strCache>
                <c:ptCount val="1"/>
                <c:pt idx="0">
                  <c:v>Number of Plan Offerings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Analysis- Graphs'!$G$74:$G$80</c:f>
              <c:strCache>
                <c:ptCount val="7"/>
                <c:pt idx="0">
                  <c:v>Anthem</c:v>
                </c:pt>
                <c:pt idx="1">
                  <c:v>Bright Health Plan</c:v>
                </c:pt>
                <c:pt idx="2">
                  <c:v>Cigna</c:v>
                </c:pt>
                <c:pt idx="3">
                  <c:v>Friday Health Plans</c:v>
                </c:pt>
                <c:pt idx="4">
                  <c:v>Kaiser Permanente</c:v>
                </c:pt>
                <c:pt idx="5">
                  <c:v>Oscar</c:v>
                </c:pt>
                <c:pt idx="6">
                  <c:v>Rocky Mountain Health Plans</c:v>
                </c:pt>
              </c:strCache>
            </c:strRef>
          </c:cat>
          <c:val>
            <c:numRef>
              <c:f>'Market Analysis- Graphs'!$H$74:$H$80</c:f>
              <c:numCache>
                <c:formatCode>General</c:formatCode>
                <c:ptCount val="7"/>
                <c:pt idx="0">
                  <c:v>22</c:v>
                </c:pt>
                <c:pt idx="1">
                  <c:v>16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D-D942-8F23-F454B246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axId val="1915961807"/>
        <c:axId val="1958212319"/>
      </c:barChart>
      <c:catAx>
        <c:axId val="191596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8212319"/>
        <c:crosses val="autoZero"/>
        <c:auto val="1"/>
        <c:lblAlgn val="ctr"/>
        <c:lblOffset val="100"/>
        <c:noMultiLvlLbl val="0"/>
      </c:catAx>
      <c:valAx>
        <c:axId val="195821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Sources: </a:t>
                </a:r>
                <a:r>
                  <a:rPr lang="en-US" sz="105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2021 HIX Compare </a:t>
                </a:r>
              </a:p>
              <a:p>
                <a:pPr>
                  <a:defRPr sz="1050"/>
                </a:pPr>
                <a:r>
                  <a:rPr lang="en-US" sz="1050" b="0" i="0" u="none" strike="noStrike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Notes: </a:t>
                </a:r>
                <a:r>
                  <a:rPr lang="en-US" sz="105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Boulder, CO (CO01)</a:t>
                </a:r>
              </a:p>
            </c:rich>
          </c:tx>
          <c:layout>
            <c:manualLayout>
              <c:xMode val="edge"/>
              <c:yMode val="edge"/>
              <c:x val="1.610007793394427E-2"/>
              <c:y val="0.9176013987677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59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26032624761494"/>
          <c:y val="0.93502773801002137"/>
          <c:w val="0.24651823385558033"/>
          <c:h val="4.9740739083750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Figure 2.</a:t>
            </a:r>
            <a:r>
              <a:rPr lang="en-US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Most Prominent Metal Level Insurance Plans in the Market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2.6256955592073958E-2"/>
          <c:y val="9.5435684647302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96212731668015E-3"/>
          <c:y val="0.24538700297317603"/>
          <c:w val="0.96454472199838837"/>
          <c:h val="0.700671088313130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'Market Analysis- Graphs'!$H$92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6F0-5B46-9C54-C902F11330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'Market Analysis- Graphs'!$I$92</c:f>
              <c:numCache>
                <c:formatCode>0%</c:formatCode>
                <c:ptCount val="1"/>
                <c:pt idx="0">
                  <c:v>0.40697674418604651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0-5B46-9C54-C902F11330CC}"/>
            </c:ext>
          </c:extLst>
        </c:ser>
        <c:ser>
          <c:idx val="1"/>
          <c:order val="1"/>
          <c:tx>
            <c:strRef>
              <c:f>'Market Analysis- Graphs'!$H$93</c:f>
              <c:strCache>
                <c:ptCount val="1"/>
                <c:pt idx="0">
                  <c:v>Expanded_bronze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'Market Analysis- Graphs'!$I$93</c:f>
              <c:numCache>
                <c:formatCode>0%</c:formatCode>
                <c:ptCount val="1"/>
                <c:pt idx="0">
                  <c:v>0.29069767441860467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F0-5B46-9C54-C902F11330CC}"/>
            </c:ext>
          </c:extLst>
        </c:ser>
        <c:ser>
          <c:idx val="2"/>
          <c:order val="2"/>
          <c:tx>
            <c:strRef>
              <c:f>'Market Analysis- Graphs'!$H$94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'Market Analysis- Graphs'!$I$94</c:f>
              <c:numCache>
                <c:formatCode>0%</c:formatCode>
                <c:ptCount val="1"/>
                <c:pt idx="0">
                  <c:v>0.15116279069767441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F0-5B46-9C54-C902F11330CC}"/>
            </c:ext>
          </c:extLst>
        </c:ser>
        <c:ser>
          <c:idx val="3"/>
          <c:order val="3"/>
          <c:tx>
            <c:strRef>
              <c:f>'Market Analysis- Graphs'!$H$95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'Market Analysis- Graphs'!$I$95</c:f>
              <c:numCache>
                <c:formatCode>0%</c:formatCode>
                <c:ptCount val="1"/>
                <c:pt idx="0">
                  <c:v>8.1395348837209308E-2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F0-5B46-9C54-C902F11330CC}"/>
            </c:ext>
          </c:extLst>
        </c:ser>
        <c:ser>
          <c:idx val="4"/>
          <c:order val="4"/>
          <c:tx>
            <c:strRef>
              <c:f>'Market Analysis- Graphs'!$H$96</c:f>
              <c:strCache>
                <c:ptCount val="1"/>
                <c:pt idx="0">
                  <c:v>Catastrophic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'Market Analysis- Graphs'!$I$96</c:f>
              <c:numCache>
                <c:formatCode>0%</c:formatCode>
                <c:ptCount val="1"/>
                <c:pt idx="0">
                  <c:v>6.9767441860465115E-2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F0-5B46-9C54-C902F113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139839"/>
        <c:axId val="2060786511"/>
      </c:barChart>
      <c:catAx>
        <c:axId val="2061139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786511"/>
        <c:crosses val="autoZero"/>
        <c:auto val="1"/>
        <c:lblAlgn val="ctr"/>
        <c:lblOffset val="100"/>
        <c:noMultiLvlLbl val="0"/>
      </c:catAx>
      <c:valAx>
        <c:axId val="2060786511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206113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471394037066882"/>
          <c:y val="0.22856862809161302"/>
          <c:w val="0.84367445608380343"/>
          <c:h val="0.23182670630901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64</xdr:row>
      <xdr:rowOff>139700</xdr:rowOff>
    </xdr:from>
    <xdr:to>
      <xdr:col>9</xdr:col>
      <xdr:colOff>457200</xdr:colOff>
      <xdr:row>83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9F4C3-E699-5743-9941-9E795FB76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508000</xdr:colOff>
      <xdr:row>19</xdr:row>
      <xdr:rowOff>0</xdr:rowOff>
    </xdr:from>
    <xdr:to>
      <xdr:col>35</xdr:col>
      <xdr:colOff>174892</xdr:colOff>
      <xdr:row>40</xdr:row>
      <xdr:rowOff>176276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98CAC9-39FC-5444-98AC-FCE390335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37400" y="3378200"/>
          <a:ext cx="7921892" cy="4151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482600</xdr:colOff>
      <xdr:row>3</xdr:row>
      <xdr:rowOff>101600</xdr:rowOff>
    </xdr:from>
    <xdr:to>
      <xdr:col>29</xdr:col>
      <xdr:colOff>520700</xdr:colOff>
      <xdr:row>28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1517B-9ABD-2649-B0F7-36B3EC2AC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1117600</xdr:colOff>
      <xdr:row>60</xdr:row>
      <xdr:rowOff>139700</xdr:rowOff>
    </xdr:from>
    <xdr:to>
      <xdr:col>12</xdr:col>
      <xdr:colOff>1498600</xdr:colOff>
      <xdr:row>85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1183D3-B64C-DC41-94B0-DD7FBC91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1289050</xdr:colOff>
      <xdr:row>99</xdr:row>
      <xdr:rowOff>0</xdr:rowOff>
    </xdr:from>
    <xdr:to>
      <xdr:col>13</xdr:col>
      <xdr:colOff>508000</xdr:colOff>
      <xdr:row>110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3D30BA-C6EA-3143-842A-F1865EBE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0.13311</cdr:x>
      <cdr:y>0.01705</cdr:y>
    </cdr:from>
    <cdr:to>
      <cdr:x>0.93003</cdr:x>
      <cdr:y>0.07386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404F3A-29A8-FD47-A450-A03DABD0F11D}"/>
            </a:ext>
          </a:extLst>
        </cdr:cNvPr>
        <cdr:cNvSpPr txBox="1"/>
      </cdr:nvSpPr>
      <cdr:spPr>
        <a:xfrm xmlns:a="http://schemas.openxmlformats.org/drawingml/2006/main">
          <a:off x="990600" y="76200"/>
          <a:ext cx="59309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8" sqref="B8"/>
    </sheetView>
  </sheetViews>
  <sheetFormatPr baseColWidth="10" defaultColWidth="8.83203125" defaultRowHeight="13" x14ac:dyDescent="0.15"/>
  <cols>
    <col min="1" max="1" width="11.33203125" customWidth="1"/>
    <col min="2" max="2" width="90.33203125" customWidth="1"/>
  </cols>
  <sheetData>
    <row r="1" spans="1:4" x14ac:dyDescent="0.15">
      <c r="A1" s="2" t="s">
        <v>36</v>
      </c>
      <c r="B1" s="2" t="s">
        <v>37</v>
      </c>
      <c r="C1" s="4" t="s">
        <v>525</v>
      </c>
    </row>
    <row r="2" spans="1:4" x14ac:dyDescent="0.15">
      <c r="A2" t="s">
        <v>0</v>
      </c>
      <c r="B2" t="s">
        <v>34</v>
      </c>
      <c r="C2">
        <v>1</v>
      </c>
      <c r="D2" s="4" t="s">
        <v>486</v>
      </c>
    </row>
    <row r="3" spans="1:4" x14ac:dyDescent="0.15">
      <c r="A3" t="s">
        <v>19</v>
      </c>
      <c r="B3" t="s">
        <v>35</v>
      </c>
      <c r="C3">
        <v>2</v>
      </c>
      <c r="D3" s="4" t="s">
        <v>487</v>
      </c>
    </row>
    <row r="4" spans="1:4" x14ac:dyDescent="0.15">
      <c r="A4" s="3" t="s">
        <v>20</v>
      </c>
      <c r="B4" s="3" t="s">
        <v>39</v>
      </c>
      <c r="C4">
        <v>3</v>
      </c>
      <c r="D4" s="4" t="s">
        <v>488</v>
      </c>
    </row>
    <row r="5" spans="1:4" x14ac:dyDescent="0.15">
      <c r="A5" s="3" t="s">
        <v>26</v>
      </c>
      <c r="B5" s="3" t="s">
        <v>41</v>
      </c>
      <c r="C5">
        <v>4</v>
      </c>
      <c r="D5" s="4" t="s">
        <v>489</v>
      </c>
    </row>
    <row r="6" spans="1:4" x14ac:dyDescent="0.15">
      <c r="A6" s="3" t="s">
        <v>43</v>
      </c>
      <c r="B6" s="3" t="s">
        <v>44</v>
      </c>
      <c r="C6">
        <v>5</v>
      </c>
      <c r="D6" s="4" t="s">
        <v>490</v>
      </c>
    </row>
    <row r="7" spans="1:4" x14ac:dyDescent="0.15">
      <c r="A7" s="3" t="s">
        <v>32</v>
      </c>
      <c r="B7" s="3" t="s">
        <v>40</v>
      </c>
      <c r="C7">
        <v>6</v>
      </c>
      <c r="D7" s="4" t="s">
        <v>491</v>
      </c>
    </row>
    <row r="8" spans="1:4" x14ac:dyDescent="0.15">
      <c r="A8" s="3" t="s">
        <v>33</v>
      </c>
      <c r="B8" s="3" t="s">
        <v>38</v>
      </c>
    </row>
    <row r="12" spans="1:4" x14ac:dyDescent="0.15">
      <c r="A12" s="3" t="s">
        <v>42</v>
      </c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"/>
  <sheetViews>
    <sheetView topLeftCell="B1" zoomScale="140" zoomScaleNormal="140" workbookViewId="0">
      <selection activeCell="E17" sqref="E17"/>
    </sheetView>
  </sheetViews>
  <sheetFormatPr baseColWidth="10" defaultColWidth="11" defaultRowHeight="13" x14ac:dyDescent="0.15"/>
  <cols>
    <col min="1" max="1" width="13.1640625" customWidth="1"/>
    <col min="2" max="2" width="47" bestFit="1" customWidth="1"/>
    <col min="3" max="3" width="15.5" bestFit="1" customWidth="1"/>
    <col min="4" max="4" width="7.83203125" bestFit="1" customWidth="1"/>
    <col min="5" max="5" width="7.5" customWidth="1"/>
    <col min="8" max="8" width="14.6640625" customWidth="1"/>
  </cols>
  <sheetData>
    <row r="1" spans="1:9" x14ac:dyDescent="0.15">
      <c r="A1" t="s">
        <v>20</v>
      </c>
      <c r="B1" t="s">
        <v>43</v>
      </c>
      <c r="C1" t="s">
        <v>26</v>
      </c>
      <c r="D1" t="s">
        <v>32</v>
      </c>
      <c r="E1" t="s">
        <v>33</v>
      </c>
    </row>
    <row r="2" spans="1:9" x14ac:dyDescent="0.15">
      <c r="A2" t="s">
        <v>209</v>
      </c>
      <c r="B2" t="s">
        <v>210</v>
      </c>
      <c r="C2" t="s">
        <v>27</v>
      </c>
      <c r="D2" s="1">
        <v>2</v>
      </c>
      <c r="E2" s="1">
        <v>342.07</v>
      </c>
    </row>
    <row r="3" spans="1:9" x14ac:dyDescent="0.15">
      <c r="A3" t="s">
        <v>209</v>
      </c>
      <c r="B3" t="s">
        <v>212</v>
      </c>
      <c r="C3" t="s">
        <v>31</v>
      </c>
      <c r="D3" s="1">
        <v>2</v>
      </c>
      <c r="E3" s="1">
        <v>239.2</v>
      </c>
      <c r="G3" s="4" t="s">
        <v>496</v>
      </c>
      <c r="I3" s="5">
        <f>AVERAGE(E2:E8)</f>
        <v>277.93714285714287</v>
      </c>
    </row>
    <row r="4" spans="1:9" x14ac:dyDescent="0.15">
      <c r="A4" t="s">
        <v>209</v>
      </c>
      <c r="B4" t="s">
        <v>214</v>
      </c>
      <c r="C4" t="s">
        <v>31</v>
      </c>
      <c r="D4" s="1">
        <v>2</v>
      </c>
      <c r="E4" s="1">
        <v>241.42</v>
      </c>
    </row>
    <row r="5" spans="1:9" x14ac:dyDescent="0.15">
      <c r="A5" t="s">
        <v>209</v>
      </c>
      <c r="B5" t="s">
        <v>216</v>
      </c>
      <c r="C5" t="s">
        <v>28</v>
      </c>
      <c r="D5" s="1">
        <v>2</v>
      </c>
      <c r="E5" s="1">
        <v>294.62</v>
      </c>
    </row>
    <row r="6" spans="1:9" x14ac:dyDescent="0.15">
      <c r="A6" t="s">
        <v>209</v>
      </c>
      <c r="B6" t="s">
        <v>218</v>
      </c>
      <c r="C6" t="s">
        <v>28</v>
      </c>
      <c r="D6" s="1">
        <v>2</v>
      </c>
      <c r="E6" s="1">
        <v>295.22000000000003</v>
      </c>
      <c r="H6" t="s">
        <v>31</v>
      </c>
      <c r="I6" s="5">
        <f>AVERAGEIF(C2:C8,H6,E2:E8)</f>
        <v>240.62666666666667</v>
      </c>
    </row>
    <row r="7" spans="1:9" x14ac:dyDescent="0.15">
      <c r="A7" t="s">
        <v>209</v>
      </c>
      <c r="B7" t="s">
        <v>220</v>
      </c>
      <c r="C7" t="s">
        <v>28</v>
      </c>
      <c r="D7" s="1">
        <v>2</v>
      </c>
      <c r="E7" s="1">
        <v>291.77</v>
      </c>
      <c r="H7" t="s">
        <v>28</v>
      </c>
      <c r="I7" s="5">
        <f>AVERAGEIF(C2:C8,H7,E2:E8)</f>
        <v>293.87</v>
      </c>
    </row>
    <row r="8" spans="1:9" x14ac:dyDescent="0.15">
      <c r="A8" t="s">
        <v>209</v>
      </c>
      <c r="B8" t="s">
        <v>222</v>
      </c>
      <c r="C8" t="s">
        <v>31</v>
      </c>
      <c r="D8" s="1">
        <v>2</v>
      </c>
      <c r="E8" s="1">
        <v>241.26</v>
      </c>
      <c r="H8" t="s">
        <v>27</v>
      </c>
      <c r="I8" s="5">
        <f>AVERAGEIF(C2:C8,H8,E2:E8)</f>
        <v>342.07</v>
      </c>
    </row>
  </sheetData>
  <autoFilter ref="A1:E1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7" sqref="B7"/>
    </sheetView>
  </sheetViews>
  <sheetFormatPr baseColWidth="10" defaultColWidth="15.83203125" defaultRowHeight="13" x14ac:dyDescent="0.15"/>
  <sheetData>
    <row r="1" spans="1:8" x14ac:dyDescent="0.15">
      <c r="A1" s="7" t="s">
        <v>504</v>
      </c>
      <c r="B1" s="10" t="s">
        <v>47</v>
      </c>
      <c r="C1" s="10" t="s">
        <v>21</v>
      </c>
      <c r="D1" s="10" t="s">
        <v>124</v>
      </c>
      <c r="E1" s="10" t="s">
        <v>143</v>
      </c>
      <c r="F1" s="10" t="s">
        <v>22</v>
      </c>
      <c r="G1" s="10" t="s">
        <v>184</v>
      </c>
      <c r="H1" s="10" t="s">
        <v>209</v>
      </c>
    </row>
    <row r="2" spans="1:8" x14ac:dyDescent="0.15">
      <c r="A2" s="7" t="s">
        <v>30</v>
      </c>
      <c r="B2" s="11" t="e">
        <f>Anthem!#REF!</f>
        <v>#REF!</v>
      </c>
      <c r="C2" s="11">
        <f>VLOOKUP(A2,'Bright Health'!$G$6:$H$9,2,FALSE)</f>
        <v>188.5</v>
      </c>
      <c r="D2" s="11" t="e">
        <f>VLOOKUP(A2,Cigna!$G$6:$H$9,2,FALSE)</f>
        <v>#N/A</v>
      </c>
      <c r="E2" s="12" t="e">
        <f>VLOOKUP(A2,Friday!$H$5:$I$8,2,FALSE)</f>
        <v>#N/A</v>
      </c>
      <c r="F2" s="11">
        <f>VLOOKUP(A2,KP!$H$7:$I$10,2,FALSE)</f>
        <v>209.2</v>
      </c>
      <c r="G2" s="11">
        <f>VLOOKUP(A2,Oscar!$H$6:$I$9,2,FALSE)</f>
        <v>195.42</v>
      </c>
      <c r="H2" s="11" t="e">
        <f>VLOOKUP(A2,'Rocky Mountain'!$H$6:$I$8,2,FALSE)</f>
        <v>#N/A</v>
      </c>
    </row>
    <row r="3" spans="1:8" x14ac:dyDescent="0.15">
      <c r="A3" s="7" t="s">
        <v>31</v>
      </c>
      <c r="B3" s="11" t="e">
        <f>Anthem!#REF!</f>
        <v>#REF!</v>
      </c>
      <c r="C3" s="11">
        <f>VLOOKUP(A3,'Bright Health'!$G$6:$H$9,2,FALSE)</f>
        <v>247.83600000000001</v>
      </c>
      <c r="D3" s="11">
        <f>VLOOKUP(A3,Cigna!$G$6:$H$9,2,FALSE)</f>
        <v>263.86333333333334</v>
      </c>
      <c r="E3" s="12">
        <f>VLOOKUP(A3,Friday!$H$5:$I$8,2,FALSE)</f>
        <v>250.36</v>
      </c>
      <c r="F3" s="11">
        <f>VLOOKUP(A3,KP!$H$7:$I$10,2,FALSE)</f>
        <v>256.3725</v>
      </c>
      <c r="G3" s="11" t="e">
        <f>VLOOKUP(A3,Oscar!$H$6:$I$9,2,FALSE)</f>
        <v>#N/A</v>
      </c>
      <c r="H3" s="11">
        <f>VLOOKUP(A3,'Rocky Mountain'!$H$6:$I$8,2,FALSE)</f>
        <v>240.62666666666667</v>
      </c>
    </row>
    <row r="4" spans="1:8" x14ac:dyDescent="0.15">
      <c r="A4" s="7" t="s">
        <v>29</v>
      </c>
      <c r="B4" s="13" t="e">
        <f>VLOOKUP('Market Analysis'!A4,Anthem!$G$7:$H$10,2,FALSE)</f>
        <v>#N/A</v>
      </c>
      <c r="C4" s="11" t="e">
        <f>VLOOKUP(A4,'Bright Health'!$G$6:$H$9,2,FALSE)</f>
        <v>#N/A</v>
      </c>
      <c r="D4" s="11">
        <f>VLOOKUP(A4,Cigna!$G$6:$H$9,2,FALSE)</f>
        <v>253.23</v>
      </c>
      <c r="E4" s="12">
        <f>VLOOKUP(A4,Friday!$H$5:$I$8,2,FALSE)</f>
        <v>212.9</v>
      </c>
      <c r="F4" s="11" t="e">
        <f>VLOOKUP(A4,KP!$H$7:$I$10,2,FALSE)</f>
        <v>#N/A</v>
      </c>
      <c r="G4" s="11">
        <f>VLOOKUP(A4,Oscar!$H$6:$I$9,2,FALSE)</f>
        <v>234.34200000000001</v>
      </c>
      <c r="H4" s="11" t="e">
        <f>VLOOKUP(A4,'Rocky Mountain'!$H$6:$I$8,2,FALSE)</f>
        <v>#N/A</v>
      </c>
    </row>
    <row r="5" spans="1:8" x14ac:dyDescent="0.15">
      <c r="A5" s="7" t="s">
        <v>28</v>
      </c>
      <c r="B5" s="13" t="e">
        <f>VLOOKUP('Market Analysis'!A5,Anthem!$G$7:$H$10,2,FALSE)</f>
        <v>#N/A</v>
      </c>
      <c r="C5" s="11">
        <f>VLOOKUP(A5,'Bright Health'!$G$6:$H$9,2,FALSE)</f>
        <v>299.72000000000003</v>
      </c>
      <c r="D5" s="11">
        <f>VLOOKUP(A5,Cigna!$G$6:$H$9,2,FALSE)</f>
        <v>301.89333333333332</v>
      </c>
      <c r="E5" s="12">
        <f>VLOOKUP(A5,Friday!$H$5:$I$8,2,FALSE)</f>
        <v>295.26499999999999</v>
      </c>
      <c r="F5" s="11">
        <f>VLOOKUP(A5,KP!$H$7:$I$10,2,FALSE)</f>
        <v>322.4975</v>
      </c>
      <c r="G5" s="11">
        <f>VLOOKUP(A5,Oscar!$H$6:$I$9,2,FALSE)</f>
        <v>294.62399999999997</v>
      </c>
      <c r="H5" s="11">
        <f>VLOOKUP(A5,'Rocky Mountain'!$H$6:$I$8,2,FALSE)</f>
        <v>293.87</v>
      </c>
    </row>
    <row r="6" spans="1:8" x14ac:dyDescent="0.15">
      <c r="A6" s="7" t="s">
        <v>27</v>
      </c>
      <c r="B6" s="13" t="e">
        <f>VLOOKUP('Market Analysis'!A6,Anthem!$G$7:$H$10,2,FALSE)</f>
        <v>#N/A</v>
      </c>
      <c r="C6" s="11">
        <f>VLOOKUP(A6,'Bright Health'!$G$6:$H$9,2,FALSE)</f>
        <v>337.375</v>
      </c>
      <c r="D6" s="11">
        <f>VLOOKUP(A6,Cigna!$G$6:$H$9,2,FALSE)</f>
        <v>365.16999999999996</v>
      </c>
      <c r="E6" s="12">
        <f>VLOOKUP(A6,Friday!$H$5:$I$8,2,FALSE)</f>
        <v>333.62</v>
      </c>
      <c r="F6" s="11">
        <f>VLOOKUP(A6,KP!$H$7:$I$10,2,FALSE)</f>
        <v>341.52</v>
      </c>
      <c r="G6" s="11">
        <f>VLOOKUP(A6,Oscar!$H$6:$I$9,2,FALSE)</f>
        <v>342.43</v>
      </c>
      <c r="H6" s="11">
        <f>VLOOKUP(A6,'Rocky Mountain'!$H$6:$I$8,2,FALSE)</f>
        <v>342.07</v>
      </c>
    </row>
    <row r="7" spans="1:8" x14ac:dyDescent="0.15">
      <c r="A7" s="7" t="s">
        <v>518</v>
      </c>
      <c r="B7" s="13" t="e">
        <f>VLOOKUP('Market Analysis'!A7,Anthem!$G$7:$H$10,2,FALSE)</f>
        <v>#N/A</v>
      </c>
      <c r="C7" s="11" t="e">
        <f>VLOOKUP(A7,'Bright Health'!$G$6:$H$9,2,FALSE)</f>
        <v>#N/A</v>
      </c>
      <c r="D7" s="11" t="e">
        <f>VLOOKUP(A7,Cigna!$G$6:$H$9,2,FALSE)</f>
        <v>#N/A</v>
      </c>
      <c r="E7" s="12" t="e">
        <f>VLOOKUP(A7,Friday!$H$5:$I$8,2,FALSE)</f>
        <v>#N/A</v>
      </c>
      <c r="F7" s="11" t="e">
        <f>VLOOKUP(A7,KP!$H$7:$I$10,2,FALSE)</f>
        <v>#N/A</v>
      </c>
      <c r="G7" s="11" t="e">
        <f>VLOOKUP(A7,Oscar!$H$6:$I$9,2,FALSE)</f>
        <v>#N/A</v>
      </c>
      <c r="H7" s="11" t="e">
        <f>VLOOKUP(A7,'Rocky Mountain'!$H$6:$I$8,2,FALSE)</f>
        <v>#N/A</v>
      </c>
    </row>
  </sheetData>
  <sortState xmlns:xlrd2="http://schemas.microsoft.com/office/spreadsheetml/2017/richdata2" ref="A2:H10">
    <sortCondition ref="B2:B1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64"/>
  <sheetViews>
    <sheetView topLeftCell="A3" zoomScaleNormal="100" workbookViewId="0">
      <selection activeCell="T15" sqref="T15"/>
    </sheetView>
  </sheetViews>
  <sheetFormatPr baseColWidth="10" defaultRowHeight="14" x14ac:dyDescent="0.15"/>
  <cols>
    <col min="1" max="1" width="10.83203125" style="14"/>
    <col min="2" max="2" width="16.33203125" style="38" customWidth="1"/>
    <col min="3" max="3" width="23.1640625" style="38" customWidth="1"/>
    <col min="4" max="4" width="17.6640625" style="38" customWidth="1"/>
    <col min="5" max="6" width="11.33203125" style="14" customWidth="1"/>
    <col min="7" max="7" width="25.83203125" style="38" customWidth="1"/>
    <col min="8" max="8" width="24.1640625" style="14" bestFit="1" customWidth="1"/>
    <col min="9" max="9" width="24.6640625" style="14" bestFit="1" customWidth="1"/>
    <col min="10" max="10" width="20.33203125" style="14" bestFit="1" customWidth="1"/>
    <col min="11" max="11" width="26.6640625" style="15" customWidth="1"/>
    <col min="12" max="13" width="21" style="14" customWidth="1"/>
    <col min="14" max="14" width="33.33203125" style="14" customWidth="1"/>
    <col min="15" max="15" width="24.33203125" style="14" customWidth="1"/>
    <col min="16" max="16384" width="10.83203125" style="14"/>
  </cols>
  <sheetData>
    <row r="2" spans="1:15" x14ac:dyDescent="0.15">
      <c r="A2" s="14" t="s">
        <v>26</v>
      </c>
      <c r="B2" s="38" t="s">
        <v>41</v>
      </c>
    </row>
    <row r="3" spans="1:15" x14ac:dyDescent="0.15">
      <c r="A3" s="14" t="s">
        <v>43</v>
      </c>
      <c r="B3" s="38" t="s">
        <v>44</v>
      </c>
    </row>
    <row r="4" spans="1:15" x14ac:dyDescent="0.15">
      <c r="A4" s="14" t="s">
        <v>32</v>
      </c>
      <c r="B4" s="38" t="s">
        <v>40</v>
      </c>
    </row>
    <row r="6" spans="1:15" x14ac:dyDescent="0.15">
      <c r="A6" s="51" t="s">
        <v>511</v>
      </c>
      <c r="B6" s="51"/>
      <c r="C6" s="16" t="s">
        <v>509</v>
      </c>
      <c r="D6" s="16" t="s">
        <v>499</v>
      </c>
      <c r="E6" s="17"/>
      <c r="F6" s="16" t="s">
        <v>519</v>
      </c>
      <c r="G6" s="16" t="s">
        <v>526</v>
      </c>
      <c r="H6" s="18" t="s">
        <v>527</v>
      </c>
      <c r="I6" s="16" t="s">
        <v>505</v>
      </c>
      <c r="K6" s="51" t="s">
        <v>500</v>
      </c>
      <c r="L6" s="51"/>
      <c r="M6" s="15"/>
      <c r="N6" s="51" t="s">
        <v>520</v>
      </c>
      <c r="O6" s="51"/>
    </row>
    <row r="7" spans="1:15" x14ac:dyDescent="0.15">
      <c r="A7" s="19">
        <v>1</v>
      </c>
      <c r="B7" s="42" t="s">
        <v>30</v>
      </c>
      <c r="C7" s="22">
        <f>COUNTIF(CO_edit!E:E,'Market Analysis'!A7)</f>
        <v>6</v>
      </c>
      <c r="D7" s="40">
        <f t="shared" ref="D7:D12" si="0">C7/$C$13</f>
        <v>6.9767441860465115E-2</v>
      </c>
      <c r="E7" s="21"/>
      <c r="F7" s="22" t="s">
        <v>493</v>
      </c>
      <c r="G7" s="42" t="s">
        <v>47</v>
      </c>
      <c r="H7" s="19">
        <f>COUNTIF(CO_edit!C:C,'Market Analysis'!G7)</f>
        <v>22</v>
      </c>
      <c r="I7" s="20">
        <f t="shared" ref="I7:I13" si="1">H7/$H$14</f>
        <v>0.2558139534883721</v>
      </c>
      <c r="K7" s="23" t="s">
        <v>526</v>
      </c>
      <c r="L7" s="24" t="s">
        <v>507</v>
      </c>
      <c r="M7" s="24" t="s">
        <v>506</v>
      </c>
      <c r="N7" s="16" t="s">
        <v>521</v>
      </c>
      <c r="O7" s="16" t="s">
        <v>512</v>
      </c>
    </row>
    <row r="8" spans="1:15" x14ac:dyDescent="0.15">
      <c r="A8" s="19">
        <v>2</v>
      </c>
      <c r="B8" s="43" t="s">
        <v>31</v>
      </c>
      <c r="C8" s="22">
        <f>COUNTIF(CO_edit!E:E,'Market Analysis'!A8)</f>
        <v>25</v>
      </c>
      <c r="D8" s="40">
        <f t="shared" si="0"/>
        <v>0.29069767441860467</v>
      </c>
      <c r="E8" s="21"/>
      <c r="F8" s="22" t="s">
        <v>495</v>
      </c>
      <c r="G8" s="42" t="s">
        <v>21</v>
      </c>
      <c r="H8" s="19">
        <f>COUNTIF(CO_edit!C:C,'Market Analysis'!G8)</f>
        <v>16</v>
      </c>
      <c r="I8" s="20">
        <f t="shared" si="1"/>
        <v>0.18604651162790697</v>
      </c>
      <c r="K8" s="19" t="s">
        <v>47</v>
      </c>
      <c r="L8" s="29">
        <f>Anthem!I3</f>
        <v>313.88636363636368</v>
      </c>
      <c r="M8" s="29">
        <v>289.71534883720921</v>
      </c>
      <c r="N8" s="40">
        <f>(L8-$L$15)/$L$15</f>
        <v>8.343021830278019E-2</v>
      </c>
      <c r="O8" s="39">
        <f>L8-$L$15</f>
        <v>24.171014799154477</v>
      </c>
    </row>
    <row r="9" spans="1:15" x14ac:dyDescent="0.15">
      <c r="A9" s="19">
        <v>3</v>
      </c>
      <c r="B9" s="43" t="s">
        <v>29</v>
      </c>
      <c r="C9" s="22">
        <f>COUNTIF(CO_edit!E:E,'Market Analysis'!A9)</f>
        <v>7</v>
      </c>
      <c r="D9" s="40">
        <f t="shared" si="0"/>
        <v>8.1395348837209308E-2</v>
      </c>
      <c r="E9" s="21"/>
      <c r="F9" s="25" t="s">
        <v>495</v>
      </c>
      <c r="G9" s="42" t="s">
        <v>124</v>
      </c>
      <c r="H9" s="19">
        <f>COUNTIF(CO_edit!C:C,'Market Analysis'!G9)</f>
        <v>9</v>
      </c>
      <c r="I9" s="20">
        <f t="shared" si="1"/>
        <v>0.10465116279069768</v>
      </c>
      <c r="K9" s="19" t="s">
        <v>21</v>
      </c>
      <c r="L9" s="29">
        <f>'Bright Health'!H3</f>
        <v>281.26187499999997</v>
      </c>
      <c r="M9" s="29">
        <v>289.71534883720921</v>
      </c>
      <c r="N9" s="40">
        <f>(L9-$L$15)/$L$15</f>
        <v>-2.9178550156689246E-2</v>
      </c>
      <c r="O9" s="39">
        <f>L9-$L$15</f>
        <v>-8.4534738372092306</v>
      </c>
    </row>
    <row r="10" spans="1:15" x14ac:dyDescent="0.15">
      <c r="A10" s="19">
        <v>4</v>
      </c>
      <c r="B10" s="43" t="s">
        <v>28</v>
      </c>
      <c r="C10" s="22">
        <f>COUNTIF(CO_edit!E:E,'Market Analysis'!A10)</f>
        <v>35</v>
      </c>
      <c r="D10" s="40">
        <f t="shared" si="0"/>
        <v>0.40697674418604651</v>
      </c>
      <c r="E10" s="21"/>
      <c r="F10" s="25" t="s">
        <v>493</v>
      </c>
      <c r="G10" s="42" t="s">
        <v>143</v>
      </c>
      <c r="H10" s="19">
        <f>COUNTIF(CO_edit!C:C,'Market Analysis'!G10)</f>
        <v>8</v>
      </c>
      <c r="I10" s="20">
        <f t="shared" si="1"/>
        <v>9.3023255813953487E-2</v>
      </c>
      <c r="K10" s="19" t="s">
        <v>124</v>
      </c>
      <c r="L10" s="29">
        <f>Cigna!I3</f>
        <v>297.87111111111119</v>
      </c>
      <c r="M10" s="29">
        <v>289.71534883720921</v>
      </c>
      <c r="N10" s="40">
        <f>(L10-$L$15)/$L$15</f>
        <v>2.8150949912166028E-2</v>
      </c>
      <c r="O10" s="39">
        <f>L10-$L$15</f>
        <v>8.1557622739019848</v>
      </c>
    </row>
    <row r="11" spans="1:15" x14ac:dyDescent="0.15">
      <c r="A11" s="19">
        <v>5</v>
      </c>
      <c r="B11" s="43" t="s">
        <v>27</v>
      </c>
      <c r="C11" s="22">
        <f>COUNTIF(CO_edit!E:E,'Market Analysis'!A11)</f>
        <v>13</v>
      </c>
      <c r="D11" s="40">
        <f t="shared" si="0"/>
        <v>0.15116279069767441</v>
      </c>
      <c r="E11" s="21"/>
      <c r="F11" s="25" t="s">
        <v>493</v>
      </c>
      <c r="G11" s="42" t="s">
        <v>22</v>
      </c>
      <c r="H11" s="19">
        <f>COUNTIF(CO_edit!C:C,'Market Analysis'!G11)</f>
        <v>12</v>
      </c>
      <c r="I11" s="20">
        <f t="shared" si="1"/>
        <v>0.13953488372093023</v>
      </c>
      <c r="K11" s="19" t="s">
        <v>143</v>
      </c>
      <c r="L11" s="29">
        <f>Friday!I3</f>
        <v>268.93875000000003</v>
      </c>
      <c r="M11" s="29">
        <v>289.71534883720921</v>
      </c>
      <c r="N11" s="40">
        <f>(L11-$L$15)/$L$15</f>
        <v>-7.1713835392558128E-2</v>
      </c>
      <c r="O11" s="39">
        <f>L11-$L$15</f>
        <v>-20.776598837209178</v>
      </c>
    </row>
    <row r="12" spans="1:15" x14ac:dyDescent="0.15">
      <c r="A12" s="19">
        <v>6</v>
      </c>
      <c r="B12" s="43" t="s">
        <v>518</v>
      </c>
      <c r="C12" s="36">
        <f>COUNTIF(CO_edit!E:E,'Market Analysis'!A12)</f>
        <v>0</v>
      </c>
      <c r="D12" s="40">
        <f t="shared" si="0"/>
        <v>0</v>
      </c>
      <c r="E12" s="21"/>
      <c r="F12" s="25" t="s">
        <v>495</v>
      </c>
      <c r="G12" s="42" t="s">
        <v>184</v>
      </c>
      <c r="H12" s="19">
        <f>COUNTIF(CO_edit!C:C,'Market Analysis'!G12)</f>
        <v>12</v>
      </c>
      <c r="I12" s="20">
        <f t="shared" si="1"/>
        <v>0.13953488372093023</v>
      </c>
      <c r="K12" s="19" t="s">
        <v>22</v>
      </c>
      <c r="L12" s="29">
        <f>KP!I4</f>
        <v>295.77</v>
      </c>
      <c r="M12" s="29">
        <v>289.71534883720921</v>
      </c>
      <c r="N12" s="40">
        <f>(L12-$L$15)/$L$15</f>
        <v>2.089862061879531E-2</v>
      </c>
      <c r="O12" s="39">
        <f>L12-$L$15</f>
        <v>6.0546511627907762</v>
      </c>
    </row>
    <row r="13" spans="1:15" x14ac:dyDescent="0.15">
      <c r="B13" s="26" t="s">
        <v>510</v>
      </c>
      <c r="C13" s="22">
        <f>SUM(C7:C12)</f>
        <v>86</v>
      </c>
      <c r="E13" s="21"/>
      <c r="F13" s="25" t="s">
        <v>493</v>
      </c>
      <c r="G13" s="42" t="s">
        <v>209</v>
      </c>
      <c r="H13" s="19">
        <f>COUNTIF(CO_edit!C:C,'Market Analysis'!G13)</f>
        <v>7</v>
      </c>
      <c r="I13" s="20">
        <f t="shared" si="1"/>
        <v>8.1395348837209308E-2</v>
      </c>
      <c r="K13" s="19" t="s">
        <v>184</v>
      </c>
      <c r="L13" s="29">
        <f>Oscar!I3</f>
        <v>265.2233333333333</v>
      </c>
      <c r="M13" s="29">
        <v>289.71534883720921</v>
      </c>
      <c r="N13" s="40">
        <f>(L13-$L$15)/$L$15</f>
        <v>-8.4538204835111957E-2</v>
      </c>
      <c r="O13" s="39">
        <f>L13-$L$15</f>
        <v>-24.492015503875905</v>
      </c>
    </row>
    <row r="14" spans="1:15" x14ac:dyDescent="0.15">
      <c r="G14" s="27" t="s">
        <v>510</v>
      </c>
      <c r="H14" s="19">
        <f>SUM(H7:H13)</f>
        <v>86</v>
      </c>
      <c r="K14" s="19" t="s">
        <v>209</v>
      </c>
      <c r="L14" s="29">
        <f>'Rocky Mountain'!I3</f>
        <v>277.93714285714287</v>
      </c>
      <c r="M14" s="29">
        <v>289.71534883720921</v>
      </c>
      <c r="N14" s="40">
        <f>(L14-$L$15)/$L$15</f>
        <v>-4.0654407946761895E-2</v>
      </c>
      <c r="O14" s="39">
        <f>L14-$L$15</f>
        <v>-11.778205980066332</v>
      </c>
    </row>
    <row r="15" spans="1:15" x14ac:dyDescent="0.15">
      <c r="K15" s="19" t="s">
        <v>501</v>
      </c>
      <c r="L15" s="29">
        <f>AVERAGE(CO_edit!H2:H87)</f>
        <v>289.71534883720921</v>
      </c>
    </row>
    <row r="16" spans="1:15" x14ac:dyDescent="0.15">
      <c r="M16" s="32"/>
    </row>
    <row r="18" spans="1:16" x14ac:dyDescent="0.15">
      <c r="A18" s="52" t="s">
        <v>497</v>
      </c>
      <c r="B18" s="53"/>
      <c r="C18" s="16" t="s">
        <v>509</v>
      </c>
      <c r="D18" s="16" t="s">
        <v>502</v>
      </c>
      <c r="G18" s="51" t="s">
        <v>524</v>
      </c>
      <c r="H18" s="51"/>
      <c r="M18" s="15"/>
      <c r="N18" s="15"/>
    </row>
    <row r="19" spans="1:16" x14ac:dyDescent="0.15">
      <c r="A19" s="19">
        <v>1</v>
      </c>
      <c r="B19" s="22" t="s">
        <v>492</v>
      </c>
      <c r="C19" s="36">
        <f>-COUNTIF(CO!F:F,'Market Analysis'!A19)</f>
        <v>0</v>
      </c>
      <c r="D19" s="40">
        <f>C19/$C$23</f>
        <v>0</v>
      </c>
      <c r="G19" s="16" t="s">
        <v>511</v>
      </c>
      <c r="H19" s="16" t="s">
        <v>531</v>
      </c>
      <c r="I19" s="16" t="s">
        <v>532</v>
      </c>
      <c r="J19" s="16" t="s">
        <v>533</v>
      </c>
      <c r="K19" s="28" t="s">
        <v>534</v>
      </c>
      <c r="L19" s="16" t="s">
        <v>535</v>
      </c>
      <c r="M19" s="16" t="s">
        <v>536</v>
      </c>
      <c r="N19" s="16" t="s">
        <v>537</v>
      </c>
      <c r="P19"/>
    </row>
    <row r="20" spans="1:16" x14ac:dyDescent="0.15">
      <c r="A20" s="19">
        <v>2</v>
      </c>
      <c r="B20" s="22" t="s">
        <v>493</v>
      </c>
      <c r="C20" s="22">
        <f>COUNTIF(CO!F:F,'Market Analysis'!A20)</f>
        <v>49</v>
      </c>
      <c r="D20" s="40">
        <f>C20/$C$23</f>
        <v>0.56976744186046513</v>
      </c>
      <c r="G20" s="42" t="s">
        <v>30</v>
      </c>
      <c r="H20" s="29">
        <v>226.49</v>
      </c>
      <c r="I20" s="29">
        <v>188.5</v>
      </c>
      <c r="J20" s="30" t="s">
        <v>517</v>
      </c>
      <c r="K20" s="11">
        <v>180.12</v>
      </c>
      <c r="L20" s="29">
        <v>209.2</v>
      </c>
      <c r="M20" s="29">
        <v>195.42</v>
      </c>
      <c r="N20" s="30" t="s">
        <v>517</v>
      </c>
    </row>
    <row r="21" spans="1:16" x14ac:dyDescent="0.15">
      <c r="A21" s="19">
        <v>3</v>
      </c>
      <c r="B21" s="22" t="s">
        <v>494</v>
      </c>
      <c r="C21" s="36">
        <f>-COUNTIF(CO!F:F,'Market Analysis'!A21)</f>
        <v>0</v>
      </c>
      <c r="D21" s="40">
        <f>C21/$C$23</f>
        <v>0</v>
      </c>
      <c r="G21" s="42" t="s">
        <v>31</v>
      </c>
      <c r="H21" s="29">
        <v>271.79124999999999</v>
      </c>
      <c r="I21" s="29">
        <v>247.83600000000001</v>
      </c>
      <c r="J21" s="29">
        <v>263.86333333333334</v>
      </c>
      <c r="K21" s="29">
        <v>250.36</v>
      </c>
      <c r="L21" s="29">
        <v>256.3725</v>
      </c>
      <c r="M21" s="30" t="s">
        <v>517</v>
      </c>
      <c r="N21" s="29">
        <v>240.62666666666667</v>
      </c>
    </row>
    <row r="22" spans="1:16" x14ac:dyDescent="0.15">
      <c r="A22" s="19">
        <v>4</v>
      </c>
      <c r="B22" s="22" t="s">
        <v>495</v>
      </c>
      <c r="C22" s="22">
        <f>COUNTIF(CO!F:F,'Market Analysis'!A22)</f>
        <v>37</v>
      </c>
      <c r="D22" s="40">
        <f>C22/$C$23</f>
        <v>0.43023255813953487</v>
      </c>
      <c r="G22" s="42" t="s">
        <v>29</v>
      </c>
      <c r="H22" s="30" t="s">
        <v>517</v>
      </c>
      <c r="I22" s="30" t="s">
        <v>517</v>
      </c>
      <c r="J22" s="29">
        <v>253.23</v>
      </c>
      <c r="K22" s="29">
        <v>212.9</v>
      </c>
      <c r="L22" s="30" t="s">
        <v>517</v>
      </c>
      <c r="M22" s="29">
        <v>234.34200000000001</v>
      </c>
      <c r="N22" s="30" t="s">
        <v>517</v>
      </c>
    </row>
    <row r="23" spans="1:16" x14ac:dyDescent="0.15">
      <c r="B23" s="26" t="s">
        <v>508</v>
      </c>
      <c r="C23" s="22">
        <f>SUM(C19:C22)</f>
        <v>86</v>
      </c>
      <c r="G23" s="42" t="s">
        <v>28</v>
      </c>
      <c r="H23" s="45">
        <v>345.94999999999993</v>
      </c>
      <c r="I23" s="29">
        <v>299.72000000000003</v>
      </c>
      <c r="J23" s="29">
        <v>301.89333333333332</v>
      </c>
      <c r="K23" s="29">
        <v>295.26499999999999</v>
      </c>
      <c r="L23" s="29">
        <v>322.4975</v>
      </c>
      <c r="M23" s="29">
        <v>294.62399999999997</v>
      </c>
      <c r="N23" s="29">
        <v>293.87</v>
      </c>
    </row>
    <row r="24" spans="1:16" x14ac:dyDescent="0.15">
      <c r="G24" s="42" t="s">
        <v>27</v>
      </c>
      <c r="H24" s="29">
        <v>409.34500000000003</v>
      </c>
      <c r="I24" s="29">
        <v>337.375</v>
      </c>
      <c r="J24" s="29">
        <v>365.16999999999996</v>
      </c>
      <c r="K24" s="29">
        <v>333.62</v>
      </c>
      <c r="L24" s="29">
        <v>341.52</v>
      </c>
      <c r="M24" s="29">
        <v>342.43</v>
      </c>
      <c r="N24" s="29">
        <v>342.07</v>
      </c>
    </row>
    <row r="25" spans="1:16" x14ac:dyDescent="0.15">
      <c r="G25" s="42" t="s">
        <v>518</v>
      </c>
      <c r="H25" s="30" t="s">
        <v>517</v>
      </c>
      <c r="I25" s="30" t="s">
        <v>517</v>
      </c>
      <c r="J25" s="30" t="s">
        <v>517</v>
      </c>
      <c r="K25" s="30" t="s">
        <v>517</v>
      </c>
      <c r="L25" s="30" t="s">
        <v>517</v>
      </c>
      <c r="M25" s="30" t="s">
        <v>517</v>
      </c>
      <c r="N25" s="30" t="s">
        <v>517</v>
      </c>
    </row>
    <row r="26" spans="1:16" ht="33" customHeight="1" x14ac:dyDescent="0.15">
      <c r="A26" s="31"/>
      <c r="B26" s="51" t="s">
        <v>515</v>
      </c>
      <c r="C26" s="51"/>
      <c r="D26" s="49" t="s">
        <v>529</v>
      </c>
      <c r="E26" s="50" t="s">
        <v>530</v>
      </c>
      <c r="H26" s="32"/>
      <c r="I26" s="32"/>
      <c r="J26" s="32"/>
      <c r="K26" s="33"/>
      <c r="L26" s="32"/>
      <c r="M26" s="32"/>
      <c r="N26" s="32"/>
    </row>
    <row r="27" spans="1:16" x14ac:dyDescent="0.15">
      <c r="A27" s="19">
        <v>1</v>
      </c>
      <c r="B27" s="42" t="s">
        <v>30</v>
      </c>
      <c r="C27" s="39">
        <f>AVERAGEIF(CO_edit!E:E,'Market Analysis'!A27,CO_edit!H:H)</f>
        <v>204.37</v>
      </c>
      <c r="D27" s="36"/>
      <c r="E27" s="37"/>
    </row>
    <row r="28" spans="1:16" x14ac:dyDescent="0.15">
      <c r="A28" s="19">
        <v>2</v>
      </c>
      <c r="B28" s="42" t="s">
        <v>31</v>
      </c>
      <c r="C28" s="39">
        <f>AVERAGEIF(CO_edit!E:E,'Market Analysis'!A28,CO_edit!H:H)</f>
        <v>258.12760000000003</v>
      </c>
      <c r="D28" s="39">
        <f>C28-C27</f>
        <v>53.757600000000025</v>
      </c>
      <c r="E28" s="34">
        <f>D28*12</f>
        <v>645.0912000000003</v>
      </c>
      <c r="G28" s="51" t="s">
        <v>523</v>
      </c>
      <c r="H28" s="51"/>
    </row>
    <row r="29" spans="1:16" x14ac:dyDescent="0.15">
      <c r="A29" s="19">
        <v>3</v>
      </c>
      <c r="B29" s="42" t="s">
        <v>29</v>
      </c>
      <c r="C29" s="39">
        <f>AVERAGEIF(CO_edit!E:E,'Market Analysis'!A29,CO_edit!H:H)</f>
        <v>233.97714285714284</v>
      </c>
      <c r="D29" s="39">
        <f>C29-C28</f>
        <v>-24.150457142857192</v>
      </c>
      <c r="E29" s="34">
        <f t="shared" ref="E29:E30" si="2">D29*12</f>
        <v>-289.80548571428631</v>
      </c>
      <c r="G29" s="16" t="s">
        <v>511</v>
      </c>
      <c r="H29" s="16" t="s">
        <v>47</v>
      </c>
      <c r="I29" s="16" t="s">
        <v>21</v>
      </c>
      <c r="J29" s="16" t="s">
        <v>124</v>
      </c>
      <c r="K29" s="28" t="s">
        <v>143</v>
      </c>
      <c r="L29" s="16" t="s">
        <v>22</v>
      </c>
      <c r="M29" s="16" t="s">
        <v>184</v>
      </c>
      <c r="N29" s="16" t="s">
        <v>209</v>
      </c>
      <c r="O29" s="16" t="s">
        <v>528</v>
      </c>
    </row>
    <row r="30" spans="1:16" x14ac:dyDescent="0.15">
      <c r="A30" s="19">
        <v>4</v>
      </c>
      <c r="B30" s="42" t="s">
        <v>28</v>
      </c>
      <c r="C30" s="39">
        <f>AVERAGEIF(CO_edit!E:E,'Market Analysis'!A30,CO_edit!H:H)</f>
        <v>314.23400000000004</v>
      </c>
      <c r="D30" s="39">
        <f>C30-C29</f>
        <v>80.2568571428572</v>
      </c>
      <c r="E30" s="34">
        <f t="shared" si="2"/>
        <v>963.0822857142864</v>
      </c>
      <c r="G30" s="42" t="s">
        <v>30</v>
      </c>
      <c r="H30" s="41" t="s">
        <v>517</v>
      </c>
      <c r="I30" s="36" t="s">
        <v>517</v>
      </c>
      <c r="J30" s="36" t="s">
        <v>517</v>
      </c>
      <c r="K30" s="46" t="s">
        <v>517</v>
      </c>
      <c r="L30" s="36" t="s">
        <v>517</v>
      </c>
      <c r="M30" s="36" t="s">
        <v>517</v>
      </c>
      <c r="N30" s="36" t="s">
        <v>517</v>
      </c>
      <c r="O30" s="36"/>
    </row>
    <row r="31" spans="1:16" x14ac:dyDescent="0.15">
      <c r="A31" s="19">
        <v>5</v>
      </c>
      <c r="B31" s="42" t="s">
        <v>27</v>
      </c>
      <c r="C31" s="39">
        <f>AVERAGEIF(CO_edit!E:E,'Market Analysis'!A31,CO_edit!H:H)</f>
        <v>353.8523076923077</v>
      </c>
      <c r="D31" s="39">
        <f>C31-C30</f>
        <v>39.618307692307667</v>
      </c>
      <c r="E31" s="34">
        <f>D31*12</f>
        <v>475.419692307692</v>
      </c>
      <c r="G31" s="42" t="s">
        <v>31</v>
      </c>
      <c r="H31" s="39">
        <f>H21-H20</f>
        <v>45.301249999999982</v>
      </c>
      <c r="I31" s="39">
        <f>I21-I20</f>
        <v>59.336000000000013</v>
      </c>
      <c r="J31" s="36" t="s">
        <v>517</v>
      </c>
      <c r="K31" s="47">
        <f>K21-K20</f>
        <v>70.240000000000009</v>
      </c>
      <c r="L31" s="39">
        <f>L21-L20</f>
        <v>47.172500000000014</v>
      </c>
      <c r="M31" s="36" t="s">
        <v>517</v>
      </c>
      <c r="N31" s="36" t="s">
        <v>517</v>
      </c>
      <c r="O31" s="39">
        <f>AVERAGE(H31,I31,K31,L31)</f>
        <v>55.512437500000004</v>
      </c>
    </row>
    <row r="32" spans="1:16" x14ac:dyDescent="0.15">
      <c r="A32" s="19">
        <v>6</v>
      </c>
      <c r="B32" s="42" t="s">
        <v>518</v>
      </c>
      <c r="C32" s="41">
        <v>0</v>
      </c>
      <c r="D32" s="36"/>
      <c r="E32" s="37"/>
      <c r="G32" s="42" t="s">
        <v>29</v>
      </c>
      <c r="H32" s="36" t="s">
        <v>517</v>
      </c>
      <c r="I32" s="36" t="s">
        <v>517</v>
      </c>
      <c r="J32" s="39">
        <f t="shared" ref="J32:K34" si="3">J22-J21</f>
        <v>-10.633333333333354</v>
      </c>
      <c r="K32" s="29">
        <f t="shared" si="3"/>
        <v>-37.460000000000008</v>
      </c>
      <c r="L32" s="36" t="s">
        <v>517</v>
      </c>
      <c r="M32" s="39">
        <f>M22-M20</f>
        <v>38.922000000000025</v>
      </c>
      <c r="N32" s="36" t="s">
        <v>517</v>
      </c>
      <c r="O32" s="39">
        <f>AVERAGE(J32,K32)</f>
        <v>-24.046666666666681</v>
      </c>
    </row>
    <row r="33" spans="1:16" x14ac:dyDescent="0.15">
      <c r="G33" s="42" t="s">
        <v>28</v>
      </c>
      <c r="H33" s="39">
        <f>H23-H21</f>
        <v>74.158749999999941</v>
      </c>
      <c r="I33" s="39">
        <f>I23-I21</f>
        <v>51.884000000000015</v>
      </c>
      <c r="J33" s="39">
        <f t="shared" si="3"/>
        <v>48.663333333333327</v>
      </c>
      <c r="K33" s="29">
        <f t="shared" si="3"/>
        <v>82.364999999999981</v>
      </c>
      <c r="L33" s="39">
        <f>L23-L21</f>
        <v>66.125</v>
      </c>
      <c r="M33" s="39">
        <f>M23-M22</f>
        <v>60.281999999999954</v>
      </c>
      <c r="N33" s="39">
        <f>N23-N21</f>
        <v>53.243333333333339</v>
      </c>
      <c r="O33" s="39">
        <f>AVERAGE(H33:N33)</f>
        <v>62.388773809523791</v>
      </c>
    </row>
    <row r="34" spans="1:16" x14ac:dyDescent="0.15">
      <c r="G34" s="42" t="s">
        <v>27</v>
      </c>
      <c r="H34" s="48">
        <f>H24-H23</f>
        <v>63.395000000000095</v>
      </c>
      <c r="I34" s="39">
        <f>I24-I23</f>
        <v>37.654999999999973</v>
      </c>
      <c r="J34" s="39">
        <f t="shared" si="3"/>
        <v>63.276666666666642</v>
      </c>
      <c r="K34" s="29">
        <f t="shared" si="3"/>
        <v>38.355000000000018</v>
      </c>
      <c r="L34" s="39">
        <f>L24-L23</f>
        <v>19.02249999999998</v>
      </c>
      <c r="M34" s="39">
        <f>M24-M23</f>
        <v>47.80600000000004</v>
      </c>
      <c r="N34" s="39">
        <f>N24-N23</f>
        <v>48.199999999999989</v>
      </c>
      <c r="O34" s="39">
        <f>AVERAGE(H34:N34)</f>
        <v>45.38716666666668</v>
      </c>
    </row>
    <row r="35" spans="1:16" x14ac:dyDescent="0.15">
      <c r="A35" s="35"/>
      <c r="B35" s="51" t="s">
        <v>514</v>
      </c>
      <c r="C35" s="51"/>
      <c r="D35" s="45"/>
      <c r="E35" s="32"/>
      <c r="G35" s="42" t="s">
        <v>518</v>
      </c>
      <c r="H35" s="30" t="s">
        <v>517</v>
      </c>
      <c r="I35" s="30" t="s">
        <v>517</v>
      </c>
      <c r="J35" s="30" t="s">
        <v>517</v>
      </c>
      <c r="K35" s="30" t="s">
        <v>517</v>
      </c>
      <c r="L35" s="30" t="s">
        <v>517</v>
      </c>
      <c r="M35" s="30" t="s">
        <v>517</v>
      </c>
      <c r="N35" s="30" t="s">
        <v>517</v>
      </c>
      <c r="O35" s="36"/>
    </row>
    <row r="36" spans="1:16" x14ac:dyDescent="0.15">
      <c r="A36" s="19">
        <v>1</v>
      </c>
      <c r="B36" s="22" t="s">
        <v>492</v>
      </c>
      <c r="C36" s="41">
        <v>0</v>
      </c>
    </row>
    <row r="37" spans="1:16" x14ac:dyDescent="0.15">
      <c r="A37" s="19">
        <v>2</v>
      </c>
      <c r="B37" s="22" t="s">
        <v>493</v>
      </c>
      <c r="C37" s="39">
        <f>AVERAGEIF(CO_edit!G:G,'Market Analysis'!A37,CO_edit!H:H)</f>
        <v>296.97571428571433</v>
      </c>
      <c r="G37" s="51" t="s">
        <v>522</v>
      </c>
      <c r="H37" s="51"/>
    </row>
    <row r="38" spans="1:16" x14ac:dyDescent="0.15">
      <c r="A38" s="19">
        <v>3</v>
      </c>
      <c r="B38" s="22" t="s">
        <v>494</v>
      </c>
      <c r="C38" s="41">
        <v>0</v>
      </c>
      <c r="G38" s="16" t="s">
        <v>511</v>
      </c>
      <c r="H38" s="16" t="s">
        <v>47</v>
      </c>
      <c r="I38" s="16" t="s">
        <v>21</v>
      </c>
      <c r="J38" s="16" t="s">
        <v>124</v>
      </c>
      <c r="K38" s="28" t="s">
        <v>143</v>
      </c>
      <c r="L38" s="16" t="s">
        <v>22</v>
      </c>
      <c r="M38" s="16" t="s">
        <v>184</v>
      </c>
      <c r="N38" s="16" t="s">
        <v>209</v>
      </c>
      <c r="O38" s="16" t="s">
        <v>528</v>
      </c>
    </row>
    <row r="39" spans="1:16" x14ac:dyDescent="0.15">
      <c r="A39" s="19">
        <v>4</v>
      </c>
      <c r="B39" s="22" t="s">
        <v>495</v>
      </c>
      <c r="C39" s="39">
        <f>AVERAGEIF(CO_edit!G:G,'Market Analysis'!A39,CO_edit!H:H)</f>
        <v>280.10027027027024</v>
      </c>
      <c r="G39" s="22" t="s">
        <v>30</v>
      </c>
      <c r="H39" s="41" t="s">
        <v>517</v>
      </c>
      <c r="I39" s="36" t="s">
        <v>517</v>
      </c>
      <c r="J39" s="36" t="s">
        <v>517</v>
      </c>
      <c r="K39" s="46" t="s">
        <v>517</v>
      </c>
      <c r="L39" s="36" t="s">
        <v>517</v>
      </c>
      <c r="M39" s="36" t="s">
        <v>517</v>
      </c>
      <c r="N39" s="36" t="s">
        <v>517</v>
      </c>
      <c r="O39" s="36"/>
    </row>
    <row r="40" spans="1:16" x14ac:dyDescent="0.15">
      <c r="G40" s="22" t="s">
        <v>31</v>
      </c>
      <c r="H40" s="39">
        <f>H31*12</f>
        <v>543.61499999999978</v>
      </c>
      <c r="I40" s="39">
        <f>I31*12</f>
        <v>712.03200000000015</v>
      </c>
      <c r="J40" s="36" t="s">
        <v>517</v>
      </c>
      <c r="K40" s="47">
        <f>K31*12</f>
        <v>842.88000000000011</v>
      </c>
      <c r="L40" s="39">
        <f>L31*12</f>
        <v>566.07000000000016</v>
      </c>
      <c r="M40" s="36" t="s">
        <v>517</v>
      </c>
      <c r="N40" s="36" t="s">
        <v>517</v>
      </c>
      <c r="O40" s="39">
        <f>AVERAGE(H40:N40)</f>
        <v>666.14925000000005</v>
      </c>
      <c r="P40" s="32"/>
    </row>
    <row r="41" spans="1:16" x14ac:dyDescent="0.15">
      <c r="G41" s="22" t="s">
        <v>29</v>
      </c>
      <c r="H41" s="36" t="s">
        <v>517</v>
      </c>
      <c r="I41" s="36" t="s">
        <v>517</v>
      </c>
      <c r="J41" s="39">
        <f t="shared" ref="J41:K43" si="4">J32*12</f>
        <v>-127.60000000000025</v>
      </c>
      <c r="K41" s="29">
        <f t="shared" si="4"/>
        <v>-449.5200000000001</v>
      </c>
      <c r="L41" s="36" t="s">
        <v>517</v>
      </c>
      <c r="M41" s="39">
        <f>M32*12</f>
        <v>467.06400000000031</v>
      </c>
      <c r="N41" s="36" t="s">
        <v>517</v>
      </c>
      <c r="O41" s="39">
        <f>O32*12</f>
        <v>-288.56000000000017</v>
      </c>
      <c r="P41" s="32"/>
    </row>
    <row r="42" spans="1:16" x14ac:dyDescent="0.15">
      <c r="G42" s="22" t="s">
        <v>28</v>
      </c>
      <c r="H42" s="39">
        <f>H33*12</f>
        <v>889.90499999999929</v>
      </c>
      <c r="I42" s="39">
        <f>I33*12</f>
        <v>622.60800000000017</v>
      </c>
      <c r="J42" s="39">
        <f t="shared" si="4"/>
        <v>583.95999999999992</v>
      </c>
      <c r="K42" s="29">
        <f t="shared" si="4"/>
        <v>988.37999999999977</v>
      </c>
      <c r="L42" s="39">
        <f>L33*12</f>
        <v>793.5</v>
      </c>
      <c r="M42" s="39">
        <f>M33*12</f>
        <v>723.38399999999945</v>
      </c>
      <c r="N42" s="39">
        <f>N33*12</f>
        <v>638.92000000000007</v>
      </c>
      <c r="O42" s="39">
        <f t="shared" ref="O42:O43" si="5">AVERAGE(H42:N42)</f>
        <v>748.66528571428546</v>
      </c>
      <c r="P42" s="32"/>
    </row>
    <row r="43" spans="1:16" ht="30" x14ac:dyDescent="0.15">
      <c r="A43" s="31"/>
      <c r="B43" s="51" t="s">
        <v>515</v>
      </c>
      <c r="C43" s="51"/>
      <c r="D43" s="49" t="s">
        <v>529</v>
      </c>
      <c r="E43" s="50" t="s">
        <v>530</v>
      </c>
      <c r="G43" s="22" t="s">
        <v>27</v>
      </c>
      <c r="H43" s="39">
        <f>H34*12</f>
        <v>760.74000000000115</v>
      </c>
      <c r="I43" s="39">
        <f>I34*12</f>
        <v>451.85999999999967</v>
      </c>
      <c r="J43" s="39">
        <f t="shared" si="4"/>
        <v>759.31999999999971</v>
      </c>
      <c r="K43" s="29">
        <f t="shared" si="4"/>
        <v>460.26000000000022</v>
      </c>
      <c r="L43" s="39">
        <f>L34*12</f>
        <v>228.26999999999975</v>
      </c>
      <c r="M43" s="39">
        <f>M34*12</f>
        <v>573.67200000000048</v>
      </c>
      <c r="N43" s="39">
        <f>N34*12</f>
        <v>578.39999999999986</v>
      </c>
      <c r="O43" s="39">
        <f t="shared" si="5"/>
        <v>544.64600000000007</v>
      </c>
    </row>
    <row r="44" spans="1:16" x14ac:dyDescent="0.15">
      <c r="A44" s="19">
        <v>1</v>
      </c>
      <c r="B44" s="42" t="s">
        <v>30</v>
      </c>
      <c r="C44" s="39">
        <f>AVERAGEIF(CO_edit!E:E,'Market Analysis'!A44,CO_edit!H:H)</f>
        <v>204.37</v>
      </c>
      <c r="D44" s="36"/>
      <c r="E44" s="37"/>
      <c r="G44" s="22" t="s">
        <v>518</v>
      </c>
      <c r="H44" s="30" t="s">
        <v>517</v>
      </c>
      <c r="I44" s="30" t="s">
        <v>517</v>
      </c>
      <c r="J44" s="30" t="s">
        <v>517</v>
      </c>
      <c r="K44" s="30" t="s">
        <v>517</v>
      </c>
      <c r="L44" s="30" t="s">
        <v>517</v>
      </c>
      <c r="M44" s="30" t="s">
        <v>517</v>
      </c>
      <c r="N44" s="30" t="s">
        <v>517</v>
      </c>
      <c r="O44" s="36"/>
    </row>
    <row r="45" spans="1:16" x14ac:dyDescent="0.15">
      <c r="A45" s="19">
        <v>2</v>
      </c>
      <c r="B45" s="42" t="s">
        <v>29</v>
      </c>
      <c r="C45" s="39">
        <f>AVERAGEIF(CO_edit!E:E,'Market Analysis'!A46,CO_edit!H:H)</f>
        <v>233.97714285714284</v>
      </c>
      <c r="D45" s="39">
        <f>C45-C44</f>
        <v>29.607142857142833</v>
      </c>
      <c r="E45" s="34">
        <f>D45*12</f>
        <v>355.28571428571399</v>
      </c>
    </row>
    <row r="46" spans="1:16" x14ac:dyDescent="0.15">
      <c r="A46" s="19">
        <v>3</v>
      </c>
      <c r="B46" s="42" t="s">
        <v>31</v>
      </c>
      <c r="C46" s="39">
        <f>AVERAGEIF(CO_edit!E:E,'Market Analysis'!A45,CO_edit!H:H)</f>
        <v>258.12760000000003</v>
      </c>
      <c r="D46" s="39">
        <f>C46-C45</f>
        <v>24.150457142857192</v>
      </c>
      <c r="E46" s="34">
        <f t="shared" ref="E46:E48" si="6">D46*12</f>
        <v>289.80548571428631</v>
      </c>
    </row>
    <row r="47" spans="1:16" x14ac:dyDescent="0.15">
      <c r="A47" s="19">
        <v>4</v>
      </c>
      <c r="B47" s="42" t="s">
        <v>28</v>
      </c>
      <c r="C47" s="39">
        <f>AVERAGEIF(CO_edit!E:E,'Market Analysis'!A47,CO_edit!H:H)</f>
        <v>314.23400000000004</v>
      </c>
      <c r="D47" s="39">
        <f>C47-C46</f>
        <v>56.106400000000008</v>
      </c>
      <c r="E47" s="34">
        <f t="shared" si="6"/>
        <v>673.27680000000009</v>
      </c>
      <c r="H47" s="16">
        <v>1</v>
      </c>
      <c r="I47" s="16">
        <v>2</v>
      </c>
      <c r="J47" s="16">
        <v>3</v>
      </c>
      <c r="K47" s="16">
        <v>4</v>
      </c>
      <c r="L47" s="16">
        <v>5</v>
      </c>
      <c r="M47" s="16">
        <v>6</v>
      </c>
    </row>
    <row r="48" spans="1:16" x14ac:dyDescent="0.15">
      <c r="A48" s="19">
        <v>5</v>
      </c>
      <c r="B48" s="42" t="s">
        <v>27</v>
      </c>
      <c r="C48" s="39">
        <f>AVERAGEIF(CO_edit!E:E,'Market Analysis'!A48,CO_edit!H:H)</f>
        <v>353.8523076923077</v>
      </c>
      <c r="D48" s="39">
        <f t="shared" ref="D48" si="7">C48-C47</f>
        <v>39.618307692307667</v>
      </c>
      <c r="E48" s="34">
        <f t="shared" si="6"/>
        <v>475.419692307692</v>
      </c>
      <c r="G48" s="16" t="s">
        <v>526</v>
      </c>
      <c r="H48" s="16" t="s">
        <v>30</v>
      </c>
      <c r="I48" s="16" t="s">
        <v>31</v>
      </c>
      <c r="J48" s="16" t="s">
        <v>29</v>
      </c>
      <c r="K48" s="16" t="s">
        <v>28</v>
      </c>
      <c r="L48" s="16" t="s">
        <v>27</v>
      </c>
      <c r="M48" s="16" t="s">
        <v>518</v>
      </c>
      <c r="N48" s="25" t="s">
        <v>508</v>
      </c>
    </row>
    <row r="49" spans="1:14" x14ac:dyDescent="0.15">
      <c r="A49" s="19">
        <v>6</v>
      </c>
      <c r="B49" s="42" t="s">
        <v>518</v>
      </c>
      <c r="C49" s="41">
        <v>0</v>
      </c>
      <c r="D49" s="36"/>
      <c r="E49" s="37"/>
      <c r="G49" s="42" t="s">
        <v>47</v>
      </c>
      <c r="H49" s="22">
        <f>COUNTIF(Anthem!$C:$C,'Market Analysis'!H48)</f>
        <v>2</v>
      </c>
      <c r="I49" s="22">
        <f>COUNTIF(Anthem!$C:$C,'Market Analysis'!I48)</f>
        <v>8</v>
      </c>
      <c r="J49" s="36">
        <f>COUNTIF(Anthem!$C:$C,'Market Analysis'!J48)</f>
        <v>0</v>
      </c>
      <c r="K49" s="22">
        <f>COUNTIF(Anthem!$C:$C,'Market Analysis'!K48)</f>
        <v>10</v>
      </c>
      <c r="L49" s="22">
        <f>COUNTIF(Anthem!$C:$C,'Market Analysis'!L48)</f>
        <v>2</v>
      </c>
      <c r="M49" s="36">
        <f>COUNTIF(Anthem!$C:$C,'Market Analysis'!M48)</f>
        <v>0</v>
      </c>
      <c r="N49" s="22">
        <f>SUM(H49:M49)</f>
        <v>22</v>
      </c>
    </row>
    <row r="50" spans="1:14" x14ac:dyDescent="0.15">
      <c r="G50" s="42" t="s">
        <v>21</v>
      </c>
      <c r="H50" s="22">
        <f>COUNTIF('Bright Health'!$C:$C,'Market Analysis'!H48)</f>
        <v>1</v>
      </c>
      <c r="I50" s="22">
        <f>COUNTIF('Bright Health'!$C:$C,'Market Analysis'!I48)</f>
        <v>5</v>
      </c>
      <c r="J50" s="36">
        <f>COUNTIF('Bright Health'!$C:$C,'Market Analysis'!J48)</f>
        <v>0</v>
      </c>
      <c r="K50" s="22">
        <f>COUNTIF('Bright Health'!$C:$C,'Market Analysis'!K48)</f>
        <v>8</v>
      </c>
      <c r="L50" s="22">
        <f>COUNTIF('Bright Health'!$C:$C,'Market Analysis'!L48)</f>
        <v>2</v>
      </c>
      <c r="M50" s="36">
        <f>COUNTIF('Bright Health'!$C:$C,'Market Analysis'!M48)</f>
        <v>0</v>
      </c>
      <c r="N50" s="22">
        <f t="shared" ref="N50:N55" si="8">SUM(H50:M50)</f>
        <v>16</v>
      </c>
    </row>
    <row r="51" spans="1:14" x14ac:dyDescent="0.15">
      <c r="G51" s="42" t="s">
        <v>124</v>
      </c>
      <c r="H51" s="36">
        <f>COUNTIF(Cigna!$C:$C,'Market Analysis'!H48)</f>
        <v>0</v>
      </c>
      <c r="I51" s="22">
        <f>COUNTIF(Cigna!$C:$C,'Market Analysis'!I48)</f>
        <v>3</v>
      </c>
      <c r="J51" s="22">
        <f>COUNTIF(Cigna!$C:$C,'Market Analysis'!J48)</f>
        <v>1</v>
      </c>
      <c r="K51" s="22">
        <f>COUNTIF(Cigna!$C:$C,'Market Analysis'!K48)</f>
        <v>3</v>
      </c>
      <c r="L51" s="22">
        <f>COUNTIF(Cigna!$C:$C,'Market Analysis'!L48)</f>
        <v>2</v>
      </c>
      <c r="M51" s="36">
        <f>COUNTIF(Cigna!$C:$C,'Market Analysis'!M48)</f>
        <v>0</v>
      </c>
      <c r="N51" s="22">
        <f t="shared" si="8"/>
        <v>9</v>
      </c>
    </row>
    <row r="52" spans="1:14" ht="30" x14ac:dyDescent="0.15">
      <c r="A52" s="31"/>
      <c r="B52" s="51" t="s">
        <v>515</v>
      </c>
      <c r="C52" s="51"/>
      <c r="D52" s="49" t="s">
        <v>529</v>
      </c>
      <c r="E52" s="50" t="s">
        <v>530</v>
      </c>
      <c r="G52" s="42" t="s">
        <v>143</v>
      </c>
      <c r="H52" s="22">
        <f>COUNTIF(Friday!$C:$C,'Market Analysis'!H48)</f>
        <v>1</v>
      </c>
      <c r="I52" s="22">
        <f>COUNTIF(Friday!$C:$C,'Market Analysis'!I48)</f>
        <v>2</v>
      </c>
      <c r="J52" s="22">
        <f>COUNTIF(Friday!$C:$C,'Market Analysis'!J48)</f>
        <v>1</v>
      </c>
      <c r="K52" s="22">
        <f>COUNTIF(Friday!$C:$C,'Market Analysis'!K48)</f>
        <v>2</v>
      </c>
      <c r="L52" s="22">
        <f>COUNTIF(Friday!$C:$C,'Market Analysis'!L48)</f>
        <v>2</v>
      </c>
      <c r="M52" s="36">
        <f>COUNTIF(Friday!$C:$C,'Market Analysis'!M48)</f>
        <v>0</v>
      </c>
      <c r="N52" s="22">
        <f t="shared" si="8"/>
        <v>8</v>
      </c>
    </row>
    <row r="53" spans="1:14" x14ac:dyDescent="0.15">
      <c r="A53" s="19">
        <v>1</v>
      </c>
      <c r="B53" s="22" t="s">
        <v>30</v>
      </c>
      <c r="C53" s="39">
        <v>204.37</v>
      </c>
      <c r="D53" s="36"/>
      <c r="E53" s="37"/>
      <c r="G53" s="42" t="s">
        <v>22</v>
      </c>
      <c r="H53" s="22">
        <f>COUNTIF(KP!$C:$C,'Market Analysis'!H48)</f>
        <v>1</v>
      </c>
      <c r="I53" s="22">
        <f>COUNTIF(KP!$C:$C,'Market Analysis'!I48)</f>
        <v>4</v>
      </c>
      <c r="J53" s="36">
        <f>COUNTIF(KP!$C:$C,'Market Analysis'!J48)</f>
        <v>0</v>
      </c>
      <c r="K53" s="22">
        <f>COUNTIF(KP!$C:$C,'Market Analysis'!K48)</f>
        <v>4</v>
      </c>
      <c r="L53" s="22">
        <f>COUNTIF(KP!$C:$C,'Market Analysis'!L48)</f>
        <v>3</v>
      </c>
      <c r="M53" s="36">
        <f>COUNTIF(KP!$C:$C,'Market Analysis'!M48)</f>
        <v>0</v>
      </c>
      <c r="N53" s="22">
        <f t="shared" si="8"/>
        <v>12</v>
      </c>
    </row>
    <row r="54" spans="1:14" x14ac:dyDescent="0.15">
      <c r="A54" s="19">
        <v>3</v>
      </c>
      <c r="B54" s="22" t="s">
        <v>29</v>
      </c>
      <c r="C54" s="39">
        <v>233.97714285714284</v>
      </c>
      <c r="D54" s="39">
        <f>C54-C53</f>
        <v>29.607142857142833</v>
      </c>
      <c r="E54" s="34">
        <f>D54*12</f>
        <v>355.28571428571399</v>
      </c>
      <c r="G54" s="42" t="s">
        <v>184</v>
      </c>
      <c r="H54" s="22">
        <f>COUNTIF(Oscar!$C:$C,'Market Analysis'!H48)</f>
        <v>1</v>
      </c>
      <c r="I54" s="36">
        <f>COUNTIF(Oscar!$C:$C,'Market Analysis'!I48)</f>
        <v>0</v>
      </c>
      <c r="J54" s="22">
        <f>COUNTIF(Oscar!$C:$C,'Market Analysis'!J48)</f>
        <v>5</v>
      </c>
      <c r="K54" s="22">
        <f>COUNTIF(Oscar!$C:$C,'Market Analysis'!K48)</f>
        <v>5</v>
      </c>
      <c r="L54" s="22">
        <f>COUNTIF(Oscar!$C:$C,'Market Analysis'!L48)</f>
        <v>1</v>
      </c>
      <c r="M54" s="36">
        <f>COUNTIF(Oscar!$C:$C,'Market Analysis'!M48)</f>
        <v>0</v>
      </c>
      <c r="N54" s="22">
        <f t="shared" si="8"/>
        <v>12</v>
      </c>
    </row>
    <row r="55" spans="1:14" x14ac:dyDescent="0.15">
      <c r="A55" s="19">
        <v>4</v>
      </c>
      <c r="B55" s="22" t="s">
        <v>28</v>
      </c>
      <c r="C55" s="39">
        <v>314.23400000000004</v>
      </c>
      <c r="D55" s="39">
        <f t="shared" ref="D55:D56" si="9">C55-C54</f>
        <v>80.2568571428572</v>
      </c>
      <c r="E55" s="34">
        <f t="shared" ref="E55:E56" si="10">D55*12</f>
        <v>963.0822857142864</v>
      </c>
      <c r="G55" s="42" t="s">
        <v>209</v>
      </c>
      <c r="H55" s="36">
        <f>COUNTIF('Rocky Mountain'!$C:$C,'Market Analysis'!H48)</f>
        <v>0</v>
      </c>
      <c r="I55" s="22">
        <f>COUNTIF('Rocky Mountain'!$C:$C,'Market Analysis'!I48)</f>
        <v>3</v>
      </c>
      <c r="J55" s="36">
        <f>COUNTIF('Rocky Mountain'!$C:$C,'Market Analysis'!J48)</f>
        <v>0</v>
      </c>
      <c r="K55" s="22">
        <f>COUNTIF('Rocky Mountain'!$C:$C,'Market Analysis'!K48)</f>
        <v>3</v>
      </c>
      <c r="L55" s="22">
        <f>COUNTIF('Rocky Mountain'!$C:$C,'Market Analysis'!L48)</f>
        <v>1</v>
      </c>
      <c r="M55" s="36">
        <f>COUNTIF('Rocky Mountain'!$C:$C,'Market Analysis'!M48)</f>
        <v>0</v>
      </c>
      <c r="N55" s="22">
        <f t="shared" si="8"/>
        <v>7</v>
      </c>
    </row>
    <row r="56" spans="1:14" ht="15" thickBot="1" x14ac:dyDescent="0.2">
      <c r="A56" s="19">
        <v>5</v>
      </c>
      <c r="B56" s="22" t="s">
        <v>27</v>
      </c>
      <c r="C56" s="39">
        <v>353.8523076923077</v>
      </c>
      <c r="D56" s="39">
        <f t="shared" si="9"/>
        <v>39.618307692307667</v>
      </c>
      <c r="E56" s="34">
        <f t="shared" si="10"/>
        <v>475.419692307692</v>
      </c>
      <c r="G56" s="26" t="s">
        <v>510</v>
      </c>
      <c r="H56" s="22">
        <f t="shared" ref="H56:N56" si="11">SUM(H49:H55)</f>
        <v>6</v>
      </c>
      <c r="I56" s="22">
        <f t="shared" si="11"/>
        <v>25</v>
      </c>
      <c r="J56" s="22">
        <f t="shared" si="11"/>
        <v>7</v>
      </c>
      <c r="K56" s="22">
        <f t="shared" si="11"/>
        <v>35</v>
      </c>
      <c r="L56" s="22">
        <f t="shared" si="11"/>
        <v>13</v>
      </c>
      <c r="M56" s="36">
        <f t="shared" si="11"/>
        <v>0</v>
      </c>
      <c r="N56" s="44">
        <f t="shared" si="11"/>
        <v>86</v>
      </c>
    </row>
    <row r="57" spans="1:14" ht="15" thickTop="1" x14ac:dyDescent="0.15">
      <c r="A57" s="19">
        <v>6</v>
      </c>
      <c r="B57" s="22" t="s">
        <v>518</v>
      </c>
      <c r="C57" s="39">
        <v>0</v>
      </c>
      <c r="D57" s="36"/>
      <c r="E57" s="37"/>
    </row>
    <row r="61" spans="1:14" x14ac:dyDescent="0.15">
      <c r="H61" s="15"/>
    </row>
    <row r="62" spans="1:14" x14ac:dyDescent="0.15">
      <c r="H62" s="15"/>
    </row>
    <row r="63" spans="1:14" x14ac:dyDescent="0.15">
      <c r="H63" s="15"/>
    </row>
    <row r="64" spans="1:14" x14ac:dyDescent="0.15">
      <c r="H64" s="15"/>
    </row>
  </sheetData>
  <mergeCells count="11">
    <mergeCell ref="B52:C52"/>
    <mergeCell ref="N6:O6"/>
    <mergeCell ref="G28:H28"/>
    <mergeCell ref="G37:H37"/>
    <mergeCell ref="G18:H18"/>
    <mergeCell ref="B43:C43"/>
    <mergeCell ref="A18:B18"/>
    <mergeCell ref="A6:B6"/>
    <mergeCell ref="K6:L6"/>
    <mergeCell ref="B35:C35"/>
    <mergeCell ref="B26:C26"/>
  </mergeCells>
  <conditionalFormatting sqref="N8:N14">
    <cfRule type="cellIs" dxfId="3" priority="2" stopIfTrue="1" operator="greaterThan">
      <formula>0</formula>
    </cfRule>
  </conditionalFormatting>
  <conditionalFormatting sqref="O8:O14">
    <cfRule type="cellIs" dxfId="2" priority="1" stopIfTrue="1" operator="greaterThan">
      <formula>1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3A4F-ACAB-3245-B5AE-EAC5938001A4}">
  <dimension ref="A2:X98"/>
  <sheetViews>
    <sheetView tabSelected="1" topLeftCell="A8" zoomScaleNormal="100" workbookViewId="0">
      <selection activeCell="I41" sqref="I41"/>
    </sheetView>
  </sheetViews>
  <sheetFormatPr baseColWidth="10" defaultRowHeight="14" x14ac:dyDescent="0.15"/>
  <cols>
    <col min="1" max="1" width="10.83203125" style="14"/>
    <col min="2" max="2" width="16.33203125" style="38" customWidth="1"/>
    <col min="3" max="3" width="23.1640625" style="38" customWidth="1"/>
    <col min="4" max="4" width="17.6640625" style="38" customWidth="1"/>
    <col min="5" max="6" width="11.33203125" style="14" customWidth="1"/>
    <col min="7" max="7" width="25.83203125" style="38" customWidth="1"/>
    <col min="8" max="8" width="24.1640625" style="14" bestFit="1" customWidth="1"/>
    <col min="9" max="9" width="24.6640625" style="14" bestFit="1" customWidth="1"/>
    <col min="10" max="10" width="20.33203125" style="14" bestFit="1" customWidth="1"/>
    <col min="11" max="11" width="26.6640625" style="15" customWidth="1"/>
    <col min="12" max="13" width="21" style="14" customWidth="1"/>
    <col min="14" max="14" width="33.33203125" style="14" customWidth="1"/>
    <col min="15" max="15" width="24.33203125" style="14" customWidth="1"/>
    <col min="16" max="16" width="10.83203125" style="14"/>
    <col min="17" max="17" width="24.6640625" style="14" customWidth="1"/>
    <col min="18" max="18" width="1.6640625" style="14" customWidth="1"/>
    <col min="19" max="19" width="15" style="14" customWidth="1"/>
    <col min="20" max="20" width="1.6640625" style="14" customWidth="1"/>
    <col min="21" max="21" width="18.33203125" style="14" customWidth="1"/>
    <col min="22" max="22" width="1.83203125" style="14" customWidth="1"/>
    <col min="23" max="23" width="17.6640625" style="14" customWidth="1"/>
    <col min="24" max="16384" width="10.83203125" style="14"/>
  </cols>
  <sheetData>
    <row r="2" spans="1:15" x14ac:dyDescent="0.15">
      <c r="A2" s="14" t="s">
        <v>26</v>
      </c>
      <c r="B2" s="38" t="s">
        <v>41</v>
      </c>
    </row>
    <row r="3" spans="1:15" x14ac:dyDescent="0.15">
      <c r="A3" s="14" t="s">
        <v>43</v>
      </c>
      <c r="B3" s="38" t="s">
        <v>44</v>
      </c>
    </row>
    <row r="4" spans="1:15" x14ac:dyDescent="0.15">
      <c r="A4" s="14" t="s">
        <v>32</v>
      </c>
      <c r="B4" s="38" t="s">
        <v>40</v>
      </c>
    </row>
    <row r="6" spans="1:15" x14ac:dyDescent="0.15">
      <c r="A6" s="51" t="s">
        <v>511</v>
      </c>
      <c r="B6" s="51"/>
      <c r="C6" s="16" t="s">
        <v>509</v>
      </c>
      <c r="D6" s="16" t="s">
        <v>499</v>
      </c>
      <c r="E6" s="17"/>
      <c r="F6" s="16" t="s">
        <v>519</v>
      </c>
      <c r="G6" s="16" t="s">
        <v>526</v>
      </c>
      <c r="H6" s="18" t="s">
        <v>527</v>
      </c>
      <c r="I6" s="16" t="s">
        <v>505</v>
      </c>
      <c r="K6" s="51" t="s">
        <v>500</v>
      </c>
      <c r="L6" s="51"/>
      <c r="M6" s="15"/>
      <c r="N6" s="51" t="s">
        <v>520</v>
      </c>
      <c r="O6" s="51"/>
    </row>
    <row r="7" spans="1:15" x14ac:dyDescent="0.15">
      <c r="A7" s="19">
        <v>1</v>
      </c>
      <c r="B7" s="42" t="s">
        <v>30</v>
      </c>
      <c r="C7" s="22">
        <f>COUNTIF(CO_edit!E:E,'Market Analysis- Graphs'!A7)</f>
        <v>6</v>
      </c>
      <c r="D7" s="40">
        <f t="shared" ref="D7:D12" si="0">C7/$C$13</f>
        <v>6.9767441860465115E-2</v>
      </c>
      <c r="E7" s="21"/>
      <c r="F7" s="22" t="s">
        <v>493</v>
      </c>
      <c r="G7" s="42" t="s">
        <v>47</v>
      </c>
      <c r="H7" s="19">
        <f>COUNTIF(CO_edit!C:C,'Market Analysis- Graphs'!G7)</f>
        <v>22</v>
      </c>
      <c r="I7" s="20">
        <f>H7/$H$14</f>
        <v>0.2558139534883721</v>
      </c>
      <c r="K7" s="23" t="s">
        <v>526</v>
      </c>
      <c r="L7" s="24" t="s">
        <v>507</v>
      </c>
      <c r="M7" s="24" t="s">
        <v>506</v>
      </c>
      <c r="N7" s="16" t="s">
        <v>521</v>
      </c>
      <c r="O7" s="16" t="s">
        <v>512</v>
      </c>
    </row>
    <row r="8" spans="1:15" x14ac:dyDescent="0.15">
      <c r="A8" s="19">
        <v>2</v>
      </c>
      <c r="B8" s="43" t="s">
        <v>31</v>
      </c>
      <c r="C8" s="22">
        <f>COUNTIF(CO_edit!E:E,'Market Analysis- Graphs'!A8)</f>
        <v>25</v>
      </c>
      <c r="D8" s="40">
        <f t="shared" si="0"/>
        <v>0.29069767441860467</v>
      </c>
      <c r="E8" s="21"/>
      <c r="F8" s="22" t="s">
        <v>495</v>
      </c>
      <c r="G8" s="42" t="s">
        <v>21</v>
      </c>
      <c r="H8" s="19">
        <f>COUNTIF(CO_edit!C:C,'Market Analysis- Graphs'!G8)</f>
        <v>16</v>
      </c>
      <c r="I8" s="20">
        <f>H8/$H$14</f>
        <v>0.18604651162790697</v>
      </c>
      <c r="K8" s="19" t="s">
        <v>47</v>
      </c>
      <c r="L8" s="29">
        <f>Anthem!I3</f>
        <v>313.88636363636368</v>
      </c>
      <c r="M8" s="29">
        <v>289.71534883720921</v>
      </c>
      <c r="N8" s="40">
        <f>(L8-$L$16)/$L$16</f>
        <v>8.343021830278019E-2</v>
      </c>
      <c r="O8" s="39">
        <f>L8-$L$16</f>
        <v>24.171014799154477</v>
      </c>
    </row>
    <row r="9" spans="1:15" x14ac:dyDescent="0.15">
      <c r="A9" s="19">
        <v>3</v>
      </c>
      <c r="B9" s="43" t="s">
        <v>29</v>
      </c>
      <c r="C9" s="22">
        <f>COUNTIF(CO_edit!E:E,'Market Analysis- Graphs'!A9)</f>
        <v>7</v>
      </c>
      <c r="D9" s="40">
        <f t="shared" si="0"/>
        <v>8.1395348837209308E-2</v>
      </c>
      <c r="E9" s="21"/>
      <c r="F9" s="25" t="s">
        <v>493</v>
      </c>
      <c r="G9" s="42" t="s">
        <v>22</v>
      </c>
      <c r="H9" s="19">
        <f>COUNTIF(CO_edit!C:C,'Market Analysis- Graphs'!G11)</f>
        <v>9</v>
      </c>
      <c r="I9" s="20">
        <f>H9/$H$14</f>
        <v>0.10465116279069768</v>
      </c>
      <c r="K9" s="19" t="s">
        <v>124</v>
      </c>
      <c r="L9" s="29">
        <f>Cigna!I3</f>
        <v>297.87111111111119</v>
      </c>
      <c r="M9" s="29">
        <v>289.71534883720921</v>
      </c>
      <c r="N9" s="40">
        <f>(L9-$L$16)/$L$16</f>
        <v>2.8150949912166028E-2</v>
      </c>
      <c r="O9" s="39">
        <f>L9-$L$16</f>
        <v>8.1557622739019848</v>
      </c>
    </row>
    <row r="10" spans="1:15" x14ac:dyDescent="0.15">
      <c r="A10" s="19">
        <v>4</v>
      </c>
      <c r="B10" s="43" t="s">
        <v>28</v>
      </c>
      <c r="C10" s="22">
        <f>COUNTIF(CO_edit!E:E,'Market Analysis- Graphs'!A10)</f>
        <v>35</v>
      </c>
      <c r="D10" s="40">
        <f t="shared" si="0"/>
        <v>0.40697674418604651</v>
      </c>
      <c r="E10" s="21"/>
      <c r="F10" s="25" t="s">
        <v>495</v>
      </c>
      <c r="G10" s="42" t="s">
        <v>184</v>
      </c>
      <c r="H10" s="19">
        <f>COUNTIF(CO_edit!C:C,'Market Analysis- Graphs'!G12)</f>
        <v>8</v>
      </c>
      <c r="I10" s="20">
        <f>H10/$H$14</f>
        <v>9.3023255813953487E-2</v>
      </c>
      <c r="K10" s="19" t="s">
        <v>22</v>
      </c>
      <c r="L10" s="29">
        <f>KP!I4</f>
        <v>295.77</v>
      </c>
      <c r="M10" s="29">
        <v>289.71534883720921</v>
      </c>
      <c r="N10" s="40">
        <f>(L10-$L$16)/$L$16</f>
        <v>2.089862061879531E-2</v>
      </c>
      <c r="O10" s="39">
        <f>L10-$L$16</f>
        <v>6.0546511627907762</v>
      </c>
    </row>
    <row r="11" spans="1:15" x14ac:dyDescent="0.15">
      <c r="A11" s="19">
        <v>5</v>
      </c>
      <c r="B11" s="43" t="s">
        <v>27</v>
      </c>
      <c r="C11" s="22">
        <f>COUNTIF(CO_edit!E:E,'Market Analysis- Graphs'!A11)</f>
        <v>13</v>
      </c>
      <c r="D11" s="40">
        <f t="shared" si="0"/>
        <v>0.15116279069767441</v>
      </c>
      <c r="E11" s="21"/>
      <c r="F11" s="25" t="s">
        <v>495</v>
      </c>
      <c r="G11" s="42" t="s">
        <v>124</v>
      </c>
      <c r="H11" s="19">
        <f>COUNTIF(CO_edit!C:C,'Market Analysis- Graphs'!G9)</f>
        <v>12</v>
      </c>
      <c r="I11" s="20">
        <f>H11/$H$14</f>
        <v>0.13953488372093023</v>
      </c>
      <c r="K11" s="19" t="s">
        <v>21</v>
      </c>
      <c r="L11" s="29">
        <f>'Bright Health'!H3</f>
        <v>281.26187499999997</v>
      </c>
      <c r="M11" s="29">
        <v>289.71534883720921</v>
      </c>
      <c r="N11" s="40">
        <f>(L11-$L$16)/$L$16</f>
        <v>-2.9178550156689246E-2</v>
      </c>
      <c r="O11" s="39">
        <f>L11-$L$16</f>
        <v>-8.4534738372092306</v>
      </c>
    </row>
    <row r="12" spans="1:15" x14ac:dyDescent="0.15">
      <c r="A12" s="19">
        <v>6</v>
      </c>
      <c r="B12" s="43" t="s">
        <v>518</v>
      </c>
      <c r="C12" s="36">
        <f>COUNTIF(CO_edit!E:E,'Market Analysis- Graphs'!A12)</f>
        <v>0</v>
      </c>
      <c r="D12" s="40">
        <f t="shared" si="0"/>
        <v>0</v>
      </c>
      <c r="E12" s="21"/>
      <c r="F12" s="25" t="s">
        <v>493</v>
      </c>
      <c r="G12" s="42" t="s">
        <v>143</v>
      </c>
      <c r="H12" s="19">
        <f>COUNTIF(CO_edit!C:C,'Market Analysis- Graphs'!G10)</f>
        <v>12</v>
      </c>
      <c r="I12" s="20">
        <f>H12/$H$14</f>
        <v>0.13953488372093023</v>
      </c>
      <c r="K12" s="19" t="s">
        <v>209</v>
      </c>
      <c r="L12" s="29">
        <f>'Rocky Mountain'!I3</f>
        <v>277.93714285714287</v>
      </c>
      <c r="M12" s="29">
        <v>289.71534883720921</v>
      </c>
      <c r="N12" s="40">
        <f>(L12-$L$16)/$L$16</f>
        <v>-4.0654407946761895E-2</v>
      </c>
      <c r="O12" s="39">
        <f>L12-$L$16</f>
        <v>-11.778205980066332</v>
      </c>
    </row>
    <row r="13" spans="1:15" x14ac:dyDescent="0.15">
      <c r="B13" s="26" t="s">
        <v>510</v>
      </c>
      <c r="C13" s="22">
        <f>SUM(C7:C12)</f>
        <v>86</v>
      </c>
      <c r="E13" s="21"/>
      <c r="F13" s="25" t="s">
        <v>493</v>
      </c>
      <c r="G13" s="42" t="s">
        <v>209</v>
      </c>
      <c r="H13" s="19">
        <f>COUNTIF(CO_edit!C:C,'Market Analysis- Graphs'!G13)</f>
        <v>7</v>
      </c>
      <c r="I13" s="20">
        <f>H13/$H$14</f>
        <v>8.1395348837209308E-2</v>
      </c>
      <c r="K13" s="19" t="s">
        <v>143</v>
      </c>
      <c r="L13" s="29">
        <f>Friday!I3</f>
        <v>268.93875000000003</v>
      </c>
      <c r="M13" s="29">
        <v>289.71534883720921</v>
      </c>
      <c r="N13" s="40">
        <f>(L13-$L$16)/$L$16</f>
        <v>-7.1713835392558128E-2</v>
      </c>
      <c r="O13" s="39">
        <f>L13-$L$16</f>
        <v>-20.776598837209178</v>
      </c>
    </row>
    <row r="14" spans="1:15" x14ac:dyDescent="0.15">
      <c r="G14" s="27" t="s">
        <v>510</v>
      </c>
      <c r="H14" s="19">
        <f>SUM(H7:H13)</f>
        <v>86</v>
      </c>
      <c r="K14" s="19" t="s">
        <v>184</v>
      </c>
      <c r="L14" s="29">
        <f>Oscar!I3</f>
        <v>265.2233333333333</v>
      </c>
      <c r="M14" s="29">
        <v>289.71534883720921</v>
      </c>
      <c r="N14" s="40">
        <f>(L14-$L$16)/$L$16</f>
        <v>-8.4538204835111957E-2</v>
      </c>
      <c r="O14" s="39">
        <f>L14-$L$16</f>
        <v>-24.492015503875905</v>
      </c>
    </row>
    <row r="16" spans="1:15" x14ac:dyDescent="0.15">
      <c r="K16" s="19" t="s">
        <v>501</v>
      </c>
      <c r="L16" s="29">
        <f>AVERAGE(CO_edit!H2:H87)</f>
        <v>289.71534883720921</v>
      </c>
      <c r="M16" s="32"/>
    </row>
    <row r="18" spans="1:16" x14ac:dyDescent="0.15">
      <c r="A18" s="52" t="s">
        <v>497</v>
      </c>
      <c r="B18" s="53"/>
      <c r="C18" s="16" t="s">
        <v>509</v>
      </c>
      <c r="D18" s="16" t="s">
        <v>502</v>
      </c>
      <c r="G18" s="51" t="s">
        <v>524</v>
      </c>
      <c r="H18" s="51"/>
      <c r="M18" s="15"/>
      <c r="N18" s="15"/>
    </row>
    <row r="19" spans="1:16" x14ac:dyDescent="0.15">
      <c r="A19" s="19">
        <v>1</v>
      </c>
      <c r="B19" s="22" t="s">
        <v>492</v>
      </c>
      <c r="C19" s="36">
        <f>-COUNTIF(CO!F:F,'Market Analysis- Graphs'!A19)</f>
        <v>0</v>
      </c>
      <c r="D19" s="40">
        <f>C19/$C$23</f>
        <v>0</v>
      </c>
      <c r="G19" s="16" t="s">
        <v>511</v>
      </c>
      <c r="H19" s="16" t="s">
        <v>531</v>
      </c>
      <c r="I19" s="16" t="s">
        <v>532</v>
      </c>
      <c r="J19" s="16" t="s">
        <v>533</v>
      </c>
      <c r="K19" s="28" t="s">
        <v>534</v>
      </c>
      <c r="L19" s="16" t="s">
        <v>535</v>
      </c>
      <c r="M19" s="16" t="s">
        <v>536</v>
      </c>
      <c r="N19" s="16" t="s">
        <v>537</v>
      </c>
      <c r="P19"/>
    </row>
    <row r="20" spans="1:16" x14ac:dyDescent="0.15">
      <c r="A20" s="19">
        <v>2</v>
      </c>
      <c r="B20" s="22" t="s">
        <v>493</v>
      </c>
      <c r="C20" s="22">
        <f>COUNTIF(CO!F:F,'Market Analysis- Graphs'!A20)</f>
        <v>49</v>
      </c>
      <c r="D20" s="40">
        <f>C20/$C$23</f>
        <v>0.56976744186046513</v>
      </c>
      <c r="G20" s="42" t="s">
        <v>30</v>
      </c>
      <c r="H20" s="29">
        <v>226.49</v>
      </c>
      <c r="I20" s="29">
        <v>188.5</v>
      </c>
      <c r="J20" s="30" t="s">
        <v>517</v>
      </c>
      <c r="K20" s="11">
        <v>180.12</v>
      </c>
      <c r="L20" s="29">
        <v>209.2</v>
      </c>
      <c r="M20" s="29">
        <v>195.42</v>
      </c>
      <c r="N20" s="30" t="s">
        <v>517</v>
      </c>
    </row>
    <row r="21" spans="1:16" x14ac:dyDescent="0.15">
      <c r="A21" s="19">
        <v>3</v>
      </c>
      <c r="B21" s="22" t="s">
        <v>494</v>
      </c>
      <c r="C21" s="36">
        <f>-COUNTIF(CO!F:F,'Market Analysis- Graphs'!A21)</f>
        <v>0</v>
      </c>
      <c r="D21" s="40">
        <f>C21/$C$23</f>
        <v>0</v>
      </c>
      <c r="G21" s="42" t="s">
        <v>31</v>
      </c>
      <c r="H21" s="29">
        <v>271.79124999999999</v>
      </c>
      <c r="I21" s="29">
        <v>247.83600000000001</v>
      </c>
      <c r="J21" s="29">
        <v>263.86333333333334</v>
      </c>
      <c r="K21" s="29">
        <v>250.36</v>
      </c>
      <c r="L21" s="29">
        <v>256.3725</v>
      </c>
      <c r="M21" s="30" t="s">
        <v>517</v>
      </c>
      <c r="N21" s="29">
        <v>240.62666666666667</v>
      </c>
    </row>
    <row r="22" spans="1:16" x14ac:dyDescent="0.15">
      <c r="A22" s="19">
        <v>4</v>
      </c>
      <c r="B22" s="22" t="s">
        <v>495</v>
      </c>
      <c r="C22" s="22">
        <f>COUNTIF(CO!F:F,'Market Analysis- Graphs'!A22)</f>
        <v>37</v>
      </c>
      <c r="D22" s="40">
        <f>C22/$C$23</f>
        <v>0.43023255813953487</v>
      </c>
      <c r="G22" s="42" t="s">
        <v>29</v>
      </c>
      <c r="H22" s="30" t="s">
        <v>517</v>
      </c>
      <c r="I22" s="30" t="s">
        <v>517</v>
      </c>
      <c r="J22" s="29">
        <v>253.23</v>
      </c>
      <c r="K22" s="29">
        <v>212.9</v>
      </c>
      <c r="L22" s="30" t="s">
        <v>517</v>
      </c>
      <c r="M22" s="29">
        <v>234.34200000000001</v>
      </c>
      <c r="N22" s="30" t="s">
        <v>517</v>
      </c>
    </row>
    <row r="23" spans="1:16" x14ac:dyDescent="0.15">
      <c r="B23" s="26" t="s">
        <v>508</v>
      </c>
      <c r="C23" s="22">
        <f>SUM(C19:C22)</f>
        <v>86</v>
      </c>
      <c r="G23" s="42" t="s">
        <v>28</v>
      </c>
      <c r="H23" s="45">
        <v>345.94999999999993</v>
      </c>
      <c r="I23" s="29">
        <v>299.72000000000003</v>
      </c>
      <c r="J23" s="29">
        <v>301.89333333333332</v>
      </c>
      <c r="K23" s="29">
        <v>295.26499999999999</v>
      </c>
      <c r="L23" s="29">
        <v>322.4975</v>
      </c>
      <c r="M23" s="29">
        <v>294.62399999999997</v>
      </c>
      <c r="N23" s="29">
        <v>293.87</v>
      </c>
    </row>
    <row r="24" spans="1:16" x14ac:dyDescent="0.15">
      <c r="G24" s="42" t="s">
        <v>27</v>
      </c>
      <c r="H24" s="29">
        <v>409.34500000000003</v>
      </c>
      <c r="I24" s="29">
        <v>337.375</v>
      </c>
      <c r="J24" s="29">
        <v>365.16999999999996</v>
      </c>
      <c r="K24" s="29">
        <v>333.62</v>
      </c>
      <c r="L24" s="29">
        <v>341.52</v>
      </c>
      <c r="M24" s="29">
        <v>342.43</v>
      </c>
      <c r="N24" s="29">
        <v>342.07</v>
      </c>
    </row>
    <row r="25" spans="1:16" x14ac:dyDescent="0.15">
      <c r="G25" s="42" t="s">
        <v>518</v>
      </c>
      <c r="H25" s="30" t="s">
        <v>517</v>
      </c>
      <c r="I25" s="30" t="s">
        <v>517</v>
      </c>
      <c r="J25" s="30" t="s">
        <v>517</v>
      </c>
      <c r="K25" s="30" t="s">
        <v>517</v>
      </c>
      <c r="L25" s="30" t="s">
        <v>517</v>
      </c>
      <c r="M25" s="30" t="s">
        <v>517</v>
      </c>
      <c r="N25" s="30" t="s">
        <v>517</v>
      </c>
    </row>
    <row r="26" spans="1:16" ht="33" customHeight="1" x14ac:dyDescent="0.15">
      <c r="A26" s="31"/>
      <c r="B26" s="51" t="s">
        <v>515</v>
      </c>
      <c r="C26" s="51"/>
      <c r="D26" s="49" t="s">
        <v>529</v>
      </c>
      <c r="E26" s="50" t="s">
        <v>530</v>
      </c>
      <c r="H26" s="32"/>
      <c r="I26" s="32"/>
      <c r="J26" s="32"/>
      <c r="K26" s="33"/>
      <c r="L26" s="32"/>
      <c r="M26" s="32"/>
      <c r="N26" s="32"/>
    </row>
    <row r="27" spans="1:16" x14ac:dyDescent="0.15">
      <c r="A27" s="19">
        <v>1</v>
      </c>
      <c r="B27" s="42" t="s">
        <v>30</v>
      </c>
      <c r="C27" s="39">
        <f>AVERAGEIF(CO_edit!E:E,'Market Analysis- Graphs'!A27,CO_edit!H:H)</f>
        <v>204.37</v>
      </c>
      <c r="D27" s="36"/>
      <c r="E27" s="37"/>
    </row>
    <row r="28" spans="1:16" x14ac:dyDescent="0.15">
      <c r="A28" s="19">
        <v>2</v>
      </c>
      <c r="B28" s="42" t="s">
        <v>31</v>
      </c>
      <c r="C28" s="39">
        <f>AVERAGEIF(CO_edit!E:E,'Market Analysis- Graphs'!A28,CO_edit!H:H)</f>
        <v>258.12760000000003</v>
      </c>
      <c r="D28" s="39">
        <f>C28-C27</f>
        <v>53.757600000000025</v>
      </c>
      <c r="E28" s="34">
        <f>D28*12</f>
        <v>645.0912000000003</v>
      </c>
      <c r="G28" s="51" t="s">
        <v>523</v>
      </c>
      <c r="H28" s="51"/>
    </row>
    <row r="29" spans="1:16" x14ac:dyDescent="0.15">
      <c r="A29" s="19">
        <v>3</v>
      </c>
      <c r="B29" s="42" t="s">
        <v>29</v>
      </c>
      <c r="C29" s="39">
        <f>AVERAGEIF(CO_edit!E:E,'Market Analysis- Graphs'!A29,CO_edit!H:H)</f>
        <v>233.97714285714284</v>
      </c>
      <c r="D29" s="39">
        <f>C29-C28</f>
        <v>-24.150457142857192</v>
      </c>
      <c r="E29" s="34">
        <f t="shared" ref="E29:E30" si="1">D29*12</f>
        <v>-289.80548571428631</v>
      </c>
      <c r="G29" s="16" t="s">
        <v>511</v>
      </c>
      <c r="H29" s="16" t="s">
        <v>47</v>
      </c>
      <c r="I29" s="16" t="s">
        <v>21</v>
      </c>
      <c r="J29" s="16" t="s">
        <v>124</v>
      </c>
      <c r="K29" s="28" t="s">
        <v>143</v>
      </c>
      <c r="L29" s="16" t="s">
        <v>22</v>
      </c>
      <c r="M29" s="16" t="s">
        <v>184</v>
      </c>
      <c r="N29" s="16" t="s">
        <v>209</v>
      </c>
      <c r="O29" s="16" t="s">
        <v>528</v>
      </c>
    </row>
    <row r="30" spans="1:16" x14ac:dyDescent="0.15">
      <c r="A30" s="19">
        <v>4</v>
      </c>
      <c r="B30" s="42" t="s">
        <v>28</v>
      </c>
      <c r="C30" s="39">
        <f>AVERAGEIF(CO_edit!E:E,'Market Analysis- Graphs'!A30,CO_edit!H:H)</f>
        <v>314.23400000000004</v>
      </c>
      <c r="D30" s="39">
        <f>C30-C29</f>
        <v>80.2568571428572</v>
      </c>
      <c r="E30" s="34">
        <f t="shared" si="1"/>
        <v>963.0822857142864</v>
      </c>
      <c r="G30" s="42" t="s">
        <v>30</v>
      </c>
      <c r="H30" s="41" t="s">
        <v>517</v>
      </c>
      <c r="I30" s="36" t="s">
        <v>517</v>
      </c>
      <c r="J30" s="36" t="s">
        <v>517</v>
      </c>
      <c r="K30" s="46" t="s">
        <v>517</v>
      </c>
      <c r="L30" s="36" t="s">
        <v>517</v>
      </c>
      <c r="M30" s="36" t="s">
        <v>517</v>
      </c>
      <c r="N30" s="36" t="s">
        <v>517</v>
      </c>
      <c r="O30" s="36"/>
    </row>
    <row r="31" spans="1:16" x14ac:dyDescent="0.15">
      <c r="A31" s="19">
        <v>5</v>
      </c>
      <c r="B31" s="42" t="s">
        <v>27</v>
      </c>
      <c r="C31" s="39">
        <f>AVERAGEIF(CO_edit!E:E,'Market Analysis- Graphs'!A31,CO_edit!H:H)</f>
        <v>353.8523076923077</v>
      </c>
      <c r="D31" s="39">
        <f>C31-C30</f>
        <v>39.618307692307667</v>
      </c>
      <c r="E31" s="34">
        <f>D31*12</f>
        <v>475.419692307692</v>
      </c>
      <c r="G31" s="42" t="s">
        <v>31</v>
      </c>
      <c r="H31" s="39">
        <f>H21-H20</f>
        <v>45.301249999999982</v>
      </c>
      <c r="I31" s="39">
        <f>I21-I20</f>
        <v>59.336000000000013</v>
      </c>
      <c r="J31" s="36" t="s">
        <v>517</v>
      </c>
      <c r="K31" s="47">
        <f>K21-K20</f>
        <v>70.240000000000009</v>
      </c>
      <c r="L31" s="39">
        <f>L21-L20</f>
        <v>47.172500000000014</v>
      </c>
      <c r="M31" s="36" t="s">
        <v>517</v>
      </c>
      <c r="N31" s="36" t="s">
        <v>517</v>
      </c>
      <c r="O31" s="39">
        <f>AVERAGE(H31,I31,K31,L31)</f>
        <v>55.512437500000004</v>
      </c>
    </row>
    <row r="32" spans="1:16" x14ac:dyDescent="0.15">
      <c r="A32" s="19">
        <v>6</v>
      </c>
      <c r="B32" s="42" t="s">
        <v>518</v>
      </c>
      <c r="C32" s="41">
        <v>0</v>
      </c>
      <c r="D32" s="36"/>
      <c r="E32" s="37"/>
      <c r="G32" s="42" t="s">
        <v>29</v>
      </c>
      <c r="H32" s="36" t="s">
        <v>517</v>
      </c>
      <c r="I32" s="36" t="s">
        <v>517</v>
      </c>
      <c r="J32" s="39">
        <f t="shared" ref="J32:K34" si="2">J22-J21</f>
        <v>-10.633333333333354</v>
      </c>
      <c r="K32" s="29">
        <f t="shared" si="2"/>
        <v>-37.460000000000008</v>
      </c>
      <c r="L32" s="36" t="s">
        <v>517</v>
      </c>
      <c r="M32" s="39">
        <f>M22-M20</f>
        <v>38.922000000000025</v>
      </c>
      <c r="N32" s="36" t="s">
        <v>517</v>
      </c>
      <c r="O32" s="39">
        <f>AVERAGE(J32,K32)</f>
        <v>-24.046666666666681</v>
      </c>
    </row>
    <row r="33" spans="1:24" x14ac:dyDescent="0.15">
      <c r="G33" s="42" t="s">
        <v>28</v>
      </c>
      <c r="H33" s="39">
        <f>H23-H21</f>
        <v>74.158749999999941</v>
      </c>
      <c r="I33" s="39">
        <f>I23-I21</f>
        <v>51.884000000000015</v>
      </c>
      <c r="J33" s="39">
        <f t="shared" si="2"/>
        <v>48.663333333333327</v>
      </c>
      <c r="K33" s="29">
        <f t="shared" si="2"/>
        <v>82.364999999999981</v>
      </c>
      <c r="L33" s="39">
        <f>L23-L21</f>
        <v>66.125</v>
      </c>
      <c r="M33" s="39">
        <f>M23-M22</f>
        <v>60.281999999999954</v>
      </c>
      <c r="N33" s="39">
        <f>N23-N21</f>
        <v>53.243333333333339</v>
      </c>
      <c r="O33" s="39">
        <f>AVERAGE(H33:N33)</f>
        <v>62.388773809523791</v>
      </c>
    </row>
    <row r="34" spans="1:24" x14ac:dyDescent="0.15">
      <c r="G34" s="42" t="s">
        <v>27</v>
      </c>
      <c r="H34" s="48">
        <f>H24-H23</f>
        <v>63.395000000000095</v>
      </c>
      <c r="I34" s="39">
        <f>I24-I23</f>
        <v>37.654999999999973</v>
      </c>
      <c r="J34" s="39">
        <f t="shared" si="2"/>
        <v>63.276666666666642</v>
      </c>
      <c r="K34" s="29">
        <f t="shared" si="2"/>
        <v>38.355000000000018</v>
      </c>
      <c r="L34" s="39">
        <f>L24-L23</f>
        <v>19.02249999999998</v>
      </c>
      <c r="M34" s="39">
        <f>M24-M23</f>
        <v>47.80600000000004</v>
      </c>
      <c r="N34" s="39">
        <f>N24-N23</f>
        <v>48.199999999999989</v>
      </c>
      <c r="O34" s="39">
        <f>AVERAGE(H34:N34)</f>
        <v>45.38716666666668</v>
      </c>
      <c r="P34" s="56"/>
      <c r="Q34" s="56"/>
      <c r="R34" s="56"/>
      <c r="S34" s="56"/>
      <c r="T34" s="56"/>
      <c r="U34" s="56"/>
      <c r="V34" s="56"/>
      <c r="W34" s="56"/>
      <c r="X34" s="56"/>
    </row>
    <row r="35" spans="1:24" ht="16" x14ac:dyDescent="0.2">
      <c r="A35" s="35"/>
      <c r="B35" s="51" t="s">
        <v>514</v>
      </c>
      <c r="C35" s="51"/>
      <c r="D35" s="45"/>
      <c r="E35" s="32"/>
      <c r="G35" s="42" t="s">
        <v>518</v>
      </c>
      <c r="H35" s="30" t="s">
        <v>517</v>
      </c>
      <c r="I35" s="30" t="s">
        <v>517</v>
      </c>
      <c r="J35" s="30" t="s">
        <v>517</v>
      </c>
      <c r="K35" s="30" t="s">
        <v>517</v>
      </c>
      <c r="L35" s="30" t="s">
        <v>517</v>
      </c>
      <c r="M35" s="30" t="s">
        <v>517</v>
      </c>
      <c r="N35" s="30" t="s">
        <v>517</v>
      </c>
      <c r="O35" s="36"/>
      <c r="P35" s="56"/>
      <c r="Q35" s="56"/>
      <c r="R35" s="56"/>
      <c r="S35" s="56"/>
      <c r="T35" s="56"/>
      <c r="U35" s="57"/>
      <c r="V35" s="57"/>
      <c r="W35" s="57"/>
      <c r="X35" s="56"/>
    </row>
    <row r="36" spans="1:24" ht="18" x14ac:dyDescent="0.2">
      <c r="A36" s="19">
        <v>1</v>
      </c>
      <c r="B36" s="22" t="s">
        <v>492</v>
      </c>
      <c r="C36" s="41">
        <v>0</v>
      </c>
      <c r="P36" s="56"/>
      <c r="Q36" s="68" t="s">
        <v>550</v>
      </c>
      <c r="R36" s="57"/>
      <c r="S36" s="57"/>
      <c r="T36" s="57"/>
      <c r="U36" s="57"/>
      <c r="V36" s="57"/>
      <c r="W36" s="57"/>
      <c r="X36" s="56"/>
    </row>
    <row r="37" spans="1:24" ht="16" x14ac:dyDescent="0.2">
      <c r="A37" s="19">
        <v>2</v>
      </c>
      <c r="B37" s="22" t="s">
        <v>493</v>
      </c>
      <c r="C37" s="39">
        <f>AVERAGEIF(CO_edit!G:G,'Market Analysis- Graphs'!A37,CO_edit!H:H)</f>
        <v>296.97571428571433</v>
      </c>
      <c r="G37" s="51" t="s">
        <v>522</v>
      </c>
      <c r="H37" s="51"/>
      <c r="P37" s="56"/>
      <c r="Q37" s="57"/>
      <c r="R37" s="57"/>
      <c r="S37" s="57"/>
      <c r="T37" s="57"/>
      <c r="U37" s="57"/>
      <c r="V37" s="57"/>
      <c r="W37" s="57"/>
      <c r="X37" s="56"/>
    </row>
    <row r="38" spans="1:24" ht="16" x14ac:dyDescent="0.2">
      <c r="A38" s="19">
        <v>3</v>
      </c>
      <c r="B38" s="22" t="s">
        <v>494</v>
      </c>
      <c r="C38" s="41">
        <v>0</v>
      </c>
      <c r="G38" s="16" t="s">
        <v>511</v>
      </c>
      <c r="H38" s="16" t="s">
        <v>47</v>
      </c>
      <c r="I38" s="16" t="s">
        <v>21</v>
      </c>
      <c r="J38" s="16" t="s">
        <v>124</v>
      </c>
      <c r="K38" s="28" t="s">
        <v>143</v>
      </c>
      <c r="L38" s="16" t="s">
        <v>22</v>
      </c>
      <c r="M38" s="16" t="s">
        <v>184</v>
      </c>
      <c r="N38" s="16" t="s">
        <v>209</v>
      </c>
      <c r="O38" s="16" t="s">
        <v>528</v>
      </c>
      <c r="P38" s="56"/>
      <c r="Q38" s="57" t="s">
        <v>547</v>
      </c>
      <c r="R38" s="57"/>
      <c r="S38" s="67" t="s">
        <v>540</v>
      </c>
      <c r="T38" s="57"/>
      <c r="U38" s="66" t="s">
        <v>542</v>
      </c>
      <c r="V38" s="58"/>
      <c r="W38" s="66" t="s">
        <v>541</v>
      </c>
      <c r="X38" s="56"/>
    </row>
    <row r="39" spans="1:24" ht="9" customHeight="1" x14ac:dyDescent="0.2">
      <c r="A39" s="19">
        <v>4</v>
      </c>
      <c r="B39" s="22" t="s">
        <v>495</v>
      </c>
      <c r="C39" s="39">
        <f>AVERAGEIF(CO_edit!G:G,'Market Analysis- Graphs'!A39,CO_edit!H:H)</f>
        <v>280.10027027027024</v>
      </c>
      <c r="G39" s="22" t="s">
        <v>30</v>
      </c>
      <c r="H39" s="41" t="s">
        <v>517</v>
      </c>
      <c r="I39" s="36" t="s">
        <v>517</v>
      </c>
      <c r="J39" s="36" t="s">
        <v>517</v>
      </c>
      <c r="K39" s="46" t="s">
        <v>517</v>
      </c>
      <c r="L39" s="36" t="s">
        <v>517</v>
      </c>
      <c r="M39" s="36" t="s">
        <v>517</v>
      </c>
      <c r="N39" s="36" t="s">
        <v>517</v>
      </c>
      <c r="O39" s="36"/>
      <c r="P39" s="56"/>
      <c r="Q39" s="57"/>
      <c r="R39" s="57"/>
      <c r="S39" s="57"/>
      <c r="T39" s="57"/>
      <c r="U39" s="57"/>
      <c r="V39" s="57"/>
      <c r="W39" s="57"/>
      <c r="X39" s="56"/>
    </row>
    <row r="40" spans="1:24" ht="22" customHeight="1" x14ac:dyDescent="0.2">
      <c r="G40" s="22" t="s">
        <v>31</v>
      </c>
      <c r="H40" s="39">
        <f>H31*12</f>
        <v>543.61499999999978</v>
      </c>
      <c r="I40" s="39">
        <f>I31*12</f>
        <v>712.03200000000015</v>
      </c>
      <c r="J40" s="36" t="s">
        <v>517</v>
      </c>
      <c r="K40" s="47">
        <f>K31*12</f>
        <v>842.88000000000011</v>
      </c>
      <c r="L40" s="39">
        <f>L31*12</f>
        <v>566.07000000000016</v>
      </c>
      <c r="M40" s="36" t="s">
        <v>517</v>
      </c>
      <c r="N40" s="36" t="s">
        <v>517</v>
      </c>
      <c r="O40" s="39">
        <f>AVERAGE(H40:N40)</f>
        <v>666.14925000000005</v>
      </c>
      <c r="P40" s="59"/>
      <c r="Q40" s="60" t="s">
        <v>143</v>
      </c>
      <c r="R40" s="60"/>
      <c r="S40" s="61" t="s">
        <v>30</v>
      </c>
      <c r="T40" s="61"/>
      <c r="U40" s="62">
        <v>180.12</v>
      </c>
      <c r="V40" s="62"/>
      <c r="W40" s="62">
        <f>U40*12</f>
        <v>2161.44</v>
      </c>
      <c r="X40" s="56"/>
    </row>
    <row r="41" spans="1:24" ht="22" customHeight="1" x14ac:dyDescent="0.2">
      <c r="G41" s="22" t="s">
        <v>29</v>
      </c>
      <c r="H41" s="36" t="s">
        <v>517</v>
      </c>
      <c r="I41" s="36" t="s">
        <v>517</v>
      </c>
      <c r="J41" s="39">
        <f t="shared" ref="J41:K43" si="3">J32*12</f>
        <v>-127.60000000000025</v>
      </c>
      <c r="K41" s="29">
        <f t="shared" si="3"/>
        <v>-449.5200000000001</v>
      </c>
      <c r="L41" s="36" t="s">
        <v>517</v>
      </c>
      <c r="M41" s="39">
        <f>M32*12</f>
        <v>467.06400000000031</v>
      </c>
      <c r="N41" s="36" t="s">
        <v>517</v>
      </c>
      <c r="O41" s="39">
        <f>O32*12</f>
        <v>-288.56000000000017</v>
      </c>
      <c r="P41" s="59"/>
      <c r="Q41" s="63" t="s">
        <v>543</v>
      </c>
      <c r="R41" s="63"/>
      <c r="S41" s="61" t="s">
        <v>30</v>
      </c>
      <c r="T41" s="61"/>
      <c r="U41" s="64">
        <v>188.5</v>
      </c>
      <c r="V41" s="64"/>
      <c r="W41" s="62">
        <f>U41*12</f>
        <v>2262</v>
      </c>
      <c r="X41" s="56"/>
    </row>
    <row r="42" spans="1:24" ht="22" customHeight="1" x14ac:dyDescent="0.2">
      <c r="G42" s="22" t="s">
        <v>28</v>
      </c>
      <c r="H42" s="39">
        <f>H33*12</f>
        <v>889.90499999999929</v>
      </c>
      <c r="I42" s="39">
        <f>I33*12</f>
        <v>622.60800000000017</v>
      </c>
      <c r="J42" s="39">
        <f t="shared" si="3"/>
        <v>583.95999999999992</v>
      </c>
      <c r="K42" s="29">
        <f t="shared" si="3"/>
        <v>988.37999999999977</v>
      </c>
      <c r="L42" s="39">
        <f>L33*12</f>
        <v>793.5</v>
      </c>
      <c r="M42" s="39">
        <f>M33*12</f>
        <v>723.38399999999945</v>
      </c>
      <c r="N42" s="39">
        <f>N33*12</f>
        <v>638.92000000000007</v>
      </c>
      <c r="O42" s="39">
        <f t="shared" ref="O42:O43" si="4">AVERAGE(H42:N42)</f>
        <v>748.66528571428546</v>
      </c>
      <c r="P42" s="59"/>
      <c r="Q42" s="63" t="s">
        <v>184</v>
      </c>
      <c r="R42" s="63"/>
      <c r="S42" s="61" t="s">
        <v>30</v>
      </c>
      <c r="T42" s="61"/>
      <c r="U42" s="64">
        <v>195.42</v>
      </c>
      <c r="V42" s="64"/>
      <c r="W42" s="62">
        <f t="shared" ref="W42:W49" si="5">U42*12</f>
        <v>2345.04</v>
      </c>
      <c r="X42" s="56"/>
    </row>
    <row r="43" spans="1:24" ht="22" customHeight="1" x14ac:dyDescent="0.2">
      <c r="A43" s="31"/>
      <c r="B43" s="51" t="s">
        <v>515</v>
      </c>
      <c r="C43" s="51"/>
      <c r="D43" s="49" t="s">
        <v>529</v>
      </c>
      <c r="E43" s="50" t="s">
        <v>530</v>
      </c>
      <c r="G43" s="22" t="s">
        <v>27</v>
      </c>
      <c r="H43" s="39">
        <f>H34*12</f>
        <v>760.74000000000115</v>
      </c>
      <c r="I43" s="39">
        <f>I34*12</f>
        <v>451.85999999999967</v>
      </c>
      <c r="J43" s="39">
        <f t="shared" si="3"/>
        <v>759.31999999999971</v>
      </c>
      <c r="K43" s="29">
        <f t="shared" si="3"/>
        <v>460.26000000000022</v>
      </c>
      <c r="L43" s="39">
        <f>L34*12</f>
        <v>228.26999999999975</v>
      </c>
      <c r="M43" s="39">
        <f>M34*12</f>
        <v>573.67200000000048</v>
      </c>
      <c r="N43" s="39">
        <f>N34*12</f>
        <v>578.39999999999986</v>
      </c>
      <c r="O43" s="39">
        <f t="shared" si="4"/>
        <v>544.64600000000007</v>
      </c>
      <c r="P43" s="56"/>
      <c r="Q43" s="63" t="s">
        <v>544</v>
      </c>
      <c r="R43" s="63"/>
      <c r="S43" s="61" t="s">
        <v>30</v>
      </c>
      <c r="T43" s="61"/>
      <c r="U43" s="64">
        <v>209.2</v>
      </c>
      <c r="V43" s="64"/>
      <c r="W43" s="62">
        <f t="shared" si="5"/>
        <v>2510.3999999999996</v>
      </c>
      <c r="X43" s="56"/>
    </row>
    <row r="44" spans="1:24" ht="22" customHeight="1" x14ac:dyDescent="0.2">
      <c r="A44" s="19">
        <v>1</v>
      </c>
      <c r="B44" s="42" t="s">
        <v>30</v>
      </c>
      <c r="C44" s="39">
        <f>AVERAGEIF(CO_edit!E:E,'Market Analysis- Graphs'!A44,CO_edit!H:H)</f>
        <v>204.37</v>
      </c>
      <c r="D44" s="36"/>
      <c r="E44" s="37"/>
      <c r="G44" s="22" t="s">
        <v>518</v>
      </c>
      <c r="H44" s="30" t="s">
        <v>517</v>
      </c>
      <c r="I44" s="30" t="s">
        <v>517</v>
      </c>
      <c r="J44" s="30" t="s">
        <v>517</v>
      </c>
      <c r="K44" s="30" t="s">
        <v>517</v>
      </c>
      <c r="L44" s="30" t="s">
        <v>517</v>
      </c>
      <c r="M44" s="30" t="s">
        <v>517</v>
      </c>
      <c r="N44" s="30" t="s">
        <v>517</v>
      </c>
      <c r="O44" s="36"/>
      <c r="P44" s="56"/>
      <c r="Q44" s="63" t="s">
        <v>545</v>
      </c>
      <c r="R44" s="63"/>
      <c r="S44" s="61" t="s">
        <v>30</v>
      </c>
      <c r="T44" s="61"/>
      <c r="U44" s="64">
        <v>226.49</v>
      </c>
      <c r="V44" s="64"/>
      <c r="W44" s="62">
        <f t="shared" si="5"/>
        <v>2717.88</v>
      </c>
      <c r="X44" s="56"/>
    </row>
    <row r="45" spans="1:24" ht="22" customHeight="1" x14ac:dyDescent="0.2">
      <c r="A45" s="19">
        <v>2</v>
      </c>
      <c r="B45" s="42" t="s">
        <v>29</v>
      </c>
      <c r="C45" s="39">
        <f>AVERAGEIF(CO_edit!E:E,'Market Analysis- Graphs'!A46,CO_edit!H:H)</f>
        <v>233.97714285714284</v>
      </c>
      <c r="D45" s="39">
        <f>C45-C44</f>
        <v>29.607142857142833</v>
      </c>
      <c r="E45" s="34">
        <f>D45*12</f>
        <v>355.28571428571399</v>
      </c>
      <c r="P45" s="56"/>
      <c r="Q45" s="60" t="s">
        <v>143</v>
      </c>
      <c r="R45" s="60"/>
      <c r="S45" s="61" t="s">
        <v>29</v>
      </c>
      <c r="T45" s="61"/>
      <c r="U45" s="64">
        <v>212.9</v>
      </c>
      <c r="V45" s="64"/>
      <c r="W45" s="62">
        <f t="shared" si="5"/>
        <v>2554.8000000000002</v>
      </c>
      <c r="X45" s="56"/>
    </row>
    <row r="46" spans="1:24" ht="22" customHeight="1" x14ac:dyDescent="0.2">
      <c r="A46" s="19">
        <v>3</v>
      </c>
      <c r="B46" s="42" t="s">
        <v>31</v>
      </c>
      <c r="C46" s="39">
        <f>AVERAGEIF(CO_edit!E:E,'Market Analysis- Graphs'!A45,CO_edit!H:H)</f>
        <v>258.12760000000003</v>
      </c>
      <c r="D46" s="39">
        <f>C46-C45</f>
        <v>24.150457142857192</v>
      </c>
      <c r="E46" s="34">
        <f t="shared" ref="E46:E48" si="6">D46*12</f>
        <v>289.80548571428631</v>
      </c>
      <c r="P46" s="56"/>
      <c r="Q46" s="63" t="s">
        <v>546</v>
      </c>
      <c r="R46" s="63"/>
      <c r="S46" s="61" t="s">
        <v>29</v>
      </c>
      <c r="T46" s="61"/>
      <c r="U46" s="64">
        <v>234.34200000000001</v>
      </c>
      <c r="V46" s="64"/>
      <c r="W46" s="62">
        <f t="shared" si="5"/>
        <v>2812.1040000000003</v>
      </c>
      <c r="X46" s="56"/>
    </row>
    <row r="47" spans="1:24" ht="22" customHeight="1" x14ac:dyDescent="0.2">
      <c r="A47" s="19">
        <v>4</v>
      </c>
      <c r="B47" s="42" t="s">
        <v>28</v>
      </c>
      <c r="C47" s="39">
        <f>AVERAGEIF(CO_edit!E:E,'Market Analysis- Graphs'!A47,CO_edit!H:H)</f>
        <v>314.23400000000004</v>
      </c>
      <c r="D47" s="39">
        <f>C47-C46</f>
        <v>56.106400000000008</v>
      </c>
      <c r="E47" s="34">
        <f t="shared" si="6"/>
        <v>673.27680000000009</v>
      </c>
      <c r="H47" s="16">
        <v>1</v>
      </c>
      <c r="I47" s="16">
        <v>2</v>
      </c>
      <c r="J47" s="16">
        <v>3</v>
      </c>
      <c r="K47" s="16">
        <v>4</v>
      </c>
      <c r="L47" s="16">
        <v>5</v>
      </c>
      <c r="M47" s="16">
        <v>6</v>
      </c>
      <c r="P47" s="56"/>
      <c r="Q47" s="63" t="s">
        <v>543</v>
      </c>
      <c r="R47" s="63"/>
      <c r="S47" s="61" t="s">
        <v>31</v>
      </c>
      <c r="T47" s="61"/>
      <c r="U47" s="64">
        <v>247.83600000000001</v>
      </c>
      <c r="V47" s="64"/>
      <c r="W47" s="62">
        <f t="shared" si="5"/>
        <v>2974.0320000000002</v>
      </c>
      <c r="X47" s="56"/>
    </row>
    <row r="48" spans="1:24" ht="22" customHeight="1" x14ac:dyDescent="0.2">
      <c r="A48" s="19">
        <v>5</v>
      </c>
      <c r="B48" s="42" t="s">
        <v>27</v>
      </c>
      <c r="C48" s="39">
        <f>AVERAGEIF(CO_edit!E:E,'Market Analysis- Graphs'!A48,CO_edit!H:H)</f>
        <v>353.8523076923077</v>
      </c>
      <c r="D48" s="39">
        <f t="shared" ref="D48" si="7">C48-C47</f>
        <v>39.618307692307667</v>
      </c>
      <c r="E48" s="34">
        <f t="shared" si="6"/>
        <v>475.419692307692</v>
      </c>
      <c r="G48" s="16" t="s">
        <v>526</v>
      </c>
      <c r="H48" s="16" t="s">
        <v>30</v>
      </c>
      <c r="I48" s="16" t="s">
        <v>31</v>
      </c>
      <c r="J48" s="16" t="s">
        <v>29</v>
      </c>
      <c r="K48" s="16" t="s">
        <v>28</v>
      </c>
      <c r="L48" s="16" t="s">
        <v>27</v>
      </c>
      <c r="M48" s="16" t="s">
        <v>518</v>
      </c>
      <c r="N48" s="25" t="s">
        <v>508</v>
      </c>
      <c r="P48" s="56"/>
      <c r="Q48" s="60" t="s">
        <v>143</v>
      </c>
      <c r="R48" s="60"/>
      <c r="S48" s="61" t="s">
        <v>31</v>
      </c>
      <c r="T48" s="61"/>
      <c r="U48" s="64">
        <v>250.36</v>
      </c>
      <c r="V48" s="64"/>
      <c r="W48" s="62">
        <f t="shared" si="5"/>
        <v>3004.32</v>
      </c>
      <c r="X48" s="56"/>
    </row>
    <row r="49" spans="1:24" ht="22" customHeight="1" x14ac:dyDescent="0.2">
      <c r="A49" s="19">
        <v>6</v>
      </c>
      <c r="B49" s="42" t="s">
        <v>518</v>
      </c>
      <c r="C49" s="41">
        <v>0</v>
      </c>
      <c r="D49" s="36"/>
      <c r="E49" s="37"/>
      <c r="G49" s="42" t="s">
        <v>47</v>
      </c>
      <c r="H49" s="22">
        <f>COUNTIF(Anthem!$C:$C,'Market Analysis- Graphs'!H48)</f>
        <v>2</v>
      </c>
      <c r="I49" s="22">
        <f>COUNTIF(Anthem!$C:$C,'Market Analysis- Graphs'!I48)</f>
        <v>8</v>
      </c>
      <c r="J49" s="36">
        <f>COUNTIF(Anthem!$C:$C,'Market Analysis- Graphs'!J48)</f>
        <v>0</v>
      </c>
      <c r="K49" s="22">
        <f>COUNTIF(Anthem!$C:$C,'Market Analysis- Graphs'!K48)</f>
        <v>10</v>
      </c>
      <c r="L49" s="22">
        <f>COUNTIF(Anthem!$C:$C,'Market Analysis- Graphs'!L48)</f>
        <v>2</v>
      </c>
      <c r="M49" s="36">
        <f>COUNTIF(Anthem!$C:$C,'Market Analysis- Graphs'!M48)</f>
        <v>0</v>
      </c>
      <c r="N49" s="22">
        <f>SUM(H49:M49)</f>
        <v>22</v>
      </c>
      <c r="P49" s="56"/>
      <c r="Q49" s="63" t="s">
        <v>124</v>
      </c>
      <c r="R49" s="63"/>
      <c r="S49" s="61" t="s">
        <v>29</v>
      </c>
      <c r="T49" s="61"/>
      <c r="U49" s="64">
        <v>253.23</v>
      </c>
      <c r="V49" s="64"/>
      <c r="W49" s="62">
        <f t="shared" si="5"/>
        <v>3038.7599999999998</v>
      </c>
      <c r="X49" s="56"/>
    </row>
    <row r="50" spans="1:24" x14ac:dyDescent="0.15">
      <c r="G50" s="42" t="s">
        <v>21</v>
      </c>
      <c r="H50" s="22">
        <f>COUNTIF('Bright Health'!$C:$C,'Market Analysis- Graphs'!H48)</f>
        <v>1</v>
      </c>
      <c r="I50" s="22">
        <f>COUNTIF('Bright Health'!$C:$C,'Market Analysis- Graphs'!I48)</f>
        <v>5</v>
      </c>
      <c r="J50" s="36">
        <f>COUNTIF('Bright Health'!$C:$C,'Market Analysis- Graphs'!J48)</f>
        <v>0</v>
      </c>
      <c r="K50" s="22">
        <f>COUNTIF('Bright Health'!$C:$C,'Market Analysis- Graphs'!K48)</f>
        <v>8</v>
      </c>
      <c r="L50" s="22">
        <f>COUNTIF('Bright Health'!$C:$C,'Market Analysis- Graphs'!L48)</f>
        <v>2</v>
      </c>
      <c r="M50" s="36">
        <f>COUNTIF('Bright Health'!$C:$C,'Market Analysis- Graphs'!M48)</f>
        <v>0</v>
      </c>
      <c r="N50" s="22">
        <f t="shared" ref="N50:N55" si="8">SUM(H50:M50)</f>
        <v>16</v>
      </c>
      <c r="P50" s="56"/>
      <c r="Q50" s="56"/>
      <c r="R50" s="56"/>
      <c r="S50" s="56"/>
      <c r="T50" s="56"/>
      <c r="U50" s="56"/>
      <c r="V50" s="56"/>
      <c r="W50" s="56"/>
      <c r="X50" s="56"/>
    </row>
    <row r="51" spans="1:24" x14ac:dyDescent="0.15">
      <c r="G51" s="42" t="s">
        <v>124</v>
      </c>
      <c r="H51" s="36">
        <f>COUNTIF(Cigna!$C:$C,'Market Analysis- Graphs'!H48)</f>
        <v>0</v>
      </c>
      <c r="I51" s="22">
        <f>COUNTIF(Cigna!$C:$C,'Market Analysis- Graphs'!I48)</f>
        <v>3</v>
      </c>
      <c r="J51" s="22">
        <f>COUNTIF(Cigna!$C:$C,'Market Analysis- Graphs'!J48)</f>
        <v>1</v>
      </c>
      <c r="K51" s="22">
        <f>COUNTIF(Cigna!$C:$C,'Market Analysis- Graphs'!K48)</f>
        <v>3</v>
      </c>
      <c r="L51" s="22">
        <f>COUNTIF(Cigna!$C:$C,'Market Analysis- Graphs'!L48)</f>
        <v>2</v>
      </c>
      <c r="M51" s="36">
        <f>COUNTIF(Cigna!$C:$C,'Market Analysis- Graphs'!M48)</f>
        <v>0</v>
      </c>
      <c r="N51" s="22">
        <f t="shared" si="8"/>
        <v>9</v>
      </c>
      <c r="P51" s="56"/>
      <c r="Q51" s="65" t="s">
        <v>548</v>
      </c>
      <c r="R51" s="65"/>
      <c r="S51" s="56"/>
      <c r="T51" s="56"/>
      <c r="U51" s="56"/>
      <c r="V51" s="56"/>
      <c r="W51" s="56"/>
      <c r="X51" s="56"/>
    </row>
    <row r="52" spans="1:24" ht="17" customHeight="1" x14ac:dyDescent="0.15">
      <c r="A52" s="31"/>
      <c r="B52" s="51" t="s">
        <v>515</v>
      </c>
      <c r="C52" s="51"/>
      <c r="D52" s="49" t="s">
        <v>529</v>
      </c>
      <c r="E52" s="50" t="s">
        <v>530</v>
      </c>
      <c r="G52" s="42" t="s">
        <v>143</v>
      </c>
      <c r="H52" s="22">
        <f>COUNTIF(Friday!$C:$C,'Market Analysis- Graphs'!H48)</f>
        <v>1</v>
      </c>
      <c r="I52" s="22">
        <f>COUNTIF(Friday!$C:$C,'Market Analysis- Graphs'!I48)</f>
        <v>2</v>
      </c>
      <c r="J52" s="22">
        <f>COUNTIF(Friday!$C:$C,'Market Analysis- Graphs'!J48)</f>
        <v>1</v>
      </c>
      <c r="K52" s="22">
        <f>COUNTIF(Friday!$C:$C,'Market Analysis- Graphs'!K48)</f>
        <v>2</v>
      </c>
      <c r="L52" s="22">
        <f>COUNTIF(Friday!$C:$C,'Market Analysis- Graphs'!L48)</f>
        <v>2</v>
      </c>
      <c r="M52" s="36">
        <f>COUNTIF(Friday!$C:$C,'Market Analysis- Graphs'!M48)</f>
        <v>0</v>
      </c>
      <c r="N52" s="22">
        <f t="shared" si="8"/>
        <v>8</v>
      </c>
      <c r="P52" s="56"/>
      <c r="Q52" s="65" t="s">
        <v>549</v>
      </c>
      <c r="R52" s="65"/>
      <c r="S52" s="56"/>
      <c r="T52" s="56"/>
      <c r="U52" s="56"/>
      <c r="V52" s="56"/>
      <c r="W52" s="56"/>
      <c r="X52" s="56"/>
    </row>
    <row r="53" spans="1:24" x14ac:dyDescent="0.15">
      <c r="A53" s="19">
        <v>1</v>
      </c>
      <c r="B53" s="22" t="s">
        <v>30</v>
      </c>
      <c r="C53" s="39">
        <v>204.37</v>
      </c>
      <c r="D53" s="36"/>
      <c r="E53" s="37"/>
      <c r="G53" s="42" t="s">
        <v>22</v>
      </c>
      <c r="H53" s="22">
        <f>COUNTIF(KP!$C:$C,'Market Analysis- Graphs'!H48)</f>
        <v>1</v>
      </c>
      <c r="I53" s="22">
        <f>COUNTIF(KP!$C:$C,'Market Analysis- Graphs'!I48)</f>
        <v>4</v>
      </c>
      <c r="J53" s="36">
        <f>COUNTIF(KP!$C:$C,'Market Analysis- Graphs'!J48)</f>
        <v>0</v>
      </c>
      <c r="K53" s="22">
        <f>COUNTIF(KP!$C:$C,'Market Analysis- Graphs'!K48)</f>
        <v>4</v>
      </c>
      <c r="L53" s="22">
        <f>COUNTIF(KP!$C:$C,'Market Analysis- Graphs'!L48)</f>
        <v>3</v>
      </c>
      <c r="M53" s="36">
        <f>COUNTIF(KP!$C:$C,'Market Analysis- Graphs'!M48)</f>
        <v>0</v>
      </c>
      <c r="N53" s="22">
        <f t="shared" si="8"/>
        <v>12</v>
      </c>
      <c r="P53" s="56"/>
      <c r="Q53" s="56"/>
      <c r="R53" s="56"/>
      <c r="S53" s="56"/>
      <c r="T53" s="56"/>
      <c r="U53" s="56"/>
      <c r="V53" s="56"/>
      <c r="W53" s="56"/>
      <c r="X53" s="56"/>
    </row>
    <row r="54" spans="1:24" x14ac:dyDescent="0.15">
      <c r="A54" s="19">
        <v>3</v>
      </c>
      <c r="B54" s="22" t="s">
        <v>29</v>
      </c>
      <c r="C54" s="39">
        <v>233.97714285714284</v>
      </c>
      <c r="D54" s="39">
        <f>C54-C53</f>
        <v>29.607142857142833</v>
      </c>
      <c r="E54" s="34">
        <f>D54*12</f>
        <v>355.28571428571399</v>
      </c>
      <c r="G54" s="42" t="s">
        <v>184</v>
      </c>
      <c r="H54" s="22">
        <f>COUNTIF(Oscar!$C:$C,'Market Analysis- Graphs'!H48)</f>
        <v>1</v>
      </c>
      <c r="I54" s="36">
        <f>COUNTIF(Oscar!$C:$C,'Market Analysis- Graphs'!I48)</f>
        <v>0</v>
      </c>
      <c r="J54" s="22">
        <f>COUNTIF(Oscar!$C:$C,'Market Analysis- Graphs'!J48)</f>
        <v>5</v>
      </c>
      <c r="K54" s="22">
        <f>COUNTIF(Oscar!$C:$C,'Market Analysis- Graphs'!K48)</f>
        <v>5</v>
      </c>
      <c r="L54" s="22">
        <f>COUNTIF(Oscar!$C:$C,'Market Analysis- Graphs'!L48)</f>
        <v>1</v>
      </c>
      <c r="M54" s="36">
        <f>COUNTIF(Oscar!$C:$C,'Market Analysis- Graphs'!M48)</f>
        <v>0</v>
      </c>
      <c r="N54" s="22">
        <f t="shared" si="8"/>
        <v>12</v>
      </c>
    </row>
    <row r="55" spans="1:24" x14ac:dyDescent="0.15">
      <c r="A55" s="19">
        <v>4</v>
      </c>
      <c r="B55" s="22" t="s">
        <v>28</v>
      </c>
      <c r="C55" s="39">
        <v>314.23400000000004</v>
      </c>
      <c r="D55" s="39">
        <f t="shared" ref="D55:D56" si="9">C55-C54</f>
        <v>80.2568571428572</v>
      </c>
      <c r="E55" s="34">
        <f t="shared" ref="E55:E56" si="10">D55*12</f>
        <v>963.0822857142864</v>
      </c>
      <c r="G55" s="42" t="s">
        <v>209</v>
      </c>
      <c r="H55" s="36">
        <f>COUNTIF('Rocky Mountain'!$C:$C,'Market Analysis- Graphs'!H48)</f>
        <v>0</v>
      </c>
      <c r="I55" s="22">
        <f>COUNTIF('Rocky Mountain'!$C:$C,'Market Analysis- Graphs'!I48)</f>
        <v>3</v>
      </c>
      <c r="J55" s="36">
        <f>COUNTIF('Rocky Mountain'!$C:$C,'Market Analysis- Graphs'!J48)</f>
        <v>0</v>
      </c>
      <c r="K55" s="22">
        <f>COUNTIF('Rocky Mountain'!$C:$C,'Market Analysis- Graphs'!K48)</f>
        <v>3</v>
      </c>
      <c r="L55" s="22">
        <f>COUNTIF('Rocky Mountain'!$C:$C,'Market Analysis- Graphs'!L48)</f>
        <v>1</v>
      </c>
      <c r="M55" s="36">
        <f>COUNTIF('Rocky Mountain'!$C:$C,'Market Analysis- Graphs'!M48)</f>
        <v>0</v>
      </c>
      <c r="N55" s="22">
        <f t="shared" si="8"/>
        <v>7</v>
      </c>
    </row>
    <row r="56" spans="1:24" ht="15" thickBot="1" x14ac:dyDescent="0.2">
      <c r="A56" s="19">
        <v>5</v>
      </c>
      <c r="B56" s="22" t="s">
        <v>27</v>
      </c>
      <c r="C56" s="39">
        <v>353.8523076923077</v>
      </c>
      <c r="D56" s="39">
        <f t="shared" si="9"/>
        <v>39.618307692307667</v>
      </c>
      <c r="E56" s="34">
        <f t="shared" si="10"/>
        <v>475.419692307692</v>
      </c>
      <c r="G56" s="26" t="s">
        <v>510</v>
      </c>
      <c r="H56" s="22">
        <f t="shared" ref="H56:N56" si="11">SUM(H49:H55)</f>
        <v>6</v>
      </c>
      <c r="I56" s="22">
        <f t="shared" si="11"/>
        <v>25</v>
      </c>
      <c r="J56" s="22">
        <f t="shared" si="11"/>
        <v>7</v>
      </c>
      <c r="K56" s="22">
        <f t="shared" si="11"/>
        <v>35</v>
      </c>
      <c r="L56" s="22">
        <f t="shared" si="11"/>
        <v>13</v>
      </c>
      <c r="M56" s="36">
        <f t="shared" si="11"/>
        <v>0</v>
      </c>
      <c r="N56" s="44">
        <f t="shared" si="11"/>
        <v>86</v>
      </c>
    </row>
    <row r="57" spans="1:24" ht="15" thickTop="1" x14ac:dyDescent="0.15">
      <c r="A57" s="19">
        <v>6</v>
      </c>
      <c r="B57" s="22" t="s">
        <v>518</v>
      </c>
      <c r="C57" s="39">
        <v>0</v>
      </c>
      <c r="D57" s="36"/>
      <c r="E57" s="37"/>
    </row>
    <row r="61" spans="1:24" x14ac:dyDescent="0.15">
      <c r="H61" s="15"/>
    </row>
    <row r="62" spans="1:24" x14ac:dyDescent="0.15">
      <c r="H62" s="15"/>
    </row>
    <row r="63" spans="1:24" x14ac:dyDescent="0.15">
      <c r="H63" s="15"/>
    </row>
    <row r="64" spans="1:24" x14ac:dyDescent="0.15">
      <c r="H64" s="15"/>
    </row>
    <row r="73" spans="7:8" x14ac:dyDescent="0.15">
      <c r="G73" s="16" t="s">
        <v>526</v>
      </c>
      <c r="H73" s="54" t="s">
        <v>538</v>
      </c>
    </row>
    <row r="74" spans="7:8" x14ac:dyDescent="0.15">
      <c r="G74" s="42" t="s">
        <v>47</v>
      </c>
      <c r="H74" s="19">
        <f>COUNTIF(CO_edit!C:C,'Market Analysis- Graphs'!G74)</f>
        <v>22</v>
      </c>
    </row>
    <row r="75" spans="7:8" x14ac:dyDescent="0.15">
      <c r="G75" s="42" t="s">
        <v>21</v>
      </c>
      <c r="H75" s="19">
        <f>COUNTIF(CO_edit!C:C,'Market Analysis- Graphs'!G75)</f>
        <v>16</v>
      </c>
    </row>
    <row r="76" spans="7:8" x14ac:dyDescent="0.15">
      <c r="G76" s="42" t="s">
        <v>124</v>
      </c>
      <c r="H76" s="19">
        <f>COUNTIF(CO_edit!C:C,'Market Analysis- Graphs'!G78)</f>
        <v>12</v>
      </c>
    </row>
    <row r="77" spans="7:8" x14ac:dyDescent="0.15">
      <c r="G77" s="42" t="s">
        <v>143</v>
      </c>
      <c r="H77" s="19">
        <f>COUNTIF(CO_edit!C:C,'Market Analysis- Graphs'!G79)</f>
        <v>12</v>
      </c>
    </row>
    <row r="78" spans="7:8" x14ac:dyDescent="0.15">
      <c r="G78" s="42" t="s">
        <v>22</v>
      </c>
      <c r="H78" s="19">
        <f>COUNTIF(CO_edit!C:C,'Market Analysis- Graphs'!G76)</f>
        <v>9</v>
      </c>
    </row>
    <row r="79" spans="7:8" x14ac:dyDescent="0.15">
      <c r="G79" s="42" t="s">
        <v>184</v>
      </c>
      <c r="H79" s="19">
        <f>COUNTIF(CO_edit!C:C,'Market Analysis- Graphs'!G77)</f>
        <v>8</v>
      </c>
    </row>
    <row r="80" spans="7:8" x14ac:dyDescent="0.15">
      <c r="G80" s="42" t="s">
        <v>209</v>
      </c>
      <c r="H80" s="19">
        <f>COUNTIF(CO_edit!C:C,'Market Analysis- Graphs'!G80)</f>
        <v>7</v>
      </c>
    </row>
    <row r="91" spans="7:11" x14ac:dyDescent="0.15">
      <c r="H91" s="38" t="s">
        <v>511</v>
      </c>
      <c r="I91" s="14" t="s">
        <v>553</v>
      </c>
      <c r="K91" s="14" t="s">
        <v>539</v>
      </c>
    </row>
    <row r="92" spans="7:11" x14ac:dyDescent="0.15">
      <c r="G92" s="38">
        <v>1</v>
      </c>
      <c r="H92" s="14" t="s">
        <v>28</v>
      </c>
      <c r="I92" s="40">
        <f>K92/$C$13</f>
        <v>0.40697674418604651</v>
      </c>
      <c r="K92" s="14">
        <v>35</v>
      </c>
    </row>
    <row r="93" spans="7:11" x14ac:dyDescent="0.15">
      <c r="G93" s="38">
        <v>2</v>
      </c>
      <c r="H93" s="14" t="s">
        <v>31</v>
      </c>
      <c r="I93" s="40">
        <f>K93/$C$13</f>
        <v>0.29069767441860467</v>
      </c>
      <c r="K93" s="14">
        <v>25</v>
      </c>
    </row>
    <row r="94" spans="7:11" x14ac:dyDescent="0.15">
      <c r="G94" s="38">
        <v>3</v>
      </c>
      <c r="H94" s="14" t="s">
        <v>27</v>
      </c>
      <c r="I94" s="40">
        <f>K94/$C$13</f>
        <v>0.15116279069767441</v>
      </c>
      <c r="K94" s="14">
        <v>13</v>
      </c>
    </row>
    <row r="95" spans="7:11" x14ac:dyDescent="0.15">
      <c r="G95" s="38">
        <v>4</v>
      </c>
      <c r="H95" s="14" t="s">
        <v>29</v>
      </c>
      <c r="I95" s="40">
        <f>K95/$C$13</f>
        <v>8.1395348837209308E-2</v>
      </c>
      <c r="K95" s="14">
        <v>7</v>
      </c>
    </row>
    <row r="96" spans="7:11" x14ac:dyDescent="0.15">
      <c r="G96" s="38">
        <v>5</v>
      </c>
      <c r="H96" s="14" t="s">
        <v>30</v>
      </c>
      <c r="I96" s="40">
        <f>K96/$C$13</f>
        <v>6.9767441860465115E-2</v>
      </c>
      <c r="K96" s="14">
        <v>6</v>
      </c>
    </row>
    <row r="97" spans="8:11" x14ac:dyDescent="0.15">
      <c r="H97" s="14" t="s">
        <v>552</v>
      </c>
      <c r="I97" s="40">
        <f>K97/$C$13</f>
        <v>0</v>
      </c>
      <c r="K97" s="14"/>
    </row>
    <row r="98" spans="8:11" x14ac:dyDescent="0.15">
      <c r="I98" s="70">
        <f>SUM(I92:I97)</f>
        <v>1</v>
      </c>
    </row>
  </sheetData>
  <sortState xmlns:xlrd2="http://schemas.microsoft.com/office/spreadsheetml/2017/richdata2" ref="H92:I96">
    <sortCondition descending="1" ref="I92:I96"/>
  </sortState>
  <mergeCells count="11">
    <mergeCell ref="G28:H28"/>
    <mergeCell ref="B35:C35"/>
    <mergeCell ref="G37:H37"/>
    <mergeCell ref="B43:C43"/>
    <mergeCell ref="B52:C52"/>
    <mergeCell ref="A6:B6"/>
    <mergeCell ref="K6:L6"/>
    <mergeCell ref="N6:O6"/>
    <mergeCell ref="A18:B18"/>
    <mergeCell ref="G18:H18"/>
    <mergeCell ref="B26:C26"/>
  </mergeCells>
  <conditionalFormatting sqref="N8:N14">
    <cfRule type="cellIs" dxfId="1" priority="2" stopIfTrue="1" operator="greaterThan">
      <formula>0</formula>
    </cfRule>
  </conditionalFormatting>
  <conditionalFormatting sqref="O8:O14">
    <cfRule type="cellIs" dxfId="0" priority="1" stopIfTrue="1" operator="greaterThan">
      <formula>1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B5DAD-45D7-0E4D-9B8C-0D92320326C4}">
  <dimension ref="B3:P21"/>
  <sheetViews>
    <sheetView workbookViewId="0">
      <selection activeCell="H23" sqref="H23"/>
    </sheetView>
  </sheetViews>
  <sheetFormatPr baseColWidth="10" defaultColWidth="15.6640625" defaultRowHeight="13" x14ac:dyDescent="0.15"/>
  <cols>
    <col min="3" max="3" width="26.5" customWidth="1"/>
    <col min="5" max="5" width="1.6640625" customWidth="1"/>
    <col min="7" max="7" width="1.6640625" customWidth="1"/>
    <col min="9" max="9" width="1.6640625" customWidth="1"/>
    <col min="11" max="11" width="1.6640625" customWidth="1"/>
    <col min="13" max="13" width="1.6640625" customWidth="1"/>
  </cols>
  <sheetData>
    <row r="3" spans="2:16" x14ac:dyDescent="0.15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</row>
    <row r="4" spans="2:16" ht="20" x14ac:dyDescent="0.2">
      <c r="B4" s="69"/>
      <c r="C4" s="81" t="s">
        <v>554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</row>
    <row r="5" spans="2:16" x14ac:dyDescent="0.15"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</row>
    <row r="6" spans="2:16" ht="18" x14ac:dyDescent="0.2">
      <c r="B6" s="69"/>
      <c r="C6" s="68"/>
      <c r="D6" s="71" t="s">
        <v>551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57"/>
      <c r="P6" s="55"/>
    </row>
    <row r="7" spans="2:16" ht="7" customHeight="1" x14ac:dyDescent="0.2">
      <c r="B7" s="69"/>
      <c r="C7" s="6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57"/>
      <c r="P7" s="55"/>
    </row>
    <row r="8" spans="2:16" ht="18" x14ac:dyDescent="0.2">
      <c r="B8" s="69"/>
      <c r="C8" s="68" t="s">
        <v>547</v>
      </c>
      <c r="D8" s="73" t="s">
        <v>30</v>
      </c>
      <c r="E8" s="74"/>
      <c r="F8" s="73" t="s">
        <v>31</v>
      </c>
      <c r="G8" s="74"/>
      <c r="H8" s="73" t="s">
        <v>29</v>
      </c>
      <c r="I8" s="74"/>
      <c r="J8" s="73" t="s">
        <v>28</v>
      </c>
      <c r="K8" s="74"/>
      <c r="L8" s="73" t="s">
        <v>27</v>
      </c>
      <c r="M8" s="74"/>
      <c r="N8" s="73" t="s">
        <v>518</v>
      </c>
      <c r="O8" s="57"/>
      <c r="P8" s="55"/>
    </row>
    <row r="9" spans="2:16" ht="8" customHeight="1" x14ac:dyDescent="0.2">
      <c r="B9" s="69"/>
      <c r="C9" s="75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69"/>
      <c r="P9" s="55"/>
    </row>
    <row r="10" spans="2:16" ht="24" customHeight="1" x14ac:dyDescent="0.2">
      <c r="B10" s="69"/>
      <c r="C10" s="77" t="s">
        <v>47</v>
      </c>
      <c r="D10" s="78">
        <v>2</v>
      </c>
      <c r="E10" s="78"/>
      <c r="F10" s="78">
        <v>8</v>
      </c>
      <c r="G10" s="78"/>
      <c r="H10" s="78">
        <v>0</v>
      </c>
      <c r="I10" s="78"/>
      <c r="J10" s="78">
        <v>10</v>
      </c>
      <c r="K10" s="78"/>
      <c r="L10" s="78">
        <v>2</v>
      </c>
      <c r="M10" s="78"/>
      <c r="N10" s="78">
        <v>0</v>
      </c>
      <c r="O10" s="57"/>
      <c r="P10" s="55"/>
    </row>
    <row r="11" spans="2:16" ht="24" customHeight="1" x14ac:dyDescent="0.2">
      <c r="B11" s="69"/>
      <c r="C11" s="68" t="s">
        <v>21</v>
      </c>
      <c r="D11" s="74">
        <v>1</v>
      </c>
      <c r="E11" s="74"/>
      <c r="F11" s="78">
        <v>5</v>
      </c>
      <c r="G11" s="74"/>
      <c r="H11" s="74">
        <v>0</v>
      </c>
      <c r="I11" s="74"/>
      <c r="J11" s="78">
        <v>8</v>
      </c>
      <c r="K11" s="74"/>
      <c r="L11" s="74">
        <v>2</v>
      </c>
      <c r="M11" s="74"/>
      <c r="N11" s="74">
        <v>0</v>
      </c>
      <c r="O11" s="57"/>
      <c r="P11" s="55"/>
    </row>
    <row r="12" spans="2:16" ht="24" customHeight="1" x14ac:dyDescent="0.2">
      <c r="B12" s="69"/>
      <c r="C12" s="83" t="s">
        <v>124</v>
      </c>
      <c r="D12" s="84">
        <v>0</v>
      </c>
      <c r="E12" s="84"/>
      <c r="F12" s="84">
        <v>3</v>
      </c>
      <c r="G12" s="84"/>
      <c r="H12" s="84">
        <v>1</v>
      </c>
      <c r="I12" s="84"/>
      <c r="J12" s="84">
        <v>3</v>
      </c>
      <c r="K12" s="84"/>
      <c r="L12" s="84">
        <v>2</v>
      </c>
      <c r="M12" s="84"/>
      <c r="N12" s="84">
        <v>0</v>
      </c>
      <c r="O12" s="57"/>
      <c r="P12" s="55"/>
    </row>
    <row r="13" spans="2:16" ht="24" customHeight="1" x14ac:dyDescent="0.2">
      <c r="B13" s="69"/>
      <c r="C13" s="68" t="s">
        <v>143</v>
      </c>
      <c r="D13" s="74">
        <v>1</v>
      </c>
      <c r="E13" s="74"/>
      <c r="F13" s="78">
        <v>2</v>
      </c>
      <c r="G13" s="74"/>
      <c r="H13" s="74">
        <v>1</v>
      </c>
      <c r="I13" s="74"/>
      <c r="J13" s="78">
        <v>2</v>
      </c>
      <c r="K13" s="74"/>
      <c r="L13" s="74">
        <v>2</v>
      </c>
      <c r="M13" s="74"/>
      <c r="N13" s="74">
        <v>0</v>
      </c>
      <c r="O13" s="57"/>
      <c r="P13" s="55"/>
    </row>
    <row r="14" spans="2:16" ht="24" customHeight="1" x14ac:dyDescent="0.2">
      <c r="B14" s="69"/>
      <c r="C14" s="77" t="s">
        <v>22</v>
      </c>
      <c r="D14" s="78">
        <v>1</v>
      </c>
      <c r="E14" s="78"/>
      <c r="F14" s="78">
        <v>4</v>
      </c>
      <c r="G14" s="78"/>
      <c r="H14" s="78">
        <v>0</v>
      </c>
      <c r="I14" s="78"/>
      <c r="J14" s="78">
        <v>4</v>
      </c>
      <c r="K14" s="78"/>
      <c r="L14" s="78">
        <v>3</v>
      </c>
      <c r="M14" s="78"/>
      <c r="N14" s="78">
        <v>0</v>
      </c>
      <c r="O14" s="57"/>
      <c r="P14" s="55"/>
    </row>
    <row r="15" spans="2:16" ht="24" customHeight="1" x14ac:dyDescent="0.2">
      <c r="B15" s="69"/>
      <c r="C15" s="68" t="s">
        <v>184</v>
      </c>
      <c r="D15" s="74">
        <v>1</v>
      </c>
      <c r="E15" s="74"/>
      <c r="F15" s="78">
        <v>0</v>
      </c>
      <c r="G15" s="74"/>
      <c r="H15" s="74">
        <v>5</v>
      </c>
      <c r="I15" s="74"/>
      <c r="J15" s="78">
        <v>5</v>
      </c>
      <c r="K15" s="74"/>
      <c r="L15" s="74">
        <v>1</v>
      </c>
      <c r="M15" s="74"/>
      <c r="N15" s="74">
        <v>0</v>
      </c>
      <c r="O15" s="57"/>
      <c r="P15" s="55"/>
    </row>
    <row r="16" spans="2:16" ht="24" customHeight="1" x14ac:dyDescent="0.2">
      <c r="B16" s="69"/>
      <c r="C16" s="68" t="s">
        <v>209</v>
      </c>
      <c r="D16" s="74">
        <v>0</v>
      </c>
      <c r="E16" s="74"/>
      <c r="F16" s="78">
        <v>3</v>
      </c>
      <c r="G16" s="74"/>
      <c r="H16" s="74">
        <v>0</v>
      </c>
      <c r="I16" s="74"/>
      <c r="J16" s="78">
        <v>3</v>
      </c>
      <c r="K16" s="74"/>
      <c r="L16" s="74">
        <v>1</v>
      </c>
      <c r="M16" s="74"/>
      <c r="N16" s="74">
        <v>0</v>
      </c>
      <c r="O16" s="57"/>
      <c r="P16" s="55"/>
    </row>
    <row r="17" spans="2:16" ht="7" customHeight="1" x14ac:dyDescent="0.2">
      <c r="B17" s="69"/>
      <c r="C17" s="68"/>
      <c r="D17" s="74"/>
      <c r="E17" s="74"/>
      <c r="F17" s="78"/>
      <c r="G17" s="74"/>
      <c r="H17" s="74"/>
      <c r="I17" s="74"/>
      <c r="J17" s="78"/>
      <c r="K17" s="74"/>
      <c r="L17" s="74"/>
      <c r="M17" s="74"/>
      <c r="N17" s="74"/>
      <c r="O17" s="57"/>
      <c r="P17" s="55"/>
    </row>
    <row r="18" spans="2:16" ht="19" customHeight="1" x14ac:dyDescent="0.2">
      <c r="B18" s="69"/>
      <c r="C18" s="79" t="s">
        <v>510</v>
      </c>
      <c r="D18" s="80">
        <v>6</v>
      </c>
      <c r="E18" s="80"/>
      <c r="F18" s="80">
        <v>25</v>
      </c>
      <c r="G18" s="80"/>
      <c r="H18" s="80">
        <v>7</v>
      </c>
      <c r="I18" s="80"/>
      <c r="J18" s="80">
        <v>35</v>
      </c>
      <c r="K18" s="80"/>
      <c r="L18" s="80">
        <v>13</v>
      </c>
      <c r="M18" s="80"/>
      <c r="N18" s="80">
        <v>0</v>
      </c>
      <c r="O18" s="57"/>
      <c r="P18" s="55"/>
    </row>
    <row r="19" spans="2:16" ht="18" x14ac:dyDescent="0.2">
      <c r="B19" s="69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57"/>
      <c r="P19" s="55"/>
    </row>
    <row r="20" spans="2:16" ht="16" x14ac:dyDescent="0.15">
      <c r="B20" s="69"/>
      <c r="C20" s="82" t="s">
        <v>548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</row>
    <row r="21" spans="2:16" ht="16" x14ac:dyDescent="0.15">
      <c r="B21" s="69"/>
      <c r="C21" s="82" t="s">
        <v>549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</row>
  </sheetData>
  <mergeCells count="1">
    <mergeCell ref="D6:N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90"/>
  <sheetViews>
    <sheetView workbookViewId="0">
      <selection activeCell="J11" sqref="J11"/>
    </sheetView>
  </sheetViews>
  <sheetFormatPr baseColWidth="10" defaultColWidth="8.83203125" defaultRowHeight="13" x14ac:dyDescent="0.15"/>
  <cols>
    <col min="1" max="1" width="21.5" customWidth="1"/>
    <col min="2" max="2" width="8.83203125" customWidth="1"/>
    <col min="3" max="3" width="28" customWidth="1"/>
    <col min="4" max="4" width="49.1640625" customWidth="1"/>
    <col min="5" max="5" width="18.1640625" customWidth="1"/>
    <col min="6" max="6" width="12.5" customWidth="1"/>
    <col min="7" max="7" width="13.83203125" customWidth="1"/>
  </cols>
  <sheetData>
    <row r="1" spans="1:7" x14ac:dyDescent="0.15">
      <c r="A1" t="s">
        <v>0</v>
      </c>
      <c r="B1" t="s">
        <v>19</v>
      </c>
      <c r="C1" t="s">
        <v>20</v>
      </c>
      <c r="D1" t="s">
        <v>43</v>
      </c>
      <c r="E1" t="s">
        <v>26</v>
      </c>
      <c r="F1" t="s">
        <v>32</v>
      </c>
      <c r="G1" t="s">
        <v>33</v>
      </c>
    </row>
    <row r="2" spans="1:7" x14ac:dyDescent="0.15">
      <c r="A2" t="s">
        <v>223</v>
      </c>
      <c r="B2" t="s">
        <v>224</v>
      </c>
      <c r="C2" t="s">
        <v>225</v>
      </c>
      <c r="D2" t="s">
        <v>226</v>
      </c>
      <c r="E2" t="s">
        <v>31</v>
      </c>
      <c r="F2" s="1">
        <v>2</v>
      </c>
      <c r="G2" s="1">
        <v>219.72</v>
      </c>
    </row>
    <row r="3" spans="1:7" x14ac:dyDescent="0.15">
      <c r="A3" t="s">
        <v>227</v>
      </c>
      <c r="B3" t="s">
        <v>224</v>
      </c>
      <c r="C3" t="s">
        <v>225</v>
      </c>
      <c r="D3" t="s">
        <v>228</v>
      </c>
      <c r="E3" t="s">
        <v>28</v>
      </c>
      <c r="F3" s="1">
        <v>2</v>
      </c>
      <c r="G3" s="1">
        <v>285.89</v>
      </c>
    </row>
    <row r="4" spans="1:7" x14ac:dyDescent="0.15">
      <c r="A4" t="s">
        <v>229</v>
      </c>
      <c r="B4" t="s">
        <v>224</v>
      </c>
      <c r="C4" t="s">
        <v>225</v>
      </c>
      <c r="D4" t="s">
        <v>230</v>
      </c>
      <c r="E4" t="s">
        <v>28</v>
      </c>
      <c r="F4" s="1">
        <v>2</v>
      </c>
      <c r="G4" s="1">
        <v>281.87</v>
      </c>
    </row>
    <row r="5" spans="1:7" x14ac:dyDescent="0.15">
      <c r="A5" t="s">
        <v>231</v>
      </c>
      <c r="B5" t="s">
        <v>224</v>
      </c>
      <c r="C5" t="s">
        <v>225</v>
      </c>
      <c r="D5" t="s">
        <v>232</v>
      </c>
      <c r="E5" t="s">
        <v>28</v>
      </c>
      <c r="F5" s="1">
        <v>2</v>
      </c>
      <c r="G5" s="1">
        <v>261.72000000000003</v>
      </c>
    </row>
    <row r="6" spans="1:7" x14ac:dyDescent="0.15">
      <c r="A6" t="s">
        <v>233</v>
      </c>
      <c r="B6" t="s">
        <v>224</v>
      </c>
      <c r="C6" t="s">
        <v>225</v>
      </c>
      <c r="D6" t="s">
        <v>234</v>
      </c>
      <c r="E6" t="s">
        <v>28</v>
      </c>
      <c r="F6" s="1">
        <v>2</v>
      </c>
      <c r="G6" s="1">
        <v>289.18</v>
      </c>
    </row>
    <row r="7" spans="1:7" x14ac:dyDescent="0.15">
      <c r="A7" t="s">
        <v>235</v>
      </c>
      <c r="B7" t="s">
        <v>224</v>
      </c>
      <c r="C7" t="s">
        <v>225</v>
      </c>
      <c r="D7" t="s">
        <v>236</v>
      </c>
      <c r="E7" t="s">
        <v>31</v>
      </c>
      <c r="F7" s="1">
        <v>2</v>
      </c>
      <c r="G7" s="1">
        <v>220.41</v>
      </c>
    </row>
    <row r="8" spans="1:7" x14ac:dyDescent="0.15">
      <c r="A8" t="s">
        <v>237</v>
      </c>
      <c r="B8" t="s">
        <v>224</v>
      </c>
      <c r="C8" t="s">
        <v>225</v>
      </c>
      <c r="D8" t="s">
        <v>238</v>
      </c>
      <c r="E8" t="s">
        <v>27</v>
      </c>
      <c r="F8" s="1">
        <v>2</v>
      </c>
      <c r="G8" s="1">
        <v>324.86</v>
      </c>
    </row>
    <row r="9" spans="1:7" x14ac:dyDescent="0.15">
      <c r="A9" t="s">
        <v>239</v>
      </c>
      <c r="B9" t="s">
        <v>224</v>
      </c>
      <c r="C9" t="s">
        <v>225</v>
      </c>
      <c r="D9" t="s">
        <v>240</v>
      </c>
      <c r="E9" t="s">
        <v>28</v>
      </c>
      <c r="F9" s="1">
        <v>2</v>
      </c>
      <c r="G9" s="1">
        <v>299.69</v>
      </c>
    </row>
    <row r="10" spans="1:7" x14ac:dyDescent="0.15">
      <c r="A10" t="s">
        <v>241</v>
      </c>
      <c r="B10" t="s">
        <v>224</v>
      </c>
      <c r="C10" t="s">
        <v>225</v>
      </c>
      <c r="D10" t="s">
        <v>242</v>
      </c>
      <c r="E10" t="s">
        <v>27</v>
      </c>
      <c r="F10" s="1">
        <v>2</v>
      </c>
      <c r="G10" s="1">
        <v>309.89999999999998</v>
      </c>
    </row>
    <row r="11" spans="1:7" x14ac:dyDescent="0.15">
      <c r="A11" t="s">
        <v>243</v>
      </c>
      <c r="B11" t="s">
        <v>224</v>
      </c>
      <c r="C11" t="s">
        <v>225</v>
      </c>
      <c r="D11" t="s">
        <v>244</v>
      </c>
      <c r="E11" t="s">
        <v>28</v>
      </c>
      <c r="F11" s="1">
        <v>2</v>
      </c>
      <c r="G11" s="1">
        <v>286.5</v>
      </c>
    </row>
    <row r="12" spans="1:7" x14ac:dyDescent="0.15">
      <c r="A12" t="s">
        <v>245</v>
      </c>
      <c r="B12" t="s">
        <v>224</v>
      </c>
      <c r="C12" t="s">
        <v>225</v>
      </c>
      <c r="D12" t="s">
        <v>246</v>
      </c>
      <c r="E12" t="s">
        <v>31</v>
      </c>
      <c r="F12" s="1">
        <v>2</v>
      </c>
      <c r="G12" s="1">
        <v>209.6</v>
      </c>
    </row>
    <row r="13" spans="1:7" x14ac:dyDescent="0.15">
      <c r="A13" t="s">
        <v>247</v>
      </c>
      <c r="B13" t="s">
        <v>224</v>
      </c>
      <c r="C13" t="s">
        <v>225</v>
      </c>
      <c r="D13" t="s">
        <v>248</v>
      </c>
      <c r="E13" t="s">
        <v>29</v>
      </c>
      <c r="F13" s="1">
        <v>2</v>
      </c>
      <c r="G13" s="1">
        <v>203.63</v>
      </c>
    </row>
    <row r="14" spans="1:7" x14ac:dyDescent="0.15">
      <c r="A14" t="s">
        <v>249</v>
      </c>
      <c r="B14" t="s">
        <v>224</v>
      </c>
      <c r="C14" t="s">
        <v>225</v>
      </c>
      <c r="D14" t="s">
        <v>250</v>
      </c>
      <c r="E14" t="s">
        <v>28</v>
      </c>
      <c r="F14" s="1">
        <v>2</v>
      </c>
      <c r="G14" s="1">
        <v>274.35000000000002</v>
      </c>
    </row>
    <row r="15" spans="1:7" x14ac:dyDescent="0.15">
      <c r="A15" t="s">
        <v>251</v>
      </c>
      <c r="B15" t="s">
        <v>224</v>
      </c>
      <c r="C15" t="s">
        <v>225</v>
      </c>
      <c r="D15" t="s">
        <v>252</v>
      </c>
      <c r="E15" t="s">
        <v>28</v>
      </c>
      <c r="F15" s="1">
        <v>2</v>
      </c>
      <c r="G15" s="1">
        <v>264</v>
      </c>
    </row>
    <row r="16" spans="1:7" x14ac:dyDescent="0.15">
      <c r="A16" t="s">
        <v>253</v>
      </c>
      <c r="B16" t="s">
        <v>224</v>
      </c>
      <c r="C16" t="s">
        <v>225</v>
      </c>
      <c r="D16" t="s">
        <v>254</v>
      </c>
      <c r="E16" t="s">
        <v>28</v>
      </c>
      <c r="F16" s="1">
        <v>2</v>
      </c>
      <c r="G16" s="1">
        <v>276.74</v>
      </c>
    </row>
    <row r="17" spans="1:7" x14ac:dyDescent="0.15">
      <c r="A17" t="s">
        <v>255</v>
      </c>
      <c r="B17" t="s">
        <v>224</v>
      </c>
      <c r="C17" t="s">
        <v>225</v>
      </c>
      <c r="D17" t="s">
        <v>256</v>
      </c>
      <c r="E17" t="s">
        <v>28</v>
      </c>
      <c r="F17" s="1">
        <v>2</v>
      </c>
      <c r="G17" s="1">
        <v>268.89999999999998</v>
      </c>
    </row>
    <row r="18" spans="1:7" x14ac:dyDescent="0.15">
      <c r="A18" t="s">
        <v>257</v>
      </c>
      <c r="B18" t="s">
        <v>224</v>
      </c>
      <c r="C18" t="s">
        <v>225</v>
      </c>
      <c r="D18" t="s">
        <v>258</v>
      </c>
      <c r="E18" t="s">
        <v>28</v>
      </c>
      <c r="F18" s="1">
        <v>2</v>
      </c>
      <c r="G18" s="1">
        <v>273.31</v>
      </c>
    </row>
    <row r="19" spans="1:7" x14ac:dyDescent="0.15">
      <c r="A19" t="s">
        <v>259</v>
      </c>
      <c r="B19" t="s">
        <v>224</v>
      </c>
      <c r="C19" t="s">
        <v>225</v>
      </c>
      <c r="D19" t="s">
        <v>260</v>
      </c>
      <c r="E19" t="s">
        <v>29</v>
      </c>
      <c r="F19" s="1">
        <v>2</v>
      </c>
      <c r="G19" s="1">
        <v>213.46</v>
      </c>
    </row>
    <row r="20" spans="1:7" x14ac:dyDescent="0.15">
      <c r="A20" t="s">
        <v>261</v>
      </c>
      <c r="B20" t="s">
        <v>224</v>
      </c>
      <c r="C20" t="s">
        <v>225</v>
      </c>
      <c r="D20" t="s">
        <v>262</v>
      </c>
      <c r="E20" t="s">
        <v>31</v>
      </c>
      <c r="F20" s="1">
        <v>2</v>
      </c>
      <c r="G20" s="1">
        <v>231.05</v>
      </c>
    </row>
    <row r="21" spans="1:7" x14ac:dyDescent="0.15">
      <c r="A21" t="s">
        <v>263</v>
      </c>
      <c r="B21" t="s">
        <v>224</v>
      </c>
      <c r="C21" t="s">
        <v>225</v>
      </c>
      <c r="D21" t="s">
        <v>264</v>
      </c>
      <c r="E21" t="s">
        <v>28</v>
      </c>
      <c r="F21" s="1">
        <v>2</v>
      </c>
      <c r="G21" s="1">
        <v>275.86</v>
      </c>
    </row>
    <row r="22" spans="1:7" x14ac:dyDescent="0.15">
      <c r="A22" t="s">
        <v>265</v>
      </c>
      <c r="B22" t="s">
        <v>224</v>
      </c>
      <c r="C22" t="s">
        <v>47</v>
      </c>
      <c r="D22" t="s">
        <v>266</v>
      </c>
      <c r="E22" t="s">
        <v>28</v>
      </c>
      <c r="F22" s="1">
        <v>2</v>
      </c>
      <c r="G22" s="1">
        <v>437.53</v>
      </c>
    </row>
    <row r="23" spans="1:7" x14ac:dyDescent="0.15">
      <c r="A23" t="s">
        <v>267</v>
      </c>
      <c r="B23" t="s">
        <v>224</v>
      </c>
      <c r="C23" t="s">
        <v>47</v>
      </c>
      <c r="D23" t="s">
        <v>268</v>
      </c>
      <c r="E23" t="s">
        <v>31</v>
      </c>
      <c r="F23" s="1">
        <v>2</v>
      </c>
      <c r="G23" s="1">
        <v>324.26</v>
      </c>
    </row>
    <row r="24" spans="1:7" x14ac:dyDescent="0.15">
      <c r="A24" t="s">
        <v>269</v>
      </c>
      <c r="B24" t="s">
        <v>224</v>
      </c>
      <c r="C24" t="s">
        <v>47</v>
      </c>
      <c r="D24" t="s">
        <v>270</v>
      </c>
      <c r="E24" t="s">
        <v>28</v>
      </c>
      <c r="F24" s="1">
        <v>2</v>
      </c>
      <c r="G24" s="1">
        <v>397.06</v>
      </c>
    </row>
    <row r="25" spans="1:7" x14ac:dyDescent="0.15">
      <c r="A25" t="s">
        <v>271</v>
      </c>
      <c r="B25" t="s">
        <v>224</v>
      </c>
      <c r="C25" t="s">
        <v>47</v>
      </c>
      <c r="D25" t="s">
        <v>272</v>
      </c>
      <c r="E25" t="s">
        <v>28</v>
      </c>
      <c r="F25" s="1">
        <v>2</v>
      </c>
      <c r="G25" s="1">
        <v>428.44</v>
      </c>
    </row>
    <row r="26" spans="1:7" x14ac:dyDescent="0.15">
      <c r="A26" t="s">
        <v>273</v>
      </c>
      <c r="B26" t="s">
        <v>224</v>
      </c>
      <c r="C26" t="s">
        <v>47</v>
      </c>
      <c r="D26" t="s">
        <v>274</v>
      </c>
      <c r="E26" t="s">
        <v>31</v>
      </c>
      <c r="F26" s="1">
        <v>2</v>
      </c>
      <c r="G26" s="1">
        <v>320.23</v>
      </c>
    </row>
    <row r="27" spans="1:7" x14ac:dyDescent="0.15">
      <c r="A27" t="s">
        <v>275</v>
      </c>
      <c r="B27" t="s">
        <v>224</v>
      </c>
      <c r="C27" t="s">
        <v>47</v>
      </c>
      <c r="D27" t="s">
        <v>276</v>
      </c>
      <c r="E27" t="s">
        <v>28</v>
      </c>
      <c r="F27" s="1">
        <v>2</v>
      </c>
      <c r="G27" s="1">
        <v>394.41</v>
      </c>
    </row>
    <row r="28" spans="1:7" x14ac:dyDescent="0.15">
      <c r="A28" t="s">
        <v>277</v>
      </c>
      <c r="B28" t="s">
        <v>224</v>
      </c>
      <c r="C28" t="s">
        <v>47</v>
      </c>
      <c r="D28" t="s">
        <v>82</v>
      </c>
      <c r="E28" t="s">
        <v>31</v>
      </c>
      <c r="F28" s="1">
        <v>2</v>
      </c>
      <c r="G28" s="1">
        <v>313.51</v>
      </c>
    </row>
    <row r="29" spans="1:7" x14ac:dyDescent="0.15">
      <c r="A29" t="s">
        <v>278</v>
      </c>
      <c r="B29" t="s">
        <v>224</v>
      </c>
      <c r="C29" t="s">
        <v>47</v>
      </c>
      <c r="D29" t="s">
        <v>279</v>
      </c>
      <c r="E29" t="s">
        <v>27</v>
      </c>
      <c r="F29" s="1">
        <v>2</v>
      </c>
      <c r="G29" s="1">
        <v>467.03</v>
      </c>
    </row>
    <row r="30" spans="1:7" x14ac:dyDescent="0.15">
      <c r="A30" t="s">
        <v>280</v>
      </c>
      <c r="B30" t="s">
        <v>224</v>
      </c>
      <c r="C30" t="s">
        <v>47</v>
      </c>
      <c r="D30" t="s">
        <v>281</v>
      </c>
      <c r="E30" t="s">
        <v>28</v>
      </c>
      <c r="F30" s="1">
        <v>2</v>
      </c>
      <c r="G30" s="1">
        <v>451.82</v>
      </c>
    </row>
    <row r="31" spans="1:7" x14ac:dyDescent="0.15">
      <c r="A31" t="s">
        <v>282</v>
      </c>
      <c r="B31" t="s">
        <v>224</v>
      </c>
      <c r="C31" t="s">
        <v>47</v>
      </c>
      <c r="D31" t="s">
        <v>283</v>
      </c>
      <c r="E31" t="s">
        <v>31</v>
      </c>
      <c r="F31" s="1">
        <v>2</v>
      </c>
      <c r="G31" s="1">
        <v>330.46</v>
      </c>
    </row>
    <row r="32" spans="1:7" x14ac:dyDescent="0.15">
      <c r="A32" t="s">
        <v>284</v>
      </c>
      <c r="B32" t="s">
        <v>224</v>
      </c>
      <c r="C32" t="s">
        <v>47</v>
      </c>
      <c r="D32" t="s">
        <v>285</v>
      </c>
      <c r="E32" t="s">
        <v>28</v>
      </c>
      <c r="F32" s="1">
        <v>2</v>
      </c>
      <c r="G32" s="1">
        <v>424.3</v>
      </c>
    </row>
    <row r="33" spans="1:7" x14ac:dyDescent="0.15">
      <c r="A33" t="s">
        <v>286</v>
      </c>
      <c r="B33" t="s">
        <v>224</v>
      </c>
      <c r="C33" t="s">
        <v>47</v>
      </c>
      <c r="D33" t="s">
        <v>287</v>
      </c>
      <c r="E33" t="s">
        <v>31</v>
      </c>
      <c r="F33" s="1">
        <v>2</v>
      </c>
      <c r="G33" s="1">
        <v>325.2</v>
      </c>
    </row>
    <row r="34" spans="1:7" x14ac:dyDescent="0.15">
      <c r="A34" t="s">
        <v>288</v>
      </c>
      <c r="B34" t="s">
        <v>224</v>
      </c>
      <c r="C34" t="s">
        <v>47</v>
      </c>
      <c r="D34" t="s">
        <v>52</v>
      </c>
      <c r="E34" t="s">
        <v>30</v>
      </c>
      <c r="F34" s="1">
        <v>2</v>
      </c>
      <c r="G34" s="1">
        <v>243.19</v>
      </c>
    </row>
    <row r="35" spans="1:7" x14ac:dyDescent="0.15">
      <c r="A35" t="s">
        <v>289</v>
      </c>
      <c r="B35" t="s">
        <v>224</v>
      </c>
      <c r="C35" t="s">
        <v>47</v>
      </c>
      <c r="D35" t="s">
        <v>290</v>
      </c>
      <c r="E35" t="s">
        <v>28</v>
      </c>
      <c r="F35" s="1">
        <v>2</v>
      </c>
      <c r="G35" s="1">
        <v>404.75</v>
      </c>
    </row>
    <row r="36" spans="1:7" x14ac:dyDescent="0.15">
      <c r="A36" t="s">
        <v>291</v>
      </c>
      <c r="B36" t="s">
        <v>224</v>
      </c>
      <c r="C36" t="s">
        <v>47</v>
      </c>
      <c r="D36" t="s">
        <v>292</v>
      </c>
      <c r="E36" t="s">
        <v>28</v>
      </c>
      <c r="F36" s="1">
        <v>2</v>
      </c>
      <c r="G36" s="1">
        <v>425.49</v>
      </c>
    </row>
    <row r="37" spans="1:7" x14ac:dyDescent="0.15">
      <c r="A37" t="s">
        <v>293</v>
      </c>
      <c r="B37" t="s">
        <v>224</v>
      </c>
      <c r="C37" t="s">
        <v>47</v>
      </c>
      <c r="D37" t="s">
        <v>294</v>
      </c>
      <c r="E37" t="s">
        <v>28</v>
      </c>
      <c r="F37" s="1">
        <v>2</v>
      </c>
      <c r="G37" s="1">
        <v>440.87</v>
      </c>
    </row>
    <row r="38" spans="1:7" x14ac:dyDescent="0.15">
      <c r="A38" t="s">
        <v>295</v>
      </c>
      <c r="B38" t="s">
        <v>224</v>
      </c>
      <c r="C38" t="s">
        <v>47</v>
      </c>
      <c r="D38" t="s">
        <v>68</v>
      </c>
      <c r="E38" t="s">
        <v>29</v>
      </c>
      <c r="F38" s="1">
        <v>2</v>
      </c>
      <c r="G38" s="1">
        <v>303.52999999999997</v>
      </c>
    </row>
    <row r="39" spans="1:7" x14ac:dyDescent="0.15">
      <c r="A39" t="s">
        <v>296</v>
      </c>
      <c r="B39" t="s">
        <v>224</v>
      </c>
      <c r="C39" t="s">
        <v>297</v>
      </c>
      <c r="D39" t="s">
        <v>298</v>
      </c>
      <c r="E39" t="s">
        <v>28</v>
      </c>
      <c r="F39" s="1">
        <v>2</v>
      </c>
      <c r="G39" s="1">
        <v>329.92</v>
      </c>
    </row>
    <row r="40" spans="1:7" x14ac:dyDescent="0.15">
      <c r="A40" t="s">
        <v>299</v>
      </c>
      <c r="B40" t="s">
        <v>224</v>
      </c>
      <c r="C40" t="s">
        <v>297</v>
      </c>
      <c r="D40" t="s">
        <v>300</v>
      </c>
      <c r="E40" t="s">
        <v>27</v>
      </c>
      <c r="F40" s="1">
        <v>2</v>
      </c>
      <c r="G40" s="1">
        <v>441.02</v>
      </c>
    </row>
    <row r="41" spans="1:7" x14ac:dyDescent="0.15">
      <c r="A41" t="s">
        <v>301</v>
      </c>
      <c r="B41" t="s">
        <v>224</v>
      </c>
      <c r="C41" t="s">
        <v>297</v>
      </c>
      <c r="D41" t="s">
        <v>302</v>
      </c>
      <c r="E41" t="s">
        <v>29</v>
      </c>
      <c r="F41" s="1">
        <v>2</v>
      </c>
      <c r="G41" s="1">
        <v>232.35</v>
      </c>
    </row>
    <row r="42" spans="1:7" x14ac:dyDescent="0.15">
      <c r="A42" t="s">
        <v>303</v>
      </c>
      <c r="B42" t="s">
        <v>224</v>
      </c>
      <c r="C42" t="s">
        <v>297</v>
      </c>
      <c r="D42" t="s">
        <v>304</v>
      </c>
      <c r="E42" t="s">
        <v>28</v>
      </c>
      <c r="F42" s="1">
        <v>2</v>
      </c>
      <c r="G42" s="1">
        <v>344.07</v>
      </c>
    </row>
    <row r="43" spans="1:7" x14ac:dyDescent="0.15">
      <c r="A43" t="s">
        <v>305</v>
      </c>
      <c r="B43" t="s">
        <v>224</v>
      </c>
      <c r="C43" t="s">
        <v>297</v>
      </c>
      <c r="D43" t="s">
        <v>306</v>
      </c>
      <c r="E43" t="s">
        <v>28</v>
      </c>
      <c r="F43" s="1">
        <v>2</v>
      </c>
      <c r="G43" s="1">
        <v>313.5</v>
      </c>
    </row>
    <row r="44" spans="1:7" x14ac:dyDescent="0.15">
      <c r="A44" t="s">
        <v>307</v>
      </c>
      <c r="B44" t="s">
        <v>224</v>
      </c>
      <c r="C44" t="s">
        <v>297</v>
      </c>
      <c r="D44" t="s">
        <v>308</v>
      </c>
      <c r="E44" t="s">
        <v>28</v>
      </c>
      <c r="F44" s="1">
        <v>2</v>
      </c>
      <c r="G44" s="1">
        <v>338.73</v>
      </c>
    </row>
    <row r="45" spans="1:7" x14ac:dyDescent="0.15">
      <c r="A45" t="s">
        <v>309</v>
      </c>
      <c r="B45" t="s">
        <v>224</v>
      </c>
      <c r="C45" t="s">
        <v>297</v>
      </c>
      <c r="D45" t="s">
        <v>310</v>
      </c>
      <c r="E45" t="s">
        <v>28</v>
      </c>
      <c r="F45" s="1">
        <v>2</v>
      </c>
      <c r="G45" s="1">
        <v>353.87</v>
      </c>
    </row>
    <row r="46" spans="1:7" x14ac:dyDescent="0.15">
      <c r="A46" t="s">
        <v>311</v>
      </c>
      <c r="B46" t="s">
        <v>224</v>
      </c>
      <c r="C46" t="s">
        <v>297</v>
      </c>
      <c r="D46" t="s">
        <v>312</v>
      </c>
      <c r="E46" t="s">
        <v>28</v>
      </c>
      <c r="F46" s="1">
        <v>2</v>
      </c>
      <c r="G46" s="1">
        <v>326.62</v>
      </c>
    </row>
    <row r="47" spans="1:7" x14ac:dyDescent="0.15">
      <c r="A47" t="s">
        <v>313</v>
      </c>
      <c r="B47" t="s">
        <v>224</v>
      </c>
      <c r="C47" t="s">
        <v>297</v>
      </c>
      <c r="D47" t="s">
        <v>314</v>
      </c>
      <c r="E47" t="s">
        <v>29</v>
      </c>
      <c r="F47" s="1">
        <v>2</v>
      </c>
      <c r="G47" s="1">
        <v>222.31</v>
      </c>
    </row>
    <row r="48" spans="1:7" x14ac:dyDescent="0.15">
      <c r="A48" t="s">
        <v>315</v>
      </c>
      <c r="B48" t="s">
        <v>224</v>
      </c>
      <c r="C48" t="s">
        <v>297</v>
      </c>
      <c r="D48" t="s">
        <v>316</v>
      </c>
      <c r="E48" t="s">
        <v>29</v>
      </c>
      <c r="F48" s="1">
        <v>2</v>
      </c>
      <c r="G48" s="1">
        <v>246.55</v>
      </c>
    </row>
    <row r="49" spans="1:7" x14ac:dyDescent="0.15">
      <c r="A49" t="s">
        <v>317</v>
      </c>
      <c r="B49" t="s">
        <v>224</v>
      </c>
      <c r="C49" t="s">
        <v>297</v>
      </c>
      <c r="D49" t="s">
        <v>318</v>
      </c>
      <c r="E49" t="s">
        <v>27</v>
      </c>
      <c r="F49" s="1">
        <v>2</v>
      </c>
      <c r="G49" s="1">
        <v>422.67</v>
      </c>
    </row>
    <row r="50" spans="1:7" x14ac:dyDescent="0.15">
      <c r="A50" t="s">
        <v>319</v>
      </c>
      <c r="B50" t="s">
        <v>224</v>
      </c>
      <c r="C50" t="s">
        <v>320</v>
      </c>
      <c r="D50" t="s">
        <v>321</v>
      </c>
      <c r="E50" t="s">
        <v>27</v>
      </c>
      <c r="F50" s="1">
        <v>2</v>
      </c>
      <c r="G50" s="1">
        <v>489.3</v>
      </c>
    </row>
    <row r="51" spans="1:7" x14ac:dyDescent="0.15">
      <c r="A51" t="s">
        <v>322</v>
      </c>
      <c r="B51" t="s">
        <v>224</v>
      </c>
      <c r="C51" t="s">
        <v>320</v>
      </c>
      <c r="D51" t="s">
        <v>323</v>
      </c>
      <c r="E51" t="s">
        <v>31</v>
      </c>
      <c r="F51" s="1">
        <v>2</v>
      </c>
      <c r="G51" s="1">
        <v>255.13</v>
      </c>
    </row>
    <row r="52" spans="1:7" x14ac:dyDescent="0.15">
      <c r="A52" t="s">
        <v>324</v>
      </c>
      <c r="B52" t="s">
        <v>224</v>
      </c>
      <c r="C52" t="s">
        <v>320</v>
      </c>
      <c r="D52" t="s">
        <v>325</v>
      </c>
      <c r="E52" t="s">
        <v>27</v>
      </c>
      <c r="F52" s="1">
        <v>2</v>
      </c>
      <c r="G52" s="1">
        <v>426.11</v>
      </c>
    </row>
    <row r="53" spans="1:7" x14ac:dyDescent="0.15">
      <c r="A53" t="s">
        <v>326</v>
      </c>
      <c r="B53" t="s">
        <v>224</v>
      </c>
      <c r="C53" t="s">
        <v>320</v>
      </c>
      <c r="D53" t="s">
        <v>327</v>
      </c>
      <c r="E53" t="s">
        <v>28</v>
      </c>
      <c r="F53" s="1">
        <v>2</v>
      </c>
      <c r="G53" s="1">
        <v>330.73</v>
      </c>
    </row>
    <row r="54" spans="1:7" x14ac:dyDescent="0.15">
      <c r="A54" t="s">
        <v>328</v>
      </c>
      <c r="B54" t="s">
        <v>224</v>
      </c>
      <c r="C54" t="s">
        <v>320</v>
      </c>
      <c r="D54" t="s">
        <v>329</v>
      </c>
      <c r="E54" t="s">
        <v>29</v>
      </c>
      <c r="F54" s="1">
        <v>2</v>
      </c>
      <c r="G54" s="1">
        <v>281.70999999999998</v>
      </c>
    </row>
    <row r="55" spans="1:7" x14ac:dyDescent="0.15">
      <c r="A55" t="s">
        <v>330</v>
      </c>
      <c r="B55" t="s">
        <v>224</v>
      </c>
      <c r="C55" t="s">
        <v>320</v>
      </c>
      <c r="D55" t="s">
        <v>331</v>
      </c>
      <c r="E55" t="s">
        <v>30</v>
      </c>
      <c r="F55" s="1">
        <v>2</v>
      </c>
      <c r="G55" s="1">
        <v>153.85</v>
      </c>
    </row>
    <row r="56" spans="1:7" x14ac:dyDescent="0.15">
      <c r="A56" t="s">
        <v>332</v>
      </c>
      <c r="B56" t="s">
        <v>224</v>
      </c>
      <c r="C56" t="s">
        <v>320</v>
      </c>
      <c r="D56" t="s">
        <v>333</v>
      </c>
      <c r="E56" t="s">
        <v>30</v>
      </c>
      <c r="F56" s="1">
        <v>2</v>
      </c>
      <c r="G56" s="1">
        <v>176.59</v>
      </c>
    </row>
    <row r="57" spans="1:7" x14ac:dyDescent="0.15">
      <c r="A57" t="s">
        <v>334</v>
      </c>
      <c r="B57" t="s">
        <v>224</v>
      </c>
      <c r="C57" t="s">
        <v>320</v>
      </c>
      <c r="D57" t="s">
        <v>335</v>
      </c>
      <c r="E57" t="s">
        <v>31</v>
      </c>
      <c r="F57" s="1">
        <v>2</v>
      </c>
      <c r="G57" s="1">
        <v>273.44</v>
      </c>
    </row>
    <row r="58" spans="1:7" x14ac:dyDescent="0.15">
      <c r="A58" t="s">
        <v>336</v>
      </c>
      <c r="B58" t="s">
        <v>224</v>
      </c>
      <c r="C58" t="s">
        <v>320</v>
      </c>
      <c r="D58" t="s">
        <v>337</v>
      </c>
      <c r="E58" t="s">
        <v>31</v>
      </c>
      <c r="F58" s="1">
        <v>2</v>
      </c>
      <c r="G58" s="1">
        <v>292.93</v>
      </c>
    </row>
    <row r="59" spans="1:7" x14ac:dyDescent="0.15">
      <c r="A59" t="s">
        <v>338</v>
      </c>
      <c r="B59" t="s">
        <v>224</v>
      </c>
      <c r="C59" t="s">
        <v>320</v>
      </c>
      <c r="D59" t="s">
        <v>339</v>
      </c>
      <c r="E59" t="s">
        <v>28</v>
      </c>
      <c r="F59" s="1">
        <v>2</v>
      </c>
      <c r="G59" s="1">
        <v>331.91</v>
      </c>
    </row>
    <row r="60" spans="1:7" x14ac:dyDescent="0.15">
      <c r="A60" t="s">
        <v>340</v>
      </c>
      <c r="B60" t="s">
        <v>224</v>
      </c>
      <c r="C60" t="s">
        <v>320</v>
      </c>
      <c r="D60" t="s">
        <v>341</v>
      </c>
      <c r="E60" t="s">
        <v>28</v>
      </c>
      <c r="F60" s="1">
        <v>2</v>
      </c>
      <c r="G60" s="1">
        <v>379.75</v>
      </c>
    </row>
    <row r="61" spans="1:7" x14ac:dyDescent="0.15">
      <c r="A61" t="s">
        <v>342</v>
      </c>
      <c r="B61" t="s">
        <v>224</v>
      </c>
      <c r="C61" t="s">
        <v>320</v>
      </c>
      <c r="D61" t="s">
        <v>343</v>
      </c>
      <c r="E61" t="s">
        <v>28</v>
      </c>
      <c r="F61" s="1">
        <v>2</v>
      </c>
      <c r="G61" s="1">
        <v>381.22</v>
      </c>
    </row>
    <row r="62" spans="1:7" x14ac:dyDescent="0.15">
      <c r="A62" t="s">
        <v>344</v>
      </c>
      <c r="B62" t="s">
        <v>224</v>
      </c>
      <c r="C62" t="s">
        <v>320</v>
      </c>
      <c r="D62" t="s">
        <v>345</v>
      </c>
      <c r="E62" t="s">
        <v>31</v>
      </c>
      <c r="F62" s="1">
        <v>2</v>
      </c>
      <c r="G62" s="1">
        <v>313.89999999999998</v>
      </c>
    </row>
    <row r="63" spans="1:7" x14ac:dyDescent="0.15">
      <c r="A63" t="s">
        <v>346</v>
      </c>
      <c r="B63" t="s">
        <v>224</v>
      </c>
      <c r="C63" t="s">
        <v>320</v>
      </c>
      <c r="D63" t="s">
        <v>347</v>
      </c>
      <c r="E63" t="s">
        <v>31</v>
      </c>
      <c r="F63" s="1">
        <v>2</v>
      </c>
      <c r="G63" s="1">
        <v>284.66000000000003</v>
      </c>
    </row>
    <row r="64" spans="1:7" x14ac:dyDescent="0.15">
      <c r="A64" t="s">
        <v>348</v>
      </c>
      <c r="B64" t="s">
        <v>224</v>
      </c>
      <c r="C64" t="s">
        <v>320</v>
      </c>
      <c r="D64" t="s">
        <v>349</v>
      </c>
      <c r="E64" t="s">
        <v>28</v>
      </c>
      <c r="F64" s="1">
        <v>2</v>
      </c>
      <c r="G64" s="1">
        <v>394.81</v>
      </c>
    </row>
    <row r="65" spans="1:7" x14ac:dyDescent="0.15">
      <c r="A65" t="s">
        <v>350</v>
      </c>
      <c r="B65" t="s">
        <v>224</v>
      </c>
      <c r="C65" t="s">
        <v>320</v>
      </c>
      <c r="D65" t="s">
        <v>351</v>
      </c>
      <c r="E65" t="s">
        <v>31</v>
      </c>
      <c r="F65" s="1">
        <v>2</v>
      </c>
      <c r="G65" s="1">
        <v>326.58999999999997</v>
      </c>
    </row>
    <row r="66" spans="1:7" x14ac:dyDescent="0.15">
      <c r="A66" t="s">
        <v>352</v>
      </c>
      <c r="B66" t="s">
        <v>224</v>
      </c>
      <c r="C66" t="s">
        <v>320</v>
      </c>
      <c r="D66" t="s">
        <v>353</v>
      </c>
      <c r="E66" t="s">
        <v>29</v>
      </c>
      <c r="F66" s="1">
        <v>2</v>
      </c>
      <c r="G66" s="1">
        <v>245.39</v>
      </c>
    </row>
    <row r="67" spans="1:7" x14ac:dyDescent="0.15">
      <c r="A67" t="s">
        <v>354</v>
      </c>
      <c r="B67" t="s">
        <v>224</v>
      </c>
      <c r="C67" t="s">
        <v>320</v>
      </c>
      <c r="D67" t="s">
        <v>355</v>
      </c>
      <c r="E67" t="s">
        <v>28</v>
      </c>
      <c r="F67" s="1">
        <v>2</v>
      </c>
      <c r="G67" s="1">
        <v>343.72</v>
      </c>
    </row>
    <row r="68" spans="1:7" x14ac:dyDescent="0.15">
      <c r="A68" t="s">
        <v>356</v>
      </c>
      <c r="B68" t="s">
        <v>224</v>
      </c>
      <c r="C68" t="s">
        <v>23</v>
      </c>
      <c r="D68" t="s">
        <v>357</v>
      </c>
      <c r="E68" t="s">
        <v>31</v>
      </c>
      <c r="F68" s="1">
        <v>2</v>
      </c>
      <c r="G68" s="1">
        <v>222.88</v>
      </c>
    </row>
    <row r="69" spans="1:7" x14ac:dyDescent="0.15">
      <c r="A69" t="s">
        <v>358</v>
      </c>
      <c r="B69" t="s">
        <v>224</v>
      </c>
      <c r="C69" t="s">
        <v>23</v>
      </c>
      <c r="D69" t="s">
        <v>359</v>
      </c>
      <c r="E69" t="s">
        <v>28</v>
      </c>
      <c r="F69" s="1">
        <v>2</v>
      </c>
      <c r="G69" s="1">
        <v>276.29000000000002</v>
      </c>
    </row>
    <row r="70" spans="1:7" x14ac:dyDescent="0.15">
      <c r="A70" t="s">
        <v>360</v>
      </c>
      <c r="B70" t="s">
        <v>224</v>
      </c>
      <c r="C70" t="s">
        <v>23</v>
      </c>
      <c r="D70" t="s">
        <v>361</v>
      </c>
      <c r="E70" t="s">
        <v>28</v>
      </c>
      <c r="F70" s="1">
        <v>2</v>
      </c>
      <c r="G70" s="1">
        <v>272.89</v>
      </c>
    </row>
    <row r="71" spans="1:7" x14ac:dyDescent="0.15">
      <c r="A71" t="s">
        <v>362</v>
      </c>
      <c r="B71" t="s">
        <v>224</v>
      </c>
      <c r="C71" t="s">
        <v>23</v>
      </c>
      <c r="D71" t="s">
        <v>363</v>
      </c>
      <c r="E71" t="s">
        <v>31</v>
      </c>
      <c r="F71" s="1">
        <v>2</v>
      </c>
      <c r="G71" s="1">
        <v>225.7</v>
      </c>
    </row>
    <row r="72" spans="1:7" x14ac:dyDescent="0.15">
      <c r="A72" t="s">
        <v>364</v>
      </c>
      <c r="B72" t="s">
        <v>224</v>
      </c>
      <c r="C72" t="s">
        <v>23</v>
      </c>
      <c r="D72" t="s">
        <v>365</v>
      </c>
      <c r="E72" t="s">
        <v>28</v>
      </c>
      <c r="F72" s="1">
        <v>2</v>
      </c>
      <c r="G72" s="1">
        <v>270.91000000000003</v>
      </c>
    </row>
    <row r="73" spans="1:7" x14ac:dyDescent="0.15">
      <c r="A73" t="s">
        <v>366</v>
      </c>
      <c r="B73" t="s">
        <v>224</v>
      </c>
      <c r="C73" t="s">
        <v>23</v>
      </c>
      <c r="D73" t="s">
        <v>367</v>
      </c>
      <c r="E73" t="s">
        <v>31</v>
      </c>
      <c r="F73" s="1">
        <v>2</v>
      </c>
      <c r="G73" s="1">
        <v>226.99</v>
      </c>
    </row>
    <row r="74" spans="1:7" x14ac:dyDescent="0.15">
      <c r="A74" t="s">
        <v>368</v>
      </c>
      <c r="B74" t="s">
        <v>224</v>
      </c>
      <c r="C74" t="s">
        <v>23</v>
      </c>
      <c r="D74" t="s">
        <v>369</v>
      </c>
      <c r="E74" t="s">
        <v>27</v>
      </c>
      <c r="F74" s="1">
        <v>2</v>
      </c>
      <c r="G74" s="1">
        <v>319.94</v>
      </c>
    </row>
    <row r="75" spans="1:7" x14ac:dyDescent="0.15">
      <c r="A75" t="s">
        <v>370</v>
      </c>
      <c r="B75" t="s">
        <v>224</v>
      </c>
      <c r="C75" t="s">
        <v>23</v>
      </c>
      <c r="D75" t="s">
        <v>371</v>
      </c>
      <c r="E75" t="s">
        <v>29</v>
      </c>
      <c r="F75" s="1">
        <v>2</v>
      </c>
      <c r="G75" s="1">
        <v>220.92</v>
      </c>
    </row>
    <row r="76" spans="1:7" x14ac:dyDescent="0.15">
      <c r="A76" t="s">
        <v>372</v>
      </c>
      <c r="B76" t="s">
        <v>224</v>
      </c>
      <c r="C76" t="s">
        <v>23</v>
      </c>
      <c r="D76" t="s">
        <v>373</v>
      </c>
      <c r="E76" t="s">
        <v>27</v>
      </c>
      <c r="F76" s="1">
        <v>2</v>
      </c>
      <c r="G76" s="1">
        <v>322.75</v>
      </c>
    </row>
    <row r="77" spans="1:7" x14ac:dyDescent="0.15">
      <c r="A77" t="s">
        <v>374</v>
      </c>
      <c r="B77" t="s">
        <v>224</v>
      </c>
      <c r="C77" t="s">
        <v>23</v>
      </c>
      <c r="D77" t="s">
        <v>375</v>
      </c>
      <c r="E77" t="s">
        <v>28</v>
      </c>
      <c r="F77" s="1">
        <v>2</v>
      </c>
      <c r="G77" s="1">
        <v>273.48</v>
      </c>
    </row>
    <row r="78" spans="1:7" x14ac:dyDescent="0.15">
      <c r="A78" t="s">
        <v>376</v>
      </c>
      <c r="B78" t="s">
        <v>224</v>
      </c>
      <c r="C78" t="s">
        <v>23</v>
      </c>
      <c r="D78" t="s">
        <v>377</v>
      </c>
      <c r="E78" t="s">
        <v>31</v>
      </c>
      <c r="F78" s="1">
        <v>2</v>
      </c>
      <c r="G78" s="1">
        <v>233.44</v>
      </c>
    </row>
    <row r="79" spans="1:7" x14ac:dyDescent="0.15">
      <c r="A79" t="s">
        <v>378</v>
      </c>
      <c r="B79" t="s">
        <v>224</v>
      </c>
      <c r="C79" t="s">
        <v>184</v>
      </c>
      <c r="D79" t="s">
        <v>379</v>
      </c>
      <c r="E79" t="s">
        <v>28</v>
      </c>
      <c r="F79" s="1">
        <v>4</v>
      </c>
      <c r="G79" s="1">
        <v>401.59</v>
      </c>
    </row>
    <row r="80" spans="1:7" x14ac:dyDescent="0.15">
      <c r="A80" t="s">
        <v>380</v>
      </c>
      <c r="B80" t="s">
        <v>224</v>
      </c>
      <c r="C80" t="s">
        <v>184</v>
      </c>
      <c r="D80" t="s">
        <v>381</v>
      </c>
      <c r="E80" t="s">
        <v>29</v>
      </c>
      <c r="F80" s="1">
        <v>4</v>
      </c>
      <c r="G80" s="1">
        <v>335.63</v>
      </c>
    </row>
    <row r="81" spans="1:7" x14ac:dyDescent="0.15">
      <c r="A81" t="s">
        <v>382</v>
      </c>
      <c r="B81" t="s">
        <v>224</v>
      </c>
      <c r="C81" t="s">
        <v>184</v>
      </c>
      <c r="D81" t="s">
        <v>189</v>
      </c>
      <c r="E81" t="s">
        <v>28</v>
      </c>
      <c r="F81" s="1">
        <v>4</v>
      </c>
      <c r="G81" s="1">
        <v>393.86</v>
      </c>
    </row>
    <row r="82" spans="1:7" x14ac:dyDescent="0.15">
      <c r="A82" t="s">
        <v>383</v>
      </c>
      <c r="B82" t="s">
        <v>224</v>
      </c>
      <c r="C82" t="s">
        <v>184</v>
      </c>
      <c r="D82" t="s">
        <v>384</v>
      </c>
      <c r="E82" t="s">
        <v>27</v>
      </c>
      <c r="F82" s="1">
        <v>4</v>
      </c>
      <c r="G82" s="1">
        <v>466.95</v>
      </c>
    </row>
    <row r="83" spans="1:7" x14ac:dyDescent="0.15">
      <c r="A83" t="s">
        <v>385</v>
      </c>
      <c r="B83" t="s">
        <v>224</v>
      </c>
      <c r="C83" t="s">
        <v>184</v>
      </c>
      <c r="D83" t="s">
        <v>187</v>
      </c>
      <c r="E83" t="s">
        <v>29</v>
      </c>
      <c r="F83" s="1">
        <v>4</v>
      </c>
      <c r="G83" s="1">
        <v>337.76</v>
      </c>
    </row>
    <row r="84" spans="1:7" x14ac:dyDescent="0.15">
      <c r="A84" t="s">
        <v>386</v>
      </c>
      <c r="B84" t="s">
        <v>224</v>
      </c>
      <c r="C84" t="s">
        <v>184</v>
      </c>
      <c r="D84" t="s">
        <v>191</v>
      </c>
      <c r="E84" t="s">
        <v>30</v>
      </c>
      <c r="F84" s="1">
        <v>4</v>
      </c>
      <c r="G84" s="1">
        <v>235.68</v>
      </c>
    </row>
    <row r="85" spans="1:7" x14ac:dyDescent="0.15">
      <c r="A85" t="s">
        <v>387</v>
      </c>
      <c r="B85" t="s">
        <v>224</v>
      </c>
      <c r="C85" t="s">
        <v>184</v>
      </c>
      <c r="D85" t="s">
        <v>207</v>
      </c>
      <c r="E85" t="s">
        <v>29</v>
      </c>
      <c r="F85" s="1">
        <v>4</v>
      </c>
      <c r="G85" s="1">
        <v>361.4</v>
      </c>
    </row>
    <row r="86" spans="1:7" x14ac:dyDescent="0.15">
      <c r="A86" t="s">
        <v>388</v>
      </c>
      <c r="B86" t="s">
        <v>224</v>
      </c>
      <c r="C86" t="s">
        <v>184</v>
      </c>
      <c r="D86" t="s">
        <v>205</v>
      </c>
      <c r="E86" t="s">
        <v>29</v>
      </c>
      <c r="F86" s="1">
        <v>4</v>
      </c>
      <c r="G86" s="1">
        <v>402.03</v>
      </c>
    </row>
    <row r="87" spans="1:7" x14ac:dyDescent="0.15">
      <c r="A87" t="s">
        <v>389</v>
      </c>
      <c r="B87" t="s">
        <v>224</v>
      </c>
      <c r="C87" t="s">
        <v>184</v>
      </c>
      <c r="D87" t="s">
        <v>195</v>
      </c>
      <c r="E87" t="s">
        <v>29</v>
      </c>
      <c r="F87" s="1">
        <v>4</v>
      </c>
      <c r="G87" s="1">
        <v>345.17</v>
      </c>
    </row>
    <row r="88" spans="1:7" x14ac:dyDescent="0.15">
      <c r="A88" t="s">
        <v>390</v>
      </c>
      <c r="B88" t="s">
        <v>224</v>
      </c>
      <c r="C88" t="s">
        <v>184</v>
      </c>
      <c r="D88" t="s">
        <v>201</v>
      </c>
      <c r="E88" t="s">
        <v>28</v>
      </c>
      <c r="F88" s="1">
        <v>4</v>
      </c>
      <c r="G88" s="1">
        <v>440</v>
      </c>
    </row>
    <row r="89" spans="1:7" x14ac:dyDescent="0.15">
      <c r="A89" t="s">
        <v>391</v>
      </c>
      <c r="B89" t="s">
        <v>224</v>
      </c>
      <c r="C89" t="s">
        <v>184</v>
      </c>
      <c r="D89" t="s">
        <v>392</v>
      </c>
      <c r="E89" t="s">
        <v>28</v>
      </c>
      <c r="F89" s="1">
        <v>4</v>
      </c>
      <c r="G89" s="1">
        <v>411.45</v>
      </c>
    </row>
    <row r="90" spans="1:7" x14ac:dyDescent="0.15">
      <c r="A90" t="s">
        <v>393</v>
      </c>
      <c r="B90" t="s">
        <v>224</v>
      </c>
      <c r="C90" t="s">
        <v>184</v>
      </c>
      <c r="D90" t="s">
        <v>199</v>
      </c>
      <c r="E90" t="s">
        <v>28</v>
      </c>
      <c r="F90" s="1">
        <v>4</v>
      </c>
      <c r="G90" s="1">
        <v>407.74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60"/>
  <sheetViews>
    <sheetView workbookViewId="0">
      <selection activeCell="J9" sqref="J9"/>
    </sheetView>
  </sheetViews>
  <sheetFormatPr baseColWidth="10" defaultColWidth="8.83203125" defaultRowHeight="13" x14ac:dyDescent="0.15"/>
  <cols>
    <col min="1" max="1" width="19.83203125" customWidth="1"/>
    <col min="2" max="2" width="8.83203125" customWidth="1"/>
    <col min="3" max="3" width="26" customWidth="1"/>
    <col min="4" max="4" width="47.1640625" customWidth="1"/>
    <col min="5" max="5" width="14.5" customWidth="1"/>
    <col min="6" max="6" width="12.5" customWidth="1"/>
  </cols>
  <sheetData>
    <row r="1" spans="1:7" x14ac:dyDescent="0.15">
      <c r="A1" t="s">
        <v>0</v>
      </c>
      <c r="B1" t="s">
        <v>19</v>
      </c>
      <c r="C1" t="s">
        <v>20</v>
      </c>
      <c r="D1" t="s">
        <v>43</v>
      </c>
      <c r="E1" t="s">
        <v>26</v>
      </c>
      <c r="F1" t="s">
        <v>32</v>
      </c>
      <c r="G1" t="s">
        <v>33</v>
      </c>
    </row>
    <row r="2" spans="1:7" x14ac:dyDescent="0.15">
      <c r="A2" t="s">
        <v>394</v>
      </c>
      <c r="B2" t="s">
        <v>395</v>
      </c>
      <c r="C2" t="s">
        <v>47</v>
      </c>
      <c r="D2" t="s">
        <v>396</v>
      </c>
      <c r="E2" t="s">
        <v>29</v>
      </c>
      <c r="F2" s="1">
        <v>2</v>
      </c>
      <c r="G2" s="1">
        <v>297.37</v>
      </c>
    </row>
    <row r="3" spans="1:7" x14ac:dyDescent="0.15">
      <c r="A3" t="s">
        <v>397</v>
      </c>
      <c r="B3" t="s">
        <v>395</v>
      </c>
      <c r="C3" t="s">
        <v>47</v>
      </c>
      <c r="D3" t="s">
        <v>398</v>
      </c>
      <c r="E3" t="s">
        <v>29</v>
      </c>
      <c r="F3" s="1">
        <v>2</v>
      </c>
      <c r="G3" s="1">
        <v>294.18</v>
      </c>
    </row>
    <row r="4" spans="1:7" x14ac:dyDescent="0.15">
      <c r="A4" t="s">
        <v>399</v>
      </c>
      <c r="B4" t="s">
        <v>395</v>
      </c>
      <c r="C4" t="s">
        <v>47</v>
      </c>
      <c r="D4" t="s">
        <v>400</v>
      </c>
      <c r="E4" t="s">
        <v>28</v>
      </c>
      <c r="F4" s="1">
        <v>2</v>
      </c>
      <c r="G4" s="1">
        <v>365.31</v>
      </c>
    </row>
    <row r="5" spans="1:7" x14ac:dyDescent="0.15">
      <c r="A5" t="s">
        <v>401</v>
      </c>
      <c r="B5" t="s">
        <v>395</v>
      </c>
      <c r="C5" t="s">
        <v>47</v>
      </c>
      <c r="D5" t="s">
        <v>402</v>
      </c>
      <c r="E5" t="s">
        <v>29</v>
      </c>
      <c r="F5" s="1">
        <v>2</v>
      </c>
      <c r="G5" s="1">
        <v>281.95</v>
      </c>
    </row>
    <row r="6" spans="1:7" x14ac:dyDescent="0.15">
      <c r="A6" t="s">
        <v>403</v>
      </c>
      <c r="B6" t="s">
        <v>395</v>
      </c>
      <c r="C6" t="s">
        <v>47</v>
      </c>
      <c r="D6" t="s">
        <v>404</v>
      </c>
      <c r="E6" t="s">
        <v>28</v>
      </c>
      <c r="F6" s="1">
        <v>2</v>
      </c>
      <c r="G6" s="1">
        <v>364.38</v>
      </c>
    </row>
    <row r="7" spans="1:7" x14ac:dyDescent="0.15">
      <c r="A7" t="s">
        <v>405</v>
      </c>
      <c r="B7" t="s">
        <v>395</v>
      </c>
      <c r="C7" t="s">
        <v>47</v>
      </c>
      <c r="D7" t="s">
        <v>406</v>
      </c>
      <c r="E7" t="s">
        <v>29</v>
      </c>
      <c r="F7" s="1">
        <v>2</v>
      </c>
      <c r="G7" s="1">
        <v>284.75</v>
      </c>
    </row>
    <row r="8" spans="1:7" x14ac:dyDescent="0.15">
      <c r="A8" t="s">
        <v>407</v>
      </c>
      <c r="B8" t="s">
        <v>395</v>
      </c>
      <c r="C8" t="s">
        <v>47</v>
      </c>
      <c r="D8" t="s">
        <v>408</v>
      </c>
      <c r="E8" t="s">
        <v>27</v>
      </c>
      <c r="F8" s="1">
        <v>2</v>
      </c>
      <c r="G8" s="1">
        <v>417.81</v>
      </c>
    </row>
    <row r="9" spans="1:7" x14ac:dyDescent="0.15">
      <c r="A9" t="s">
        <v>409</v>
      </c>
      <c r="B9" t="s">
        <v>395</v>
      </c>
      <c r="C9" t="s">
        <v>47</v>
      </c>
      <c r="D9" t="s">
        <v>410</v>
      </c>
      <c r="E9" t="s">
        <v>28</v>
      </c>
      <c r="F9" s="1">
        <v>2</v>
      </c>
      <c r="G9" s="1">
        <v>348.17</v>
      </c>
    </row>
    <row r="10" spans="1:7" x14ac:dyDescent="0.15">
      <c r="A10" t="s">
        <v>411</v>
      </c>
      <c r="B10" t="s">
        <v>395</v>
      </c>
      <c r="C10" t="s">
        <v>412</v>
      </c>
      <c r="D10" t="s">
        <v>413</v>
      </c>
      <c r="E10" t="s">
        <v>29</v>
      </c>
      <c r="F10" s="1">
        <v>2</v>
      </c>
      <c r="G10" s="1">
        <v>325.07</v>
      </c>
    </row>
    <row r="11" spans="1:7" x14ac:dyDescent="0.15">
      <c r="A11" t="s">
        <v>414</v>
      </c>
      <c r="B11" t="s">
        <v>395</v>
      </c>
      <c r="C11" t="s">
        <v>412</v>
      </c>
      <c r="D11" t="s">
        <v>415</v>
      </c>
      <c r="E11" t="s">
        <v>29</v>
      </c>
      <c r="F11" s="1">
        <v>2</v>
      </c>
      <c r="G11" s="1">
        <v>317.45</v>
      </c>
    </row>
    <row r="12" spans="1:7" x14ac:dyDescent="0.15">
      <c r="A12" t="s">
        <v>416</v>
      </c>
      <c r="B12" t="s">
        <v>395</v>
      </c>
      <c r="C12" t="s">
        <v>412</v>
      </c>
      <c r="D12" t="s">
        <v>417</v>
      </c>
      <c r="E12" t="s">
        <v>29</v>
      </c>
      <c r="F12" s="1">
        <v>2</v>
      </c>
      <c r="G12" s="1">
        <v>312.04000000000002</v>
      </c>
    </row>
    <row r="13" spans="1:7" x14ac:dyDescent="0.15">
      <c r="A13" t="s">
        <v>418</v>
      </c>
      <c r="B13" t="s">
        <v>395</v>
      </c>
      <c r="C13" t="s">
        <v>412</v>
      </c>
      <c r="D13" t="s">
        <v>419</v>
      </c>
      <c r="E13" t="s">
        <v>30</v>
      </c>
      <c r="F13" s="1">
        <v>2</v>
      </c>
      <c r="G13" s="1">
        <v>271.27</v>
      </c>
    </row>
    <row r="14" spans="1:7" x14ac:dyDescent="0.15">
      <c r="A14" t="s">
        <v>420</v>
      </c>
      <c r="B14" t="s">
        <v>395</v>
      </c>
      <c r="C14" t="s">
        <v>412</v>
      </c>
      <c r="D14" t="s">
        <v>421</v>
      </c>
      <c r="E14" t="s">
        <v>28</v>
      </c>
      <c r="F14" s="1">
        <v>2</v>
      </c>
      <c r="G14" s="1">
        <v>430.1</v>
      </c>
    </row>
    <row r="15" spans="1:7" x14ac:dyDescent="0.15">
      <c r="A15" t="s">
        <v>422</v>
      </c>
      <c r="B15" t="s">
        <v>395</v>
      </c>
      <c r="C15" t="s">
        <v>412</v>
      </c>
      <c r="D15" t="s">
        <v>423</v>
      </c>
      <c r="E15" t="s">
        <v>29</v>
      </c>
      <c r="F15" s="1">
        <v>2</v>
      </c>
      <c r="G15" s="1">
        <v>331.01</v>
      </c>
    </row>
    <row r="16" spans="1:7" x14ac:dyDescent="0.15">
      <c r="A16" t="s">
        <v>424</v>
      </c>
      <c r="B16" t="s">
        <v>395</v>
      </c>
      <c r="C16" t="s">
        <v>412</v>
      </c>
      <c r="D16" t="s">
        <v>425</v>
      </c>
      <c r="E16" t="s">
        <v>29</v>
      </c>
      <c r="F16" s="1">
        <v>3</v>
      </c>
      <c r="G16" s="1">
        <v>347.64</v>
      </c>
    </row>
    <row r="17" spans="1:7" x14ac:dyDescent="0.15">
      <c r="A17" t="s">
        <v>426</v>
      </c>
      <c r="B17" t="s">
        <v>395</v>
      </c>
      <c r="C17" t="s">
        <v>412</v>
      </c>
      <c r="D17" t="s">
        <v>427</v>
      </c>
      <c r="E17" t="s">
        <v>27</v>
      </c>
      <c r="F17" s="1">
        <v>2</v>
      </c>
      <c r="G17" s="1">
        <v>579.38</v>
      </c>
    </row>
    <row r="18" spans="1:7" x14ac:dyDescent="0.15">
      <c r="A18" t="s">
        <v>428</v>
      </c>
      <c r="B18" t="s">
        <v>395</v>
      </c>
      <c r="C18" t="s">
        <v>412</v>
      </c>
      <c r="D18" t="s">
        <v>429</v>
      </c>
      <c r="E18" t="s">
        <v>28</v>
      </c>
      <c r="F18" s="1">
        <v>2</v>
      </c>
      <c r="G18" s="1">
        <v>419.48</v>
      </c>
    </row>
    <row r="19" spans="1:7" x14ac:dyDescent="0.15">
      <c r="A19" t="s">
        <v>430</v>
      </c>
      <c r="B19" t="s">
        <v>395</v>
      </c>
      <c r="C19" t="s">
        <v>412</v>
      </c>
      <c r="D19" t="s">
        <v>431</v>
      </c>
      <c r="E19" t="s">
        <v>28</v>
      </c>
      <c r="F19" s="1">
        <v>2</v>
      </c>
      <c r="G19" s="1">
        <v>408.38</v>
      </c>
    </row>
    <row r="20" spans="1:7" x14ac:dyDescent="0.15">
      <c r="A20" t="s">
        <v>432</v>
      </c>
      <c r="B20" t="s">
        <v>395</v>
      </c>
      <c r="C20" t="s">
        <v>412</v>
      </c>
      <c r="D20" t="s">
        <v>433</v>
      </c>
      <c r="E20" t="s">
        <v>28</v>
      </c>
      <c r="F20" s="1">
        <v>2</v>
      </c>
      <c r="G20" s="1">
        <v>420.48</v>
      </c>
    </row>
    <row r="21" spans="1:7" x14ac:dyDescent="0.15">
      <c r="A21" t="s">
        <v>434</v>
      </c>
      <c r="B21" t="s">
        <v>395</v>
      </c>
      <c r="C21" t="s">
        <v>412</v>
      </c>
      <c r="D21" t="s">
        <v>435</v>
      </c>
      <c r="E21" t="s">
        <v>29</v>
      </c>
      <c r="F21" s="1">
        <v>3</v>
      </c>
      <c r="G21" s="1">
        <v>333.76</v>
      </c>
    </row>
    <row r="22" spans="1:7" x14ac:dyDescent="0.15">
      <c r="A22" t="s">
        <v>436</v>
      </c>
      <c r="B22" t="s">
        <v>395</v>
      </c>
      <c r="C22" t="s">
        <v>412</v>
      </c>
      <c r="D22" t="s">
        <v>437</v>
      </c>
      <c r="E22" t="s">
        <v>28</v>
      </c>
      <c r="F22" s="1">
        <v>2</v>
      </c>
      <c r="G22" s="1">
        <v>437.38</v>
      </c>
    </row>
    <row r="23" spans="1:7" x14ac:dyDescent="0.15">
      <c r="A23" t="s">
        <v>438</v>
      </c>
      <c r="B23" t="s">
        <v>395</v>
      </c>
      <c r="C23" t="s">
        <v>412</v>
      </c>
      <c r="D23" t="s">
        <v>439</v>
      </c>
      <c r="E23" t="s">
        <v>29</v>
      </c>
      <c r="F23" s="1">
        <v>2</v>
      </c>
      <c r="G23" s="1">
        <v>324.39999999999998</v>
      </c>
    </row>
    <row r="24" spans="1:7" x14ac:dyDescent="0.15">
      <c r="A24" t="s">
        <v>440</v>
      </c>
      <c r="B24" t="s">
        <v>395</v>
      </c>
      <c r="C24" t="s">
        <v>412</v>
      </c>
      <c r="D24" t="s">
        <v>441</v>
      </c>
      <c r="E24" t="s">
        <v>29</v>
      </c>
      <c r="F24" s="1">
        <v>2</v>
      </c>
      <c r="G24" s="1">
        <v>324</v>
      </c>
    </row>
    <row r="25" spans="1:7" x14ac:dyDescent="0.15">
      <c r="A25" t="s">
        <v>442</v>
      </c>
      <c r="B25" t="s">
        <v>395</v>
      </c>
      <c r="C25" t="s">
        <v>412</v>
      </c>
      <c r="D25" t="s">
        <v>443</v>
      </c>
      <c r="E25" t="s">
        <v>28</v>
      </c>
      <c r="F25" s="1">
        <v>2</v>
      </c>
      <c r="G25" s="1">
        <v>431.11</v>
      </c>
    </row>
    <row r="26" spans="1:7" x14ac:dyDescent="0.15">
      <c r="A26" t="s">
        <v>444</v>
      </c>
      <c r="B26" t="s">
        <v>395</v>
      </c>
      <c r="C26" t="s">
        <v>24</v>
      </c>
      <c r="D26" t="s">
        <v>445</v>
      </c>
      <c r="E26" t="s">
        <v>29</v>
      </c>
      <c r="F26" s="1">
        <v>4</v>
      </c>
      <c r="G26" s="1">
        <v>295.8</v>
      </c>
    </row>
    <row r="27" spans="1:7" x14ac:dyDescent="0.15">
      <c r="A27" t="s">
        <v>446</v>
      </c>
      <c r="B27" t="s">
        <v>395</v>
      </c>
      <c r="C27" t="s">
        <v>24</v>
      </c>
      <c r="D27" t="s">
        <v>447</v>
      </c>
      <c r="E27" t="s">
        <v>27</v>
      </c>
      <c r="F27" s="1">
        <v>4</v>
      </c>
      <c r="G27" s="1">
        <v>433.74</v>
      </c>
    </row>
    <row r="28" spans="1:7" x14ac:dyDescent="0.15">
      <c r="A28" t="s">
        <v>2</v>
      </c>
      <c r="B28" t="s">
        <v>395</v>
      </c>
      <c r="C28" t="s">
        <v>24</v>
      </c>
      <c r="D28" t="s">
        <v>448</v>
      </c>
      <c r="E28" t="s">
        <v>30</v>
      </c>
      <c r="F28" s="1">
        <v>4</v>
      </c>
      <c r="G28" s="1">
        <v>197.38</v>
      </c>
    </row>
    <row r="29" spans="1:7" x14ac:dyDescent="0.15">
      <c r="A29" t="s">
        <v>5</v>
      </c>
      <c r="B29" t="s">
        <v>395</v>
      </c>
      <c r="C29" t="s">
        <v>24</v>
      </c>
      <c r="D29" t="s">
        <v>449</v>
      </c>
      <c r="E29" t="s">
        <v>28</v>
      </c>
      <c r="F29" s="1">
        <v>4</v>
      </c>
      <c r="G29" s="1">
        <v>398.84</v>
      </c>
    </row>
    <row r="30" spans="1:7" x14ac:dyDescent="0.15">
      <c r="A30" t="s">
        <v>4</v>
      </c>
      <c r="B30" t="s">
        <v>395</v>
      </c>
      <c r="C30" t="s">
        <v>24</v>
      </c>
      <c r="D30" t="s">
        <v>450</v>
      </c>
      <c r="E30" t="s">
        <v>28</v>
      </c>
      <c r="F30" s="1">
        <v>4</v>
      </c>
      <c r="G30" s="1">
        <v>417.11</v>
      </c>
    </row>
    <row r="31" spans="1:7" x14ac:dyDescent="0.15">
      <c r="A31" t="s">
        <v>6</v>
      </c>
      <c r="B31" t="s">
        <v>395</v>
      </c>
      <c r="C31" t="s">
        <v>24</v>
      </c>
      <c r="D31" t="s">
        <v>451</v>
      </c>
      <c r="E31" t="s">
        <v>28</v>
      </c>
      <c r="F31" s="1">
        <v>4</v>
      </c>
      <c r="G31" s="1">
        <v>331.61</v>
      </c>
    </row>
    <row r="32" spans="1:7" x14ac:dyDescent="0.15">
      <c r="A32" t="s">
        <v>452</v>
      </c>
      <c r="B32" t="s">
        <v>395</v>
      </c>
      <c r="C32" t="s">
        <v>24</v>
      </c>
      <c r="D32" t="s">
        <v>453</v>
      </c>
      <c r="E32" t="s">
        <v>29</v>
      </c>
      <c r="F32" s="1">
        <v>4</v>
      </c>
      <c r="G32" s="1">
        <v>293.39999999999998</v>
      </c>
    </row>
    <row r="33" spans="1:7" x14ac:dyDescent="0.15">
      <c r="A33" t="s">
        <v>3</v>
      </c>
      <c r="B33" t="s">
        <v>395</v>
      </c>
      <c r="C33" t="s">
        <v>24</v>
      </c>
      <c r="D33" t="s">
        <v>454</v>
      </c>
      <c r="E33" t="s">
        <v>27</v>
      </c>
      <c r="F33" s="1">
        <v>4</v>
      </c>
      <c r="G33" s="1">
        <v>407.8</v>
      </c>
    </row>
    <row r="34" spans="1:7" x14ac:dyDescent="0.15">
      <c r="A34" t="s">
        <v>1</v>
      </c>
      <c r="B34" t="s">
        <v>395</v>
      </c>
      <c r="C34" t="s">
        <v>24</v>
      </c>
      <c r="D34" t="s">
        <v>455</v>
      </c>
      <c r="E34" t="s">
        <v>29</v>
      </c>
      <c r="F34" s="1">
        <v>4</v>
      </c>
      <c r="G34" s="1">
        <v>277.69</v>
      </c>
    </row>
    <row r="35" spans="1:7" x14ac:dyDescent="0.15">
      <c r="A35" t="s">
        <v>456</v>
      </c>
      <c r="B35" t="s">
        <v>395</v>
      </c>
      <c r="C35" t="s">
        <v>23</v>
      </c>
      <c r="D35" t="s">
        <v>377</v>
      </c>
      <c r="E35" t="s">
        <v>31</v>
      </c>
      <c r="F35" s="1">
        <v>2</v>
      </c>
      <c r="G35" s="1">
        <v>302.27999999999997</v>
      </c>
    </row>
    <row r="36" spans="1:7" x14ac:dyDescent="0.15">
      <c r="A36" t="s">
        <v>11</v>
      </c>
      <c r="B36" t="s">
        <v>395</v>
      </c>
      <c r="C36" t="s">
        <v>23</v>
      </c>
      <c r="D36" t="s">
        <v>357</v>
      </c>
      <c r="E36" t="s">
        <v>29</v>
      </c>
      <c r="F36" s="1">
        <v>2</v>
      </c>
      <c r="G36" s="1">
        <v>288.58</v>
      </c>
    </row>
    <row r="37" spans="1:7" x14ac:dyDescent="0.15">
      <c r="A37" t="s">
        <v>457</v>
      </c>
      <c r="B37" t="s">
        <v>395</v>
      </c>
      <c r="C37" t="s">
        <v>23</v>
      </c>
      <c r="D37" t="s">
        <v>371</v>
      </c>
      <c r="E37" t="s">
        <v>29</v>
      </c>
      <c r="F37" s="1">
        <v>2</v>
      </c>
      <c r="G37" s="1">
        <v>286.02999999999997</v>
      </c>
    </row>
    <row r="38" spans="1:7" x14ac:dyDescent="0.15">
      <c r="A38" t="s">
        <v>458</v>
      </c>
      <c r="B38" t="s">
        <v>395</v>
      </c>
      <c r="C38" t="s">
        <v>23</v>
      </c>
      <c r="D38" t="s">
        <v>369</v>
      </c>
      <c r="E38" t="s">
        <v>27</v>
      </c>
      <c r="F38" s="1">
        <v>2</v>
      </c>
      <c r="G38" s="1">
        <v>413.06</v>
      </c>
    </row>
    <row r="39" spans="1:7" x14ac:dyDescent="0.15">
      <c r="A39" t="s">
        <v>10</v>
      </c>
      <c r="B39" t="s">
        <v>395</v>
      </c>
      <c r="C39" t="s">
        <v>23</v>
      </c>
      <c r="D39" t="s">
        <v>359</v>
      </c>
      <c r="E39" t="s">
        <v>28</v>
      </c>
      <c r="F39" s="1">
        <v>2</v>
      </c>
      <c r="G39" s="1">
        <v>367.36</v>
      </c>
    </row>
    <row r="40" spans="1:7" x14ac:dyDescent="0.15">
      <c r="A40" t="s">
        <v>459</v>
      </c>
      <c r="B40" t="s">
        <v>395</v>
      </c>
      <c r="C40" t="s">
        <v>23</v>
      </c>
      <c r="D40" t="s">
        <v>365</v>
      </c>
      <c r="E40" t="s">
        <v>28</v>
      </c>
      <c r="F40" s="1">
        <v>2</v>
      </c>
      <c r="G40" s="1">
        <v>360.24</v>
      </c>
    </row>
    <row r="41" spans="1:7" x14ac:dyDescent="0.15">
      <c r="A41" t="s">
        <v>460</v>
      </c>
      <c r="B41" t="s">
        <v>395</v>
      </c>
      <c r="C41" t="s">
        <v>23</v>
      </c>
      <c r="D41" t="s">
        <v>363</v>
      </c>
      <c r="E41" t="s">
        <v>29</v>
      </c>
      <c r="F41" s="1">
        <v>2</v>
      </c>
      <c r="G41" s="1">
        <v>291.85000000000002</v>
      </c>
    </row>
    <row r="42" spans="1:7" x14ac:dyDescent="0.15">
      <c r="A42" t="s">
        <v>7</v>
      </c>
      <c r="B42" t="s">
        <v>395</v>
      </c>
      <c r="C42" t="s">
        <v>23</v>
      </c>
      <c r="D42" t="s">
        <v>373</v>
      </c>
      <c r="E42" t="s">
        <v>27</v>
      </c>
      <c r="F42" s="1">
        <v>2</v>
      </c>
      <c r="G42" s="1">
        <v>416.33</v>
      </c>
    </row>
    <row r="43" spans="1:7" x14ac:dyDescent="0.15">
      <c r="A43" t="s">
        <v>9</v>
      </c>
      <c r="B43" t="s">
        <v>395</v>
      </c>
      <c r="C43" t="s">
        <v>23</v>
      </c>
      <c r="D43" t="s">
        <v>375</v>
      </c>
      <c r="E43" t="s">
        <v>28</v>
      </c>
      <c r="F43" s="1">
        <v>2</v>
      </c>
      <c r="G43" s="1">
        <v>364.09</v>
      </c>
    </row>
    <row r="44" spans="1:7" x14ac:dyDescent="0.15">
      <c r="A44" t="s">
        <v>461</v>
      </c>
      <c r="B44" t="s">
        <v>395</v>
      </c>
      <c r="C44" t="s">
        <v>23</v>
      </c>
      <c r="D44" t="s">
        <v>367</v>
      </c>
      <c r="E44" t="s">
        <v>31</v>
      </c>
      <c r="F44" s="1">
        <v>2</v>
      </c>
      <c r="G44" s="1">
        <v>293.91000000000003</v>
      </c>
    </row>
    <row r="45" spans="1:7" x14ac:dyDescent="0.15">
      <c r="A45" t="s">
        <v>8</v>
      </c>
      <c r="B45" t="s">
        <v>395</v>
      </c>
      <c r="C45" t="s">
        <v>23</v>
      </c>
      <c r="D45" t="s">
        <v>361</v>
      </c>
      <c r="E45" t="s">
        <v>28</v>
      </c>
      <c r="F45" s="1">
        <v>2</v>
      </c>
      <c r="G45" s="1">
        <v>363.7</v>
      </c>
    </row>
    <row r="46" spans="1:7" x14ac:dyDescent="0.15">
      <c r="A46" t="s">
        <v>462</v>
      </c>
      <c r="B46" t="s">
        <v>395</v>
      </c>
      <c r="C46" t="s">
        <v>463</v>
      </c>
      <c r="D46" t="s">
        <v>464</v>
      </c>
      <c r="E46" t="s">
        <v>29</v>
      </c>
      <c r="F46" s="1">
        <v>2</v>
      </c>
      <c r="G46" s="1">
        <v>343.78</v>
      </c>
    </row>
    <row r="47" spans="1:7" x14ac:dyDescent="0.15">
      <c r="A47" t="s">
        <v>465</v>
      </c>
      <c r="B47" t="s">
        <v>395</v>
      </c>
      <c r="C47" t="s">
        <v>463</v>
      </c>
      <c r="D47" t="s">
        <v>466</v>
      </c>
      <c r="E47" t="s">
        <v>27</v>
      </c>
      <c r="F47" s="1">
        <v>2</v>
      </c>
      <c r="G47" s="1">
        <v>578.45000000000005</v>
      </c>
    </row>
    <row r="48" spans="1:7" x14ac:dyDescent="0.15">
      <c r="A48" t="s">
        <v>467</v>
      </c>
      <c r="B48" t="s">
        <v>395</v>
      </c>
      <c r="C48" t="s">
        <v>463</v>
      </c>
      <c r="D48" t="s">
        <v>468</v>
      </c>
      <c r="E48" t="s">
        <v>29</v>
      </c>
      <c r="F48" s="1">
        <v>2</v>
      </c>
      <c r="G48" s="1">
        <v>369.75</v>
      </c>
    </row>
    <row r="49" spans="1:7" x14ac:dyDescent="0.15">
      <c r="A49" t="s">
        <v>469</v>
      </c>
      <c r="B49" t="s">
        <v>395</v>
      </c>
      <c r="C49" t="s">
        <v>463</v>
      </c>
      <c r="D49" t="s">
        <v>470</v>
      </c>
      <c r="E49" t="s">
        <v>28</v>
      </c>
      <c r="F49" s="1">
        <v>2</v>
      </c>
      <c r="G49" s="1">
        <v>593.04999999999995</v>
      </c>
    </row>
    <row r="50" spans="1:7" x14ac:dyDescent="0.15">
      <c r="A50" t="s">
        <v>471</v>
      </c>
      <c r="B50" t="s">
        <v>395</v>
      </c>
      <c r="C50" t="s">
        <v>463</v>
      </c>
      <c r="D50" t="s">
        <v>472</v>
      </c>
      <c r="E50" t="s">
        <v>27</v>
      </c>
      <c r="F50" s="1">
        <v>2</v>
      </c>
      <c r="G50" s="1">
        <v>560.91</v>
      </c>
    </row>
    <row r="51" spans="1:7" x14ac:dyDescent="0.15">
      <c r="A51" t="s">
        <v>473</v>
      </c>
      <c r="B51" t="s">
        <v>395</v>
      </c>
      <c r="C51" t="s">
        <v>463</v>
      </c>
      <c r="D51" t="s">
        <v>474</v>
      </c>
      <c r="E51" t="s">
        <v>27</v>
      </c>
      <c r="F51" s="1">
        <v>2</v>
      </c>
      <c r="G51" s="1">
        <v>586.13</v>
      </c>
    </row>
    <row r="52" spans="1:7" x14ac:dyDescent="0.15">
      <c r="A52" t="s">
        <v>475</v>
      </c>
      <c r="B52" t="s">
        <v>395</v>
      </c>
      <c r="C52" t="s">
        <v>463</v>
      </c>
      <c r="D52" t="s">
        <v>476</v>
      </c>
      <c r="E52" t="s">
        <v>28</v>
      </c>
      <c r="F52" s="1">
        <v>2</v>
      </c>
      <c r="G52" s="1">
        <v>565.91999999999996</v>
      </c>
    </row>
    <row r="53" spans="1:7" x14ac:dyDescent="0.15">
      <c r="A53" t="s">
        <v>477</v>
      </c>
      <c r="B53" t="s">
        <v>395</v>
      </c>
      <c r="C53" t="s">
        <v>463</v>
      </c>
      <c r="D53" t="s">
        <v>478</v>
      </c>
      <c r="E53" t="s">
        <v>29</v>
      </c>
      <c r="F53" s="1">
        <v>2</v>
      </c>
      <c r="G53" s="1">
        <v>384.23</v>
      </c>
    </row>
    <row r="54" spans="1:7" x14ac:dyDescent="0.15">
      <c r="A54" t="s">
        <v>17</v>
      </c>
      <c r="B54" t="s">
        <v>395</v>
      </c>
      <c r="C54" t="s">
        <v>25</v>
      </c>
      <c r="D54" t="s">
        <v>479</v>
      </c>
      <c r="E54" t="s">
        <v>28</v>
      </c>
      <c r="F54" s="1">
        <v>4</v>
      </c>
      <c r="G54" s="1">
        <v>355.45</v>
      </c>
    </row>
    <row r="55" spans="1:7" x14ac:dyDescent="0.15">
      <c r="A55" t="s">
        <v>18</v>
      </c>
      <c r="B55" t="s">
        <v>395</v>
      </c>
      <c r="C55" t="s">
        <v>25</v>
      </c>
      <c r="D55" t="s">
        <v>480</v>
      </c>
      <c r="E55" t="s">
        <v>28</v>
      </c>
      <c r="F55" s="1">
        <v>4</v>
      </c>
      <c r="G55" s="1">
        <v>369.11</v>
      </c>
    </row>
    <row r="56" spans="1:7" x14ac:dyDescent="0.15">
      <c r="A56" t="s">
        <v>13</v>
      </c>
      <c r="B56" t="s">
        <v>395</v>
      </c>
      <c r="C56" t="s">
        <v>25</v>
      </c>
      <c r="D56" t="s">
        <v>481</v>
      </c>
      <c r="E56" t="s">
        <v>29</v>
      </c>
      <c r="F56" s="1">
        <v>4</v>
      </c>
      <c r="G56" s="1">
        <v>290.86</v>
      </c>
    </row>
    <row r="57" spans="1:7" x14ac:dyDescent="0.15">
      <c r="A57" t="s">
        <v>14</v>
      </c>
      <c r="B57" t="s">
        <v>395</v>
      </c>
      <c r="C57" t="s">
        <v>25</v>
      </c>
      <c r="D57" t="s">
        <v>482</v>
      </c>
      <c r="E57" t="s">
        <v>30</v>
      </c>
      <c r="F57" s="1">
        <v>4</v>
      </c>
      <c r="G57" s="1">
        <v>226.63</v>
      </c>
    </row>
    <row r="58" spans="1:7" x14ac:dyDescent="0.15">
      <c r="A58" t="s">
        <v>12</v>
      </c>
      <c r="B58" t="s">
        <v>395</v>
      </c>
      <c r="C58" t="s">
        <v>25</v>
      </c>
      <c r="D58" t="s">
        <v>483</v>
      </c>
      <c r="E58" t="s">
        <v>29</v>
      </c>
      <c r="F58" s="1">
        <v>4</v>
      </c>
      <c r="G58" s="1">
        <v>269.08</v>
      </c>
    </row>
    <row r="59" spans="1:7" x14ac:dyDescent="0.15">
      <c r="A59" t="s">
        <v>15</v>
      </c>
      <c r="B59" t="s">
        <v>395</v>
      </c>
      <c r="C59" t="s">
        <v>25</v>
      </c>
      <c r="D59" t="s">
        <v>484</v>
      </c>
      <c r="E59" t="s">
        <v>27</v>
      </c>
      <c r="F59" s="1">
        <v>4</v>
      </c>
      <c r="G59" s="1">
        <v>386.45</v>
      </c>
    </row>
    <row r="60" spans="1:7" x14ac:dyDescent="0.15">
      <c r="A60" t="s">
        <v>16</v>
      </c>
      <c r="B60" t="s">
        <v>395</v>
      </c>
      <c r="C60" t="s">
        <v>25</v>
      </c>
      <c r="D60" t="s">
        <v>485</v>
      </c>
      <c r="E60" t="s">
        <v>28</v>
      </c>
      <c r="F60" s="1">
        <v>4</v>
      </c>
      <c r="G60" s="1">
        <v>326.66000000000003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7"/>
  <sheetViews>
    <sheetView zoomScale="120" zoomScaleNormal="120" workbookViewId="0">
      <selection activeCell="J4" sqref="J4"/>
    </sheetView>
  </sheetViews>
  <sheetFormatPr baseColWidth="10" defaultColWidth="8.83203125" defaultRowHeight="13" x14ac:dyDescent="0.15"/>
  <cols>
    <col min="1" max="1" width="18.5" customWidth="1"/>
    <col min="2" max="2" width="8.83203125" customWidth="1"/>
    <col min="3" max="3" width="33.83203125" customWidth="1"/>
    <col min="4" max="4" width="43.1640625" customWidth="1"/>
    <col min="5" max="5" width="21.33203125" customWidth="1"/>
    <col min="6" max="6" width="10.33203125" customWidth="1"/>
  </cols>
  <sheetData>
    <row r="1" spans="1:7" x14ac:dyDescent="0.15">
      <c r="A1" t="s">
        <v>0</v>
      </c>
      <c r="B1" t="s">
        <v>19</v>
      </c>
      <c r="C1" t="s">
        <v>20</v>
      </c>
      <c r="D1" t="s">
        <v>43</v>
      </c>
      <c r="E1" t="s">
        <v>26</v>
      </c>
      <c r="F1" t="s">
        <v>32</v>
      </c>
      <c r="G1" t="s">
        <v>33</v>
      </c>
    </row>
    <row r="2" spans="1:7" x14ac:dyDescent="0.15">
      <c r="A2" t="s">
        <v>45</v>
      </c>
      <c r="B2" t="s">
        <v>46</v>
      </c>
      <c r="C2" t="s">
        <v>47</v>
      </c>
      <c r="D2" t="s">
        <v>48</v>
      </c>
      <c r="E2" t="s">
        <v>28</v>
      </c>
      <c r="F2" s="1">
        <v>2</v>
      </c>
      <c r="G2" s="1">
        <v>347.07</v>
      </c>
    </row>
    <row r="3" spans="1:7" x14ac:dyDescent="0.15">
      <c r="A3" t="s">
        <v>49</v>
      </c>
      <c r="B3" t="s">
        <v>46</v>
      </c>
      <c r="C3" t="s">
        <v>47</v>
      </c>
      <c r="D3" t="s">
        <v>50</v>
      </c>
      <c r="E3" t="s">
        <v>28</v>
      </c>
      <c r="F3" s="1">
        <v>2</v>
      </c>
      <c r="G3" s="1">
        <v>335.35</v>
      </c>
    </row>
    <row r="4" spans="1:7" x14ac:dyDescent="0.15">
      <c r="A4" t="s">
        <v>51</v>
      </c>
      <c r="B4" t="s">
        <v>46</v>
      </c>
      <c r="C4" t="s">
        <v>47</v>
      </c>
      <c r="D4" t="s">
        <v>52</v>
      </c>
      <c r="E4" t="s">
        <v>30</v>
      </c>
      <c r="F4" s="1">
        <v>2</v>
      </c>
      <c r="G4" s="1">
        <v>240.73</v>
      </c>
    </row>
    <row r="5" spans="1:7" x14ac:dyDescent="0.15">
      <c r="A5" t="s">
        <v>53</v>
      </c>
      <c r="B5" t="s">
        <v>46</v>
      </c>
      <c r="C5" t="s">
        <v>47</v>
      </c>
      <c r="D5" t="s">
        <v>54</v>
      </c>
      <c r="E5" t="s">
        <v>28</v>
      </c>
      <c r="F5" s="1">
        <v>2</v>
      </c>
      <c r="G5" s="1">
        <v>380.41</v>
      </c>
    </row>
    <row r="6" spans="1:7" x14ac:dyDescent="0.15">
      <c r="A6" t="s">
        <v>55</v>
      </c>
      <c r="B6" t="s">
        <v>46</v>
      </c>
      <c r="C6" t="s">
        <v>47</v>
      </c>
      <c r="D6" t="s">
        <v>56</v>
      </c>
      <c r="E6" t="s">
        <v>31</v>
      </c>
      <c r="F6" s="1">
        <v>2</v>
      </c>
      <c r="G6" s="1">
        <v>298.85000000000002</v>
      </c>
    </row>
    <row r="7" spans="1:7" x14ac:dyDescent="0.15">
      <c r="A7" t="s">
        <v>57</v>
      </c>
      <c r="B7" t="s">
        <v>46</v>
      </c>
      <c r="C7" t="s">
        <v>47</v>
      </c>
      <c r="D7" t="s">
        <v>58</v>
      </c>
      <c r="E7" t="s">
        <v>28</v>
      </c>
      <c r="F7" s="1">
        <v>2</v>
      </c>
      <c r="G7" s="1">
        <v>301.14999999999998</v>
      </c>
    </row>
    <row r="8" spans="1:7" x14ac:dyDescent="0.15">
      <c r="A8" t="s">
        <v>59</v>
      </c>
      <c r="B8" t="s">
        <v>46</v>
      </c>
      <c r="C8" t="s">
        <v>47</v>
      </c>
      <c r="D8" t="s">
        <v>60</v>
      </c>
      <c r="E8" t="s">
        <v>28</v>
      </c>
      <c r="F8" s="1">
        <v>2</v>
      </c>
      <c r="G8" s="1">
        <v>322.77999999999997</v>
      </c>
    </row>
    <row r="9" spans="1:7" x14ac:dyDescent="0.15">
      <c r="A9" t="s">
        <v>61</v>
      </c>
      <c r="B9" t="s">
        <v>46</v>
      </c>
      <c r="C9" t="s">
        <v>47</v>
      </c>
      <c r="D9" t="s">
        <v>62</v>
      </c>
      <c r="E9" t="s">
        <v>31</v>
      </c>
      <c r="F9" s="1">
        <v>2</v>
      </c>
      <c r="G9" s="1">
        <v>307.17</v>
      </c>
    </row>
    <row r="10" spans="1:7" x14ac:dyDescent="0.15">
      <c r="A10" t="s">
        <v>63</v>
      </c>
      <c r="B10" t="s">
        <v>46</v>
      </c>
      <c r="C10" t="s">
        <v>47</v>
      </c>
      <c r="D10" t="s">
        <v>64</v>
      </c>
      <c r="E10" t="s">
        <v>28</v>
      </c>
      <c r="F10" s="1">
        <v>2</v>
      </c>
      <c r="G10" s="1">
        <v>366.13</v>
      </c>
    </row>
    <row r="11" spans="1:7" x14ac:dyDescent="0.15">
      <c r="A11" t="s">
        <v>65</v>
      </c>
      <c r="B11" t="s">
        <v>46</v>
      </c>
      <c r="C11" t="s">
        <v>47</v>
      </c>
      <c r="D11" t="s">
        <v>66</v>
      </c>
      <c r="E11" t="s">
        <v>28</v>
      </c>
      <c r="F11" s="1">
        <v>2</v>
      </c>
      <c r="G11" s="1">
        <v>359.66</v>
      </c>
    </row>
    <row r="12" spans="1:7" x14ac:dyDescent="0.15">
      <c r="A12" t="s">
        <v>67</v>
      </c>
      <c r="B12" t="s">
        <v>46</v>
      </c>
      <c r="C12" t="s">
        <v>47</v>
      </c>
      <c r="D12" t="s">
        <v>68</v>
      </c>
      <c r="E12" t="s">
        <v>31</v>
      </c>
      <c r="F12" s="1">
        <v>2</v>
      </c>
      <c r="G12" s="1">
        <v>272.76</v>
      </c>
    </row>
    <row r="13" spans="1:7" x14ac:dyDescent="0.15">
      <c r="A13" t="s">
        <v>69</v>
      </c>
      <c r="B13" t="s">
        <v>46</v>
      </c>
      <c r="C13" t="s">
        <v>47</v>
      </c>
      <c r="D13" t="s">
        <v>70</v>
      </c>
      <c r="E13" t="s">
        <v>27</v>
      </c>
      <c r="F13" s="1">
        <v>2</v>
      </c>
      <c r="G13" s="1">
        <v>383.57</v>
      </c>
    </row>
    <row r="14" spans="1:7" x14ac:dyDescent="0.15">
      <c r="A14" t="s">
        <v>71</v>
      </c>
      <c r="B14" t="s">
        <v>46</v>
      </c>
      <c r="C14" t="s">
        <v>47</v>
      </c>
      <c r="D14" t="s">
        <v>72</v>
      </c>
      <c r="E14" t="s">
        <v>31</v>
      </c>
      <c r="F14" s="1">
        <v>2</v>
      </c>
      <c r="G14" s="1">
        <v>240.45</v>
      </c>
    </row>
    <row r="15" spans="1:7" x14ac:dyDescent="0.15">
      <c r="A15" t="s">
        <v>73</v>
      </c>
      <c r="B15" t="s">
        <v>46</v>
      </c>
      <c r="C15" t="s">
        <v>47</v>
      </c>
      <c r="D15" t="s">
        <v>74</v>
      </c>
      <c r="E15" t="s">
        <v>30</v>
      </c>
      <c r="F15" s="1">
        <v>2</v>
      </c>
      <c r="G15" s="1">
        <v>212.25</v>
      </c>
    </row>
    <row r="16" spans="1:7" x14ac:dyDescent="0.15">
      <c r="A16" t="s">
        <v>75</v>
      </c>
      <c r="B16" t="s">
        <v>46</v>
      </c>
      <c r="C16" t="s">
        <v>47</v>
      </c>
      <c r="D16" t="s">
        <v>76</v>
      </c>
      <c r="E16" t="s">
        <v>28</v>
      </c>
      <c r="F16" s="1">
        <v>2</v>
      </c>
      <c r="G16" s="1">
        <v>317.08</v>
      </c>
    </row>
    <row r="17" spans="1:7" x14ac:dyDescent="0.15">
      <c r="A17" t="s">
        <v>77</v>
      </c>
      <c r="B17" t="s">
        <v>46</v>
      </c>
      <c r="C17" t="s">
        <v>47</v>
      </c>
      <c r="D17" t="s">
        <v>78</v>
      </c>
      <c r="E17" t="s">
        <v>28</v>
      </c>
      <c r="F17" s="1">
        <v>2</v>
      </c>
      <c r="G17" s="1">
        <v>387.91</v>
      </c>
    </row>
    <row r="18" spans="1:7" x14ac:dyDescent="0.15">
      <c r="A18" t="s">
        <v>79</v>
      </c>
      <c r="B18" t="s">
        <v>46</v>
      </c>
      <c r="C18" t="s">
        <v>47</v>
      </c>
      <c r="D18" t="s">
        <v>80</v>
      </c>
      <c r="E18" t="s">
        <v>31</v>
      </c>
      <c r="F18" s="1">
        <v>2</v>
      </c>
      <c r="G18" s="1">
        <v>270.79000000000002</v>
      </c>
    </row>
    <row r="19" spans="1:7" x14ac:dyDescent="0.15">
      <c r="A19" t="s">
        <v>81</v>
      </c>
      <c r="B19" t="s">
        <v>46</v>
      </c>
      <c r="C19" t="s">
        <v>47</v>
      </c>
      <c r="D19" t="s">
        <v>82</v>
      </c>
      <c r="E19" t="s">
        <v>31</v>
      </c>
      <c r="F19" s="1">
        <v>2</v>
      </c>
      <c r="G19" s="1">
        <v>276.81</v>
      </c>
    </row>
    <row r="20" spans="1:7" x14ac:dyDescent="0.15">
      <c r="A20" t="s">
        <v>83</v>
      </c>
      <c r="B20" t="s">
        <v>46</v>
      </c>
      <c r="C20" t="s">
        <v>47</v>
      </c>
      <c r="D20" t="s">
        <v>84</v>
      </c>
      <c r="E20" t="s">
        <v>28</v>
      </c>
      <c r="F20" s="1">
        <v>2</v>
      </c>
      <c r="G20" s="1">
        <v>341.96</v>
      </c>
    </row>
    <row r="21" spans="1:7" x14ac:dyDescent="0.15">
      <c r="A21" t="s">
        <v>85</v>
      </c>
      <c r="B21" t="s">
        <v>46</v>
      </c>
      <c r="C21" t="s">
        <v>47</v>
      </c>
      <c r="D21" t="s">
        <v>86</v>
      </c>
      <c r="E21" t="s">
        <v>27</v>
      </c>
      <c r="F21" s="1">
        <v>2</v>
      </c>
      <c r="G21" s="1">
        <v>435.12</v>
      </c>
    </row>
    <row r="22" spans="1:7" x14ac:dyDescent="0.15">
      <c r="A22" t="s">
        <v>87</v>
      </c>
      <c r="B22" t="s">
        <v>46</v>
      </c>
      <c r="C22" t="s">
        <v>47</v>
      </c>
      <c r="D22" t="s">
        <v>88</v>
      </c>
      <c r="E22" t="s">
        <v>31</v>
      </c>
      <c r="F22" s="1">
        <v>2</v>
      </c>
      <c r="G22" s="1">
        <v>244.03</v>
      </c>
    </row>
    <row r="23" spans="1:7" x14ac:dyDescent="0.15">
      <c r="A23" t="s">
        <v>89</v>
      </c>
      <c r="B23" t="s">
        <v>46</v>
      </c>
      <c r="C23" t="s">
        <v>47</v>
      </c>
      <c r="D23" t="s">
        <v>90</v>
      </c>
      <c r="E23" t="s">
        <v>31</v>
      </c>
      <c r="F23" s="1">
        <v>2</v>
      </c>
      <c r="G23" s="1">
        <v>263.47000000000003</v>
      </c>
    </row>
    <row r="24" spans="1:7" x14ac:dyDescent="0.15">
      <c r="A24" t="s">
        <v>91</v>
      </c>
      <c r="B24" t="s">
        <v>46</v>
      </c>
      <c r="C24" t="s">
        <v>21</v>
      </c>
      <c r="D24" t="s">
        <v>92</v>
      </c>
      <c r="E24" t="s">
        <v>28</v>
      </c>
      <c r="F24" s="1">
        <v>4</v>
      </c>
      <c r="G24" s="1">
        <v>301.79000000000002</v>
      </c>
    </row>
    <row r="25" spans="1:7" x14ac:dyDescent="0.15">
      <c r="A25" t="s">
        <v>93</v>
      </c>
      <c r="B25" t="s">
        <v>46</v>
      </c>
      <c r="C25" t="s">
        <v>21</v>
      </c>
      <c r="D25" t="s">
        <v>94</v>
      </c>
      <c r="E25" t="s">
        <v>28</v>
      </c>
      <c r="F25" s="1">
        <v>4</v>
      </c>
      <c r="G25" s="1">
        <v>295.31</v>
      </c>
    </row>
    <row r="26" spans="1:7" x14ac:dyDescent="0.15">
      <c r="A26" t="s">
        <v>95</v>
      </c>
      <c r="B26" t="s">
        <v>46</v>
      </c>
      <c r="C26" t="s">
        <v>21</v>
      </c>
      <c r="D26" t="s">
        <v>96</v>
      </c>
      <c r="E26" t="s">
        <v>28</v>
      </c>
      <c r="F26" s="1">
        <v>4</v>
      </c>
      <c r="G26" s="1">
        <v>291.64</v>
      </c>
    </row>
    <row r="27" spans="1:7" x14ac:dyDescent="0.15">
      <c r="A27" t="s">
        <v>97</v>
      </c>
      <c r="B27" t="s">
        <v>46</v>
      </c>
      <c r="C27" t="s">
        <v>21</v>
      </c>
      <c r="D27" t="s">
        <v>98</v>
      </c>
      <c r="E27" t="s">
        <v>28</v>
      </c>
      <c r="F27" s="1">
        <v>4</v>
      </c>
      <c r="G27" s="1">
        <v>299.57</v>
      </c>
    </row>
    <row r="28" spans="1:7" x14ac:dyDescent="0.15">
      <c r="A28" t="s">
        <v>99</v>
      </c>
      <c r="B28" t="s">
        <v>46</v>
      </c>
      <c r="C28" t="s">
        <v>21</v>
      </c>
      <c r="D28" t="s">
        <v>100</v>
      </c>
      <c r="E28" t="s">
        <v>31</v>
      </c>
      <c r="F28" s="1">
        <v>4</v>
      </c>
      <c r="G28" s="1">
        <v>261.10000000000002</v>
      </c>
    </row>
    <row r="29" spans="1:7" x14ac:dyDescent="0.15">
      <c r="A29" t="s">
        <v>101</v>
      </c>
      <c r="B29" t="s">
        <v>46</v>
      </c>
      <c r="C29" t="s">
        <v>21</v>
      </c>
      <c r="D29" t="s">
        <v>102</v>
      </c>
      <c r="E29" t="s">
        <v>31</v>
      </c>
      <c r="F29" s="1">
        <v>4</v>
      </c>
      <c r="G29" s="1">
        <v>237.06</v>
      </c>
    </row>
    <row r="30" spans="1:7" x14ac:dyDescent="0.15">
      <c r="A30" t="s">
        <v>103</v>
      </c>
      <c r="B30" t="s">
        <v>46</v>
      </c>
      <c r="C30" t="s">
        <v>21</v>
      </c>
      <c r="D30" t="s">
        <v>104</v>
      </c>
      <c r="E30" t="s">
        <v>28</v>
      </c>
      <c r="F30" s="1">
        <v>4</v>
      </c>
      <c r="G30" s="1">
        <v>300.88</v>
      </c>
    </row>
    <row r="31" spans="1:7" x14ac:dyDescent="0.15">
      <c r="A31" t="s">
        <v>105</v>
      </c>
      <c r="B31" t="s">
        <v>46</v>
      </c>
      <c r="C31" t="s">
        <v>21</v>
      </c>
      <c r="D31" t="s">
        <v>106</v>
      </c>
      <c r="E31" t="s">
        <v>28</v>
      </c>
      <c r="F31" s="1">
        <v>4</v>
      </c>
      <c r="G31" s="1">
        <v>302.77999999999997</v>
      </c>
    </row>
    <row r="32" spans="1:7" x14ac:dyDescent="0.15">
      <c r="A32" t="s">
        <v>107</v>
      </c>
      <c r="B32" t="s">
        <v>46</v>
      </c>
      <c r="C32" t="s">
        <v>21</v>
      </c>
      <c r="D32" t="s">
        <v>108</v>
      </c>
      <c r="E32" t="s">
        <v>28</v>
      </c>
      <c r="F32" s="1">
        <v>4</v>
      </c>
      <c r="G32" s="1">
        <v>311.32</v>
      </c>
    </row>
    <row r="33" spans="1:7" x14ac:dyDescent="0.15">
      <c r="A33" t="s">
        <v>109</v>
      </c>
      <c r="B33" t="s">
        <v>46</v>
      </c>
      <c r="C33" t="s">
        <v>21</v>
      </c>
      <c r="D33" t="s">
        <v>110</v>
      </c>
      <c r="E33" t="s">
        <v>31</v>
      </c>
      <c r="F33" s="1">
        <v>4</v>
      </c>
      <c r="G33" s="1">
        <v>232.31</v>
      </c>
    </row>
    <row r="34" spans="1:7" x14ac:dyDescent="0.15">
      <c r="A34" t="s">
        <v>111</v>
      </c>
      <c r="B34" t="s">
        <v>46</v>
      </c>
      <c r="C34" t="s">
        <v>21</v>
      </c>
      <c r="D34" t="s">
        <v>112</v>
      </c>
      <c r="E34" t="s">
        <v>31</v>
      </c>
      <c r="F34" s="1">
        <v>4</v>
      </c>
      <c r="G34" s="1">
        <v>269.10000000000002</v>
      </c>
    </row>
    <row r="35" spans="1:7" x14ac:dyDescent="0.15">
      <c r="A35" t="s">
        <v>113</v>
      </c>
      <c r="B35" t="s">
        <v>46</v>
      </c>
      <c r="C35" t="s">
        <v>21</v>
      </c>
      <c r="D35" t="s">
        <v>114</v>
      </c>
      <c r="E35" t="s">
        <v>27</v>
      </c>
      <c r="F35" s="1">
        <v>4</v>
      </c>
      <c r="G35" s="1">
        <v>330.91</v>
      </c>
    </row>
    <row r="36" spans="1:7" x14ac:dyDescent="0.15">
      <c r="A36" t="s">
        <v>115</v>
      </c>
      <c r="B36" t="s">
        <v>46</v>
      </c>
      <c r="C36" t="s">
        <v>21</v>
      </c>
      <c r="D36" t="s">
        <v>116</v>
      </c>
      <c r="E36" t="s">
        <v>30</v>
      </c>
      <c r="F36" s="1">
        <v>4</v>
      </c>
      <c r="G36" s="1">
        <v>188.5</v>
      </c>
    </row>
    <row r="37" spans="1:7" x14ac:dyDescent="0.15">
      <c r="A37" t="s">
        <v>117</v>
      </c>
      <c r="B37" t="s">
        <v>46</v>
      </c>
      <c r="C37" t="s">
        <v>21</v>
      </c>
      <c r="D37" t="s">
        <v>118</v>
      </c>
      <c r="E37" t="s">
        <v>28</v>
      </c>
      <c r="F37" s="1">
        <v>4</v>
      </c>
      <c r="G37" s="1">
        <v>294.47000000000003</v>
      </c>
    </row>
    <row r="38" spans="1:7" x14ac:dyDescent="0.15">
      <c r="A38" t="s">
        <v>119</v>
      </c>
      <c r="B38" t="s">
        <v>46</v>
      </c>
      <c r="C38" t="s">
        <v>21</v>
      </c>
      <c r="D38" t="s">
        <v>120</v>
      </c>
      <c r="E38" t="s">
        <v>31</v>
      </c>
      <c r="F38" s="1">
        <v>4</v>
      </c>
      <c r="G38" s="1">
        <v>239.61</v>
      </c>
    </row>
    <row r="39" spans="1:7" x14ac:dyDescent="0.15">
      <c r="A39" t="s">
        <v>121</v>
      </c>
      <c r="B39" t="s">
        <v>46</v>
      </c>
      <c r="C39" t="s">
        <v>21</v>
      </c>
      <c r="D39" t="s">
        <v>122</v>
      </c>
      <c r="E39" t="s">
        <v>27</v>
      </c>
      <c r="F39" s="1">
        <v>4</v>
      </c>
      <c r="G39" s="1">
        <v>343.84</v>
      </c>
    </row>
    <row r="40" spans="1:7" x14ac:dyDescent="0.15">
      <c r="A40" t="s">
        <v>123</v>
      </c>
      <c r="B40" t="s">
        <v>46</v>
      </c>
      <c r="C40" t="s">
        <v>124</v>
      </c>
      <c r="D40" t="s">
        <v>125</v>
      </c>
      <c r="E40" t="s">
        <v>28</v>
      </c>
      <c r="F40" s="1">
        <v>4</v>
      </c>
      <c r="G40" s="1">
        <v>300.25</v>
      </c>
    </row>
    <row r="41" spans="1:7" x14ac:dyDescent="0.15">
      <c r="A41" t="s">
        <v>126</v>
      </c>
      <c r="B41" t="s">
        <v>46</v>
      </c>
      <c r="C41" t="s">
        <v>124</v>
      </c>
      <c r="D41" t="s">
        <v>127</v>
      </c>
      <c r="E41" t="s">
        <v>31</v>
      </c>
      <c r="F41" s="1">
        <v>4</v>
      </c>
      <c r="G41" s="1">
        <v>267.42</v>
      </c>
    </row>
    <row r="42" spans="1:7" x14ac:dyDescent="0.15">
      <c r="A42" t="s">
        <v>128</v>
      </c>
      <c r="B42" t="s">
        <v>46</v>
      </c>
      <c r="C42" t="s">
        <v>124</v>
      </c>
      <c r="D42" t="s">
        <v>129</v>
      </c>
      <c r="E42" t="s">
        <v>31</v>
      </c>
      <c r="F42" s="1">
        <v>4</v>
      </c>
      <c r="G42" s="1">
        <v>260.79000000000002</v>
      </c>
    </row>
    <row r="43" spans="1:7" x14ac:dyDescent="0.15">
      <c r="A43" t="s">
        <v>130</v>
      </c>
      <c r="B43" t="s">
        <v>46</v>
      </c>
      <c r="C43" t="s">
        <v>124</v>
      </c>
      <c r="D43" t="s">
        <v>131</v>
      </c>
      <c r="E43" t="s">
        <v>27</v>
      </c>
      <c r="F43" s="1">
        <v>4</v>
      </c>
      <c r="G43" s="1">
        <v>374.21</v>
      </c>
    </row>
    <row r="44" spans="1:7" x14ac:dyDescent="0.15">
      <c r="A44" t="s">
        <v>132</v>
      </c>
      <c r="B44" t="s">
        <v>46</v>
      </c>
      <c r="C44" t="s">
        <v>124</v>
      </c>
      <c r="D44" t="s">
        <v>133</v>
      </c>
      <c r="E44" t="s">
        <v>28</v>
      </c>
      <c r="F44" s="1">
        <v>4</v>
      </c>
      <c r="G44" s="1">
        <v>303.64999999999998</v>
      </c>
    </row>
    <row r="45" spans="1:7" x14ac:dyDescent="0.15">
      <c r="A45" t="s">
        <v>134</v>
      </c>
      <c r="B45" t="s">
        <v>46</v>
      </c>
      <c r="C45" t="s">
        <v>124</v>
      </c>
      <c r="D45" t="s">
        <v>135</v>
      </c>
      <c r="E45" t="s">
        <v>31</v>
      </c>
      <c r="F45" s="1">
        <v>4</v>
      </c>
      <c r="G45" s="1">
        <v>263.38</v>
      </c>
    </row>
    <row r="46" spans="1:7" x14ac:dyDescent="0.15">
      <c r="A46" t="s">
        <v>136</v>
      </c>
      <c r="B46" t="s">
        <v>46</v>
      </c>
      <c r="C46" t="s">
        <v>124</v>
      </c>
      <c r="D46" t="s">
        <v>137</v>
      </c>
      <c r="E46" t="s">
        <v>28</v>
      </c>
      <c r="F46" s="1">
        <v>4</v>
      </c>
      <c r="G46" s="1">
        <v>301.77999999999997</v>
      </c>
    </row>
    <row r="47" spans="1:7" x14ac:dyDescent="0.15">
      <c r="A47" t="s">
        <v>138</v>
      </c>
      <c r="B47" t="s">
        <v>46</v>
      </c>
      <c r="C47" t="s">
        <v>124</v>
      </c>
      <c r="D47" t="s">
        <v>139</v>
      </c>
      <c r="E47" t="s">
        <v>27</v>
      </c>
      <c r="F47" s="1">
        <v>4</v>
      </c>
      <c r="G47" s="1">
        <v>356.13</v>
      </c>
    </row>
    <row r="48" spans="1:7" x14ac:dyDescent="0.15">
      <c r="A48" t="s">
        <v>140</v>
      </c>
      <c r="B48" t="s">
        <v>46</v>
      </c>
      <c r="C48" t="s">
        <v>124</v>
      </c>
      <c r="D48" t="s">
        <v>141</v>
      </c>
      <c r="E48" t="s">
        <v>29</v>
      </c>
      <c r="F48" s="1">
        <v>4</v>
      </c>
      <c r="G48" s="1">
        <v>253.23</v>
      </c>
    </row>
    <row r="49" spans="1:7" x14ac:dyDescent="0.15">
      <c r="A49" t="s">
        <v>142</v>
      </c>
      <c r="B49" t="s">
        <v>46</v>
      </c>
      <c r="C49" t="s">
        <v>143</v>
      </c>
      <c r="D49" t="s">
        <v>144</v>
      </c>
      <c r="E49" t="s">
        <v>28</v>
      </c>
      <c r="F49" s="1">
        <v>2</v>
      </c>
      <c r="G49" s="1">
        <v>303.14999999999998</v>
      </c>
    </row>
    <row r="50" spans="1:7" x14ac:dyDescent="0.15">
      <c r="A50" t="s">
        <v>145</v>
      </c>
      <c r="B50" t="s">
        <v>46</v>
      </c>
      <c r="C50" t="s">
        <v>143</v>
      </c>
      <c r="D50" t="s">
        <v>146</v>
      </c>
      <c r="E50" t="s">
        <v>31</v>
      </c>
      <c r="F50" s="1">
        <v>2</v>
      </c>
      <c r="G50" s="1">
        <v>225.59</v>
      </c>
    </row>
    <row r="51" spans="1:7" x14ac:dyDescent="0.15">
      <c r="A51" t="s">
        <v>147</v>
      </c>
      <c r="B51" t="s">
        <v>46</v>
      </c>
      <c r="C51" t="s">
        <v>143</v>
      </c>
      <c r="D51" t="s">
        <v>148</v>
      </c>
      <c r="E51" t="s">
        <v>29</v>
      </c>
      <c r="F51" s="1">
        <v>2</v>
      </c>
      <c r="G51" s="1">
        <v>212.9</v>
      </c>
    </row>
    <row r="52" spans="1:7" x14ac:dyDescent="0.15">
      <c r="A52" t="s">
        <v>149</v>
      </c>
      <c r="B52" t="s">
        <v>46</v>
      </c>
      <c r="C52" t="s">
        <v>143</v>
      </c>
      <c r="D52" t="s">
        <v>150</v>
      </c>
      <c r="E52" t="s">
        <v>27</v>
      </c>
      <c r="F52" s="1">
        <v>2</v>
      </c>
      <c r="G52" s="1">
        <v>322.01</v>
      </c>
    </row>
    <row r="53" spans="1:7" x14ac:dyDescent="0.15">
      <c r="A53" t="s">
        <v>151</v>
      </c>
      <c r="B53" t="s">
        <v>46</v>
      </c>
      <c r="C53" t="s">
        <v>143</v>
      </c>
      <c r="D53" t="s">
        <v>152</v>
      </c>
      <c r="E53" t="s">
        <v>31</v>
      </c>
      <c r="F53" s="1">
        <v>2</v>
      </c>
      <c r="G53" s="1">
        <v>275.13</v>
      </c>
    </row>
    <row r="54" spans="1:7" x14ac:dyDescent="0.15">
      <c r="A54" t="s">
        <v>153</v>
      </c>
      <c r="B54" t="s">
        <v>46</v>
      </c>
      <c r="C54" t="s">
        <v>143</v>
      </c>
      <c r="D54" t="s">
        <v>154</v>
      </c>
      <c r="E54" t="s">
        <v>27</v>
      </c>
      <c r="F54" s="1">
        <v>2</v>
      </c>
      <c r="G54" s="1">
        <v>345.23</v>
      </c>
    </row>
    <row r="55" spans="1:7" x14ac:dyDescent="0.15">
      <c r="A55" t="s">
        <v>155</v>
      </c>
      <c r="B55" t="s">
        <v>46</v>
      </c>
      <c r="C55" t="s">
        <v>143</v>
      </c>
      <c r="D55" t="s">
        <v>156</v>
      </c>
      <c r="E55" t="s">
        <v>28</v>
      </c>
      <c r="F55" s="1">
        <v>2</v>
      </c>
      <c r="G55" s="1">
        <v>287.38</v>
      </c>
    </row>
    <row r="56" spans="1:7" x14ac:dyDescent="0.15">
      <c r="A56" t="s">
        <v>157</v>
      </c>
      <c r="B56" t="s">
        <v>46</v>
      </c>
      <c r="C56" t="s">
        <v>143</v>
      </c>
      <c r="D56" t="s">
        <v>158</v>
      </c>
      <c r="E56" t="s">
        <v>30</v>
      </c>
      <c r="F56" s="1">
        <v>2</v>
      </c>
      <c r="G56" s="1">
        <v>180.12</v>
      </c>
    </row>
    <row r="57" spans="1:7" x14ac:dyDescent="0.15">
      <c r="A57" t="s">
        <v>159</v>
      </c>
      <c r="B57" t="s">
        <v>46</v>
      </c>
      <c r="C57" t="s">
        <v>22</v>
      </c>
      <c r="D57" t="s">
        <v>160</v>
      </c>
      <c r="E57" t="s">
        <v>28</v>
      </c>
      <c r="F57" s="1">
        <v>2</v>
      </c>
      <c r="G57" s="1">
        <v>305.85000000000002</v>
      </c>
    </row>
    <row r="58" spans="1:7" x14ac:dyDescent="0.15">
      <c r="A58" t="s">
        <v>161</v>
      </c>
      <c r="B58" t="s">
        <v>46</v>
      </c>
      <c r="C58" t="s">
        <v>22</v>
      </c>
      <c r="D58" t="s">
        <v>162</v>
      </c>
      <c r="E58" t="s">
        <v>28</v>
      </c>
      <c r="F58" s="1">
        <v>2</v>
      </c>
      <c r="G58" s="1">
        <v>320.47000000000003</v>
      </c>
    </row>
    <row r="59" spans="1:7" x14ac:dyDescent="0.15">
      <c r="A59" t="s">
        <v>163</v>
      </c>
      <c r="B59" t="s">
        <v>46</v>
      </c>
      <c r="C59" t="s">
        <v>22</v>
      </c>
      <c r="D59" t="s">
        <v>164</v>
      </c>
      <c r="E59" t="s">
        <v>31</v>
      </c>
      <c r="F59" s="1">
        <v>2</v>
      </c>
      <c r="G59" s="1">
        <v>261.66000000000003</v>
      </c>
    </row>
    <row r="60" spans="1:7" x14ac:dyDescent="0.15">
      <c r="A60" t="s">
        <v>165</v>
      </c>
      <c r="B60" t="s">
        <v>46</v>
      </c>
      <c r="C60" t="s">
        <v>22</v>
      </c>
      <c r="D60" t="s">
        <v>166</v>
      </c>
      <c r="E60" t="s">
        <v>27</v>
      </c>
      <c r="F60" s="1">
        <v>2</v>
      </c>
      <c r="G60" s="1">
        <v>343.28</v>
      </c>
    </row>
    <row r="61" spans="1:7" x14ac:dyDescent="0.15">
      <c r="A61" t="s">
        <v>167</v>
      </c>
      <c r="B61" t="s">
        <v>46</v>
      </c>
      <c r="C61" t="s">
        <v>22</v>
      </c>
      <c r="D61" t="s">
        <v>168</v>
      </c>
      <c r="E61" t="s">
        <v>28</v>
      </c>
      <c r="F61" s="1">
        <v>2</v>
      </c>
      <c r="G61" s="1">
        <v>332.7</v>
      </c>
    </row>
    <row r="62" spans="1:7" x14ac:dyDescent="0.15">
      <c r="A62" t="s">
        <v>169</v>
      </c>
      <c r="B62" t="s">
        <v>46</v>
      </c>
      <c r="C62" t="s">
        <v>22</v>
      </c>
      <c r="D62" t="s">
        <v>170</v>
      </c>
      <c r="E62" t="s">
        <v>31</v>
      </c>
      <c r="F62" s="1">
        <v>2</v>
      </c>
      <c r="G62" s="1">
        <v>245.35</v>
      </c>
    </row>
    <row r="63" spans="1:7" x14ac:dyDescent="0.15">
      <c r="A63" t="s">
        <v>171</v>
      </c>
      <c r="B63" t="s">
        <v>46</v>
      </c>
      <c r="C63" t="s">
        <v>22</v>
      </c>
      <c r="D63" t="s">
        <v>172</v>
      </c>
      <c r="E63" t="s">
        <v>30</v>
      </c>
      <c r="F63" s="1">
        <v>2</v>
      </c>
      <c r="G63" s="1">
        <v>209.2</v>
      </c>
    </row>
    <row r="64" spans="1:7" x14ac:dyDescent="0.15">
      <c r="A64" t="s">
        <v>173</v>
      </c>
      <c r="B64" t="s">
        <v>46</v>
      </c>
      <c r="C64" t="s">
        <v>22</v>
      </c>
      <c r="D64" t="s">
        <v>174</v>
      </c>
      <c r="E64" t="s">
        <v>27</v>
      </c>
      <c r="F64" s="1">
        <v>2</v>
      </c>
      <c r="G64" s="1">
        <v>314.37</v>
      </c>
    </row>
    <row r="65" spans="1:7" x14ac:dyDescent="0.15">
      <c r="A65" t="s">
        <v>175</v>
      </c>
      <c r="B65" t="s">
        <v>46</v>
      </c>
      <c r="C65" t="s">
        <v>22</v>
      </c>
      <c r="D65" t="s">
        <v>176</v>
      </c>
      <c r="E65" t="s">
        <v>31</v>
      </c>
      <c r="F65" s="1">
        <v>2</v>
      </c>
      <c r="G65" s="1">
        <v>250.64</v>
      </c>
    </row>
    <row r="66" spans="1:7" x14ac:dyDescent="0.15">
      <c r="A66" t="s">
        <v>177</v>
      </c>
      <c r="B66" t="s">
        <v>46</v>
      </c>
      <c r="C66" t="s">
        <v>22</v>
      </c>
      <c r="D66" t="s">
        <v>178</v>
      </c>
      <c r="E66" t="s">
        <v>28</v>
      </c>
      <c r="F66" s="1">
        <v>2</v>
      </c>
      <c r="G66" s="1">
        <v>330.97</v>
      </c>
    </row>
    <row r="67" spans="1:7" x14ac:dyDescent="0.15">
      <c r="A67" t="s">
        <v>179</v>
      </c>
      <c r="B67" t="s">
        <v>46</v>
      </c>
      <c r="C67" t="s">
        <v>22</v>
      </c>
      <c r="D67" t="s">
        <v>180</v>
      </c>
      <c r="E67" t="s">
        <v>31</v>
      </c>
      <c r="F67" s="1">
        <v>2</v>
      </c>
      <c r="G67" s="1">
        <v>267.83999999999997</v>
      </c>
    </row>
    <row r="68" spans="1:7" x14ac:dyDescent="0.15">
      <c r="A68" t="s">
        <v>181</v>
      </c>
      <c r="B68" t="s">
        <v>46</v>
      </c>
      <c r="C68" t="s">
        <v>22</v>
      </c>
      <c r="D68" t="s">
        <v>182</v>
      </c>
      <c r="E68" t="s">
        <v>27</v>
      </c>
      <c r="F68" s="1">
        <v>2</v>
      </c>
      <c r="G68" s="1">
        <v>366.91</v>
      </c>
    </row>
    <row r="69" spans="1:7" x14ac:dyDescent="0.15">
      <c r="A69" t="s">
        <v>183</v>
      </c>
      <c r="B69" t="s">
        <v>46</v>
      </c>
      <c r="C69" t="s">
        <v>184</v>
      </c>
      <c r="D69" t="s">
        <v>185</v>
      </c>
      <c r="E69" t="s">
        <v>29</v>
      </c>
      <c r="F69" s="1">
        <v>4</v>
      </c>
      <c r="G69" s="1">
        <v>228.88</v>
      </c>
    </row>
    <row r="70" spans="1:7" x14ac:dyDescent="0.15">
      <c r="A70" t="s">
        <v>186</v>
      </c>
      <c r="B70" t="s">
        <v>46</v>
      </c>
      <c r="C70" t="s">
        <v>184</v>
      </c>
      <c r="D70" t="s">
        <v>187</v>
      </c>
      <c r="E70" t="s">
        <v>29</v>
      </c>
      <c r="F70" s="1">
        <v>4</v>
      </c>
      <c r="G70" s="1">
        <v>220.42</v>
      </c>
    </row>
    <row r="71" spans="1:7" x14ac:dyDescent="0.15">
      <c r="A71" t="s">
        <v>188</v>
      </c>
      <c r="B71" t="s">
        <v>46</v>
      </c>
      <c r="C71" t="s">
        <v>184</v>
      </c>
      <c r="D71" t="s">
        <v>189</v>
      </c>
      <c r="E71" t="s">
        <v>28</v>
      </c>
      <c r="F71" s="1">
        <v>4</v>
      </c>
      <c r="G71" s="1">
        <v>285.24</v>
      </c>
    </row>
    <row r="72" spans="1:7" x14ac:dyDescent="0.15">
      <c r="A72" t="s">
        <v>190</v>
      </c>
      <c r="B72" t="s">
        <v>46</v>
      </c>
      <c r="C72" t="s">
        <v>184</v>
      </c>
      <c r="D72" t="s">
        <v>191</v>
      </c>
      <c r="E72" t="s">
        <v>30</v>
      </c>
      <c r="F72" s="1">
        <v>4</v>
      </c>
      <c r="G72" s="1">
        <v>195.42</v>
      </c>
    </row>
    <row r="73" spans="1:7" x14ac:dyDescent="0.15">
      <c r="A73" t="s">
        <v>192</v>
      </c>
      <c r="B73" t="s">
        <v>46</v>
      </c>
      <c r="C73" t="s">
        <v>184</v>
      </c>
      <c r="D73" t="s">
        <v>193</v>
      </c>
      <c r="E73" t="s">
        <v>28</v>
      </c>
      <c r="F73" s="1">
        <v>4</v>
      </c>
      <c r="G73" s="1">
        <v>289.67</v>
      </c>
    </row>
    <row r="74" spans="1:7" x14ac:dyDescent="0.15">
      <c r="A74" t="s">
        <v>194</v>
      </c>
      <c r="B74" t="s">
        <v>46</v>
      </c>
      <c r="C74" t="s">
        <v>184</v>
      </c>
      <c r="D74" t="s">
        <v>195</v>
      </c>
      <c r="E74" t="s">
        <v>29</v>
      </c>
      <c r="F74" s="1">
        <v>4</v>
      </c>
      <c r="G74" s="1">
        <v>224.94</v>
      </c>
    </row>
    <row r="75" spans="1:7" x14ac:dyDescent="0.15">
      <c r="A75" t="s">
        <v>196</v>
      </c>
      <c r="B75" t="s">
        <v>46</v>
      </c>
      <c r="C75" t="s">
        <v>184</v>
      </c>
      <c r="D75" t="s">
        <v>197</v>
      </c>
      <c r="E75" t="s">
        <v>28</v>
      </c>
      <c r="F75" s="1">
        <v>4</v>
      </c>
      <c r="G75" s="1">
        <v>302.52</v>
      </c>
    </row>
    <row r="76" spans="1:7" x14ac:dyDescent="0.15">
      <c r="A76" t="s">
        <v>198</v>
      </c>
      <c r="B76" t="s">
        <v>46</v>
      </c>
      <c r="C76" t="s">
        <v>184</v>
      </c>
      <c r="D76" t="s">
        <v>199</v>
      </c>
      <c r="E76" t="s">
        <v>28</v>
      </c>
      <c r="F76" s="1">
        <v>4</v>
      </c>
      <c r="G76" s="1">
        <v>289.61</v>
      </c>
    </row>
    <row r="77" spans="1:7" x14ac:dyDescent="0.15">
      <c r="A77" t="s">
        <v>200</v>
      </c>
      <c r="B77" t="s">
        <v>46</v>
      </c>
      <c r="C77" t="s">
        <v>184</v>
      </c>
      <c r="D77" t="s">
        <v>201</v>
      </c>
      <c r="E77" t="s">
        <v>28</v>
      </c>
      <c r="F77" s="1">
        <v>4</v>
      </c>
      <c r="G77" s="1">
        <v>306.08</v>
      </c>
    </row>
    <row r="78" spans="1:7" x14ac:dyDescent="0.15">
      <c r="A78" t="s">
        <v>202</v>
      </c>
      <c r="B78" t="s">
        <v>46</v>
      </c>
      <c r="C78" t="s">
        <v>184</v>
      </c>
      <c r="D78" t="s">
        <v>203</v>
      </c>
      <c r="E78" t="s">
        <v>27</v>
      </c>
      <c r="F78" s="1">
        <v>4</v>
      </c>
      <c r="G78" s="1">
        <v>342.43</v>
      </c>
    </row>
    <row r="79" spans="1:7" x14ac:dyDescent="0.15">
      <c r="A79" t="s">
        <v>204</v>
      </c>
      <c r="B79" t="s">
        <v>46</v>
      </c>
      <c r="C79" t="s">
        <v>184</v>
      </c>
      <c r="D79" t="s">
        <v>205</v>
      </c>
      <c r="E79" t="s">
        <v>29</v>
      </c>
      <c r="F79" s="1">
        <v>4</v>
      </c>
      <c r="G79" s="1">
        <v>266</v>
      </c>
    </row>
    <row r="80" spans="1:7" x14ac:dyDescent="0.15">
      <c r="A80" t="s">
        <v>206</v>
      </c>
      <c r="B80" t="s">
        <v>46</v>
      </c>
      <c r="C80" t="s">
        <v>184</v>
      </c>
      <c r="D80" t="s">
        <v>207</v>
      </c>
      <c r="E80" t="s">
        <v>29</v>
      </c>
      <c r="F80" s="1">
        <v>4</v>
      </c>
      <c r="G80" s="1">
        <v>231.47</v>
      </c>
    </row>
    <row r="81" spans="1:7" x14ac:dyDescent="0.15">
      <c r="A81" t="s">
        <v>208</v>
      </c>
      <c r="B81" t="s">
        <v>46</v>
      </c>
      <c r="C81" t="s">
        <v>209</v>
      </c>
      <c r="D81" t="s">
        <v>210</v>
      </c>
      <c r="E81" t="s">
        <v>27</v>
      </c>
      <c r="F81" s="1">
        <v>2</v>
      </c>
      <c r="G81" s="1">
        <v>342.07</v>
      </c>
    </row>
    <row r="82" spans="1:7" x14ac:dyDescent="0.15">
      <c r="A82" t="s">
        <v>211</v>
      </c>
      <c r="B82" t="s">
        <v>46</v>
      </c>
      <c r="C82" t="s">
        <v>209</v>
      </c>
      <c r="D82" t="s">
        <v>212</v>
      </c>
      <c r="E82" t="s">
        <v>31</v>
      </c>
      <c r="F82" s="1">
        <v>2</v>
      </c>
      <c r="G82" s="1">
        <v>239.2</v>
      </c>
    </row>
    <row r="83" spans="1:7" x14ac:dyDescent="0.15">
      <c r="A83" t="s">
        <v>213</v>
      </c>
      <c r="B83" t="s">
        <v>46</v>
      </c>
      <c r="C83" t="s">
        <v>209</v>
      </c>
      <c r="D83" t="s">
        <v>214</v>
      </c>
      <c r="E83" t="s">
        <v>31</v>
      </c>
      <c r="F83" s="1">
        <v>2</v>
      </c>
      <c r="G83" s="1">
        <v>241.42</v>
      </c>
    </row>
    <row r="84" spans="1:7" x14ac:dyDescent="0.15">
      <c r="A84" t="s">
        <v>215</v>
      </c>
      <c r="B84" t="s">
        <v>46</v>
      </c>
      <c r="C84" t="s">
        <v>209</v>
      </c>
      <c r="D84" t="s">
        <v>216</v>
      </c>
      <c r="E84" t="s">
        <v>28</v>
      </c>
      <c r="F84" s="1">
        <v>2</v>
      </c>
      <c r="G84" s="1">
        <v>294.62</v>
      </c>
    </row>
    <row r="85" spans="1:7" x14ac:dyDescent="0.15">
      <c r="A85" t="s">
        <v>217</v>
      </c>
      <c r="B85" t="s">
        <v>46</v>
      </c>
      <c r="C85" t="s">
        <v>209</v>
      </c>
      <c r="D85" t="s">
        <v>218</v>
      </c>
      <c r="E85" t="s">
        <v>28</v>
      </c>
      <c r="F85" s="1">
        <v>2</v>
      </c>
      <c r="G85" s="1">
        <v>295.22000000000003</v>
      </c>
    </row>
    <row r="86" spans="1:7" x14ac:dyDescent="0.15">
      <c r="A86" t="s">
        <v>219</v>
      </c>
      <c r="B86" t="s">
        <v>46</v>
      </c>
      <c r="C86" t="s">
        <v>209</v>
      </c>
      <c r="D86" t="s">
        <v>220</v>
      </c>
      <c r="E86" t="s">
        <v>28</v>
      </c>
      <c r="F86" s="1">
        <v>2</v>
      </c>
      <c r="G86" s="1">
        <v>291.77</v>
      </c>
    </row>
    <row r="87" spans="1:7" x14ac:dyDescent="0.15">
      <c r="A87" t="s">
        <v>221</v>
      </c>
      <c r="B87" t="s">
        <v>46</v>
      </c>
      <c r="C87" t="s">
        <v>209</v>
      </c>
      <c r="D87" t="s">
        <v>222</v>
      </c>
      <c r="E87" t="s">
        <v>31</v>
      </c>
      <c r="F87" s="1">
        <v>2</v>
      </c>
      <c r="G87" s="1">
        <v>241.26</v>
      </c>
    </row>
  </sheetData>
  <sheetProtection sheet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zoomScale="130" zoomScaleNormal="130" workbookViewId="0">
      <selection activeCell="H88" sqref="H88"/>
    </sheetView>
  </sheetViews>
  <sheetFormatPr baseColWidth="10" defaultColWidth="8.83203125" defaultRowHeight="13" x14ac:dyDescent="0.15"/>
  <cols>
    <col min="1" max="1" width="18.5" customWidth="1"/>
    <col min="2" max="2" width="8.83203125" customWidth="1"/>
    <col min="3" max="3" width="33.83203125" customWidth="1"/>
    <col min="4" max="4" width="43.1640625" customWidth="1"/>
    <col min="5" max="6" width="21.33203125" customWidth="1"/>
    <col min="7" max="7" width="10.33203125" customWidth="1"/>
  </cols>
  <sheetData>
    <row r="1" spans="1:8" x14ac:dyDescent="0.15">
      <c r="A1" t="s">
        <v>0</v>
      </c>
      <c r="B1" t="s">
        <v>19</v>
      </c>
      <c r="C1" t="s">
        <v>20</v>
      </c>
      <c r="D1" t="s">
        <v>43</v>
      </c>
      <c r="E1" s="4" t="s">
        <v>498</v>
      </c>
      <c r="F1" t="s">
        <v>26</v>
      </c>
      <c r="G1" t="s">
        <v>32</v>
      </c>
      <c r="H1" t="s">
        <v>33</v>
      </c>
    </row>
    <row r="2" spans="1:8" x14ac:dyDescent="0.15">
      <c r="A2" t="s">
        <v>45</v>
      </c>
      <c r="B2" t="s">
        <v>46</v>
      </c>
      <c r="C2" t="s">
        <v>47</v>
      </c>
      <c r="D2" t="s">
        <v>48</v>
      </c>
      <c r="E2">
        <v>4</v>
      </c>
      <c r="F2" t="s">
        <v>28</v>
      </c>
      <c r="G2" s="1">
        <v>2</v>
      </c>
      <c r="H2" s="1">
        <v>347.07</v>
      </c>
    </row>
    <row r="3" spans="1:8" x14ac:dyDescent="0.15">
      <c r="A3" t="s">
        <v>49</v>
      </c>
      <c r="B3" t="s">
        <v>46</v>
      </c>
      <c r="C3" t="s">
        <v>47</v>
      </c>
      <c r="D3" t="s">
        <v>50</v>
      </c>
      <c r="E3">
        <v>4</v>
      </c>
      <c r="F3" t="s">
        <v>28</v>
      </c>
      <c r="G3" s="1">
        <v>2</v>
      </c>
      <c r="H3" s="1">
        <v>335.35</v>
      </c>
    </row>
    <row r="4" spans="1:8" x14ac:dyDescent="0.15">
      <c r="A4" t="s">
        <v>51</v>
      </c>
      <c r="B4" t="s">
        <v>46</v>
      </c>
      <c r="C4" t="s">
        <v>47</v>
      </c>
      <c r="D4" t="s">
        <v>52</v>
      </c>
      <c r="E4">
        <v>1</v>
      </c>
      <c r="F4" t="s">
        <v>30</v>
      </c>
      <c r="G4" s="1">
        <v>2</v>
      </c>
      <c r="H4" s="1">
        <v>240.73</v>
      </c>
    </row>
    <row r="5" spans="1:8" x14ac:dyDescent="0.15">
      <c r="A5" t="s">
        <v>53</v>
      </c>
      <c r="B5" t="s">
        <v>46</v>
      </c>
      <c r="C5" t="s">
        <v>47</v>
      </c>
      <c r="D5" t="s">
        <v>54</v>
      </c>
      <c r="E5">
        <v>4</v>
      </c>
      <c r="F5" t="s">
        <v>28</v>
      </c>
      <c r="G5" s="1">
        <v>2</v>
      </c>
      <c r="H5" s="1">
        <v>380.41</v>
      </c>
    </row>
    <row r="6" spans="1:8" x14ac:dyDescent="0.15">
      <c r="A6" t="s">
        <v>55</v>
      </c>
      <c r="B6" t="s">
        <v>46</v>
      </c>
      <c r="C6" t="s">
        <v>47</v>
      </c>
      <c r="D6" t="s">
        <v>56</v>
      </c>
      <c r="E6">
        <v>2</v>
      </c>
      <c r="F6" t="s">
        <v>31</v>
      </c>
      <c r="G6" s="1">
        <v>2</v>
      </c>
      <c r="H6" s="1">
        <v>298.85000000000002</v>
      </c>
    </row>
    <row r="7" spans="1:8" x14ac:dyDescent="0.15">
      <c r="A7" t="s">
        <v>57</v>
      </c>
      <c r="B7" t="s">
        <v>46</v>
      </c>
      <c r="C7" t="s">
        <v>47</v>
      </c>
      <c r="D7" t="s">
        <v>58</v>
      </c>
      <c r="E7">
        <v>4</v>
      </c>
      <c r="F7" t="s">
        <v>28</v>
      </c>
      <c r="G7" s="1">
        <v>2</v>
      </c>
      <c r="H7" s="1">
        <v>301.14999999999998</v>
      </c>
    </row>
    <row r="8" spans="1:8" x14ac:dyDescent="0.15">
      <c r="A8" t="s">
        <v>59</v>
      </c>
      <c r="B8" t="s">
        <v>46</v>
      </c>
      <c r="C8" t="s">
        <v>47</v>
      </c>
      <c r="D8" t="s">
        <v>60</v>
      </c>
      <c r="E8">
        <v>4</v>
      </c>
      <c r="F8" t="s">
        <v>28</v>
      </c>
      <c r="G8" s="1">
        <v>2</v>
      </c>
      <c r="H8" s="1">
        <v>322.77999999999997</v>
      </c>
    </row>
    <row r="9" spans="1:8" x14ac:dyDescent="0.15">
      <c r="A9" t="s">
        <v>61</v>
      </c>
      <c r="B9" t="s">
        <v>46</v>
      </c>
      <c r="C9" t="s">
        <v>47</v>
      </c>
      <c r="D9" t="s">
        <v>62</v>
      </c>
      <c r="E9">
        <v>2</v>
      </c>
      <c r="F9" t="s">
        <v>31</v>
      </c>
      <c r="G9" s="1">
        <v>2</v>
      </c>
      <c r="H9" s="1">
        <v>307.17</v>
      </c>
    </row>
    <row r="10" spans="1:8" x14ac:dyDescent="0.15">
      <c r="A10" t="s">
        <v>63</v>
      </c>
      <c r="B10" t="s">
        <v>46</v>
      </c>
      <c r="C10" t="s">
        <v>47</v>
      </c>
      <c r="D10" t="s">
        <v>64</v>
      </c>
      <c r="E10">
        <v>4</v>
      </c>
      <c r="F10" t="s">
        <v>28</v>
      </c>
      <c r="G10" s="1">
        <v>2</v>
      </c>
      <c r="H10" s="1">
        <v>366.13</v>
      </c>
    </row>
    <row r="11" spans="1:8" x14ac:dyDescent="0.15">
      <c r="A11" t="s">
        <v>65</v>
      </c>
      <c r="B11" t="s">
        <v>46</v>
      </c>
      <c r="C11" t="s">
        <v>47</v>
      </c>
      <c r="D11" t="s">
        <v>66</v>
      </c>
      <c r="E11">
        <v>4</v>
      </c>
      <c r="F11" t="s">
        <v>28</v>
      </c>
      <c r="G11" s="1">
        <v>2</v>
      </c>
      <c r="H11" s="1">
        <v>359.66</v>
      </c>
    </row>
    <row r="12" spans="1:8" x14ac:dyDescent="0.15">
      <c r="A12" t="s">
        <v>67</v>
      </c>
      <c r="B12" t="s">
        <v>46</v>
      </c>
      <c r="C12" t="s">
        <v>47</v>
      </c>
      <c r="D12" t="s">
        <v>68</v>
      </c>
      <c r="E12">
        <v>2</v>
      </c>
      <c r="F12" t="s">
        <v>31</v>
      </c>
      <c r="G12" s="1">
        <v>2</v>
      </c>
      <c r="H12" s="1">
        <v>272.76</v>
      </c>
    </row>
    <row r="13" spans="1:8" x14ac:dyDescent="0.15">
      <c r="A13" t="s">
        <v>69</v>
      </c>
      <c r="B13" t="s">
        <v>46</v>
      </c>
      <c r="C13" t="s">
        <v>47</v>
      </c>
      <c r="D13" t="s">
        <v>70</v>
      </c>
      <c r="E13">
        <v>5</v>
      </c>
      <c r="F13" t="s">
        <v>27</v>
      </c>
      <c r="G13" s="1">
        <v>2</v>
      </c>
      <c r="H13" s="1">
        <v>383.57</v>
      </c>
    </row>
    <row r="14" spans="1:8" x14ac:dyDescent="0.15">
      <c r="A14" t="s">
        <v>71</v>
      </c>
      <c r="B14" t="s">
        <v>46</v>
      </c>
      <c r="C14" t="s">
        <v>47</v>
      </c>
      <c r="D14" t="s">
        <v>72</v>
      </c>
      <c r="E14">
        <v>2</v>
      </c>
      <c r="F14" t="s">
        <v>31</v>
      </c>
      <c r="G14" s="1">
        <v>2</v>
      </c>
      <c r="H14" s="1">
        <v>240.45</v>
      </c>
    </row>
    <row r="15" spans="1:8" x14ac:dyDescent="0.15">
      <c r="A15" t="s">
        <v>73</v>
      </c>
      <c r="B15" t="s">
        <v>46</v>
      </c>
      <c r="C15" t="s">
        <v>47</v>
      </c>
      <c r="D15" t="s">
        <v>74</v>
      </c>
      <c r="E15">
        <v>1</v>
      </c>
      <c r="F15" t="s">
        <v>30</v>
      </c>
      <c r="G15" s="1">
        <v>2</v>
      </c>
      <c r="H15" s="1">
        <v>212.25</v>
      </c>
    </row>
    <row r="16" spans="1:8" x14ac:dyDescent="0.15">
      <c r="A16" t="s">
        <v>75</v>
      </c>
      <c r="B16" t="s">
        <v>46</v>
      </c>
      <c r="C16" t="s">
        <v>47</v>
      </c>
      <c r="D16" t="s">
        <v>76</v>
      </c>
      <c r="E16">
        <v>4</v>
      </c>
      <c r="F16" t="s">
        <v>28</v>
      </c>
      <c r="G16" s="1">
        <v>2</v>
      </c>
      <c r="H16" s="1">
        <v>317.08</v>
      </c>
    </row>
    <row r="17" spans="1:13" x14ac:dyDescent="0.15">
      <c r="A17" t="s">
        <v>77</v>
      </c>
      <c r="B17" t="s">
        <v>46</v>
      </c>
      <c r="C17" t="s">
        <v>47</v>
      </c>
      <c r="D17" t="s">
        <v>78</v>
      </c>
      <c r="E17">
        <v>4</v>
      </c>
      <c r="F17" t="s">
        <v>28</v>
      </c>
      <c r="G17" s="1">
        <v>2</v>
      </c>
      <c r="H17" s="1">
        <v>387.91</v>
      </c>
      <c r="M17" s="4"/>
    </row>
    <row r="18" spans="1:13" x14ac:dyDescent="0.15">
      <c r="A18" t="s">
        <v>79</v>
      </c>
      <c r="B18" t="s">
        <v>46</v>
      </c>
      <c r="C18" t="s">
        <v>47</v>
      </c>
      <c r="D18" t="s">
        <v>80</v>
      </c>
      <c r="E18">
        <v>2</v>
      </c>
      <c r="F18" t="s">
        <v>31</v>
      </c>
      <c r="G18" s="1">
        <v>2</v>
      </c>
      <c r="H18" s="1">
        <v>270.79000000000002</v>
      </c>
      <c r="M18" s="4"/>
    </row>
    <row r="19" spans="1:13" x14ac:dyDescent="0.15">
      <c r="A19" t="s">
        <v>81</v>
      </c>
      <c r="B19" t="s">
        <v>46</v>
      </c>
      <c r="C19" t="s">
        <v>47</v>
      </c>
      <c r="D19" t="s">
        <v>82</v>
      </c>
      <c r="E19">
        <v>2</v>
      </c>
      <c r="F19" t="s">
        <v>31</v>
      </c>
      <c r="G19" s="1">
        <v>2</v>
      </c>
      <c r="H19" s="1">
        <v>276.81</v>
      </c>
      <c r="M19" s="4"/>
    </row>
    <row r="20" spans="1:13" x14ac:dyDescent="0.15">
      <c r="A20" t="s">
        <v>83</v>
      </c>
      <c r="B20" t="s">
        <v>46</v>
      </c>
      <c r="C20" t="s">
        <v>47</v>
      </c>
      <c r="D20" t="s">
        <v>84</v>
      </c>
      <c r="E20">
        <v>4</v>
      </c>
      <c r="F20" t="s">
        <v>28</v>
      </c>
      <c r="G20" s="1">
        <v>2</v>
      </c>
      <c r="H20" s="1">
        <v>341.96</v>
      </c>
      <c r="M20" s="4"/>
    </row>
    <row r="21" spans="1:13" x14ac:dyDescent="0.15">
      <c r="A21" t="s">
        <v>85</v>
      </c>
      <c r="B21" t="s">
        <v>46</v>
      </c>
      <c r="C21" t="s">
        <v>47</v>
      </c>
      <c r="D21" t="s">
        <v>86</v>
      </c>
      <c r="E21">
        <v>5</v>
      </c>
      <c r="F21" t="s">
        <v>27</v>
      </c>
      <c r="G21" s="1">
        <v>2</v>
      </c>
      <c r="H21" s="1">
        <v>435.12</v>
      </c>
      <c r="M21" s="4"/>
    </row>
    <row r="22" spans="1:13" x14ac:dyDescent="0.15">
      <c r="A22" t="s">
        <v>87</v>
      </c>
      <c r="B22" t="s">
        <v>46</v>
      </c>
      <c r="C22" t="s">
        <v>47</v>
      </c>
      <c r="D22" t="s">
        <v>88</v>
      </c>
      <c r="E22">
        <v>2</v>
      </c>
      <c r="F22" t="s">
        <v>31</v>
      </c>
      <c r="G22" s="1">
        <v>2</v>
      </c>
      <c r="H22" s="1">
        <v>244.03</v>
      </c>
      <c r="M22" s="4"/>
    </row>
    <row r="23" spans="1:13" x14ac:dyDescent="0.15">
      <c r="A23" t="s">
        <v>89</v>
      </c>
      <c r="B23" t="s">
        <v>46</v>
      </c>
      <c r="C23" t="s">
        <v>47</v>
      </c>
      <c r="D23" t="s">
        <v>90</v>
      </c>
      <c r="E23">
        <v>2</v>
      </c>
      <c r="F23" t="s">
        <v>31</v>
      </c>
      <c r="G23" s="1">
        <v>2</v>
      </c>
      <c r="H23" s="1">
        <v>263.47000000000003</v>
      </c>
    </row>
    <row r="24" spans="1:13" x14ac:dyDescent="0.15">
      <c r="A24" t="s">
        <v>91</v>
      </c>
      <c r="B24" t="s">
        <v>46</v>
      </c>
      <c r="C24" t="s">
        <v>21</v>
      </c>
      <c r="D24" t="s">
        <v>92</v>
      </c>
      <c r="E24">
        <v>4</v>
      </c>
      <c r="F24" t="s">
        <v>28</v>
      </c>
      <c r="G24" s="1">
        <v>4</v>
      </c>
      <c r="H24" s="1">
        <v>301.79000000000002</v>
      </c>
    </row>
    <row r="25" spans="1:13" x14ac:dyDescent="0.15">
      <c r="A25" t="s">
        <v>93</v>
      </c>
      <c r="B25" t="s">
        <v>46</v>
      </c>
      <c r="C25" t="s">
        <v>21</v>
      </c>
      <c r="D25" t="s">
        <v>94</v>
      </c>
      <c r="E25">
        <v>4</v>
      </c>
      <c r="F25" t="s">
        <v>28</v>
      </c>
      <c r="G25" s="1">
        <v>4</v>
      </c>
      <c r="H25" s="1">
        <v>295.31</v>
      </c>
    </row>
    <row r="26" spans="1:13" x14ac:dyDescent="0.15">
      <c r="A26" t="s">
        <v>95</v>
      </c>
      <c r="B26" t="s">
        <v>46</v>
      </c>
      <c r="C26" t="s">
        <v>21</v>
      </c>
      <c r="D26" t="s">
        <v>96</v>
      </c>
      <c r="E26">
        <v>4</v>
      </c>
      <c r="F26" t="s">
        <v>28</v>
      </c>
      <c r="G26" s="1">
        <v>4</v>
      </c>
      <c r="H26" s="1">
        <v>291.64</v>
      </c>
    </row>
    <row r="27" spans="1:13" x14ac:dyDescent="0.15">
      <c r="A27" t="s">
        <v>97</v>
      </c>
      <c r="B27" t="s">
        <v>46</v>
      </c>
      <c r="C27" t="s">
        <v>21</v>
      </c>
      <c r="D27" t="s">
        <v>98</v>
      </c>
      <c r="E27">
        <v>4</v>
      </c>
      <c r="F27" t="s">
        <v>28</v>
      </c>
      <c r="G27" s="1">
        <v>4</v>
      </c>
      <c r="H27" s="1">
        <v>299.57</v>
      </c>
    </row>
    <row r="28" spans="1:13" x14ac:dyDescent="0.15">
      <c r="A28" t="s">
        <v>99</v>
      </c>
      <c r="B28" t="s">
        <v>46</v>
      </c>
      <c r="C28" t="s">
        <v>21</v>
      </c>
      <c r="D28" t="s">
        <v>100</v>
      </c>
      <c r="E28">
        <v>2</v>
      </c>
      <c r="F28" t="s">
        <v>31</v>
      </c>
      <c r="G28" s="1">
        <v>4</v>
      </c>
      <c r="H28" s="1">
        <v>261.10000000000002</v>
      </c>
    </row>
    <row r="29" spans="1:13" x14ac:dyDescent="0.15">
      <c r="A29" t="s">
        <v>101</v>
      </c>
      <c r="B29" t="s">
        <v>46</v>
      </c>
      <c r="C29" t="s">
        <v>21</v>
      </c>
      <c r="D29" t="s">
        <v>102</v>
      </c>
      <c r="E29">
        <v>2</v>
      </c>
      <c r="F29" t="s">
        <v>31</v>
      </c>
      <c r="G29" s="1">
        <v>4</v>
      </c>
      <c r="H29" s="1">
        <v>237.06</v>
      </c>
    </row>
    <row r="30" spans="1:13" x14ac:dyDescent="0.15">
      <c r="A30" t="s">
        <v>103</v>
      </c>
      <c r="B30" t="s">
        <v>46</v>
      </c>
      <c r="C30" t="s">
        <v>21</v>
      </c>
      <c r="D30" t="s">
        <v>104</v>
      </c>
      <c r="E30">
        <v>4</v>
      </c>
      <c r="F30" t="s">
        <v>28</v>
      </c>
      <c r="G30" s="1">
        <v>4</v>
      </c>
      <c r="H30" s="1">
        <v>300.88</v>
      </c>
    </row>
    <row r="31" spans="1:13" x14ac:dyDescent="0.15">
      <c r="A31" t="s">
        <v>105</v>
      </c>
      <c r="B31" t="s">
        <v>46</v>
      </c>
      <c r="C31" t="s">
        <v>21</v>
      </c>
      <c r="D31" t="s">
        <v>106</v>
      </c>
      <c r="E31">
        <v>4</v>
      </c>
      <c r="F31" t="s">
        <v>28</v>
      </c>
      <c r="G31" s="1">
        <v>4</v>
      </c>
      <c r="H31" s="1">
        <v>302.77999999999997</v>
      </c>
    </row>
    <row r="32" spans="1:13" x14ac:dyDescent="0.15">
      <c r="A32" t="s">
        <v>107</v>
      </c>
      <c r="B32" t="s">
        <v>46</v>
      </c>
      <c r="C32" t="s">
        <v>21</v>
      </c>
      <c r="D32" t="s">
        <v>108</v>
      </c>
      <c r="E32">
        <v>4</v>
      </c>
      <c r="F32" t="s">
        <v>28</v>
      </c>
      <c r="G32" s="1">
        <v>4</v>
      </c>
      <c r="H32" s="1">
        <v>311.32</v>
      </c>
    </row>
    <row r="33" spans="1:8" x14ac:dyDescent="0.15">
      <c r="A33" t="s">
        <v>109</v>
      </c>
      <c r="B33" t="s">
        <v>46</v>
      </c>
      <c r="C33" t="s">
        <v>21</v>
      </c>
      <c r="D33" t="s">
        <v>110</v>
      </c>
      <c r="E33">
        <v>2</v>
      </c>
      <c r="F33" t="s">
        <v>31</v>
      </c>
      <c r="G33" s="1">
        <v>4</v>
      </c>
      <c r="H33" s="1">
        <v>232.31</v>
      </c>
    </row>
    <row r="34" spans="1:8" x14ac:dyDescent="0.15">
      <c r="A34" t="s">
        <v>111</v>
      </c>
      <c r="B34" t="s">
        <v>46</v>
      </c>
      <c r="C34" t="s">
        <v>21</v>
      </c>
      <c r="D34" t="s">
        <v>112</v>
      </c>
      <c r="E34">
        <v>2</v>
      </c>
      <c r="F34" t="s">
        <v>31</v>
      </c>
      <c r="G34" s="1">
        <v>4</v>
      </c>
      <c r="H34" s="1">
        <v>269.10000000000002</v>
      </c>
    </row>
    <row r="35" spans="1:8" x14ac:dyDescent="0.15">
      <c r="A35" t="s">
        <v>113</v>
      </c>
      <c r="B35" t="s">
        <v>46</v>
      </c>
      <c r="C35" t="s">
        <v>21</v>
      </c>
      <c r="D35" t="s">
        <v>114</v>
      </c>
      <c r="E35">
        <v>5</v>
      </c>
      <c r="F35" t="s">
        <v>27</v>
      </c>
      <c r="G35" s="1">
        <v>4</v>
      </c>
      <c r="H35" s="1">
        <v>330.91</v>
      </c>
    </row>
    <row r="36" spans="1:8" x14ac:dyDescent="0.15">
      <c r="A36" t="s">
        <v>115</v>
      </c>
      <c r="B36" t="s">
        <v>46</v>
      </c>
      <c r="C36" t="s">
        <v>21</v>
      </c>
      <c r="D36" t="s">
        <v>116</v>
      </c>
      <c r="E36">
        <v>1</v>
      </c>
      <c r="F36" t="s">
        <v>30</v>
      </c>
      <c r="G36" s="1">
        <v>4</v>
      </c>
      <c r="H36" s="1">
        <v>188.5</v>
      </c>
    </row>
    <row r="37" spans="1:8" x14ac:dyDescent="0.15">
      <c r="A37" t="s">
        <v>117</v>
      </c>
      <c r="B37" t="s">
        <v>46</v>
      </c>
      <c r="C37" t="s">
        <v>21</v>
      </c>
      <c r="D37" t="s">
        <v>118</v>
      </c>
      <c r="E37">
        <v>4</v>
      </c>
      <c r="F37" t="s">
        <v>28</v>
      </c>
      <c r="G37" s="1">
        <v>4</v>
      </c>
      <c r="H37" s="1">
        <v>294.47000000000003</v>
      </c>
    </row>
    <row r="38" spans="1:8" x14ac:dyDescent="0.15">
      <c r="A38" t="s">
        <v>119</v>
      </c>
      <c r="B38" t="s">
        <v>46</v>
      </c>
      <c r="C38" t="s">
        <v>21</v>
      </c>
      <c r="D38" t="s">
        <v>120</v>
      </c>
      <c r="E38">
        <v>2</v>
      </c>
      <c r="F38" t="s">
        <v>31</v>
      </c>
      <c r="G38" s="1">
        <v>4</v>
      </c>
      <c r="H38" s="1">
        <v>239.61</v>
      </c>
    </row>
    <row r="39" spans="1:8" x14ac:dyDescent="0.15">
      <c r="A39" t="s">
        <v>121</v>
      </c>
      <c r="B39" t="s">
        <v>46</v>
      </c>
      <c r="C39" t="s">
        <v>21</v>
      </c>
      <c r="D39" t="s">
        <v>122</v>
      </c>
      <c r="E39">
        <v>5</v>
      </c>
      <c r="F39" t="s">
        <v>27</v>
      </c>
      <c r="G39" s="1">
        <v>4</v>
      </c>
      <c r="H39" s="1">
        <v>343.84</v>
      </c>
    </row>
    <row r="40" spans="1:8" x14ac:dyDescent="0.15">
      <c r="A40" t="s">
        <v>123</v>
      </c>
      <c r="B40" t="s">
        <v>46</v>
      </c>
      <c r="C40" t="s">
        <v>124</v>
      </c>
      <c r="D40" t="s">
        <v>125</v>
      </c>
      <c r="E40">
        <v>4</v>
      </c>
      <c r="F40" t="s">
        <v>28</v>
      </c>
      <c r="G40" s="1">
        <v>4</v>
      </c>
      <c r="H40" s="1">
        <v>300.25</v>
      </c>
    </row>
    <row r="41" spans="1:8" x14ac:dyDescent="0.15">
      <c r="A41" t="s">
        <v>126</v>
      </c>
      <c r="B41" t="s">
        <v>46</v>
      </c>
      <c r="C41" t="s">
        <v>124</v>
      </c>
      <c r="D41" t="s">
        <v>127</v>
      </c>
      <c r="E41">
        <v>2</v>
      </c>
      <c r="F41" t="s">
        <v>31</v>
      </c>
      <c r="G41" s="1">
        <v>4</v>
      </c>
      <c r="H41" s="1">
        <v>267.42</v>
      </c>
    </row>
    <row r="42" spans="1:8" x14ac:dyDescent="0.15">
      <c r="A42" t="s">
        <v>128</v>
      </c>
      <c r="B42" t="s">
        <v>46</v>
      </c>
      <c r="C42" t="s">
        <v>124</v>
      </c>
      <c r="D42" t="s">
        <v>129</v>
      </c>
      <c r="E42">
        <v>2</v>
      </c>
      <c r="F42" t="s">
        <v>31</v>
      </c>
      <c r="G42" s="1">
        <v>4</v>
      </c>
      <c r="H42" s="1">
        <v>260.79000000000002</v>
      </c>
    </row>
    <row r="43" spans="1:8" x14ac:dyDescent="0.15">
      <c r="A43" t="s">
        <v>130</v>
      </c>
      <c r="B43" t="s">
        <v>46</v>
      </c>
      <c r="C43" t="s">
        <v>124</v>
      </c>
      <c r="D43" t="s">
        <v>131</v>
      </c>
      <c r="E43">
        <v>5</v>
      </c>
      <c r="F43" t="s">
        <v>27</v>
      </c>
      <c r="G43" s="1">
        <v>4</v>
      </c>
      <c r="H43" s="1">
        <v>374.21</v>
      </c>
    </row>
    <row r="44" spans="1:8" x14ac:dyDescent="0.15">
      <c r="A44" t="s">
        <v>132</v>
      </c>
      <c r="B44" t="s">
        <v>46</v>
      </c>
      <c r="C44" t="s">
        <v>124</v>
      </c>
      <c r="D44" t="s">
        <v>133</v>
      </c>
      <c r="E44">
        <v>4</v>
      </c>
      <c r="F44" t="s">
        <v>28</v>
      </c>
      <c r="G44" s="1">
        <v>4</v>
      </c>
      <c r="H44" s="1">
        <v>303.64999999999998</v>
      </c>
    </row>
    <row r="45" spans="1:8" x14ac:dyDescent="0.15">
      <c r="A45" t="s">
        <v>134</v>
      </c>
      <c r="B45" t="s">
        <v>46</v>
      </c>
      <c r="C45" t="s">
        <v>124</v>
      </c>
      <c r="D45" t="s">
        <v>135</v>
      </c>
      <c r="E45">
        <v>2</v>
      </c>
      <c r="F45" t="s">
        <v>31</v>
      </c>
      <c r="G45" s="1">
        <v>4</v>
      </c>
      <c r="H45" s="1">
        <v>263.38</v>
      </c>
    </row>
    <row r="46" spans="1:8" x14ac:dyDescent="0.15">
      <c r="A46" t="s">
        <v>136</v>
      </c>
      <c r="B46" t="s">
        <v>46</v>
      </c>
      <c r="C46" t="s">
        <v>124</v>
      </c>
      <c r="D46" t="s">
        <v>137</v>
      </c>
      <c r="E46">
        <v>4</v>
      </c>
      <c r="F46" t="s">
        <v>28</v>
      </c>
      <c r="G46" s="1">
        <v>4</v>
      </c>
      <c r="H46" s="1">
        <v>301.77999999999997</v>
      </c>
    </row>
    <row r="47" spans="1:8" x14ac:dyDescent="0.15">
      <c r="A47" t="s">
        <v>138</v>
      </c>
      <c r="B47" t="s">
        <v>46</v>
      </c>
      <c r="C47" t="s">
        <v>124</v>
      </c>
      <c r="D47" t="s">
        <v>139</v>
      </c>
      <c r="E47">
        <v>5</v>
      </c>
      <c r="F47" t="s">
        <v>27</v>
      </c>
      <c r="G47" s="1">
        <v>4</v>
      </c>
      <c r="H47" s="1">
        <v>356.13</v>
      </c>
    </row>
    <row r="48" spans="1:8" x14ac:dyDescent="0.15">
      <c r="A48" t="s">
        <v>140</v>
      </c>
      <c r="B48" t="s">
        <v>46</v>
      </c>
      <c r="C48" t="s">
        <v>124</v>
      </c>
      <c r="D48" t="s">
        <v>141</v>
      </c>
      <c r="E48">
        <v>3</v>
      </c>
      <c r="F48" t="s">
        <v>29</v>
      </c>
      <c r="G48" s="1">
        <v>4</v>
      </c>
      <c r="H48" s="1">
        <v>253.23</v>
      </c>
    </row>
    <row r="49" spans="1:8" x14ac:dyDescent="0.15">
      <c r="A49" t="s">
        <v>142</v>
      </c>
      <c r="B49" t="s">
        <v>46</v>
      </c>
      <c r="C49" t="s">
        <v>143</v>
      </c>
      <c r="D49" t="s">
        <v>144</v>
      </c>
      <c r="E49">
        <v>4</v>
      </c>
      <c r="F49" t="s">
        <v>28</v>
      </c>
      <c r="G49" s="1">
        <v>2</v>
      </c>
      <c r="H49" s="1">
        <v>303.14999999999998</v>
      </c>
    </row>
    <row r="50" spans="1:8" x14ac:dyDescent="0.15">
      <c r="A50" t="s">
        <v>145</v>
      </c>
      <c r="B50" t="s">
        <v>46</v>
      </c>
      <c r="C50" t="s">
        <v>143</v>
      </c>
      <c r="D50" t="s">
        <v>146</v>
      </c>
      <c r="E50">
        <v>2</v>
      </c>
      <c r="F50" t="s">
        <v>31</v>
      </c>
      <c r="G50" s="1">
        <v>2</v>
      </c>
      <c r="H50" s="1">
        <v>225.59</v>
      </c>
    </row>
    <row r="51" spans="1:8" x14ac:dyDescent="0.15">
      <c r="A51" t="s">
        <v>147</v>
      </c>
      <c r="B51" t="s">
        <v>46</v>
      </c>
      <c r="C51" t="s">
        <v>143</v>
      </c>
      <c r="D51" t="s">
        <v>148</v>
      </c>
      <c r="E51">
        <v>3</v>
      </c>
      <c r="F51" t="s">
        <v>29</v>
      </c>
      <c r="G51" s="1">
        <v>2</v>
      </c>
      <c r="H51" s="1">
        <v>212.9</v>
      </c>
    </row>
    <row r="52" spans="1:8" x14ac:dyDescent="0.15">
      <c r="A52" t="s">
        <v>149</v>
      </c>
      <c r="B52" t="s">
        <v>46</v>
      </c>
      <c r="C52" t="s">
        <v>143</v>
      </c>
      <c r="D52" t="s">
        <v>150</v>
      </c>
      <c r="E52">
        <v>5</v>
      </c>
      <c r="F52" t="s">
        <v>27</v>
      </c>
      <c r="G52" s="1">
        <v>2</v>
      </c>
      <c r="H52" s="1">
        <v>322.01</v>
      </c>
    </row>
    <row r="53" spans="1:8" x14ac:dyDescent="0.15">
      <c r="A53" t="s">
        <v>151</v>
      </c>
      <c r="B53" t="s">
        <v>46</v>
      </c>
      <c r="C53" t="s">
        <v>143</v>
      </c>
      <c r="D53" t="s">
        <v>152</v>
      </c>
      <c r="E53">
        <v>2</v>
      </c>
      <c r="F53" t="s">
        <v>31</v>
      </c>
      <c r="G53" s="1">
        <v>2</v>
      </c>
      <c r="H53" s="1">
        <v>275.13</v>
      </c>
    </row>
    <row r="54" spans="1:8" x14ac:dyDescent="0.15">
      <c r="A54" t="s">
        <v>153</v>
      </c>
      <c r="B54" t="s">
        <v>46</v>
      </c>
      <c r="C54" t="s">
        <v>143</v>
      </c>
      <c r="D54" t="s">
        <v>154</v>
      </c>
      <c r="E54">
        <v>5</v>
      </c>
      <c r="F54" t="s">
        <v>27</v>
      </c>
      <c r="G54" s="1">
        <v>2</v>
      </c>
      <c r="H54" s="1">
        <v>345.23</v>
      </c>
    </row>
    <row r="55" spans="1:8" x14ac:dyDescent="0.15">
      <c r="A55" t="s">
        <v>155</v>
      </c>
      <c r="B55" t="s">
        <v>46</v>
      </c>
      <c r="C55" t="s">
        <v>143</v>
      </c>
      <c r="D55" t="s">
        <v>156</v>
      </c>
      <c r="E55">
        <v>4</v>
      </c>
      <c r="F55" t="s">
        <v>28</v>
      </c>
      <c r="G55" s="1">
        <v>2</v>
      </c>
      <c r="H55" s="1">
        <v>287.38</v>
      </c>
    </row>
    <row r="56" spans="1:8" x14ac:dyDescent="0.15">
      <c r="A56" t="s">
        <v>157</v>
      </c>
      <c r="B56" t="s">
        <v>46</v>
      </c>
      <c r="C56" t="s">
        <v>143</v>
      </c>
      <c r="D56" t="s">
        <v>158</v>
      </c>
      <c r="E56">
        <v>1</v>
      </c>
      <c r="F56" t="s">
        <v>30</v>
      </c>
      <c r="G56" s="1">
        <v>2</v>
      </c>
      <c r="H56" s="1">
        <v>180.12</v>
      </c>
    </row>
    <row r="57" spans="1:8" x14ac:dyDescent="0.15">
      <c r="A57" t="s">
        <v>159</v>
      </c>
      <c r="B57" t="s">
        <v>46</v>
      </c>
      <c r="C57" t="s">
        <v>22</v>
      </c>
      <c r="D57" t="s">
        <v>160</v>
      </c>
      <c r="E57">
        <v>4</v>
      </c>
      <c r="F57" t="s">
        <v>28</v>
      </c>
      <c r="G57" s="1">
        <v>2</v>
      </c>
      <c r="H57" s="1">
        <v>305.85000000000002</v>
      </c>
    </row>
    <row r="58" spans="1:8" x14ac:dyDescent="0.15">
      <c r="A58" t="s">
        <v>161</v>
      </c>
      <c r="B58" t="s">
        <v>46</v>
      </c>
      <c r="C58" t="s">
        <v>22</v>
      </c>
      <c r="D58" t="s">
        <v>162</v>
      </c>
      <c r="E58">
        <v>4</v>
      </c>
      <c r="F58" t="s">
        <v>28</v>
      </c>
      <c r="G58" s="1">
        <v>2</v>
      </c>
      <c r="H58" s="1">
        <v>320.47000000000003</v>
      </c>
    </row>
    <row r="59" spans="1:8" x14ac:dyDescent="0.15">
      <c r="A59" t="s">
        <v>163</v>
      </c>
      <c r="B59" t="s">
        <v>46</v>
      </c>
      <c r="C59" t="s">
        <v>22</v>
      </c>
      <c r="D59" t="s">
        <v>164</v>
      </c>
      <c r="E59">
        <v>2</v>
      </c>
      <c r="F59" t="s">
        <v>31</v>
      </c>
      <c r="G59" s="1">
        <v>2</v>
      </c>
      <c r="H59" s="1">
        <v>261.66000000000003</v>
      </c>
    </row>
    <row r="60" spans="1:8" x14ac:dyDescent="0.15">
      <c r="A60" t="s">
        <v>165</v>
      </c>
      <c r="B60" t="s">
        <v>46</v>
      </c>
      <c r="C60" t="s">
        <v>22</v>
      </c>
      <c r="D60" t="s">
        <v>166</v>
      </c>
      <c r="E60">
        <v>5</v>
      </c>
      <c r="F60" t="s">
        <v>27</v>
      </c>
      <c r="G60" s="1">
        <v>2</v>
      </c>
      <c r="H60" s="1">
        <v>343.28</v>
      </c>
    </row>
    <row r="61" spans="1:8" x14ac:dyDescent="0.15">
      <c r="A61" t="s">
        <v>167</v>
      </c>
      <c r="B61" t="s">
        <v>46</v>
      </c>
      <c r="C61" t="s">
        <v>22</v>
      </c>
      <c r="D61" t="s">
        <v>168</v>
      </c>
      <c r="E61">
        <v>4</v>
      </c>
      <c r="F61" t="s">
        <v>28</v>
      </c>
      <c r="G61" s="1">
        <v>2</v>
      </c>
      <c r="H61" s="1">
        <v>332.7</v>
      </c>
    </row>
    <row r="62" spans="1:8" x14ac:dyDescent="0.15">
      <c r="A62" t="s">
        <v>169</v>
      </c>
      <c r="B62" t="s">
        <v>46</v>
      </c>
      <c r="C62" t="s">
        <v>22</v>
      </c>
      <c r="D62" t="s">
        <v>170</v>
      </c>
      <c r="E62">
        <v>2</v>
      </c>
      <c r="F62" t="s">
        <v>31</v>
      </c>
      <c r="G62" s="1">
        <v>2</v>
      </c>
      <c r="H62" s="1">
        <v>245.35</v>
      </c>
    </row>
    <row r="63" spans="1:8" x14ac:dyDescent="0.15">
      <c r="A63" t="s">
        <v>171</v>
      </c>
      <c r="B63" t="s">
        <v>46</v>
      </c>
      <c r="C63" t="s">
        <v>22</v>
      </c>
      <c r="D63" t="s">
        <v>172</v>
      </c>
      <c r="E63">
        <v>1</v>
      </c>
      <c r="F63" t="s">
        <v>30</v>
      </c>
      <c r="G63" s="1">
        <v>2</v>
      </c>
      <c r="H63" s="1">
        <v>209.2</v>
      </c>
    </row>
    <row r="64" spans="1:8" x14ac:dyDescent="0.15">
      <c r="A64" t="s">
        <v>173</v>
      </c>
      <c r="B64" t="s">
        <v>46</v>
      </c>
      <c r="C64" t="s">
        <v>22</v>
      </c>
      <c r="D64" t="s">
        <v>174</v>
      </c>
      <c r="E64">
        <v>5</v>
      </c>
      <c r="F64" t="s">
        <v>27</v>
      </c>
      <c r="G64" s="1">
        <v>2</v>
      </c>
      <c r="H64" s="1">
        <v>314.37</v>
      </c>
    </row>
    <row r="65" spans="1:8" x14ac:dyDescent="0.15">
      <c r="A65" t="s">
        <v>175</v>
      </c>
      <c r="B65" t="s">
        <v>46</v>
      </c>
      <c r="C65" t="s">
        <v>22</v>
      </c>
      <c r="D65" t="s">
        <v>176</v>
      </c>
      <c r="E65">
        <v>2</v>
      </c>
      <c r="F65" t="s">
        <v>31</v>
      </c>
      <c r="G65" s="1">
        <v>2</v>
      </c>
      <c r="H65" s="1">
        <v>250.64</v>
      </c>
    </row>
    <row r="66" spans="1:8" x14ac:dyDescent="0.15">
      <c r="A66" t="s">
        <v>177</v>
      </c>
      <c r="B66" t="s">
        <v>46</v>
      </c>
      <c r="C66" t="s">
        <v>22</v>
      </c>
      <c r="D66" t="s">
        <v>178</v>
      </c>
      <c r="E66">
        <v>4</v>
      </c>
      <c r="F66" t="s">
        <v>28</v>
      </c>
      <c r="G66" s="1">
        <v>2</v>
      </c>
      <c r="H66" s="1">
        <v>330.97</v>
      </c>
    </row>
    <row r="67" spans="1:8" x14ac:dyDescent="0.15">
      <c r="A67" t="s">
        <v>179</v>
      </c>
      <c r="B67" t="s">
        <v>46</v>
      </c>
      <c r="C67" t="s">
        <v>22</v>
      </c>
      <c r="D67" t="s">
        <v>180</v>
      </c>
      <c r="E67">
        <v>2</v>
      </c>
      <c r="F67" t="s">
        <v>31</v>
      </c>
      <c r="G67" s="1">
        <v>2</v>
      </c>
      <c r="H67" s="1">
        <v>267.83999999999997</v>
      </c>
    </row>
    <row r="68" spans="1:8" x14ac:dyDescent="0.15">
      <c r="A68" t="s">
        <v>181</v>
      </c>
      <c r="B68" t="s">
        <v>46</v>
      </c>
      <c r="C68" t="s">
        <v>22</v>
      </c>
      <c r="D68" t="s">
        <v>182</v>
      </c>
      <c r="E68">
        <v>5</v>
      </c>
      <c r="F68" t="s">
        <v>27</v>
      </c>
      <c r="G68" s="1">
        <v>2</v>
      </c>
      <c r="H68" s="1">
        <v>366.91</v>
      </c>
    </row>
    <row r="69" spans="1:8" x14ac:dyDescent="0.15">
      <c r="A69" t="s">
        <v>183</v>
      </c>
      <c r="B69" t="s">
        <v>46</v>
      </c>
      <c r="C69" t="s">
        <v>184</v>
      </c>
      <c r="D69" t="s">
        <v>185</v>
      </c>
      <c r="E69">
        <v>3</v>
      </c>
      <c r="F69" t="s">
        <v>29</v>
      </c>
      <c r="G69" s="1">
        <v>4</v>
      </c>
      <c r="H69" s="1">
        <v>228.88</v>
      </c>
    </row>
    <row r="70" spans="1:8" x14ac:dyDescent="0.15">
      <c r="A70" t="s">
        <v>186</v>
      </c>
      <c r="B70" t="s">
        <v>46</v>
      </c>
      <c r="C70" t="s">
        <v>184</v>
      </c>
      <c r="D70" t="s">
        <v>187</v>
      </c>
      <c r="E70">
        <v>3</v>
      </c>
      <c r="F70" t="s">
        <v>29</v>
      </c>
      <c r="G70" s="1">
        <v>4</v>
      </c>
      <c r="H70" s="1">
        <v>220.42</v>
      </c>
    </row>
    <row r="71" spans="1:8" x14ac:dyDescent="0.15">
      <c r="A71" t="s">
        <v>188</v>
      </c>
      <c r="B71" t="s">
        <v>46</v>
      </c>
      <c r="C71" t="s">
        <v>184</v>
      </c>
      <c r="D71" t="s">
        <v>189</v>
      </c>
      <c r="E71">
        <v>4</v>
      </c>
      <c r="F71" t="s">
        <v>28</v>
      </c>
      <c r="G71" s="1">
        <v>4</v>
      </c>
      <c r="H71" s="1">
        <v>285.24</v>
      </c>
    </row>
    <row r="72" spans="1:8" x14ac:dyDescent="0.15">
      <c r="A72" t="s">
        <v>190</v>
      </c>
      <c r="B72" t="s">
        <v>46</v>
      </c>
      <c r="C72" t="s">
        <v>184</v>
      </c>
      <c r="D72" t="s">
        <v>191</v>
      </c>
      <c r="E72">
        <v>1</v>
      </c>
      <c r="F72" t="s">
        <v>30</v>
      </c>
      <c r="G72" s="1">
        <v>4</v>
      </c>
      <c r="H72" s="1">
        <v>195.42</v>
      </c>
    </row>
    <row r="73" spans="1:8" x14ac:dyDescent="0.15">
      <c r="A73" t="s">
        <v>192</v>
      </c>
      <c r="B73" t="s">
        <v>46</v>
      </c>
      <c r="C73" t="s">
        <v>184</v>
      </c>
      <c r="D73" t="s">
        <v>193</v>
      </c>
      <c r="E73">
        <v>4</v>
      </c>
      <c r="F73" t="s">
        <v>28</v>
      </c>
      <c r="G73" s="1">
        <v>4</v>
      </c>
      <c r="H73" s="1">
        <v>289.67</v>
      </c>
    </row>
    <row r="74" spans="1:8" x14ac:dyDescent="0.15">
      <c r="A74" t="s">
        <v>194</v>
      </c>
      <c r="B74" t="s">
        <v>46</v>
      </c>
      <c r="C74" t="s">
        <v>184</v>
      </c>
      <c r="D74" t="s">
        <v>195</v>
      </c>
      <c r="E74">
        <v>3</v>
      </c>
      <c r="F74" t="s">
        <v>29</v>
      </c>
      <c r="G74" s="1">
        <v>4</v>
      </c>
      <c r="H74" s="1">
        <v>224.94</v>
      </c>
    </row>
    <row r="75" spans="1:8" x14ac:dyDescent="0.15">
      <c r="A75" t="s">
        <v>196</v>
      </c>
      <c r="B75" t="s">
        <v>46</v>
      </c>
      <c r="C75" t="s">
        <v>184</v>
      </c>
      <c r="D75" t="s">
        <v>197</v>
      </c>
      <c r="E75">
        <v>4</v>
      </c>
      <c r="F75" t="s">
        <v>28</v>
      </c>
      <c r="G75" s="1">
        <v>4</v>
      </c>
      <c r="H75" s="1">
        <v>302.52</v>
      </c>
    </row>
    <row r="76" spans="1:8" x14ac:dyDescent="0.15">
      <c r="A76" t="s">
        <v>198</v>
      </c>
      <c r="B76" t="s">
        <v>46</v>
      </c>
      <c r="C76" t="s">
        <v>184</v>
      </c>
      <c r="D76" t="s">
        <v>199</v>
      </c>
      <c r="E76">
        <v>4</v>
      </c>
      <c r="F76" t="s">
        <v>28</v>
      </c>
      <c r="G76" s="1">
        <v>4</v>
      </c>
      <c r="H76" s="1">
        <v>289.61</v>
      </c>
    </row>
    <row r="77" spans="1:8" x14ac:dyDescent="0.15">
      <c r="A77" t="s">
        <v>200</v>
      </c>
      <c r="B77" t="s">
        <v>46</v>
      </c>
      <c r="C77" t="s">
        <v>184</v>
      </c>
      <c r="D77" t="s">
        <v>201</v>
      </c>
      <c r="E77">
        <v>4</v>
      </c>
      <c r="F77" t="s">
        <v>28</v>
      </c>
      <c r="G77" s="1">
        <v>4</v>
      </c>
      <c r="H77" s="1">
        <v>306.08</v>
      </c>
    </row>
    <row r="78" spans="1:8" x14ac:dyDescent="0.15">
      <c r="A78" t="s">
        <v>202</v>
      </c>
      <c r="B78" t="s">
        <v>46</v>
      </c>
      <c r="C78" t="s">
        <v>184</v>
      </c>
      <c r="D78" t="s">
        <v>203</v>
      </c>
      <c r="E78">
        <v>5</v>
      </c>
      <c r="F78" t="s">
        <v>27</v>
      </c>
      <c r="G78" s="1">
        <v>4</v>
      </c>
      <c r="H78" s="1">
        <v>342.43</v>
      </c>
    </row>
    <row r="79" spans="1:8" x14ac:dyDescent="0.15">
      <c r="A79" t="s">
        <v>204</v>
      </c>
      <c r="B79" t="s">
        <v>46</v>
      </c>
      <c r="C79" t="s">
        <v>184</v>
      </c>
      <c r="D79" t="s">
        <v>205</v>
      </c>
      <c r="E79">
        <v>3</v>
      </c>
      <c r="F79" t="s">
        <v>29</v>
      </c>
      <c r="G79" s="1">
        <v>4</v>
      </c>
      <c r="H79" s="1">
        <v>266</v>
      </c>
    </row>
    <row r="80" spans="1:8" x14ac:dyDescent="0.15">
      <c r="A80" t="s">
        <v>206</v>
      </c>
      <c r="B80" t="s">
        <v>46</v>
      </c>
      <c r="C80" t="s">
        <v>184</v>
      </c>
      <c r="D80" t="s">
        <v>207</v>
      </c>
      <c r="E80">
        <v>3</v>
      </c>
      <c r="F80" t="s">
        <v>29</v>
      </c>
      <c r="G80" s="1">
        <v>4</v>
      </c>
      <c r="H80" s="1">
        <v>231.47</v>
      </c>
    </row>
    <row r="81" spans="1:8" x14ac:dyDescent="0.15">
      <c r="A81" t="s">
        <v>208</v>
      </c>
      <c r="B81" t="s">
        <v>46</v>
      </c>
      <c r="C81" t="s">
        <v>209</v>
      </c>
      <c r="D81" t="s">
        <v>210</v>
      </c>
      <c r="E81">
        <v>5</v>
      </c>
      <c r="F81" t="s">
        <v>27</v>
      </c>
      <c r="G81" s="1">
        <v>2</v>
      </c>
      <c r="H81" s="1">
        <v>342.07</v>
      </c>
    </row>
    <row r="82" spans="1:8" x14ac:dyDescent="0.15">
      <c r="A82" t="s">
        <v>211</v>
      </c>
      <c r="B82" t="s">
        <v>46</v>
      </c>
      <c r="C82" t="s">
        <v>209</v>
      </c>
      <c r="D82" t="s">
        <v>212</v>
      </c>
      <c r="E82">
        <v>2</v>
      </c>
      <c r="F82" t="s">
        <v>31</v>
      </c>
      <c r="G82" s="1">
        <v>2</v>
      </c>
      <c r="H82" s="1">
        <v>239.2</v>
      </c>
    </row>
    <row r="83" spans="1:8" x14ac:dyDescent="0.15">
      <c r="A83" t="s">
        <v>213</v>
      </c>
      <c r="B83" t="s">
        <v>46</v>
      </c>
      <c r="C83" t="s">
        <v>209</v>
      </c>
      <c r="D83" t="s">
        <v>214</v>
      </c>
      <c r="E83">
        <v>2</v>
      </c>
      <c r="F83" t="s">
        <v>31</v>
      </c>
      <c r="G83" s="1">
        <v>2</v>
      </c>
      <c r="H83" s="1">
        <v>241.42</v>
      </c>
    </row>
    <row r="84" spans="1:8" x14ac:dyDescent="0.15">
      <c r="A84" t="s">
        <v>215</v>
      </c>
      <c r="B84" t="s">
        <v>46</v>
      </c>
      <c r="C84" t="s">
        <v>209</v>
      </c>
      <c r="D84" t="s">
        <v>216</v>
      </c>
      <c r="E84">
        <v>4</v>
      </c>
      <c r="F84" t="s">
        <v>28</v>
      </c>
      <c r="G84" s="1">
        <v>2</v>
      </c>
      <c r="H84" s="1">
        <v>294.62</v>
      </c>
    </row>
    <row r="85" spans="1:8" x14ac:dyDescent="0.15">
      <c r="A85" t="s">
        <v>217</v>
      </c>
      <c r="B85" t="s">
        <v>46</v>
      </c>
      <c r="C85" t="s">
        <v>209</v>
      </c>
      <c r="D85" t="s">
        <v>218</v>
      </c>
      <c r="E85">
        <v>4</v>
      </c>
      <c r="F85" t="s">
        <v>28</v>
      </c>
      <c r="G85" s="1">
        <v>2</v>
      </c>
      <c r="H85" s="1">
        <v>295.22000000000003</v>
      </c>
    </row>
    <row r="86" spans="1:8" x14ac:dyDescent="0.15">
      <c r="A86" t="s">
        <v>219</v>
      </c>
      <c r="B86" t="s">
        <v>46</v>
      </c>
      <c r="C86" t="s">
        <v>209</v>
      </c>
      <c r="D86" t="s">
        <v>220</v>
      </c>
      <c r="E86">
        <v>4</v>
      </c>
      <c r="F86" t="s">
        <v>28</v>
      </c>
      <c r="G86" s="1">
        <v>2</v>
      </c>
      <c r="H86" s="1">
        <v>291.77</v>
      </c>
    </row>
    <row r="87" spans="1:8" x14ac:dyDescent="0.15">
      <c r="A87" t="s">
        <v>221</v>
      </c>
      <c r="B87" t="s">
        <v>46</v>
      </c>
      <c r="C87" t="s">
        <v>209</v>
      </c>
      <c r="D87" t="s">
        <v>222</v>
      </c>
      <c r="E87">
        <v>2</v>
      </c>
      <c r="F87" t="s">
        <v>31</v>
      </c>
      <c r="G87" s="1">
        <v>2</v>
      </c>
      <c r="H87" s="1">
        <v>241.26</v>
      </c>
    </row>
    <row r="88" spans="1:8" x14ac:dyDescent="0.15">
      <c r="H88" s="1"/>
    </row>
  </sheetData>
  <autoFilter ref="A1:H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zoomScale="140" zoomScaleNormal="140" workbookViewId="0">
      <selection activeCell="H14" sqref="H14"/>
    </sheetView>
  </sheetViews>
  <sheetFormatPr baseColWidth="10" defaultColWidth="7.33203125" defaultRowHeight="13" x14ac:dyDescent="0.15"/>
  <cols>
    <col min="1" max="1" width="7.1640625" bestFit="1" customWidth="1"/>
    <col min="2" max="2" width="46.5" bestFit="1" customWidth="1"/>
    <col min="3" max="3" width="15.5" bestFit="1" customWidth="1"/>
    <col min="4" max="4" width="7.83203125" bestFit="1" customWidth="1"/>
    <col min="5" max="5" width="11.83203125" style="5" customWidth="1"/>
    <col min="6" max="6" width="7.33203125" customWidth="1"/>
    <col min="7" max="7" width="15.83203125" customWidth="1"/>
    <col min="8" max="8" width="16.1640625" customWidth="1"/>
    <col min="9" max="9" width="14" customWidth="1"/>
  </cols>
  <sheetData>
    <row r="1" spans="1:9" x14ac:dyDescent="0.15">
      <c r="A1" t="s">
        <v>20</v>
      </c>
      <c r="B1" t="s">
        <v>43</v>
      </c>
      <c r="C1" t="s">
        <v>26</v>
      </c>
      <c r="D1" t="s">
        <v>32</v>
      </c>
      <c r="E1" s="5" t="s">
        <v>33</v>
      </c>
    </row>
    <row r="2" spans="1:9" x14ac:dyDescent="0.15">
      <c r="A2" t="s">
        <v>47</v>
      </c>
      <c r="B2" t="s">
        <v>48</v>
      </c>
      <c r="C2" t="s">
        <v>28</v>
      </c>
      <c r="D2" s="1">
        <v>2</v>
      </c>
      <c r="E2" s="5">
        <v>347.07</v>
      </c>
    </row>
    <row r="3" spans="1:9" x14ac:dyDescent="0.15">
      <c r="A3" t="s">
        <v>47</v>
      </c>
      <c r="B3" t="s">
        <v>50</v>
      </c>
      <c r="C3" t="s">
        <v>28</v>
      </c>
      <c r="D3" s="1">
        <v>2</v>
      </c>
      <c r="E3" s="5">
        <v>335.35</v>
      </c>
      <c r="G3" s="4" t="s">
        <v>496</v>
      </c>
      <c r="I3" s="5">
        <f>AVERAGE(E2:E23)</f>
        <v>313.88636363636368</v>
      </c>
    </row>
    <row r="4" spans="1:9" x14ac:dyDescent="0.15">
      <c r="A4" t="s">
        <v>47</v>
      </c>
      <c r="B4" t="s">
        <v>52</v>
      </c>
      <c r="C4" t="s">
        <v>30</v>
      </c>
      <c r="D4" s="1">
        <v>2</v>
      </c>
      <c r="E4" s="5">
        <v>240.73</v>
      </c>
    </row>
    <row r="5" spans="1:9" x14ac:dyDescent="0.15">
      <c r="A5" t="s">
        <v>47</v>
      </c>
      <c r="B5" t="s">
        <v>54</v>
      </c>
      <c r="C5" t="s">
        <v>28</v>
      </c>
      <c r="D5" s="1">
        <v>2</v>
      </c>
      <c r="E5" s="5">
        <v>380.41</v>
      </c>
    </row>
    <row r="6" spans="1:9" x14ac:dyDescent="0.15">
      <c r="A6" t="s">
        <v>47</v>
      </c>
      <c r="B6" t="s">
        <v>56</v>
      </c>
      <c r="C6" t="s">
        <v>31</v>
      </c>
      <c r="D6" s="1">
        <v>2</v>
      </c>
      <c r="E6" s="5">
        <v>298.85000000000002</v>
      </c>
      <c r="G6" s="4"/>
      <c r="H6" s="4" t="s">
        <v>513</v>
      </c>
    </row>
    <row r="7" spans="1:9" x14ac:dyDescent="0.15">
      <c r="A7" t="s">
        <v>47</v>
      </c>
      <c r="B7" t="s">
        <v>58</v>
      </c>
      <c r="C7" t="s">
        <v>28</v>
      </c>
      <c r="D7" s="1">
        <v>2</v>
      </c>
      <c r="E7" s="5">
        <v>301.14999999999998</v>
      </c>
      <c r="G7" s="4" t="s">
        <v>516</v>
      </c>
      <c r="H7" s="6">
        <f>AVERAGE(E2,E3,E5,E7,E8,E10,E11,E16,E17,E20)</f>
        <v>345.94999999999993</v>
      </c>
    </row>
    <row r="8" spans="1:9" x14ac:dyDescent="0.15">
      <c r="A8" t="s">
        <v>47</v>
      </c>
      <c r="B8" t="s">
        <v>60</v>
      </c>
      <c r="C8" t="s">
        <v>28</v>
      </c>
      <c r="D8" s="1">
        <v>2</v>
      </c>
      <c r="E8" s="5">
        <v>322.77999999999997</v>
      </c>
      <c r="G8" s="4" t="s">
        <v>30</v>
      </c>
      <c r="H8" s="6">
        <f>AVERAGE(E4,E15)</f>
        <v>226.49</v>
      </c>
    </row>
    <row r="9" spans="1:9" x14ac:dyDescent="0.15">
      <c r="A9" t="s">
        <v>47</v>
      </c>
      <c r="B9" t="s">
        <v>62</v>
      </c>
      <c r="C9" t="s">
        <v>31</v>
      </c>
      <c r="D9" s="1">
        <v>2</v>
      </c>
      <c r="E9" s="5">
        <v>307.17</v>
      </c>
      <c r="G9" s="4" t="s">
        <v>31</v>
      </c>
      <c r="H9" s="6">
        <f>AVERAGE(E6,E9,E12,E14,E18,E19,E22,E23)</f>
        <v>271.79124999999999</v>
      </c>
    </row>
    <row r="10" spans="1:9" x14ac:dyDescent="0.15">
      <c r="A10" t="s">
        <v>47</v>
      </c>
      <c r="B10" t="s">
        <v>64</v>
      </c>
      <c r="C10" t="s">
        <v>28</v>
      </c>
      <c r="D10" s="1">
        <v>2</v>
      </c>
      <c r="E10" s="5">
        <v>366.13</v>
      </c>
      <c r="G10" s="4" t="s">
        <v>27</v>
      </c>
      <c r="H10" s="6">
        <f>AVERAGE(E13,E21)</f>
        <v>409.34500000000003</v>
      </c>
    </row>
    <row r="11" spans="1:9" x14ac:dyDescent="0.15">
      <c r="A11" t="s">
        <v>47</v>
      </c>
      <c r="B11" t="s">
        <v>66</v>
      </c>
      <c r="C11" t="s">
        <v>28</v>
      </c>
      <c r="D11" s="1">
        <v>2</v>
      </c>
      <c r="E11" s="5">
        <v>359.66</v>
      </c>
    </row>
    <row r="12" spans="1:9" x14ac:dyDescent="0.15">
      <c r="A12" t="s">
        <v>47</v>
      </c>
      <c r="B12" t="s">
        <v>68</v>
      </c>
      <c r="C12" t="s">
        <v>31</v>
      </c>
      <c r="D12" s="1">
        <v>2</v>
      </c>
      <c r="E12" s="5">
        <v>272.76</v>
      </c>
    </row>
    <row r="13" spans="1:9" x14ac:dyDescent="0.15">
      <c r="A13" t="s">
        <v>47</v>
      </c>
      <c r="B13" t="s">
        <v>70</v>
      </c>
      <c r="C13" t="s">
        <v>27</v>
      </c>
      <c r="D13" s="1">
        <v>2</v>
      </c>
      <c r="E13" s="5">
        <v>383.57</v>
      </c>
    </row>
    <row r="14" spans="1:9" x14ac:dyDescent="0.15">
      <c r="A14" t="s">
        <v>47</v>
      </c>
      <c r="B14" t="s">
        <v>72</v>
      </c>
      <c r="C14" t="s">
        <v>31</v>
      </c>
      <c r="D14" s="1">
        <v>2</v>
      </c>
      <c r="E14" s="5">
        <v>240.45</v>
      </c>
    </row>
    <row r="15" spans="1:9" x14ac:dyDescent="0.15">
      <c r="A15" t="s">
        <v>47</v>
      </c>
      <c r="B15" t="s">
        <v>74</v>
      </c>
      <c r="C15" t="s">
        <v>30</v>
      </c>
      <c r="D15" s="1">
        <v>2</v>
      </c>
      <c r="E15" s="5">
        <v>212.25</v>
      </c>
    </row>
    <row r="16" spans="1:9" x14ac:dyDescent="0.15">
      <c r="A16" t="s">
        <v>47</v>
      </c>
      <c r="B16" t="s">
        <v>76</v>
      </c>
      <c r="C16" t="s">
        <v>28</v>
      </c>
      <c r="D16" s="1">
        <v>2</v>
      </c>
      <c r="E16" s="5">
        <v>317.08</v>
      </c>
    </row>
    <row r="17" spans="1:5" x14ac:dyDescent="0.15">
      <c r="A17" t="s">
        <v>47</v>
      </c>
      <c r="B17" t="s">
        <v>78</v>
      </c>
      <c r="C17" t="s">
        <v>28</v>
      </c>
      <c r="D17" s="1">
        <v>2</v>
      </c>
      <c r="E17" s="5">
        <v>387.91</v>
      </c>
    </row>
    <row r="18" spans="1:5" x14ac:dyDescent="0.15">
      <c r="A18" t="s">
        <v>47</v>
      </c>
      <c r="B18" t="s">
        <v>80</v>
      </c>
      <c r="C18" t="s">
        <v>31</v>
      </c>
      <c r="D18" s="1">
        <v>2</v>
      </c>
      <c r="E18" s="5">
        <v>270.79000000000002</v>
      </c>
    </row>
    <row r="19" spans="1:5" x14ac:dyDescent="0.15">
      <c r="A19" t="s">
        <v>47</v>
      </c>
      <c r="B19" t="s">
        <v>82</v>
      </c>
      <c r="C19" t="s">
        <v>31</v>
      </c>
      <c r="D19" s="1">
        <v>2</v>
      </c>
      <c r="E19" s="5">
        <v>276.81</v>
      </c>
    </row>
    <row r="20" spans="1:5" x14ac:dyDescent="0.15">
      <c r="A20" t="s">
        <v>47</v>
      </c>
      <c r="B20" t="s">
        <v>84</v>
      </c>
      <c r="C20" t="s">
        <v>28</v>
      </c>
      <c r="D20" s="1">
        <v>2</v>
      </c>
      <c r="E20" s="5">
        <v>341.96</v>
      </c>
    </row>
    <row r="21" spans="1:5" x14ac:dyDescent="0.15">
      <c r="A21" t="s">
        <v>47</v>
      </c>
      <c r="B21" t="s">
        <v>86</v>
      </c>
      <c r="C21" t="s">
        <v>27</v>
      </c>
      <c r="D21" s="1">
        <v>2</v>
      </c>
      <c r="E21" s="5">
        <v>435.12</v>
      </c>
    </row>
    <row r="22" spans="1:5" x14ac:dyDescent="0.15">
      <c r="A22" t="s">
        <v>47</v>
      </c>
      <c r="B22" t="s">
        <v>88</v>
      </c>
      <c r="C22" t="s">
        <v>31</v>
      </c>
      <c r="D22" s="1">
        <v>2</v>
      </c>
      <c r="E22" s="5">
        <v>244.03</v>
      </c>
    </row>
    <row r="23" spans="1:5" x14ac:dyDescent="0.15">
      <c r="A23" t="s">
        <v>47</v>
      </c>
      <c r="B23" t="s">
        <v>90</v>
      </c>
      <c r="C23" t="s">
        <v>31</v>
      </c>
      <c r="D23" s="1">
        <v>2</v>
      </c>
      <c r="E23" s="5">
        <v>263.47000000000003</v>
      </c>
    </row>
  </sheetData>
  <autoFilter ref="A1:E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zoomScale="160" zoomScaleNormal="160" workbookViewId="0">
      <selection activeCell="H12" sqref="H12"/>
    </sheetView>
  </sheetViews>
  <sheetFormatPr baseColWidth="10" defaultColWidth="15.33203125" defaultRowHeight="13" x14ac:dyDescent="0.15"/>
  <cols>
    <col min="1" max="1" width="15.1640625" bestFit="1" customWidth="1"/>
    <col min="2" max="2" width="28.6640625" bestFit="1" customWidth="1"/>
    <col min="3" max="3" width="15.5" bestFit="1" customWidth="1"/>
    <col min="4" max="4" width="7.83203125" bestFit="1" customWidth="1"/>
    <col min="5" max="5" width="7.33203125" bestFit="1" customWidth="1"/>
    <col min="6" max="6" width="15.33203125" customWidth="1"/>
    <col min="7" max="7" width="22.6640625" customWidth="1"/>
    <col min="8" max="8" width="15.33203125" style="8"/>
  </cols>
  <sheetData>
    <row r="1" spans="1:8" x14ac:dyDescent="0.15">
      <c r="A1" t="s">
        <v>20</v>
      </c>
      <c r="B1" t="s">
        <v>43</v>
      </c>
      <c r="C1" t="s">
        <v>26</v>
      </c>
      <c r="D1" t="s">
        <v>32</v>
      </c>
      <c r="E1" t="s">
        <v>33</v>
      </c>
    </row>
    <row r="2" spans="1:8" x14ac:dyDescent="0.15">
      <c r="A2" t="s">
        <v>21</v>
      </c>
      <c r="B2" t="s">
        <v>92</v>
      </c>
      <c r="C2" t="s">
        <v>28</v>
      </c>
      <c r="D2" s="1">
        <v>4</v>
      </c>
      <c r="E2" s="1">
        <v>301.79000000000002</v>
      </c>
    </row>
    <row r="3" spans="1:8" x14ac:dyDescent="0.15">
      <c r="A3" t="s">
        <v>21</v>
      </c>
      <c r="B3" t="s">
        <v>94</v>
      </c>
      <c r="C3" t="s">
        <v>28</v>
      </c>
      <c r="D3" s="1">
        <v>4</v>
      </c>
      <c r="E3" s="1">
        <v>295.31</v>
      </c>
      <c r="G3" s="4" t="s">
        <v>496</v>
      </c>
      <c r="H3" s="9">
        <f>AVERAGE(E2:E17)</f>
        <v>281.26187499999997</v>
      </c>
    </row>
    <row r="4" spans="1:8" x14ac:dyDescent="0.15">
      <c r="A4" t="s">
        <v>21</v>
      </c>
      <c r="B4" t="s">
        <v>96</v>
      </c>
      <c r="C4" t="s">
        <v>28</v>
      </c>
      <c r="D4" s="1">
        <v>4</v>
      </c>
      <c r="E4" s="1">
        <v>291.64</v>
      </c>
    </row>
    <row r="5" spans="1:8" x14ac:dyDescent="0.15">
      <c r="A5" t="s">
        <v>21</v>
      </c>
      <c r="B5" t="s">
        <v>98</v>
      </c>
      <c r="C5" t="s">
        <v>28</v>
      </c>
      <c r="D5" s="1">
        <v>4</v>
      </c>
      <c r="E5" s="1">
        <v>299.57</v>
      </c>
      <c r="H5" s="4" t="s">
        <v>513</v>
      </c>
    </row>
    <row r="6" spans="1:8" x14ac:dyDescent="0.15">
      <c r="A6" t="s">
        <v>21</v>
      </c>
      <c r="B6" t="s">
        <v>100</v>
      </c>
      <c r="C6" t="s">
        <v>31</v>
      </c>
      <c r="D6" s="1">
        <v>4</v>
      </c>
      <c r="E6" s="1">
        <v>261.10000000000002</v>
      </c>
      <c r="G6" s="4" t="s">
        <v>28</v>
      </c>
      <c r="H6" s="8">
        <f>AVERAGEIF($C$2:$C$17,G6,$E$2:$E$17)</f>
        <v>299.72000000000003</v>
      </c>
    </row>
    <row r="7" spans="1:8" x14ac:dyDescent="0.15">
      <c r="A7" t="s">
        <v>21</v>
      </c>
      <c r="B7" t="s">
        <v>102</v>
      </c>
      <c r="C7" t="s">
        <v>31</v>
      </c>
      <c r="D7" s="1">
        <v>4</v>
      </c>
      <c r="E7" s="1">
        <v>237.06</v>
      </c>
      <c r="G7" s="4" t="s">
        <v>31</v>
      </c>
      <c r="H7" s="8">
        <f t="shared" ref="H7:H9" si="0">AVERAGEIF($C$2:$C$17,G7,$E$2:$E$17)</f>
        <v>247.83600000000001</v>
      </c>
    </row>
    <row r="8" spans="1:8" x14ac:dyDescent="0.15">
      <c r="A8" t="s">
        <v>21</v>
      </c>
      <c r="B8" t="s">
        <v>104</v>
      </c>
      <c r="C8" t="s">
        <v>28</v>
      </c>
      <c r="D8" s="1">
        <v>4</v>
      </c>
      <c r="E8" s="1">
        <v>300.88</v>
      </c>
      <c r="G8" t="s">
        <v>30</v>
      </c>
      <c r="H8" s="8">
        <f t="shared" si="0"/>
        <v>188.5</v>
      </c>
    </row>
    <row r="9" spans="1:8" x14ac:dyDescent="0.15">
      <c r="A9" t="s">
        <v>21</v>
      </c>
      <c r="B9" t="s">
        <v>106</v>
      </c>
      <c r="C9" t="s">
        <v>28</v>
      </c>
      <c r="D9" s="1">
        <v>4</v>
      </c>
      <c r="E9" s="1">
        <v>302.77999999999997</v>
      </c>
      <c r="G9" s="4" t="s">
        <v>27</v>
      </c>
      <c r="H9" s="8">
        <f t="shared" si="0"/>
        <v>337.375</v>
      </c>
    </row>
    <row r="10" spans="1:8" x14ac:dyDescent="0.15">
      <c r="A10" t="s">
        <v>21</v>
      </c>
      <c r="B10" t="s">
        <v>108</v>
      </c>
      <c r="C10" t="s">
        <v>28</v>
      </c>
      <c r="D10" s="1">
        <v>4</v>
      </c>
      <c r="E10" s="1">
        <v>311.32</v>
      </c>
    </row>
    <row r="11" spans="1:8" x14ac:dyDescent="0.15">
      <c r="A11" t="s">
        <v>21</v>
      </c>
      <c r="B11" t="s">
        <v>110</v>
      </c>
      <c r="C11" t="s">
        <v>31</v>
      </c>
      <c r="D11" s="1">
        <v>4</v>
      </c>
      <c r="E11" s="1">
        <v>232.31</v>
      </c>
    </row>
    <row r="12" spans="1:8" x14ac:dyDescent="0.15">
      <c r="A12" t="s">
        <v>21</v>
      </c>
      <c r="B12" t="s">
        <v>112</v>
      </c>
      <c r="C12" t="s">
        <v>31</v>
      </c>
      <c r="D12" s="1">
        <v>4</v>
      </c>
      <c r="E12" s="1">
        <v>269.10000000000002</v>
      </c>
    </row>
    <row r="13" spans="1:8" x14ac:dyDescent="0.15">
      <c r="A13" t="s">
        <v>21</v>
      </c>
      <c r="B13" t="s">
        <v>114</v>
      </c>
      <c r="C13" t="s">
        <v>27</v>
      </c>
      <c r="D13" s="1">
        <v>4</v>
      </c>
      <c r="E13" s="1">
        <v>330.91</v>
      </c>
    </row>
    <row r="14" spans="1:8" x14ac:dyDescent="0.15">
      <c r="A14" t="s">
        <v>21</v>
      </c>
      <c r="B14" t="s">
        <v>116</v>
      </c>
      <c r="C14" t="s">
        <v>30</v>
      </c>
      <c r="D14" s="1">
        <v>4</v>
      </c>
      <c r="E14" s="1">
        <v>188.5</v>
      </c>
    </row>
    <row r="15" spans="1:8" x14ac:dyDescent="0.15">
      <c r="A15" t="s">
        <v>21</v>
      </c>
      <c r="B15" t="s">
        <v>118</v>
      </c>
      <c r="C15" t="s">
        <v>28</v>
      </c>
      <c r="D15" s="1">
        <v>4</v>
      </c>
      <c r="E15" s="1">
        <v>294.47000000000003</v>
      </c>
    </row>
    <row r="16" spans="1:8" x14ac:dyDescent="0.15">
      <c r="A16" t="s">
        <v>21</v>
      </c>
      <c r="B16" t="s">
        <v>120</v>
      </c>
      <c r="C16" t="s">
        <v>31</v>
      </c>
      <c r="D16" s="1">
        <v>4</v>
      </c>
      <c r="E16" s="1">
        <v>239.61</v>
      </c>
    </row>
    <row r="17" spans="1:5" x14ac:dyDescent="0.15">
      <c r="A17" t="s">
        <v>21</v>
      </c>
      <c r="B17" t="s">
        <v>122</v>
      </c>
      <c r="C17" t="s">
        <v>27</v>
      </c>
      <c r="D17" s="1">
        <v>4</v>
      </c>
      <c r="E17" s="1">
        <v>343.84</v>
      </c>
    </row>
  </sheetData>
  <autoFilter ref="A1:E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"/>
  <sheetViews>
    <sheetView zoomScale="160" zoomScaleNormal="160" workbookViewId="0">
      <selection activeCell="H13" sqref="H13"/>
    </sheetView>
  </sheetViews>
  <sheetFormatPr baseColWidth="10" defaultColWidth="11" defaultRowHeight="13" x14ac:dyDescent="0.15"/>
  <cols>
    <col min="1" max="1" width="5.83203125" bestFit="1" customWidth="1"/>
    <col min="2" max="2" width="35.5" bestFit="1" customWidth="1"/>
    <col min="3" max="3" width="15.5" bestFit="1" customWidth="1"/>
    <col min="4" max="4" width="7.83203125" bestFit="1" customWidth="1"/>
    <col min="5" max="5" width="7.33203125" bestFit="1" customWidth="1"/>
    <col min="7" max="7" width="16" customWidth="1"/>
    <col min="8" max="8" width="11" style="8"/>
  </cols>
  <sheetData>
    <row r="1" spans="1:9" x14ac:dyDescent="0.15">
      <c r="A1" t="s">
        <v>20</v>
      </c>
      <c r="B1" t="s">
        <v>43</v>
      </c>
      <c r="C1" t="s">
        <v>26</v>
      </c>
      <c r="D1" t="s">
        <v>32</v>
      </c>
      <c r="E1" t="s">
        <v>33</v>
      </c>
    </row>
    <row r="2" spans="1:9" x14ac:dyDescent="0.15">
      <c r="A2" t="s">
        <v>124</v>
      </c>
      <c r="B2" t="s">
        <v>125</v>
      </c>
      <c r="C2" t="s">
        <v>28</v>
      </c>
      <c r="D2" s="1">
        <v>4</v>
      </c>
      <c r="E2" s="1">
        <v>300.25</v>
      </c>
    </row>
    <row r="3" spans="1:9" x14ac:dyDescent="0.15">
      <c r="A3" t="s">
        <v>124</v>
      </c>
      <c r="B3" t="s">
        <v>127</v>
      </c>
      <c r="C3" t="s">
        <v>31</v>
      </c>
      <c r="D3" s="1">
        <v>4</v>
      </c>
      <c r="E3" s="1">
        <v>267.42</v>
      </c>
      <c r="G3" s="4" t="s">
        <v>496</v>
      </c>
      <c r="I3" s="5">
        <f>AVERAGE(E2:E10)</f>
        <v>297.87111111111119</v>
      </c>
    </row>
    <row r="4" spans="1:9" x14ac:dyDescent="0.15">
      <c r="A4" t="s">
        <v>124</v>
      </c>
      <c r="B4" t="s">
        <v>129</v>
      </c>
      <c r="C4" t="s">
        <v>31</v>
      </c>
      <c r="D4" s="1">
        <v>4</v>
      </c>
      <c r="E4" s="1">
        <v>260.79000000000002</v>
      </c>
    </row>
    <row r="5" spans="1:9" x14ac:dyDescent="0.15">
      <c r="A5" t="s">
        <v>124</v>
      </c>
      <c r="B5" t="s">
        <v>131</v>
      </c>
      <c r="C5" t="s">
        <v>27</v>
      </c>
      <c r="D5" s="1">
        <v>4</v>
      </c>
      <c r="E5" s="1">
        <v>374.21</v>
      </c>
    </row>
    <row r="6" spans="1:9" x14ac:dyDescent="0.15">
      <c r="A6" t="s">
        <v>124</v>
      </c>
      <c r="B6" t="s">
        <v>133</v>
      </c>
      <c r="C6" t="s">
        <v>28</v>
      </c>
      <c r="D6" s="1">
        <v>4</v>
      </c>
      <c r="E6" s="1">
        <v>303.64999999999998</v>
      </c>
      <c r="G6" s="4" t="s">
        <v>28</v>
      </c>
      <c r="H6" s="8">
        <f>AVERAGEIF($C$2:$C$10,G6,$E$2:$E$10)</f>
        <v>301.89333333333332</v>
      </c>
    </row>
    <row r="7" spans="1:9" x14ac:dyDescent="0.15">
      <c r="A7" t="s">
        <v>124</v>
      </c>
      <c r="B7" t="s">
        <v>135</v>
      </c>
      <c r="C7" t="s">
        <v>31</v>
      </c>
      <c r="D7" s="1">
        <v>4</v>
      </c>
      <c r="E7" s="1">
        <v>263.38</v>
      </c>
      <c r="G7" t="s">
        <v>31</v>
      </c>
      <c r="H7" s="8">
        <f t="shared" ref="H7:H9" si="0">AVERAGEIF($C$2:$C$10,G7,$E$2:$E$10)</f>
        <v>263.86333333333334</v>
      </c>
    </row>
    <row r="8" spans="1:9" x14ac:dyDescent="0.15">
      <c r="A8" t="s">
        <v>124</v>
      </c>
      <c r="B8" t="s">
        <v>137</v>
      </c>
      <c r="C8" t="s">
        <v>28</v>
      </c>
      <c r="D8" s="1">
        <v>4</v>
      </c>
      <c r="E8" s="1">
        <v>301.77999999999997</v>
      </c>
      <c r="G8" t="s">
        <v>27</v>
      </c>
      <c r="H8" s="8">
        <f t="shared" si="0"/>
        <v>365.16999999999996</v>
      </c>
    </row>
    <row r="9" spans="1:9" x14ac:dyDescent="0.15">
      <c r="A9" t="s">
        <v>124</v>
      </c>
      <c r="B9" t="s">
        <v>139</v>
      </c>
      <c r="C9" t="s">
        <v>27</v>
      </c>
      <c r="D9" s="1">
        <v>4</v>
      </c>
      <c r="E9" s="1">
        <v>356.13</v>
      </c>
      <c r="G9" t="s">
        <v>29</v>
      </c>
      <c r="H9" s="8">
        <f t="shared" si="0"/>
        <v>253.23</v>
      </c>
    </row>
    <row r="10" spans="1:9" x14ac:dyDescent="0.15">
      <c r="A10" t="s">
        <v>124</v>
      </c>
      <c r="B10" t="s">
        <v>141</v>
      </c>
      <c r="C10" t="s">
        <v>29</v>
      </c>
      <c r="D10" s="1">
        <v>4</v>
      </c>
      <c r="E10" s="1">
        <v>253.23</v>
      </c>
    </row>
  </sheetData>
  <autoFilter ref="A1:E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zoomScale="150" zoomScaleNormal="150" workbookViewId="0">
      <selection activeCell="H19" sqref="H19"/>
    </sheetView>
  </sheetViews>
  <sheetFormatPr baseColWidth="10" defaultColWidth="11" defaultRowHeight="13" x14ac:dyDescent="0.15"/>
  <cols>
    <col min="1" max="1" width="16.33203125" bestFit="1" customWidth="1"/>
    <col min="2" max="2" width="21.83203125" bestFit="1" customWidth="1"/>
    <col min="3" max="3" width="15.5" bestFit="1" customWidth="1"/>
    <col min="4" max="4" width="7.83203125" bestFit="1" customWidth="1"/>
    <col min="5" max="5" width="7.33203125" bestFit="1" customWidth="1"/>
    <col min="8" max="8" width="14.5" customWidth="1"/>
    <col min="9" max="9" width="11.1640625" customWidth="1"/>
  </cols>
  <sheetData>
    <row r="1" spans="1:9" x14ac:dyDescent="0.15">
      <c r="A1" t="s">
        <v>20</v>
      </c>
      <c r="B1" t="s">
        <v>43</v>
      </c>
      <c r="C1" t="s">
        <v>26</v>
      </c>
      <c r="D1" t="s">
        <v>32</v>
      </c>
      <c r="E1" t="s">
        <v>33</v>
      </c>
    </row>
    <row r="2" spans="1:9" x14ac:dyDescent="0.15">
      <c r="A2" t="s">
        <v>143</v>
      </c>
      <c r="B2" t="s">
        <v>144</v>
      </c>
      <c r="C2" t="s">
        <v>28</v>
      </c>
      <c r="D2" s="1">
        <v>2</v>
      </c>
      <c r="E2" s="1">
        <v>303.14999999999998</v>
      </c>
    </row>
    <row r="3" spans="1:9" x14ac:dyDescent="0.15">
      <c r="A3" t="s">
        <v>143</v>
      </c>
      <c r="B3" t="s">
        <v>146</v>
      </c>
      <c r="C3" t="s">
        <v>31</v>
      </c>
      <c r="D3" s="1">
        <v>2</v>
      </c>
      <c r="E3" s="1">
        <v>225.59</v>
      </c>
      <c r="G3" s="4" t="s">
        <v>503</v>
      </c>
      <c r="I3" s="5">
        <f>AVERAGE(E2:E9)</f>
        <v>268.93875000000003</v>
      </c>
    </row>
    <row r="4" spans="1:9" x14ac:dyDescent="0.15">
      <c r="A4" t="s">
        <v>143</v>
      </c>
      <c r="B4" t="s">
        <v>148</v>
      </c>
      <c r="C4" t="s">
        <v>29</v>
      </c>
      <c r="D4" s="1">
        <v>2</v>
      </c>
      <c r="E4" s="1">
        <v>212.9</v>
      </c>
    </row>
    <row r="5" spans="1:9" x14ac:dyDescent="0.15">
      <c r="A5" t="s">
        <v>143</v>
      </c>
      <c r="B5" t="s">
        <v>150</v>
      </c>
      <c r="C5" t="s">
        <v>27</v>
      </c>
      <c r="D5" s="1">
        <v>2</v>
      </c>
      <c r="E5" s="1">
        <v>322.01</v>
      </c>
      <c r="H5" t="s">
        <v>28</v>
      </c>
      <c r="I5" s="8">
        <f>AVERAGEIF($C$2:$C$9,H5,$E$2:$E$9)</f>
        <v>295.26499999999999</v>
      </c>
    </row>
    <row r="6" spans="1:9" x14ac:dyDescent="0.15">
      <c r="A6" t="s">
        <v>143</v>
      </c>
      <c r="B6" t="s">
        <v>152</v>
      </c>
      <c r="C6" t="s">
        <v>31</v>
      </c>
      <c r="D6" s="1">
        <v>2</v>
      </c>
      <c r="E6" s="1">
        <v>275.13</v>
      </c>
      <c r="H6" t="s">
        <v>31</v>
      </c>
      <c r="I6" s="8">
        <f t="shared" ref="I6:I7" si="0">AVERAGEIF($C$2:$C$9,H6,$E$2:$E$9)</f>
        <v>250.36</v>
      </c>
    </row>
    <row r="7" spans="1:9" x14ac:dyDescent="0.15">
      <c r="A7" t="s">
        <v>143</v>
      </c>
      <c r="B7" t="s">
        <v>154</v>
      </c>
      <c r="C7" t="s">
        <v>27</v>
      </c>
      <c r="D7" s="1">
        <v>2</v>
      </c>
      <c r="E7" s="1">
        <v>345.23</v>
      </c>
      <c r="H7" t="s">
        <v>29</v>
      </c>
      <c r="I7" s="8">
        <f t="shared" si="0"/>
        <v>212.9</v>
      </c>
    </row>
    <row r="8" spans="1:9" x14ac:dyDescent="0.15">
      <c r="A8" t="s">
        <v>143</v>
      </c>
      <c r="B8" t="s">
        <v>156</v>
      </c>
      <c r="C8" t="s">
        <v>28</v>
      </c>
      <c r="D8" s="1">
        <v>2</v>
      </c>
      <c r="E8" s="1">
        <v>287.38</v>
      </c>
      <c r="H8" t="s">
        <v>27</v>
      </c>
      <c r="I8" s="8">
        <f>AVERAGEIF($C$2:$C$9,H8,$E$2:$E$9)</f>
        <v>333.62</v>
      </c>
    </row>
    <row r="9" spans="1:9" x14ac:dyDescent="0.15">
      <c r="A9" t="s">
        <v>143</v>
      </c>
      <c r="B9" t="s">
        <v>158</v>
      </c>
      <c r="C9" t="s">
        <v>30</v>
      </c>
      <c r="D9" s="1">
        <v>2</v>
      </c>
      <c r="E9" s="1">
        <v>180.12</v>
      </c>
      <c r="H9" t="s">
        <v>30</v>
      </c>
      <c r="I9" s="1">
        <v>180.12</v>
      </c>
    </row>
  </sheetData>
  <autoFilter ref="A1:E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"/>
  <sheetViews>
    <sheetView zoomScale="140" zoomScaleNormal="140" workbookViewId="0">
      <selection activeCell="I11" sqref="I11"/>
    </sheetView>
  </sheetViews>
  <sheetFormatPr baseColWidth="10" defaultColWidth="11" defaultRowHeight="13" x14ac:dyDescent="0.15"/>
  <cols>
    <col min="1" max="1" width="16" bestFit="1" customWidth="1"/>
    <col min="2" max="2" width="28.33203125" bestFit="1" customWidth="1"/>
    <col min="3" max="3" width="15.5" bestFit="1" customWidth="1"/>
    <col min="4" max="4" width="7.83203125" bestFit="1" customWidth="1"/>
    <col min="5" max="5" width="7.33203125" bestFit="1" customWidth="1"/>
    <col min="8" max="8" width="14.6640625" customWidth="1"/>
  </cols>
  <sheetData>
    <row r="1" spans="1:9" x14ac:dyDescent="0.15">
      <c r="A1" t="s">
        <v>20</v>
      </c>
      <c r="B1" t="s">
        <v>43</v>
      </c>
      <c r="C1" t="s">
        <v>26</v>
      </c>
      <c r="D1" t="s">
        <v>32</v>
      </c>
      <c r="E1" t="s">
        <v>33</v>
      </c>
    </row>
    <row r="2" spans="1:9" x14ac:dyDescent="0.15">
      <c r="A2" t="s">
        <v>22</v>
      </c>
      <c r="B2" t="s">
        <v>160</v>
      </c>
      <c r="C2" t="s">
        <v>28</v>
      </c>
      <c r="D2" s="1">
        <v>2</v>
      </c>
      <c r="E2" s="1">
        <v>305.85000000000002</v>
      </c>
    </row>
    <row r="3" spans="1:9" x14ac:dyDescent="0.15">
      <c r="A3" t="s">
        <v>22</v>
      </c>
      <c r="B3" t="s">
        <v>162</v>
      </c>
      <c r="C3" t="s">
        <v>28</v>
      </c>
      <c r="D3" s="1">
        <v>2</v>
      </c>
      <c r="E3" s="1">
        <v>320.47000000000003</v>
      </c>
    </row>
    <row r="4" spans="1:9" x14ac:dyDescent="0.15">
      <c r="A4" t="s">
        <v>22</v>
      </c>
      <c r="B4" t="s">
        <v>164</v>
      </c>
      <c r="C4" t="s">
        <v>31</v>
      </c>
      <c r="D4" s="1">
        <v>2</v>
      </c>
      <c r="E4" s="1">
        <v>261.66000000000003</v>
      </c>
      <c r="G4" s="4" t="s">
        <v>496</v>
      </c>
      <c r="I4" s="5">
        <f>AVERAGE(E2:E13)</f>
        <v>295.77</v>
      </c>
    </row>
    <row r="5" spans="1:9" x14ac:dyDescent="0.15">
      <c r="A5" t="s">
        <v>22</v>
      </c>
      <c r="B5" t="s">
        <v>166</v>
      </c>
      <c r="C5" t="s">
        <v>27</v>
      </c>
      <c r="D5" s="1">
        <v>2</v>
      </c>
      <c r="E5" s="1">
        <v>343.28</v>
      </c>
    </row>
    <row r="6" spans="1:9" x14ac:dyDescent="0.15">
      <c r="A6" t="s">
        <v>22</v>
      </c>
      <c r="B6" t="s">
        <v>168</v>
      </c>
      <c r="C6" t="s">
        <v>28</v>
      </c>
      <c r="D6" s="1">
        <v>2</v>
      </c>
      <c r="E6" s="1">
        <v>332.7</v>
      </c>
    </row>
    <row r="7" spans="1:9" x14ac:dyDescent="0.15">
      <c r="A7" t="s">
        <v>22</v>
      </c>
      <c r="B7" t="s">
        <v>170</v>
      </c>
      <c r="C7" t="s">
        <v>31</v>
      </c>
      <c r="D7" s="1">
        <v>2</v>
      </c>
      <c r="E7" s="1">
        <v>245.35</v>
      </c>
      <c r="H7" t="s">
        <v>28</v>
      </c>
      <c r="I7" s="8">
        <f>AVERAGEIF($C$2:$C$13,H7,$E$2:$E$13)</f>
        <v>322.4975</v>
      </c>
    </row>
    <row r="8" spans="1:9" x14ac:dyDescent="0.15">
      <c r="A8" t="s">
        <v>22</v>
      </c>
      <c r="B8" t="s">
        <v>172</v>
      </c>
      <c r="C8" t="s">
        <v>30</v>
      </c>
      <c r="D8" s="1">
        <v>2</v>
      </c>
      <c r="E8" s="1">
        <v>209.2</v>
      </c>
      <c r="H8" t="s">
        <v>31</v>
      </c>
      <c r="I8" s="8">
        <f t="shared" ref="I8:I9" si="0">AVERAGEIF($C$2:$C$13,H8,$E$2:$E$13)</f>
        <v>256.3725</v>
      </c>
    </row>
    <row r="9" spans="1:9" x14ac:dyDescent="0.15">
      <c r="A9" t="s">
        <v>22</v>
      </c>
      <c r="B9" t="s">
        <v>174</v>
      </c>
      <c r="C9" t="s">
        <v>27</v>
      </c>
      <c r="D9" s="1">
        <v>2</v>
      </c>
      <c r="E9" s="1">
        <v>314.37</v>
      </c>
      <c r="H9" t="s">
        <v>27</v>
      </c>
      <c r="I9" s="8">
        <f t="shared" si="0"/>
        <v>341.52</v>
      </c>
    </row>
    <row r="10" spans="1:9" x14ac:dyDescent="0.15">
      <c r="A10" t="s">
        <v>22</v>
      </c>
      <c r="B10" t="s">
        <v>176</v>
      </c>
      <c r="C10" t="s">
        <v>31</v>
      </c>
      <c r="D10" s="1">
        <v>2</v>
      </c>
      <c r="E10" s="1">
        <v>250.64</v>
      </c>
      <c r="H10" t="s">
        <v>30</v>
      </c>
      <c r="I10" s="8">
        <f>AVERAGEIF($C$2:$C$13,H10,$E$2:$E$13)</f>
        <v>209.2</v>
      </c>
    </row>
    <row r="11" spans="1:9" x14ac:dyDescent="0.15">
      <c r="A11" t="s">
        <v>22</v>
      </c>
      <c r="B11" t="s">
        <v>178</v>
      </c>
      <c r="C11" t="s">
        <v>28</v>
      </c>
      <c r="D11" s="1">
        <v>2</v>
      </c>
      <c r="E11" s="1">
        <v>330.97</v>
      </c>
    </row>
    <row r="12" spans="1:9" x14ac:dyDescent="0.15">
      <c r="A12" t="s">
        <v>22</v>
      </c>
      <c r="B12" t="s">
        <v>180</v>
      </c>
      <c r="C12" t="s">
        <v>31</v>
      </c>
      <c r="D12" s="1">
        <v>2</v>
      </c>
      <c r="E12" s="1">
        <v>267.83999999999997</v>
      </c>
    </row>
    <row r="13" spans="1:9" x14ac:dyDescent="0.15">
      <c r="A13" t="s">
        <v>22</v>
      </c>
      <c r="B13" t="s">
        <v>182</v>
      </c>
      <c r="C13" t="s">
        <v>27</v>
      </c>
      <c r="D13" s="1">
        <v>2</v>
      </c>
      <c r="E13" s="1">
        <v>366.91</v>
      </c>
    </row>
  </sheetData>
  <autoFilter ref="A1:E1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zoomScale="150" zoomScaleNormal="150" workbookViewId="0">
      <selection activeCell="J8" sqref="J8"/>
    </sheetView>
  </sheetViews>
  <sheetFormatPr baseColWidth="10" defaultColWidth="11" defaultRowHeight="13" x14ac:dyDescent="0.15"/>
  <cols>
    <col min="1" max="1" width="5.83203125" bestFit="1" customWidth="1"/>
    <col min="2" max="2" width="30.5" bestFit="1" customWidth="1"/>
    <col min="3" max="3" width="10.83203125" bestFit="1" customWidth="1"/>
    <col min="4" max="4" width="7.83203125" bestFit="1" customWidth="1"/>
    <col min="5" max="5" width="7.33203125" bestFit="1" customWidth="1"/>
  </cols>
  <sheetData>
    <row r="1" spans="1:9" x14ac:dyDescent="0.15">
      <c r="A1" t="s">
        <v>20</v>
      </c>
      <c r="B1" t="s">
        <v>43</v>
      </c>
      <c r="C1" t="s">
        <v>26</v>
      </c>
      <c r="D1" t="s">
        <v>32</v>
      </c>
      <c r="E1" t="s">
        <v>33</v>
      </c>
    </row>
    <row r="2" spans="1:9" x14ac:dyDescent="0.15">
      <c r="A2" t="s">
        <v>184</v>
      </c>
      <c r="B2" t="s">
        <v>185</v>
      </c>
      <c r="C2" t="s">
        <v>29</v>
      </c>
      <c r="D2" s="1">
        <v>4</v>
      </c>
      <c r="E2" s="1">
        <v>228.88</v>
      </c>
    </row>
    <row r="3" spans="1:9" x14ac:dyDescent="0.15">
      <c r="A3" t="s">
        <v>184</v>
      </c>
      <c r="B3" t="s">
        <v>187</v>
      </c>
      <c r="C3" t="s">
        <v>29</v>
      </c>
      <c r="D3" s="1">
        <v>4</v>
      </c>
      <c r="E3" s="1">
        <v>220.42</v>
      </c>
      <c r="G3" s="4" t="s">
        <v>496</v>
      </c>
      <c r="I3" s="5">
        <f>AVERAGE(E2:E13)</f>
        <v>265.2233333333333</v>
      </c>
    </row>
    <row r="4" spans="1:9" x14ac:dyDescent="0.15">
      <c r="A4" t="s">
        <v>184</v>
      </c>
      <c r="B4" t="s">
        <v>189</v>
      </c>
      <c r="C4" t="s">
        <v>28</v>
      </c>
      <c r="D4" s="1">
        <v>4</v>
      </c>
      <c r="E4" s="1">
        <v>285.24</v>
      </c>
    </row>
    <row r="5" spans="1:9" x14ac:dyDescent="0.15">
      <c r="A5" t="s">
        <v>184</v>
      </c>
      <c r="B5" t="s">
        <v>191</v>
      </c>
      <c r="C5" t="s">
        <v>30</v>
      </c>
      <c r="D5" s="1">
        <v>4</v>
      </c>
      <c r="E5" s="1">
        <v>195.42</v>
      </c>
    </row>
    <row r="6" spans="1:9" x14ac:dyDescent="0.15">
      <c r="A6" t="s">
        <v>184</v>
      </c>
      <c r="B6" t="s">
        <v>193</v>
      </c>
      <c r="C6" t="s">
        <v>28</v>
      </c>
      <c r="D6" s="1">
        <v>4</v>
      </c>
      <c r="E6" s="1">
        <v>289.67</v>
      </c>
      <c r="H6" t="s">
        <v>29</v>
      </c>
      <c r="I6" s="8">
        <f>AVERAGEIF($C$2:$C$13,H6,$E$2:$E$13)</f>
        <v>234.34200000000001</v>
      </c>
    </row>
    <row r="7" spans="1:9" x14ac:dyDescent="0.15">
      <c r="A7" t="s">
        <v>184</v>
      </c>
      <c r="B7" t="s">
        <v>195</v>
      </c>
      <c r="C7" t="s">
        <v>29</v>
      </c>
      <c r="D7" s="1">
        <v>4</v>
      </c>
      <c r="E7" s="1">
        <v>224.94</v>
      </c>
      <c r="H7" t="s">
        <v>28</v>
      </c>
      <c r="I7" s="8">
        <f t="shared" ref="I7:I9" si="0">AVERAGEIF($C$2:$C$13,H7,$E$2:$E$13)</f>
        <v>294.62399999999997</v>
      </c>
    </row>
    <row r="8" spans="1:9" x14ac:dyDescent="0.15">
      <c r="A8" t="s">
        <v>184</v>
      </c>
      <c r="B8" t="s">
        <v>197</v>
      </c>
      <c r="C8" t="s">
        <v>28</v>
      </c>
      <c r="D8" s="1">
        <v>4</v>
      </c>
      <c r="E8" s="1">
        <v>302.52</v>
      </c>
      <c r="H8" t="s">
        <v>30</v>
      </c>
      <c r="I8" s="8">
        <f t="shared" si="0"/>
        <v>195.42</v>
      </c>
    </row>
    <row r="9" spans="1:9" x14ac:dyDescent="0.15">
      <c r="A9" t="s">
        <v>184</v>
      </c>
      <c r="B9" t="s">
        <v>199</v>
      </c>
      <c r="C9" t="s">
        <v>28</v>
      </c>
      <c r="D9" s="1">
        <v>4</v>
      </c>
      <c r="E9" s="1">
        <v>289.61</v>
      </c>
      <c r="H9" t="s">
        <v>27</v>
      </c>
      <c r="I9" s="8">
        <f t="shared" si="0"/>
        <v>342.43</v>
      </c>
    </row>
    <row r="10" spans="1:9" x14ac:dyDescent="0.15">
      <c r="A10" t="s">
        <v>184</v>
      </c>
      <c r="B10" t="s">
        <v>201</v>
      </c>
      <c r="C10" t="s">
        <v>28</v>
      </c>
      <c r="D10" s="1">
        <v>4</v>
      </c>
      <c r="E10" s="1">
        <v>306.08</v>
      </c>
    </row>
    <row r="11" spans="1:9" x14ac:dyDescent="0.15">
      <c r="A11" t="s">
        <v>184</v>
      </c>
      <c r="B11" t="s">
        <v>203</v>
      </c>
      <c r="C11" t="s">
        <v>27</v>
      </c>
      <c r="D11" s="1">
        <v>4</v>
      </c>
      <c r="E11" s="1">
        <v>342.43</v>
      </c>
    </row>
    <row r="12" spans="1:9" x14ac:dyDescent="0.15">
      <c r="A12" t="s">
        <v>184</v>
      </c>
      <c r="B12" t="s">
        <v>205</v>
      </c>
      <c r="C12" t="s">
        <v>29</v>
      </c>
      <c r="D12" s="1">
        <v>4</v>
      </c>
      <c r="E12" s="1">
        <v>266</v>
      </c>
    </row>
    <row r="13" spans="1:9" x14ac:dyDescent="0.15">
      <c r="A13" t="s">
        <v>184</v>
      </c>
      <c r="B13" t="s">
        <v>207</v>
      </c>
      <c r="C13" t="s">
        <v>29</v>
      </c>
      <c r="D13" s="1">
        <v>4</v>
      </c>
      <c r="E13" s="1">
        <v>231.47</v>
      </c>
    </row>
  </sheetData>
  <autoFilter ref="A1:E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Datadictionary</vt:lpstr>
      <vt:lpstr>CO</vt:lpstr>
      <vt:lpstr>CO_edit</vt:lpstr>
      <vt:lpstr>Anthem</vt:lpstr>
      <vt:lpstr>Bright Health</vt:lpstr>
      <vt:lpstr>Cigna</vt:lpstr>
      <vt:lpstr>Friday</vt:lpstr>
      <vt:lpstr>KP</vt:lpstr>
      <vt:lpstr>Oscar</vt:lpstr>
      <vt:lpstr>Rocky Mountain</vt:lpstr>
      <vt:lpstr>Plan Average Pre by Metal Level</vt:lpstr>
      <vt:lpstr>Market Analysis</vt:lpstr>
      <vt:lpstr>Market Analysis- Graphs</vt:lpstr>
      <vt:lpstr>Plan offfering by metal level</vt:lpstr>
      <vt:lpstr>OH</vt:lpstr>
      <vt:lpstr>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 Abraham</dc:creator>
  <cp:lastModifiedBy>Microsoft Office User</cp:lastModifiedBy>
  <dcterms:created xsi:type="dcterms:W3CDTF">2021-08-14T17:14:57Z</dcterms:created>
  <dcterms:modified xsi:type="dcterms:W3CDTF">2021-10-26T00:22:21Z</dcterms:modified>
</cp:coreProperties>
</file>