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3620" yWindow="5685" windowWidth="27690" windowHeight="1227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28" i="1" l="1"/>
  <c r="N128" i="1"/>
  <c r="M128" i="1"/>
  <c r="L128" i="1"/>
  <c r="K128" i="1"/>
  <c r="K65" i="1"/>
  <c r="L84" i="1"/>
  <c r="K84" i="1"/>
  <c r="O71" i="1"/>
  <c r="N71" i="1"/>
  <c r="M71" i="1"/>
  <c r="L71" i="1"/>
  <c r="K71" i="1"/>
  <c r="N83" i="1"/>
  <c r="O83" i="1"/>
  <c r="M83" i="1"/>
  <c r="L83" i="1"/>
  <c r="K83" i="1"/>
  <c r="O82" i="1"/>
  <c r="N82" i="1"/>
  <c r="M82" i="1"/>
  <c r="L82" i="1"/>
  <c r="K82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4" i="1"/>
  <c r="N94" i="1"/>
  <c r="M94" i="1"/>
  <c r="L94" i="1"/>
  <c r="K94" i="1"/>
  <c r="S92" i="1"/>
  <c r="O92" i="1"/>
  <c r="N92" i="1"/>
  <c r="M92" i="1"/>
  <c r="L92" i="1"/>
  <c r="K9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K7" i="1"/>
  <c r="O64" i="1"/>
  <c r="N64" i="1"/>
  <c r="M64" i="1"/>
  <c r="L64" i="1"/>
  <c r="K64" i="1"/>
  <c r="O63" i="1"/>
  <c r="N63" i="1"/>
  <c r="M63" i="1"/>
  <c r="L63" i="1"/>
  <c r="K63" i="1"/>
  <c r="O61" i="1"/>
  <c r="N61" i="1"/>
  <c r="M61" i="1"/>
  <c r="L61" i="1"/>
  <c r="K61" i="1"/>
  <c r="O62" i="1"/>
  <c r="N62" i="1"/>
  <c r="M62" i="1"/>
  <c r="L62" i="1"/>
  <c r="K62" i="1"/>
  <c r="O60" i="1"/>
  <c r="N60" i="1"/>
  <c r="M60" i="1"/>
  <c r="L60" i="1"/>
  <c r="K60" i="1"/>
  <c r="O59" i="1"/>
  <c r="N59" i="1"/>
  <c r="M59" i="1"/>
  <c r="L59" i="1"/>
  <c r="K59" i="1"/>
  <c r="K58" i="1"/>
  <c r="L58" i="1"/>
  <c r="M58" i="1"/>
  <c r="N58" i="1"/>
  <c r="O58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R11" i="1"/>
  <c r="R17" i="1"/>
  <c r="R26" i="1"/>
  <c r="R30" i="1"/>
  <c r="R35" i="1"/>
  <c r="S86" i="1"/>
  <c r="S44" i="1"/>
  <c r="S39" i="1"/>
  <c r="S72" i="1"/>
  <c r="S66" i="1"/>
  <c r="O124" i="1"/>
  <c r="N124" i="1"/>
  <c r="M124" i="1"/>
  <c r="L124" i="1"/>
  <c r="K124" i="1"/>
  <c r="O125" i="1"/>
  <c r="N125" i="1"/>
  <c r="M125" i="1"/>
  <c r="L125" i="1"/>
  <c r="K125" i="1"/>
  <c r="O126" i="1"/>
  <c r="N126" i="1"/>
  <c r="M126" i="1"/>
  <c r="L126" i="1"/>
  <c r="K126" i="1"/>
  <c r="O123" i="1"/>
  <c r="N123" i="1"/>
  <c r="M123" i="1"/>
  <c r="L123" i="1"/>
  <c r="K123" i="1"/>
  <c r="O116" i="1"/>
  <c r="N116" i="1"/>
  <c r="M116" i="1"/>
  <c r="L116" i="1"/>
  <c r="K116" i="1"/>
  <c r="O114" i="1"/>
  <c r="N114" i="1"/>
  <c r="M114" i="1"/>
  <c r="L114" i="1"/>
  <c r="K114" i="1"/>
  <c r="L108" i="1"/>
  <c r="K108" i="1"/>
  <c r="L109" i="1"/>
  <c r="K109" i="1"/>
  <c r="O110" i="1"/>
  <c r="N110" i="1"/>
  <c r="M110" i="1"/>
  <c r="L110" i="1"/>
  <c r="K110" i="1"/>
  <c r="O112" i="1"/>
  <c r="N112" i="1"/>
  <c r="M112" i="1"/>
  <c r="L112" i="1"/>
  <c r="K112" i="1"/>
  <c r="O115" i="1"/>
  <c r="O117" i="1"/>
  <c r="O118" i="1"/>
  <c r="N115" i="1"/>
  <c r="M115" i="1"/>
  <c r="L115" i="1"/>
  <c r="K115" i="1"/>
  <c r="N117" i="1"/>
  <c r="M117" i="1"/>
  <c r="L117" i="1"/>
  <c r="K117" i="1"/>
  <c r="O122" i="1"/>
  <c r="N122" i="1"/>
  <c r="M122" i="1"/>
  <c r="L122" i="1"/>
  <c r="K122" i="1"/>
  <c r="O121" i="1"/>
  <c r="N121" i="1"/>
  <c r="M121" i="1"/>
  <c r="L121" i="1"/>
  <c r="K121" i="1"/>
  <c r="N118" i="1"/>
  <c r="M118" i="1"/>
  <c r="L118" i="1"/>
  <c r="K118" i="1"/>
  <c r="O119" i="1"/>
  <c r="N119" i="1"/>
  <c r="M119" i="1"/>
  <c r="L119" i="1"/>
  <c r="K119" i="1"/>
  <c r="O120" i="1"/>
  <c r="N120" i="1"/>
  <c r="M120" i="1"/>
  <c r="L120" i="1"/>
  <c r="K120" i="1"/>
  <c r="M86" i="1"/>
  <c r="L86" i="1"/>
  <c r="K86" i="1"/>
  <c r="K88" i="1"/>
  <c r="L87" i="1"/>
  <c r="O95" i="1"/>
  <c r="N95" i="1"/>
  <c r="M95" i="1"/>
  <c r="L95" i="1"/>
  <c r="K95" i="1"/>
  <c r="O93" i="1"/>
  <c r="N93" i="1"/>
  <c r="M93" i="1"/>
  <c r="L93" i="1"/>
  <c r="K93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K85" i="1"/>
  <c r="O25" i="1"/>
  <c r="N25" i="1"/>
  <c r="M25" i="1"/>
  <c r="L25" i="1"/>
  <c r="K25" i="1"/>
  <c r="O38" i="1"/>
  <c r="N38" i="1"/>
  <c r="M38" i="1"/>
  <c r="L38" i="1"/>
  <c r="K38" i="1"/>
  <c r="O35" i="1"/>
  <c r="N35" i="1"/>
  <c r="M35" i="1"/>
  <c r="L35" i="1"/>
  <c r="K35" i="1"/>
  <c r="O34" i="1"/>
  <c r="N34" i="1"/>
  <c r="M34" i="1"/>
  <c r="L34" i="1"/>
  <c r="K34" i="1"/>
  <c r="O37" i="1"/>
  <c r="N37" i="1"/>
  <c r="M37" i="1"/>
  <c r="L37" i="1"/>
  <c r="K37" i="1"/>
  <c r="O33" i="1"/>
  <c r="N33" i="1"/>
  <c r="M33" i="1"/>
  <c r="L33" i="1"/>
  <c r="K33" i="1"/>
  <c r="O31" i="1"/>
  <c r="N31" i="1"/>
  <c r="M31" i="1"/>
  <c r="L31" i="1"/>
  <c r="K31" i="1"/>
  <c r="O30" i="1"/>
  <c r="N30" i="1"/>
  <c r="M30" i="1"/>
  <c r="L30" i="1"/>
  <c r="K30" i="1"/>
  <c r="O32" i="1"/>
  <c r="N32" i="1"/>
  <c r="M32" i="1"/>
  <c r="L32" i="1"/>
  <c r="K32" i="1"/>
  <c r="N68" i="1"/>
  <c r="M68" i="1"/>
  <c r="L68" i="1"/>
  <c r="K68" i="1"/>
  <c r="L69" i="1"/>
  <c r="K69" i="1"/>
  <c r="O67" i="1"/>
  <c r="N67" i="1"/>
  <c r="M67" i="1"/>
  <c r="L67" i="1"/>
  <c r="K6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L72" i="1"/>
  <c r="K72" i="1"/>
  <c r="O102" i="1"/>
  <c r="N102" i="1"/>
  <c r="M102" i="1"/>
  <c r="L102" i="1"/>
  <c r="K102" i="1"/>
  <c r="O101" i="1"/>
  <c r="N101" i="1"/>
  <c r="M101" i="1"/>
  <c r="L101" i="1"/>
  <c r="K101" i="1"/>
  <c r="O103" i="1"/>
  <c r="N103" i="1"/>
  <c r="M103" i="1"/>
  <c r="L103" i="1"/>
  <c r="K103" i="1"/>
  <c r="O73" i="1"/>
  <c r="U73" i="1" s="1"/>
  <c r="N73" i="1"/>
  <c r="T73" i="1" s="1"/>
  <c r="M73" i="1"/>
  <c r="S73" i="1" s="1"/>
  <c r="L73" i="1"/>
  <c r="R73" i="1" s="1"/>
  <c r="K73" i="1"/>
  <c r="Q73" i="1" s="1"/>
  <c r="O27" i="1"/>
  <c r="N27" i="1"/>
  <c r="M27" i="1"/>
  <c r="L27" i="1"/>
  <c r="K27" i="1"/>
  <c r="O29" i="1"/>
  <c r="N29" i="1"/>
  <c r="M29" i="1"/>
  <c r="L29" i="1"/>
  <c r="K29" i="1"/>
  <c r="O28" i="1"/>
  <c r="N28" i="1"/>
  <c r="M28" i="1"/>
  <c r="L28" i="1"/>
  <c r="K28" i="1"/>
  <c r="L44" i="1"/>
  <c r="N43" i="1"/>
  <c r="M43" i="1"/>
  <c r="L43" i="1"/>
  <c r="K43" i="1"/>
  <c r="N45" i="1"/>
  <c r="M45" i="1"/>
  <c r="L45" i="1"/>
  <c r="K45" i="1"/>
  <c r="N47" i="1"/>
  <c r="M47" i="1"/>
  <c r="L47" i="1"/>
  <c r="K47" i="1"/>
  <c r="O48" i="1"/>
  <c r="N48" i="1"/>
  <c r="M48" i="1"/>
  <c r="L48" i="1"/>
  <c r="K48" i="1"/>
  <c r="O49" i="1"/>
  <c r="N49" i="1"/>
  <c r="M49" i="1"/>
  <c r="L49" i="1"/>
  <c r="K49" i="1"/>
  <c r="O53" i="1"/>
  <c r="N53" i="1"/>
  <c r="M53" i="1"/>
  <c r="L53" i="1"/>
  <c r="K53" i="1"/>
  <c r="K41" i="1"/>
  <c r="K40" i="1"/>
  <c r="N42" i="1"/>
  <c r="M42" i="1"/>
  <c r="L42" i="1"/>
  <c r="K42" i="1"/>
  <c r="O17" i="1"/>
  <c r="N17" i="1"/>
  <c r="M17" i="1"/>
  <c r="L17" i="1"/>
  <c r="K17" i="1"/>
  <c r="K15" i="1"/>
  <c r="K12" i="1"/>
  <c r="K9" i="1"/>
  <c r="O18" i="1"/>
  <c r="N18" i="1"/>
  <c r="M18" i="1"/>
  <c r="L18" i="1"/>
  <c r="K18" i="1"/>
</calcChain>
</file>

<file path=xl/sharedStrings.xml><?xml version="1.0" encoding="utf-8"?>
<sst xmlns="http://schemas.openxmlformats.org/spreadsheetml/2006/main" count="231" uniqueCount="123">
  <si>
    <t>Population</t>
  </si>
  <si>
    <t>HazardR</t>
  </si>
  <si>
    <t>MinglF</t>
  </si>
  <si>
    <t>10-Gen</t>
  </si>
  <si>
    <t>20-Gen</t>
  </si>
  <si>
    <t>30-Gen</t>
  </si>
  <si>
    <t>40-Gen</t>
  </si>
  <si>
    <t>50-Gen</t>
  </si>
  <si>
    <t>R0</t>
  </si>
  <si>
    <t>TERM-Gen</t>
  </si>
  <si>
    <t>TERM-Surv</t>
  </si>
  <si>
    <t>Total Touches</t>
  </si>
  <si>
    <t>681(17)</t>
  </si>
  <si>
    <t>1st new</t>
  </si>
  <si>
    <t>1425(43)</t>
  </si>
  <si>
    <t>*</t>
  </si>
  <si>
    <t>5 orange</t>
  </si>
  <si>
    <t>631(6)</t>
  </si>
  <si>
    <t>D39H2</t>
  </si>
  <si>
    <t>114(1)</t>
  </si>
  <si>
    <t>437(3)</t>
  </si>
  <si>
    <t>530(6)</t>
  </si>
  <si>
    <t>D35H3</t>
  </si>
  <si>
    <t>1857(45)</t>
  </si>
  <si>
    <t>D89H21</t>
  </si>
  <si>
    <t>316(4)</t>
  </si>
  <si>
    <t>276(5)</t>
  </si>
  <si>
    <t>D24H18</t>
  </si>
  <si>
    <t>49(2)</t>
  </si>
  <si>
    <t>D14H22</t>
  </si>
  <si>
    <t>1299(49)</t>
  </si>
  <si>
    <t>D67H6</t>
  </si>
  <si>
    <t>1350(36)</t>
  </si>
  <si>
    <t>D68H19</t>
  </si>
  <si>
    <t>624(12)</t>
  </si>
  <si>
    <t>D39H4</t>
  </si>
  <si>
    <t>21(1)</t>
  </si>
  <si>
    <t>D7H18</t>
  </si>
  <si>
    <t>D7H10</t>
  </si>
  <si>
    <t>all infected</t>
  </si>
  <si>
    <t>D7H14</t>
  </si>
  <si>
    <t>751(12)</t>
  </si>
  <si>
    <t>D44H8</t>
  </si>
  <si>
    <t>2357(42)</t>
  </si>
  <si>
    <t>868(14)</t>
  </si>
  <si>
    <t>170(1)</t>
  </si>
  <si>
    <t>1406(31)</t>
  </si>
  <si>
    <t>D71H16</t>
  </si>
  <si>
    <t>232(3)</t>
  </si>
  <si>
    <t>1769(49)</t>
  </si>
  <si>
    <t>D86H0</t>
  </si>
  <si>
    <t>669(15)</t>
  </si>
  <si>
    <t>D40H18</t>
  </si>
  <si>
    <t>171(3)</t>
  </si>
  <si>
    <t>D21H18</t>
  </si>
  <si>
    <t>1132(29)</t>
  </si>
  <si>
    <t>D60H3</t>
  </si>
  <si>
    <t>at 6 orange</t>
  </si>
  <si>
    <t>at 114</t>
  </si>
  <si>
    <t>80% survivors</t>
  </si>
  <si>
    <t>at all orange</t>
  </si>
  <si>
    <t>at  6 orange</t>
  </si>
  <si>
    <t>Radius</t>
  </si>
  <si>
    <t>MF 0.5</t>
  </si>
  <si>
    <t>MF 0.6</t>
  </si>
  <si>
    <t>MF 0.7</t>
  </si>
  <si>
    <t>MF 0.8</t>
  </si>
  <si>
    <t>MF 0.9</t>
  </si>
  <si>
    <t>MF 1.0</t>
  </si>
  <si>
    <t>MF 2.0</t>
  </si>
  <si>
    <t>MF 4.0</t>
  </si>
  <si>
    <t>MF 1.1</t>
  </si>
  <si>
    <t>MF 1.2</t>
  </si>
  <si>
    <t>MF 1.3</t>
  </si>
  <si>
    <t>MF 1.4</t>
  </si>
  <si>
    <t>MF 1.5</t>
  </si>
  <si>
    <t>MF 1.8</t>
  </si>
  <si>
    <t>P=100</t>
  </si>
  <si>
    <t>MF1.90</t>
  </si>
  <si>
    <t>MF 1.95</t>
  </si>
  <si>
    <t>MF 2.50</t>
  </si>
  <si>
    <t>MF  3.0</t>
  </si>
  <si>
    <t>MF 3.5</t>
  </si>
  <si>
    <t>MF 4.50</t>
  </si>
  <si>
    <t>MF5.0</t>
  </si>
  <si>
    <t>MF 10</t>
  </si>
  <si>
    <t>134(2)</t>
  </si>
  <si>
    <t>566(4)</t>
  </si>
  <si>
    <t>MF 2.1</t>
  </si>
  <si>
    <t>1692(49)</t>
  </si>
  <si>
    <t>MF 2.2</t>
  </si>
  <si>
    <t>MF 2.3</t>
  </si>
  <si>
    <t>1673(49)</t>
  </si>
  <si>
    <t>MF 2.4</t>
  </si>
  <si>
    <t>1130(17)</t>
  </si>
  <si>
    <t>391(3)</t>
  </si>
  <si>
    <t>Radius 2</t>
  </si>
  <si>
    <t>Radius 3</t>
  </si>
  <si>
    <t>Radius 4</t>
  </si>
  <si>
    <t>Radius 5</t>
  </si>
  <si>
    <t>(Psz=1.5)</t>
  </si>
  <si>
    <t>MF1.8</t>
  </si>
  <si>
    <t>Mf 30</t>
  </si>
  <si>
    <t>10% Odds</t>
  </si>
  <si>
    <t>20% Odds</t>
  </si>
  <si>
    <t>30% Odds</t>
  </si>
  <si>
    <t>40% Odds</t>
  </si>
  <si>
    <t>50% Odds</t>
  </si>
  <si>
    <t>MF 1.9</t>
  </si>
  <si>
    <t>MF 0.80</t>
  </si>
  <si>
    <t>MF 0.90</t>
  </si>
  <si>
    <t>!0%RPH</t>
  </si>
  <si>
    <t>20%RPH</t>
  </si>
  <si>
    <t>40%RPH</t>
  </si>
  <si>
    <t>50%RPH</t>
  </si>
  <si>
    <t>30%RPH</t>
  </si>
  <si>
    <t>theta-10</t>
  </si>
  <si>
    <t>theta-20</t>
  </si>
  <si>
    <t>theta-40</t>
  </si>
  <si>
    <t>theta-50</t>
  </si>
  <si>
    <t>Popn</t>
  </si>
  <si>
    <t>HzR</t>
  </si>
  <si>
    <t>1st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</si>
</sst>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2" borderId="1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Sheet1!$X$35:$AN$35</c:f>
              <c:numCache>
                <c:formatCode>General</c:formatCode>
                <c:ptCount val="1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</c:numCache>
            </c:numRef>
          </c:xVal>
          <c:yVal>
            <c:numRef>
              <c:f>Sheet1!$X$36:$AN$36</c:f>
              <c:numCache>
                <c:formatCode>General</c:formatCode>
                <c:ptCount val="17"/>
                <c:pt idx="9">
                  <c:v>1</c:v>
                </c:pt>
                <c:pt idx="10">
                  <c:v>1.1399999999999999</c:v>
                </c:pt>
                <c:pt idx="11">
                  <c:v>0.625</c:v>
                </c:pt>
                <c:pt idx="12">
                  <c:v>0.86</c:v>
                </c:pt>
                <c:pt idx="13">
                  <c:v>1.7749999999999999</c:v>
                </c:pt>
                <c:pt idx="14">
                  <c:v>1.56</c:v>
                </c:pt>
                <c:pt idx="15">
                  <c:v>1.79</c:v>
                </c:pt>
                <c:pt idx="16">
                  <c:v>1.32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Sheet1!$X$35:$AN$35</c:f>
              <c:numCache>
                <c:formatCode>General</c:formatCode>
                <c:ptCount val="1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</c:numCache>
            </c:numRef>
          </c:xVal>
          <c:yVal>
            <c:numRef>
              <c:f>Sheet1!$X$37:$AN$37</c:f>
              <c:numCache>
                <c:formatCode>General</c:formatCode>
                <c:ptCount val="17"/>
                <c:pt idx="4">
                  <c:v>1.34</c:v>
                </c:pt>
                <c:pt idx="5">
                  <c:v>1.86</c:v>
                </c:pt>
                <c:pt idx="6">
                  <c:v>2.0099999999999998</c:v>
                </c:pt>
                <c:pt idx="7">
                  <c:v>1.6</c:v>
                </c:pt>
                <c:pt idx="8">
                  <c:v>1.94</c:v>
                </c:pt>
                <c:pt idx="9">
                  <c:v>2.2599999999999998</c:v>
                </c:pt>
                <c:pt idx="10">
                  <c:v>3.29</c:v>
                </c:pt>
                <c:pt idx="11">
                  <c:v>3.04</c:v>
                </c:pt>
                <c:pt idx="12">
                  <c:v>4.1100000000000003</c:v>
                </c:pt>
                <c:pt idx="13">
                  <c:v>3.38</c:v>
                </c:pt>
                <c:pt idx="14">
                  <c:v>4.1399999999999997</c:v>
                </c:pt>
                <c:pt idx="15">
                  <c:v>2.5299999999999998</c:v>
                </c:pt>
                <c:pt idx="16">
                  <c:v>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Sheet1!$X$35:$AN$35</c:f>
              <c:numCache>
                <c:formatCode>General</c:formatCode>
                <c:ptCount val="1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</c:numCache>
            </c:numRef>
          </c:xVal>
          <c:yVal>
            <c:numRef>
              <c:f>Sheet1!$X$38:$AN$38</c:f>
              <c:numCache>
                <c:formatCode>General</c:formatCode>
                <c:ptCount val="17"/>
                <c:pt idx="1">
                  <c:v>1.75</c:v>
                </c:pt>
                <c:pt idx="2">
                  <c:v>2.09</c:v>
                </c:pt>
                <c:pt idx="3">
                  <c:v>1.96</c:v>
                </c:pt>
                <c:pt idx="4">
                  <c:v>2.2200000000000002</c:v>
                </c:pt>
                <c:pt idx="5">
                  <c:v>1.17</c:v>
                </c:pt>
                <c:pt idx="6">
                  <c:v>2.59</c:v>
                </c:pt>
                <c:pt idx="7">
                  <c:v>2.6</c:v>
                </c:pt>
                <c:pt idx="8">
                  <c:v>4.25</c:v>
                </c:pt>
                <c:pt idx="9">
                  <c:v>8.8000000000000007</c:v>
                </c:pt>
                <c:pt idx="10">
                  <c:v>10.67</c:v>
                </c:pt>
                <c:pt idx="11">
                  <c:v>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Sheet1!$X$35:$AN$35</c:f>
              <c:numCache>
                <c:formatCode>General</c:formatCode>
                <c:ptCount val="1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</c:numCache>
            </c:numRef>
          </c:xVal>
          <c:yVal>
            <c:numRef>
              <c:f>Sheet1!$X$39:$AN$39</c:f>
              <c:numCache>
                <c:formatCode>General</c:formatCode>
                <c:ptCount val="17"/>
                <c:pt idx="0">
                  <c:v>2.4900000000000002</c:v>
                </c:pt>
                <c:pt idx="1">
                  <c:v>2.04</c:v>
                </c:pt>
                <c:pt idx="2">
                  <c:v>3</c:v>
                </c:pt>
                <c:pt idx="3">
                  <c:v>2.36</c:v>
                </c:pt>
                <c:pt idx="4">
                  <c:v>2.58</c:v>
                </c:pt>
                <c:pt idx="5">
                  <c:v>3.75</c:v>
                </c:pt>
                <c:pt idx="6">
                  <c:v>6.83</c:v>
                </c:pt>
                <c:pt idx="7">
                  <c:v>4.25</c:v>
                </c:pt>
                <c:pt idx="8">
                  <c:v>5</c:v>
                </c:pt>
                <c:pt idx="9">
                  <c:v>8.67</c:v>
                </c:pt>
                <c:pt idx="10">
                  <c:v>7.75</c:v>
                </c:pt>
                <c:pt idx="11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24576"/>
        <c:axId val="243226112"/>
      </c:scatterChart>
      <c:valAx>
        <c:axId val="243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226112"/>
        <c:crosses val="autoZero"/>
        <c:crossBetween val="midCat"/>
      </c:valAx>
      <c:valAx>
        <c:axId val="24322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224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R0 in relation to Hazard Ratio and Mingling Factor</a:t>
            </a:r>
          </a:p>
        </c:rich>
      </c:tx>
      <c:layout>
        <c:manualLayout>
          <c:xMode val="edge"/>
          <c:yMode val="edge"/>
          <c:x val="0.20633911897936744"/>
          <c:y val="5.41711532040402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928449692358145"/>
          <c:y val="0.16484836427856908"/>
          <c:w val="0.70017560114992783"/>
          <c:h val="0.778369347624053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Sheet1!$V$36</c:f>
              <c:strCache>
                <c:ptCount val="1"/>
                <c:pt idx="0">
                  <c:v>Radius 2</c:v>
                </c:pt>
              </c:strCache>
            </c:strRef>
          </c:tx>
          <c:marker>
            <c:symbol val="none"/>
          </c:marker>
          <c:trendline>
            <c:spPr>
              <a:ln w="15875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Sheet1!$W$35:$AN$35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Sheet1!$W$36:$AN$36</c:f>
              <c:numCache>
                <c:formatCode>General</c:formatCode>
                <c:ptCount val="18"/>
                <c:pt idx="10">
                  <c:v>1</c:v>
                </c:pt>
                <c:pt idx="11">
                  <c:v>1.1399999999999999</c:v>
                </c:pt>
                <c:pt idx="12">
                  <c:v>0.625</c:v>
                </c:pt>
                <c:pt idx="13">
                  <c:v>0.86</c:v>
                </c:pt>
                <c:pt idx="14">
                  <c:v>1.7749999999999999</c:v>
                </c:pt>
                <c:pt idx="15">
                  <c:v>1.56</c:v>
                </c:pt>
                <c:pt idx="16">
                  <c:v>1.79</c:v>
                </c:pt>
                <c:pt idx="17">
                  <c:v>1.32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Sheet1!$V$37</c:f>
              <c:strCache>
                <c:ptCount val="1"/>
                <c:pt idx="0">
                  <c:v>Radius 3</c:v>
                </c:pt>
              </c:strCache>
            </c:strRef>
          </c:tx>
          <c:marker>
            <c:symbol val="none"/>
          </c:marker>
          <c:trendline>
            <c:spPr>
              <a:ln w="15875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Sheet1!$W$35:$AN$35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Sheet1!$W$37:$AN$37</c:f>
              <c:numCache>
                <c:formatCode>General</c:formatCode>
                <c:ptCount val="18"/>
                <c:pt idx="5">
                  <c:v>1.34</c:v>
                </c:pt>
                <c:pt idx="6">
                  <c:v>1.86</c:v>
                </c:pt>
                <c:pt idx="7">
                  <c:v>2.0099999999999998</c:v>
                </c:pt>
                <c:pt idx="8">
                  <c:v>1.6</c:v>
                </c:pt>
                <c:pt idx="9">
                  <c:v>1.94</c:v>
                </c:pt>
                <c:pt idx="10">
                  <c:v>2.2599999999999998</c:v>
                </c:pt>
                <c:pt idx="11">
                  <c:v>3.29</c:v>
                </c:pt>
                <c:pt idx="12">
                  <c:v>3.04</c:v>
                </c:pt>
                <c:pt idx="13">
                  <c:v>4.1100000000000003</c:v>
                </c:pt>
                <c:pt idx="14">
                  <c:v>3.38</c:v>
                </c:pt>
                <c:pt idx="15">
                  <c:v>4.1399999999999997</c:v>
                </c:pt>
                <c:pt idx="16">
                  <c:v>2.5299999999999998</c:v>
                </c:pt>
                <c:pt idx="17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Sheet1!$V$38</c:f>
              <c:strCache>
                <c:ptCount val="1"/>
                <c:pt idx="0">
                  <c:v>Radius 4</c:v>
                </c:pt>
              </c:strCache>
            </c:strRef>
          </c:tx>
          <c:marker>
            <c:symbol val="none"/>
          </c:marker>
          <c:trendline>
            <c:spPr>
              <a:ln w="22225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Sheet1!$W$35:$AN$35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Sheet1!$W$38:$AN$38</c:f>
              <c:numCache>
                <c:formatCode>General</c:formatCode>
                <c:ptCount val="18"/>
                <c:pt idx="2">
                  <c:v>1.75</c:v>
                </c:pt>
                <c:pt idx="3">
                  <c:v>2.09</c:v>
                </c:pt>
                <c:pt idx="4">
                  <c:v>1.96</c:v>
                </c:pt>
                <c:pt idx="5">
                  <c:v>2.2200000000000002</c:v>
                </c:pt>
                <c:pt idx="6">
                  <c:v>1.17</c:v>
                </c:pt>
                <c:pt idx="7">
                  <c:v>2.59</c:v>
                </c:pt>
                <c:pt idx="8">
                  <c:v>2.6</c:v>
                </c:pt>
                <c:pt idx="9">
                  <c:v>4.25</c:v>
                </c:pt>
                <c:pt idx="10">
                  <c:v>8.8000000000000007</c:v>
                </c:pt>
                <c:pt idx="11">
                  <c:v>10.67</c:v>
                </c:pt>
                <c:pt idx="12">
                  <c:v>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Sheet1!$V$39</c:f>
              <c:strCache>
                <c:ptCount val="1"/>
                <c:pt idx="0">
                  <c:v>Radius 5</c:v>
                </c:pt>
              </c:strCache>
            </c:strRef>
          </c:tx>
          <c:marker>
            <c:symbol val="none"/>
          </c:marker>
          <c:trendline>
            <c:spPr>
              <a:ln w="15875">
                <a:solidFill>
                  <a:schemeClr val="accent4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Sheet1!$W$35:$AN$35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Sheet1!$W$39:$AN$39</c:f>
              <c:numCache>
                <c:formatCode>General</c:formatCode>
                <c:ptCount val="18"/>
                <c:pt idx="0">
                  <c:v>1.67</c:v>
                </c:pt>
                <c:pt idx="1">
                  <c:v>2.4900000000000002</c:v>
                </c:pt>
                <c:pt idx="2">
                  <c:v>2.04</c:v>
                </c:pt>
                <c:pt idx="3">
                  <c:v>3</c:v>
                </c:pt>
                <c:pt idx="4">
                  <c:v>2.36</c:v>
                </c:pt>
                <c:pt idx="5">
                  <c:v>2.58</c:v>
                </c:pt>
                <c:pt idx="6">
                  <c:v>3.75</c:v>
                </c:pt>
                <c:pt idx="7">
                  <c:v>6.83</c:v>
                </c:pt>
                <c:pt idx="8">
                  <c:v>4.25</c:v>
                </c:pt>
                <c:pt idx="9">
                  <c:v>5</c:v>
                </c:pt>
                <c:pt idx="10">
                  <c:v>8.67</c:v>
                </c:pt>
                <c:pt idx="11">
                  <c:v>7.75</c:v>
                </c:pt>
                <c:pt idx="12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70240"/>
        <c:axId val="249054720"/>
      </c:scatterChart>
      <c:valAx>
        <c:axId val="24897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Mingling Factor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054720"/>
        <c:crosses val="autoZero"/>
        <c:crossBetween val="midCat"/>
      </c:valAx>
      <c:valAx>
        <c:axId val="2490547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R0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97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baseline="0"/>
              <a:t>Change in </a:t>
            </a:r>
            <a:r>
              <a:rPr lang="en-CA" i="1" baseline="0"/>
              <a:t>theta </a:t>
            </a:r>
            <a:r>
              <a:rPr lang="en-CA" i="0" baseline="0"/>
              <a:t>Values</a:t>
            </a:r>
            <a:endParaRPr lang="en-CA" baseline="0"/>
          </a:p>
          <a:p>
            <a:pPr>
              <a:defRPr/>
            </a:pPr>
            <a:r>
              <a:rPr lang="en-CA" baseline="0"/>
              <a:t>among</a:t>
            </a:r>
          </a:p>
          <a:p>
            <a:pPr>
              <a:defRPr/>
            </a:pPr>
            <a:r>
              <a:rPr lang="en-CA" baseline="0"/>
              <a:t>1st, 2nd.....deciles </a:t>
            </a:r>
            <a:endParaRPr lang="en-CA"/>
          </a:p>
        </c:rich>
      </c:tx>
      <c:layout>
        <c:manualLayout>
          <c:xMode val="edge"/>
          <c:yMode val="edge"/>
          <c:x val="0.35085880126011437"/>
          <c:y val="8.40677786589555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8897921033252136E-2"/>
          <c:y val="1.3319303584201235E-2"/>
          <c:w val="0.84623387903850145"/>
          <c:h val="0.89243468517821778"/>
        </c:manualLayout>
      </c:layout>
      <c:lineChart>
        <c:grouping val="standard"/>
        <c:varyColors val="0"/>
        <c:ser>
          <c:idx val="0"/>
          <c:order val="0"/>
          <c:tx>
            <c:strRef>
              <c:f>Sheet1!$V$106</c:f>
              <c:strCache>
                <c:ptCount val="1"/>
                <c:pt idx="0">
                  <c:v>MF 1.0</c:v>
                </c:pt>
              </c:strCache>
            </c:strRef>
          </c:tx>
          <c:marker>
            <c:symbol val="diamond"/>
            <c:size val="4"/>
          </c:marker>
          <c:dLbls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Sheet1!$V$107:$V$111</c:f>
              <c:numCache>
                <c:formatCode>0.00</c:formatCode>
                <c:ptCount val="5"/>
                <c:pt idx="0">
                  <c:v>32.200000000000003</c:v>
                </c:pt>
                <c:pt idx="1">
                  <c:v>22.15</c:v>
                </c:pt>
                <c:pt idx="2">
                  <c:v>19.166666666666668</c:v>
                </c:pt>
                <c:pt idx="3">
                  <c:v>15.95</c:v>
                </c:pt>
                <c:pt idx="4">
                  <c:v>14.84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Sheet1!$W$106</c:f>
              <c:strCache>
                <c:ptCount val="1"/>
                <c:pt idx="0">
                  <c:v>MF 1.1</c:v>
                </c:pt>
              </c:strCache>
            </c:strRef>
          </c:tx>
          <c:marker>
            <c:symbol val="square"/>
            <c:size val="3"/>
          </c:marker>
          <c:dLbls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Sheet1!$W$107:$W$111</c:f>
              <c:numCache>
                <c:formatCode>0.00</c:formatCode>
                <c:ptCount val="5"/>
                <c:pt idx="0">
                  <c:v>20.2</c:v>
                </c:pt>
                <c:pt idx="1">
                  <c:v>14.7</c:v>
                </c:pt>
                <c:pt idx="2">
                  <c:v>13.4</c:v>
                </c:pt>
                <c:pt idx="3">
                  <c:v>12.324999999999999</c:v>
                </c:pt>
                <c:pt idx="4">
                  <c:v>10.76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Sheet1!$X$106</c:f>
              <c:strCache>
                <c:ptCount val="1"/>
                <c:pt idx="0">
                  <c:v>MF 1.2</c:v>
                </c:pt>
              </c:strCache>
            </c:strRef>
          </c:tx>
          <c:spPr>
            <a:ln w="44450">
              <a:prstDash val="sysDot"/>
            </a:ln>
          </c:spPr>
          <c:marker>
            <c:symbol val="square"/>
            <c:size val="5"/>
          </c:marker>
          <c:dLbls>
            <c:delete val="1"/>
          </c:dLbls>
          <c:val>
            <c:numRef>
              <c:f>Sheet1!$X$107:$X$111</c:f>
              <c:numCache>
                <c:formatCode>0.00</c:formatCode>
                <c:ptCount val="5"/>
                <c:pt idx="0">
                  <c:v>14.6</c:v>
                </c:pt>
                <c:pt idx="1">
                  <c:v>11.75</c:v>
                </c:pt>
                <c:pt idx="2">
                  <c:v>9.8333333333333339</c:v>
                </c:pt>
                <c:pt idx="3">
                  <c:v>8.5500000000000007</c:v>
                </c:pt>
                <c:pt idx="4">
                  <c:v>7.52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Sheet1!$Y$106</c:f>
              <c:strCache>
                <c:ptCount val="1"/>
                <c:pt idx="0">
                  <c:v>MF 1.3</c:v>
                </c:pt>
              </c:strCache>
            </c:strRef>
          </c:tx>
          <c:marker>
            <c:symbol val="square"/>
            <c:size val="3"/>
          </c:marker>
          <c:dLbls>
            <c:dLbl>
              <c:idx val="0"/>
              <c:layout>
                <c:manualLayout>
                  <c:x val="-8.7086330935251796E-2"/>
                  <c:y val="-9.3764636881308438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Sheet1!$Y$107:$Y$111</c:f>
              <c:numCache>
                <c:formatCode>0.00</c:formatCode>
                <c:ptCount val="5"/>
                <c:pt idx="0">
                  <c:v>16.399999999999999</c:v>
                </c:pt>
                <c:pt idx="1">
                  <c:v>12.45</c:v>
                </c:pt>
                <c:pt idx="2">
                  <c:v>11.5</c:v>
                </c:pt>
                <c:pt idx="3">
                  <c:v>10.275</c:v>
                </c:pt>
                <c:pt idx="4">
                  <c:v>9.3800000000000008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Sheet1!$Z$106</c:f>
              <c:strCache>
                <c:ptCount val="1"/>
                <c:pt idx="0">
                  <c:v>MF 1.4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Sheet1!$Z$107:$Z$111</c:f>
              <c:numCache>
                <c:formatCode>0.00</c:formatCode>
                <c:ptCount val="5"/>
                <c:pt idx="0">
                  <c:v>12</c:v>
                </c:pt>
                <c:pt idx="1">
                  <c:v>10.050000000000001</c:v>
                </c:pt>
                <c:pt idx="2">
                  <c:v>9.3333333333333339</c:v>
                </c:pt>
                <c:pt idx="3">
                  <c:v>8.1999999999999993</c:v>
                </c:pt>
                <c:pt idx="4">
                  <c:v>7.82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Sheet1!$AA$106</c:f>
              <c:strCache>
                <c:ptCount val="1"/>
                <c:pt idx="0">
                  <c:v>MF 1.5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8.8285371702637894E-2"/>
                  <c:y val="-3.7505854752523378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Sheet1!$AA$107:$AA$111</c:f>
              <c:numCache>
                <c:formatCode>0.00</c:formatCode>
                <c:ptCount val="5"/>
                <c:pt idx="0">
                  <c:v>15.8</c:v>
                </c:pt>
                <c:pt idx="1">
                  <c:v>11.3</c:v>
                </c:pt>
                <c:pt idx="2">
                  <c:v>8.8000000000000007</c:v>
                </c:pt>
                <c:pt idx="3">
                  <c:v>7.65</c:v>
                </c:pt>
                <c:pt idx="4">
                  <c:v>6.92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Sheet1!$AB$106</c:f>
              <c:strCache>
                <c:ptCount val="1"/>
                <c:pt idx="0">
                  <c:v>MF1.8</c:v>
                </c:pt>
              </c:strCache>
            </c:strRef>
          </c:tx>
          <c:spPr>
            <a:ln w="38100">
              <a:solidFill>
                <a:srgbClr val="FF0000">
                  <a:alpha val="81000"/>
                </a:srgbClr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Sheet1!$AB$107:$AB$111</c:f>
              <c:numCache>
                <c:formatCode>0.00</c:formatCode>
                <c:ptCount val="5"/>
                <c:pt idx="0">
                  <c:v>14.5</c:v>
                </c:pt>
                <c:pt idx="1">
                  <c:v>9.25</c:v>
                </c:pt>
                <c:pt idx="2">
                  <c:v>8.5333333333333332</c:v>
                </c:pt>
                <c:pt idx="3">
                  <c:v>7.6749999999999998</c:v>
                </c:pt>
                <c:pt idx="4">
                  <c:v>7.06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Sheet1!$AC$106</c:f>
              <c:strCache>
                <c:ptCount val="1"/>
                <c:pt idx="0">
                  <c:v>MF 1.9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Sheet1!$AC$107:$AC$111</c:f>
              <c:numCache>
                <c:formatCode>0.00</c:formatCode>
                <c:ptCount val="5"/>
                <c:pt idx="0">
                  <c:v>15.1</c:v>
                </c:pt>
                <c:pt idx="1">
                  <c:v>8.85</c:v>
                </c:pt>
                <c:pt idx="2">
                  <c:v>6.833333333333333</c:v>
                </c:pt>
                <c:pt idx="3">
                  <c:v>5.9</c:v>
                </c:pt>
                <c:pt idx="4">
                  <c:v>5.3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Sheet1!$AD$106</c:f>
              <c:strCache>
                <c:ptCount val="1"/>
                <c:pt idx="0">
                  <c:v>Mf 30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Sheet1!$AD$107:$AD$111</c:f>
              <c:numCache>
                <c:formatCode>0.00</c:formatCode>
                <c:ptCount val="5"/>
                <c:pt idx="0">
                  <c:v>3.3</c:v>
                </c:pt>
                <c:pt idx="1">
                  <c:v>4.3</c:v>
                </c:pt>
                <c:pt idx="2">
                  <c:v>3.5666666666666669</c:v>
                </c:pt>
                <c:pt idx="3">
                  <c:v>2.95</c:v>
                </c:pt>
                <c:pt idx="4">
                  <c:v>2.52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9594624"/>
        <c:axId val="249596544"/>
      </c:lineChart>
      <c:catAx>
        <c:axId val="2495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1st, 2nd…..5th deciles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9596544"/>
        <c:crosses val="autoZero"/>
        <c:auto val="1"/>
        <c:lblAlgn val="ctr"/>
        <c:lblOffset val="100"/>
        <c:noMultiLvlLbl val="0"/>
      </c:catAx>
      <c:valAx>
        <c:axId val="249596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 i="1"/>
                </a:pPr>
                <a:r>
                  <a:rPr lang="en-US" b="1" i="1"/>
                  <a:t>theta values</a:t>
                </a:r>
              </a:p>
            </c:rich>
          </c:tx>
          <c:layout>
            <c:manualLayout>
              <c:xMode val="edge"/>
              <c:yMode val="edge"/>
              <c:x val="4.016314507449159E-4"/>
              <c:y val="0.3436668854015991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4959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baseline="0"/>
              <a:t>theta values</a:t>
            </a:r>
          </a:p>
          <a:p>
            <a:pPr>
              <a:defRPr/>
            </a:pPr>
            <a:r>
              <a:rPr lang="en-CA" baseline="0"/>
              <a:t>among</a:t>
            </a:r>
          </a:p>
          <a:p>
            <a:pPr>
              <a:defRPr/>
            </a:pPr>
            <a:r>
              <a:rPr lang="en-CA" baseline="0"/>
              <a:t>1st, 2nd.....deciles </a:t>
            </a:r>
            <a:endParaRPr lang="en-CA"/>
          </a:p>
        </c:rich>
      </c:tx>
      <c:layout>
        <c:manualLayout>
          <c:xMode val="edge"/>
          <c:yMode val="edge"/>
          <c:x val="0.18755741810859919"/>
          <c:y val="6.63752112321576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8182482906892354E-2"/>
          <c:y val="3.2154028691619027E-2"/>
          <c:w val="0.84623387903850145"/>
          <c:h val="0.89243468517821778"/>
        </c:manualLayout>
      </c:layout>
      <c:lineChart>
        <c:grouping val="standard"/>
        <c:varyColors val="0"/>
        <c:ser>
          <c:idx val="0"/>
          <c:order val="0"/>
          <c:tx>
            <c:strRef>
              <c:f>Sheet1!$AC$86</c:f>
              <c:strCache>
                <c:ptCount val="1"/>
                <c:pt idx="0">
                  <c:v>MF 0.80</c:v>
                </c:pt>
              </c:strCache>
            </c:strRef>
          </c:tx>
          <c:marker>
            <c:symbol val="diamond"/>
            <c:size val="4"/>
          </c:marker>
          <c:dLbls>
            <c:dLbl>
              <c:idx val="0"/>
              <c:layout>
                <c:manualLayout>
                  <c:x val="-7.3141486810551562E-2"/>
                  <c:y val="-2.437880558914019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Sheet1!$AC$87:$AC$91</c:f>
              <c:numCache>
                <c:formatCode>General</c:formatCode>
                <c:ptCount val="5"/>
                <c:pt idx="0">
                  <c:v>44</c:v>
                </c:pt>
                <c:pt idx="1">
                  <c:v>32.950000000000003</c:v>
                </c:pt>
                <c:pt idx="2">
                  <c:v>48.03</c:v>
                </c:pt>
                <c:pt idx="3">
                  <c:v>52.68</c:v>
                </c:pt>
                <c:pt idx="4">
                  <c:v>56.12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Sheet1!$AD$86</c:f>
              <c:strCache>
                <c:ptCount val="1"/>
                <c:pt idx="0">
                  <c:v>MF 0.90</c:v>
                </c:pt>
              </c:strCache>
            </c:strRef>
          </c:tx>
          <c:marker>
            <c:symbol val="square"/>
            <c:size val="3"/>
          </c:marker>
          <c:dLbls>
            <c:dLbl>
              <c:idx val="0"/>
              <c:layout>
                <c:manualLayout>
                  <c:x val="-4.5563549160671464E-2"/>
                  <c:y val="-2.625409832676639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Sheet1!$AD$87:$AD$91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33.65</c:v>
                </c:pt>
                <c:pt idx="2">
                  <c:v>28.8</c:v>
                </c:pt>
                <c:pt idx="3">
                  <c:v>37.85</c:v>
                </c:pt>
                <c:pt idx="4">
                  <c:v>42.12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Sheet1!$AE$86</c:f>
              <c:strCache>
                <c:ptCount val="1"/>
                <c:pt idx="0">
                  <c:v>MF 1.0</c:v>
                </c:pt>
              </c:strCache>
            </c:strRef>
          </c:tx>
          <c:spPr>
            <a:ln w="44450">
              <a:prstDash val="sysDot"/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5.8752997601918468E-2"/>
                  <c:y val="3.000468380201870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Sheet1!$AE$87:$AE$91</c:f>
              <c:numCache>
                <c:formatCode>General</c:formatCode>
                <c:ptCount val="5"/>
                <c:pt idx="0">
                  <c:v>37.33</c:v>
                </c:pt>
                <c:pt idx="1">
                  <c:v>31.23</c:v>
                </c:pt>
                <c:pt idx="2">
                  <c:v>27.71</c:v>
                </c:pt>
                <c:pt idx="3">
                  <c:v>26.62</c:v>
                </c:pt>
                <c:pt idx="4">
                  <c:v>24.79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Sheet1!$AF$86</c:f>
              <c:strCache>
                <c:ptCount val="1"/>
                <c:pt idx="0">
                  <c:v>MF 1.1</c:v>
                </c:pt>
              </c:strCache>
            </c:strRef>
          </c:tx>
          <c:marker>
            <c:symbol val="square"/>
            <c:size val="3"/>
          </c:marker>
          <c:dLbls>
            <c:dLbl>
              <c:idx val="4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Sheet1!$AF$87:$AF$91</c:f>
              <c:numCache>
                <c:formatCode>General</c:formatCode>
                <c:ptCount val="5"/>
                <c:pt idx="0">
                  <c:v>27.9</c:v>
                </c:pt>
                <c:pt idx="1">
                  <c:v>19.899999999999999</c:v>
                </c:pt>
                <c:pt idx="2">
                  <c:v>20.73</c:v>
                </c:pt>
                <c:pt idx="3">
                  <c:v>19.149999999999999</c:v>
                </c:pt>
                <c:pt idx="4">
                  <c:v>18.28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Sheet1!$AG$86</c:f>
              <c:strCache>
                <c:ptCount val="1"/>
                <c:pt idx="0">
                  <c:v>MF 1.2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7.7937649880095924E-2"/>
                  <c:y val="1.312704916338318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Sheet1!$AG$87:$AG$91</c:f>
              <c:numCache>
                <c:formatCode>General</c:formatCode>
                <c:ptCount val="5"/>
                <c:pt idx="0">
                  <c:v>27.1</c:v>
                </c:pt>
                <c:pt idx="1">
                  <c:v>21.3</c:v>
                </c:pt>
                <c:pt idx="2">
                  <c:v>18.47</c:v>
                </c:pt>
                <c:pt idx="3">
                  <c:v>16.43</c:v>
                </c:pt>
                <c:pt idx="4">
                  <c:v>16.32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Sheet1!$AH$86</c:f>
              <c:strCache>
                <c:ptCount val="1"/>
                <c:pt idx="0">
                  <c:v>MF 1.3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6.5947242206235018E-2"/>
                  <c:y val="-2.437880558914019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Sheet1!$AH$87:$AH$91</c:f>
              <c:numCache>
                <c:formatCode>General</c:formatCode>
                <c:ptCount val="5"/>
                <c:pt idx="0">
                  <c:v>27.7</c:v>
                </c:pt>
                <c:pt idx="1">
                  <c:v>22.4</c:v>
                </c:pt>
                <c:pt idx="2">
                  <c:v>17.97</c:v>
                </c:pt>
                <c:pt idx="3">
                  <c:v>17.55</c:v>
                </c:pt>
                <c:pt idx="4">
                  <c:v>11.9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Sheet1!$AI$86</c:f>
              <c:strCache>
                <c:ptCount val="1"/>
                <c:pt idx="0">
                  <c:v>MF 1.4</c:v>
                </c:pt>
              </c:strCache>
            </c:strRef>
          </c:tx>
          <c:spPr>
            <a:ln w="38100">
              <a:solidFill>
                <a:srgbClr val="FF0000">
                  <a:alpha val="81000"/>
                </a:srgbClr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7.7937649880095924E-2"/>
                  <c:y val="-2.625409832676636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7.50117095050467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Sheet1!$AI$87:$AI$91</c:f>
              <c:numCache>
                <c:formatCode>General</c:formatCode>
                <c:ptCount val="5"/>
                <c:pt idx="0">
                  <c:v>21.7</c:v>
                </c:pt>
                <c:pt idx="1">
                  <c:v>14.85</c:v>
                </c:pt>
                <c:pt idx="2">
                  <c:v>12.93</c:v>
                </c:pt>
                <c:pt idx="3">
                  <c:v>11.9</c:v>
                </c:pt>
                <c:pt idx="4">
                  <c:v>8.43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Sheet1!$AJ$86</c:f>
              <c:strCache>
                <c:ptCount val="1"/>
                <c:pt idx="0">
                  <c:v>MF 1.5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7.7937649880095924E-2"/>
                  <c:y val="-1.687763463863551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99040767386091E-3"/>
                  <c:y val="-1.6877634638635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Sheet1!$AJ$87:$AJ$91</c:f>
              <c:numCache>
                <c:formatCode>General</c:formatCode>
                <c:ptCount val="5"/>
                <c:pt idx="0">
                  <c:v>17.399999999999999</c:v>
                </c:pt>
                <c:pt idx="1">
                  <c:v>11.85</c:v>
                </c:pt>
                <c:pt idx="2">
                  <c:v>10.17</c:v>
                </c:pt>
                <c:pt idx="3">
                  <c:v>8.43</c:v>
                </c:pt>
                <c:pt idx="4">
                  <c:v>8.2200000000000006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Sheet1!$AK$86</c:f>
              <c:strCache>
                <c:ptCount val="1"/>
                <c:pt idx="0">
                  <c:v>MF1.8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5.9952038369304558E-2"/>
                  <c:y val="-2.437880558914019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9.37646368813084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Sheet1!$AK$87:$AK$91</c:f>
              <c:numCache>
                <c:formatCode>General</c:formatCode>
                <c:ptCount val="5"/>
                <c:pt idx="0">
                  <c:v>11.9</c:v>
                </c:pt>
                <c:pt idx="1">
                  <c:v>9.5</c:v>
                </c:pt>
                <c:pt idx="2">
                  <c:v>7.63</c:v>
                </c:pt>
                <c:pt idx="3">
                  <c:v>6.9</c:v>
                </c:pt>
                <c:pt idx="4">
                  <c:v>6.54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Sheet1!$AL$86</c:f>
              <c:strCache>
                <c:ptCount val="1"/>
                <c:pt idx="0">
                  <c:v>MF 1.9</c:v>
                </c:pt>
              </c:strCache>
            </c:strRef>
          </c:tx>
          <c:dLbls>
            <c:dLbl>
              <c:idx val="0"/>
              <c:layout>
                <c:manualLayout>
                  <c:x val="-4.1966426858513192E-2"/>
                  <c:y val="3.000468380201870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"/>
              <c:layout>
                <c:manualLayout>
                  <c:x val="-2.3980815347721821E-3"/>
                  <c:y val="3.0004683802018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Sheet1!$AL$87:$AL$91</c:f>
              <c:numCache>
                <c:formatCode>General</c:formatCode>
                <c:ptCount val="5"/>
                <c:pt idx="0">
                  <c:v>11.6</c:v>
                </c:pt>
                <c:pt idx="1">
                  <c:v>9.0500000000000007</c:v>
                </c:pt>
                <c:pt idx="2">
                  <c:v>7.7</c:v>
                </c:pt>
                <c:pt idx="3">
                  <c:v>7.15</c:v>
                </c:pt>
                <c:pt idx="4">
                  <c:v>6.22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2963456"/>
        <c:axId val="246297344"/>
      </c:lineChart>
      <c:catAx>
        <c:axId val="2529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1st, 2nd…..5th deciles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6297344"/>
        <c:crosses val="autoZero"/>
        <c:auto val="1"/>
        <c:lblAlgn val="ctr"/>
        <c:lblOffset val="100"/>
        <c:noMultiLvlLbl val="0"/>
      </c:catAx>
      <c:valAx>
        <c:axId val="246297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theta values</a:t>
                </a:r>
              </a:p>
            </c:rich>
          </c:tx>
          <c:layout>
            <c:manualLayout>
              <c:xMode val="edge"/>
              <c:yMode val="edge"/>
              <c:x val="4.5596171580423546E-3"/>
              <c:y val="0.46638375040448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296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Sheet1!$AC$86</c:f>
              <c:strCache>
                <c:ptCount val="1"/>
                <c:pt idx="0">
                  <c:v>MF 0.80</c:v>
                </c:pt>
              </c:strCache>
            </c:strRef>
          </c:tx>
          <c:marker>
            <c:symbol val="none"/>
          </c:marker>
          <c:val>
            <c:numRef>
              <c:f>Sheet1!$AC$87:$AC$91</c:f>
              <c:numCache>
                <c:formatCode>General</c:formatCode>
                <c:ptCount val="5"/>
                <c:pt idx="0">
                  <c:v>44</c:v>
                </c:pt>
                <c:pt idx="1">
                  <c:v>32.950000000000003</c:v>
                </c:pt>
                <c:pt idx="2">
                  <c:v>48.03</c:v>
                </c:pt>
                <c:pt idx="3">
                  <c:v>52.68</c:v>
                </c:pt>
                <c:pt idx="4">
                  <c:v>56.12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Sheet1!$AD$86</c:f>
              <c:strCache>
                <c:ptCount val="1"/>
                <c:pt idx="0">
                  <c:v>MF 0.90</c:v>
                </c:pt>
              </c:strCache>
            </c:strRef>
          </c:tx>
          <c:marker>
            <c:symbol val="none"/>
          </c:marker>
          <c:val>
            <c:numRef>
              <c:f>Sheet1!$AD$87:$AD$91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33.65</c:v>
                </c:pt>
                <c:pt idx="2">
                  <c:v>28.8</c:v>
                </c:pt>
                <c:pt idx="3">
                  <c:v>37.85</c:v>
                </c:pt>
                <c:pt idx="4">
                  <c:v>42.12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Sheet1!$AE$86</c:f>
              <c:strCache>
                <c:ptCount val="1"/>
                <c:pt idx="0">
                  <c:v>MF 1.0</c:v>
                </c:pt>
              </c:strCache>
            </c:strRef>
          </c:tx>
          <c:marker>
            <c:symbol val="none"/>
          </c:marker>
          <c:val>
            <c:numRef>
              <c:f>Sheet1!$AE$87:$AE$91</c:f>
              <c:numCache>
                <c:formatCode>General</c:formatCode>
                <c:ptCount val="5"/>
                <c:pt idx="0">
                  <c:v>37.33</c:v>
                </c:pt>
                <c:pt idx="1">
                  <c:v>31.23</c:v>
                </c:pt>
                <c:pt idx="2">
                  <c:v>27.71</c:v>
                </c:pt>
                <c:pt idx="3">
                  <c:v>26.62</c:v>
                </c:pt>
                <c:pt idx="4">
                  <c:v>24.79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Sheet1!$AF$86</c:f>
              <c:strCache>
                <c:ptCount val="1"/>
                <c:pt idx="0">
                  <c:v>MF 1.1</c:v>
                </c:pt>
              </c:strCache>
            </c:strRef>
          </c:tx>
          <c:marker>
            <c:symbol val="none"/>
          </c:marker>
          <c:val>
            <c:numRef>
              <c:f>Sheet1!$AF$87:$AF$91</c:f>
              <c:numCache>
                <c:formatCode>General</c:formatCode>
                <c:ptCount val="5"/>
                <c:pt idx="0">
                  <c:v>27.9</c:v>
                </c:pt>
                <c:pt idx="1">
                  <c:v>19.899999999999999</c:v>
                </c:pt>
                <c:pt idx="2">
                  <c:v>20.73</c:v>
                </c:pt>
                <c:pt idx="3">
                  <c:v>19.149999999999999</c:v>
                </c:pt>
                <c:pt idx="4">
                  <c:v>18.28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Sheet1!$AG$86</c:f>
              <c:strCache>
                <c:ptCount val="1"/>
                <c:pt idx="0">
                  <c:v>MF 1.2</c:v>
                </c:pt>
              </c:strCache>
            </c:strRef>
          </c:tx>
          <c:marker>
            <c:symbol val="none"/>
          </c:marker>
          <c:val>
            <c:numRef>
              <c:f>Sheet1!$AG$87:$AG$91</c:f>
              <c:numCache>
                <c:formatCode>General</c:formatCode>
                <c:ptCount val="5"/>
                <c:pt idx="0">
                  <c:v>27.1</c:v>
                </c:pt>
                <c:pt idx="1">
                  <c:v>21.3</c:v>
                </c:pt>
                <c:pt idx="2">
                  <c:v>18.47</c:v>
                </c:pt>
                <c:pt idx="3">
                  <c:v>16.43</c:v>
                </c:pt>
                <c:pt idx="4">
                  <c:v>16.32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Sheet1!$AH$86</c:f>
              <c:strCache>
                <c:ptCount val="1"/>
                <c:pt idx="0">
                  <c:v>MF 1.3</c:v>
                </c:pt>
              </c:strCache>
            </c:strRef>
          </c:tx>
          <c:marker>
            <c:symbol val="none"/>
          </c:marker>
          <c:val>
            <c:numRef>
              <c:f>Sheet1!$AH$87:$AH$91</c:f>
              <c:numCache>
                <c:formatCode>General</c:formatCode>
                <c:ptCount val="5"/>
                <c:pt idx="0">
                  <c:v>27.7</c:v>
                </c:pt>
                <c:pt idx="1">
                  <c:v>22.4</c:v>
                </c:pt>
                <c:pt idx="2">
                  <c:v>17.97</c:v>
                </c:pt>
                <c:pt idx="3">
                  <c:v>17.55</c:v>
                </c:pt>
                <c:pt idx="4">
                  <c:v>11.9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Sheet1!$AI$86</c:f>
              <c:strCache>
                <c:ptCount val="1"/>
                <c:pt idx="0">
                  <c:v>MF 1.4</c:v>
                </c:pt>
              </c:strCache>
            </c:strRef>
          </c:tx>
          <c:marker>
            <c:symbol val="none"/>
          </c:marker>
          <c:val>
            <c:numRef>
              <c:f>Sheet1!$AI$87:$AI$91</c:f>
              <c:numCache>
                <c:formatCode>General</c:formatCode>
                <c:ptCount val="5"/>
                <c:pt idx="0">
                  <c:v>21.7</c:v>
                </c:pt>
                <c:pt idx="1">
                  <c:v>14.85</c:v>
                </c:pt>
                <c:pt idx="2">
                  <c:v>12.93</c:v>
                </c:pt>
                <c:pt idx="3">
                  <c:v>11.9</c:v>
                </c:pt>
                <c:pt idx="4">
                  <c:v>8.43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Sheet1!$AJ$86</c:f>
              <c:strCache>
                <c:ptCount val="1"/>
                <c:pt idx="0">
                  <c:v>MF 1.5</c:v>
                </c:pt>
              </c:strCache>
            </c:strRef>
          </c:tx>
          <c:marker>
            <c:symbol val="none"/>
          </c:marker>
          <c:val>
            <c:numRef>
              <c:f>Sheet1!$AJ$87:$AJ$91</c:f>
              <c:numCache>
                <c:formatCode>General</c:formatCode>
                <c:ptCount val="5"/>
                <c:pt idx="0">
                  <c:v>17.399999999999999</c:v>
                </c:pt>
                <c:pt idx="1">
                  <c:v>11.85</c:v>
                </c:pt>
                <c:pt idx="2">
                  <c:v>10.17</c:v>
                </c:pt>
                <c:pt idx="3">
                  <c:v>8.43</c:v>
                </c:pt>
                <c:pt idx="4">
                  <c:v>8.2200000000000006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Sheet1!$AK$86</c:f>
              <c:strCache>
                <c:ptCount val="1"/>
                <c:pt idx="0">
                  <c:v>MF1.8</c:v>
                </c:pt>
              </c:strCache>
            </c:strRef>
          </c:tx>
          <c:marker>
            <c:symbol val="none"/>
          </c:marker>
          <c:val>
            <c:numRef>
              <c:f>Sheet1!$AK$87:$AK$91</c:f>
              <c:numCache>
                <c:formatCode>General</c:formatCode>
                <c:ptCount val="5"/>
                <c:pt idx="0">
                  <c:v>11.9</c:v>
                </c:pt>
                <c:pt idx="1">
                  <c:v>9.5</c:v>
                </c:pt>
                <c:pt idx="2">
                  <c:v>7.63</c:v>
                </c:pt>
                <c:pt idx="3">
                  <c:v>6.9</c:v>
                </c:pt>
                <c:pt idx="4">
                  <c:v>6.54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Sheet1!$AL$86</c:f>
              <c:strCache>
                <c:ptCount val="1"/>
                <c:pt idx="0">
                  <c:v>MF 1.9</c:v>
                </c:pt>
              </c:strCache>
            </c:strRef>
          </c:tx>
          <c:marker>
            <c:symbol val="none"/>
          </c:marker>
          <c:val>
            <c:numRef>
              <c:f>Sheet1!$AL$87:$AL$91</c:f>
              <c:numCache>
                <c:formatCode>General</c:formatCode>
                <c:ptCount val="5"/>
                <c:pt idx="0">
                  <c:v>11.6</c:v>
                </c:pt>
                <c:pt idx="1">
                  <c:v>9.0500000000000007</c:v>
                </c:pt>
                <c:pt idx="2">
                  <c:v>7.7</c:v>
                </c:pt>
                <c:pt idx="3">
                  <c:v>7.15</c:v>
                </c:pt>
                <c:pt idx="4">
                  <c:v>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843264"/>
        <c:axId val="244844800"/>
      </c:lineChart>
      <c:catAx>
        <c:axId val="24484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844800"/>
        <c:crosses val="autoZero"/>
        <c:auto val="1"/>
        <c:lblAlgn val="ctr"/>
        <c:lblOffset val="100"/>
        <c:noMultiLvlLbl val="0"/>
      </c:catAx>
      <c:valAx>
        <c:axId val="24484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84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142874</xdr:colOff>
      <xdr:row>55</xdr:row>
      <xdr:rowOff>12698</xdr:rowOff>
    </xdr:from>
    <xdr:to>
      <xdr:col>46</xdr:col>
      <xdr:colOff>180974</xdr:colOff>
      <xdr:row>70</xdr:row>
      <xdr:rowOff>177798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22223</xdr:colOff>
      <xdr:row>47</xdr:row>
      <xdr:rowOff>76197</xdr:rowOff>
    </xdr:from>
    <xdr:to>
      <xdr:col>33</xdr:col>
      <xdr:colOff>488949</xdr:colOff>
      <xdr:row>79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622300</xdr:colOff>
      <xdr:row>133</xdr:row>
      <xdr:rowOff>34923</xdr:rowOff>
    </xdr:from>
    <xdr:to>
      <xdr:col>19</xdr:col>
      <xdr:colOff>336549</xdr:colOff>
      <xdr:row>169</xdr:row>
      <xdr:rowOff>177799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133350</xdr:colOff>
      <xdr:row>119</xdr:row>
      <xdr:rowOff>0</xdr:rowOff>
    </xdr:from>
    <xdr:to>
      <xdr:col>39</xdr:col>
      <xdr:colOff>228600</xdr:colOff>
      <xdr:row>143</xdr:row>
      <xdr:rowOff>60960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530223</xdr:colOff>
      <xdr:row>93</xdr:row>
      <xdr:rowOff>171448</xdr:rowOff>
    </xdr:from>
    <xdr:to>
      <xdr:col>38</xdr:col>
      <xdr:colOff>568323</xdr:colOff>
      <xdr:row>108</xdr:row>
      <xdr:rowOff>152399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</cdr:x>
      <cdr:y>0.05092</cdr:y>
    </cdr:from>
    <cdr:to>
      <cdr:x>0.95838</cdr:x>
      <cdr:y>0.20693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1826" y="29845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population = 100</a:t>
          </a:r>
        </a:p>
      </cdr:txBody>
    </cdr:sp>
  </cdr:relSizeAnchor>
  <cdr:relSizeAnchor xmlns:cdr="http://schemas.openxmlformats.org/drawingml/2006/chartDrawing">
    <cdr:from>
      <cdr:x>0.17457</cdr:x>
      <cdr:y>0.68581</cdr:y>
    </cdr:from>
    <cdr:to>
      <cdr:x>0.80347</cdr:x>
      <cdr:y>0.68581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1438276" y="4019552"/>
          <a:ext cx="5181600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0.17457</cdr:x>
      <cdr:y>0.72481</cdr:y>
    </cdr:from>
    <cdr:to>
      <cdr:x>0.80501</cdr:x>
      <cdr:y>0.72698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1438276" y="4248152"/>
          <a:ext cx="5194300" cy="1270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0.82314</cdr:x>
      <cdr:y>0.02016</cdr:y>
    </cdr:from>
    <cdr:to>
      <cdr:x>0.90947</cdr:x>
      <cdr:y>0.15518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8550" y="1365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p=100</a:t>
          </a:r>
        </a:p>
        <a:p xmlns:a="http://schemas.openxmlformats.org/drawingml/2006/main">
          <a:r>
            <a:rPr lang="en-CA" sz="1100"/>
            <a:t>Radius</a:t>
          </a:r>
          <a:r>
            <a:rPr lang="en-CA" sz="1100" baseline="0"/>
            <a:t> = 5</a:t>
          </a:r>
          <a:endParaRPr lang="en-CA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0.89328</cdr:x>
      <cdr:y>0.02954</cdr:y>
    </cdr:from>
    <cdr:to>
      <cdr:x>0.97961</cdr:x>
      <cdr:y>0.16456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61484" y="200029"/>
          <a:ext cx="914390" cy="914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p=100</a:t>
          </a:r>
        </a:p>
        <a:p xmlns:a="http://schemas.openxmlformats.org/drawingml/2006/main">
          <a:r>
            <a:rPr lang="en-CA" sz="1100"/>
            <a:t>Radius</a:t>
          </a:r>
          <a:r>
            <a:rPr lang="en-CA" sz="1100" baseline="0"/>
            <a:t> = 4</a:t>
          </a:r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86"/>
  <sheetViews>
    <sheetView tabSelected="1" topLeftCell="AH1" zoomScale="125" zoomScaleNormal="125" workbookViewId="0">
      <pane ySplit="1" topLeftCell="A110" activePane="bottomLeft" state="frozen"/>
      <selection pane="bottomLeft" activeCell="Y137" sqref="Y137"/>
    </sheetView>
  </sheetViews>
  <sheetFormatPr defaultRowHeight="14.25" x14ac:dyDescent="0.45"/>
  <cols>
    <col min="2" max="2" width="9.796875" style="1" customWidth="1"/>
    <col min="3" max="3" width="7.59765625" style="1" customWidth="1"/>
    <col min="4" max="4" width="7.59765625" style="46" customWidth="1"/>
    <col min="5" max="6" width="7.59765625" style="1" customWidth="1"/>
    <col min="7" max="7" width="8.3984375" style="1" customWidth="1"/>
    <col min="8" max="8" width="9" style="1" customWidth="1"/>
    <col min="9" max="15" width="7.59765625" style="1" customWidth="1"/>
    <col min="16" max="16" width="8.73046875" style="1" customWidth="1"/>
    <col min="17" max="17" width="11.46484375" style="1" customWidth="1"/>
    <col min="18" max="18" width="9.06640625" style="1"/>
    <col min="19" max="19" width="11.73046875" style="1" customWidth="1"/>
    <col min="20" max="20" width="9.06640625" style="45"/>
    <col min="24" max="33" width="9.06640625" customWidth="1"/>
  </cols>
  <sheetData>
    <row r="1" spans="2:19" ht="14.65" thickBot="1" x14ac:dyDescent="0.5">
      <c r="B1" s="1" t="s">
        <v>0</v>
      </c>
      <c r="C1" s="1" t="s">
        <v>1</v>
      </c>
      <c r="D1" s="46" t="s">
        <v>2</v>
      </c>
      <c r="E1" s="1" t="s">
        <v>13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2" t="s">
        <v>111</v>
      </c>
      <c r="L1" s="12" t="s">
        <v>112</v>
      </c>
      <c r="M1" s="12" t="s">
        <v>115</v>
      </c>
      <c r="N1" s="12" t="s">
        <v>113</v>
      </c>
      <c r="O1" s="12" t="s">
        <v>114</v>
      </c>
      <c r="P1" s="3" t="s">
        <v>8</v>
      </c>
      <c r="Q1" s="1" t="s">
        <v>9</v>
      </c>
      <c r="R1" s="1" t="s">
        <v>10</v>
      </c>
      <c r="S1" s="1" t="s">
        <v>11</v>
      </c>
    </row>
    <row r="2" spans="2:19" x14ac:dyDescent="0.45">
      <c r="B2" s="14">
        <v>900</v>
      </c>
      <c r="C2" s="15">
        <v>1</v>
      </c>
      <c r="D2" s="47">
        <v>1.1500000000000001</v>
      </c>
      <c r="E2" s="15"/>
      <c r="F2" s="16">
        <v>381</v>
      </c>
      <c r="G2" s="16">
        <v>760</v>
      </c>
      <c r="H2" s="16">
        <v>1036</v>
      </c>
      <c r="I2" s="16">
        <v>1423</v>
      </c>
      <c r="J2" s="16"/>
      <c r="K2" s="17">
        <v>38.1</v>
      </c>
      <c r="L2" s="17">
        <v>38</v>
      </c>
      <c r="M2" s="17">
        <v>34.5</v>
      </c>
      <c r="N2" s="17">
        <v>37.299999999999997</v>
      </c>
      <c r="O2" s="17"/>
      <c r="P2" s="18"/>
      <c r="Q2" s="15"/>
      <c r="R2" s="15"/>
      <c r="S2" s="19"/>
    </row>
    <row r="3" spans="2:19" x14ac:dyDescent="0.45">
      <c r="B3" s="20">
        <v>900</v>
      </c>
      <c r="C3" s="21">
        <v>1</v>
      </c>
      <c r="D3" s="48">
        <v>1.2</v>
      </c>
      <c r="E3" s="21">
        <v>61</v>
      </c>
      <c r="F3" s="4">
        <v>519</v>
      </c>
      <c r="G3" s="4">
        <v>648</v>
      </c>
      <c r="H3" s="4">
        <v>861</v>
      </c>
      <c r="I3" s="4">
        <v>1225</v>
      </c>
      <c r="J3" s="4" t="s">
        <v>14</v>
      </c>
      <c r="K3" s="5">
        <v>51.9</v>
      </c>
      <c r="L3" s="5">
        <v>32.4</v>
      </c>
      <c r="M3" s="5">
        <v>28.7</v>
      </c>
      <c r="N3" s="5">
        <v>30.8</v>
      </c>
      <c r="O3" s="5">
        <v>33.1</v>
      </c>
      <c r="P3" s="6">
        <v>1.6</v>
      </c>
      <c r="Q3" s="7">
        <v>1726</v>
      </c>
      <c r="R3" s="7">
        <v>855</v>
      </c>
      <c r="S3" s="29"/>
    </row>
    <row r="4" spans="2:19" ht="14.65" thickBot="1" x14ac:dyDescent="0.5">
      <c r="B4" s="24">
        <v>900</v>
      </c>
      <c r="C4" s="25">
        <v>1</v>
      </c>
      <c r="D4" s="49">
        <v>1.2</v>
      </c>
      <c r="E4" s="25"/>
      <c r="F4" s="26">
        <v>438</v>
      </c>
      <c r="G4" s="26" t="s">
        <v>12</v>
      </c>
      <c r="H4" s="26" t="s">
        <v>15</v>
      </c>
      <c r="I4" s="26" t="s">
        <v>15</v>
      </c>
      <c r="J4" s="26" t="s">
        <v>15</v>
      </c>
      <c r="K4" s="44">
        <v>43.8</v>
      </c>
      <c r="L4" s="44">
        <v>40.1</v>
      </c>
      <c r="M4" s="44"/>
      <c r="N4" s="44"/>
      <c r="O4" s="44"/>
      <c r="P4" s="27">
        <v>1.61</v>
      </c>
      <c r="Q4" s="25">
        <v>994</v>
      </c>
      <c r="R4" s="25">
        <v>882</v>
      </c>
      <c r="S4" s="28"/>
    </row>
    <row r="5" spans="2:19" ht="14.65" thickBot="1" x14ac:dyDescent="0.5">
      <c r="B5" s="20">
        <v>100</v>
      </c>
      <c r="C5" s="21">
        <v>1</v>
      </c>
      <c r="D5" s="48">
        <v>3</v>
      </c>
      <c r="E5" s="21">
        <v>21</v>
      </c>
      <c r="F5" s="32" t="s">
        <v>36</v>
      </c>
      <c r="G5" s="32" t="s">
        <v>15</v>
      </c>
      <c r="H5" s="32" t="s">
        <v>15</v>
      </c>
      <c r="I5" s="32"/>
      <c r="J5" s="32"/>
      <c r="K5" s="43">
        <v>21</v>
      </c>
      <c r="L5" s="43"/>
      <c r="M5" s="43"/>
      <c r="N5" s="43"/>
      <c r="O5" s="43"/>
      <c r="P5" s="22">
        <v>0.5</v>
      </c>
      <c r="Q5" s="21"/>
      <c r="R5" s="21"/>
      <c r="S5" s="23"/>
    </row>
    <row r="6" spans="2:19" x14ac:dyDescent="0.45">
      <c r="B6" s="14">
        <v>100</v>
      </c>
      <c r="C6" s="15">
        <v>2</v>
      </c>
      <c r="D6" s="47">
        <v>1</v>
      </c>
      <c r="E6" s="15" t="s">
        <v>15</v>
      </c>
      <c r="F6" s="16"/>
      <c r="G6" s="16"/>
      <c r="H6" s="16"/>
      <c r="I6" s="16"/>
      <c r="J6" s="16"/>
      <c r="K6" s="42"/>
      <c r="L6" s="42"/>
      <c r="M6" s="42"/>
      <c r="N6" s="42"/>
      <c r="O6" s="42"/>
      <c r="P6" s="18"/>
      <c r="Q6" s="15"/>
      <c r="R6" s="15"/>
      <c r="S6" s="19"/>
    </row>
    <row r="7" spans="2:19" x14ac:dyDescent="0.45">
      <c r="B7" s="20">
        <v>100</v>
      </c>
      <c r="C7" s="21">
        <v>2</v>
      </c>
      <c r="D7" s="48">
        <v>1.4</v>
      </c>
      <c r="E7" s="21">
        <v>160</v>
      </c>
      <c r="F7" s="13" t="s">
        <v>87</v>
      </c>
      <c r="G7" s="13"/>
      <c r="H7" s="13"/>
      <c r="I7" s="13"/>
      <c r="J7" s="13"/>
      <c r="K7" s="39">
        <f>566/4</f>
        <v>141.5</v>
      </c>
      <c r="L7" s="39"/>
      <c r="M7" s="39"/>
      <c r="N7" s="39"/>
      <c r="O7" s="39"/>
      <c r="P7" s="22">
        <v>1.6</v>
      </c>
      <c r="Q7" s="21"/>
      <c r="R7" s="21"/>
      <c r="S7" s="23"/>
    </row>
    <row r="8" spans="2:19" x14ac:dyDescent="0.45">
      <c r="B8" s="20">
        <v>100</v>
      </c>
      <c r="C8" s="21">
        <v>2</v>
      </c>
      <c r="D8" s="48">
        <v>1.5</v>
      </c>
      <c r="E8" s="21">
        <v>23</v>
      </c>
      <c r="F8" s="13" t="s">
        <v>86</v>
      </c>
      <c r="G8" s="13"/>
      <c r="H8" s="13"/>
      <c r="I8" s="13"/>
      <c r="J8" s="13"/>
      <c r="K8" s="39">
        <v>67</v>
      </c>
      <c r="L8" s="39"/>
      <c r="M8" s="39"/>
      <c r="N8" s="39"/>
      <c r="O8" s="39"/>
      <c r="P8" s="22">
        <v>1</v>
      </c>
      <c r="Q8" s="21"/>
      <c r="R8" s="21"/>
      <c r="S8" s="23"/>
    </row>
    <row r="9" spans="2:19" x14ac:dyDescent="0.45">
      <c r="B9" s="20">
        <v>100</v>
      </c>
      <c r="C9" s="21">
        <v>2</v>
      </c>
      <c r="D9" s="48">
        <v>1.7999999999999998</v>
      </c>
      <c r="E9" s="21">
        <v>2</v>
      </c>
      <c r="F9" s="4" t="s">
        <v>17</v>
      </c>
      <c r="G9" s="4" t="s">
        <v>15</v>
      </c>
      <c r="H9" s="4"/>
      <c r="I9" s="4"/>
      <c r="J9" s="4"/>
      <c r="K9" s="41">
        <f>631/6</f>
        <v>105.16666666666667</v>
      </c>
      <c r="L9" s="40"/>
      <c r="M9" s="40"/>
      <c r="N9" s="40"/>
      <c r="O9" s="40"/>
      <c r="P9" s="22">
        <v>1.1399999999999999</v>
      </c>
      <c r="Q9" s="21" t="s">
        <v>18</v>
      </c>
      <c r="R9" s="21">
        <v>1.1399999999999999</v>
      </c>
      <c r="S9" s="23"/>
    </row>
    <row r="10" spans="2:19" x14ac:dyDescent="0.45">
      <c r="B10" s="20">
        <v>100</v>
      </c>
      <c r="C10" s="21">
        <v>2</v>
      </c>
      <c r="D10" s="48">
        <v>1.7999999999999998</v>
      </c>
      <c r="E10" s="21" t="s">
        <v>15</v>
      </c>
      <c r="F10" s="4"/>
      <c r="G10" s="4"/>
      <c r="H10" s="4"/>
      <c r="I10" s="4"/>
      <c r="J10" s="4"/>
      <c r="K10" s="40"/>
      <c r="L10" s="40"/>
      <c r="M10" s="40"/>
      <c r="N10" s="40"/>
      <c r="O10" s="40"/>
      <c r="P10" s="22"/>
      <c r="Q10" s="21"/>
      <c r="R10" s="21"/>
      <c r="S10" s="23"/>
    </row>
    <row r="11" spans="2:19" x14ac:dyDescent="0.45">
      <c r="B11" s="20">
        <v>100</v>
      </c>
      <c r="C11" s="21">
        <v>2</v>
      </c>
      <c r="D11" s="48">
        <v>1.9</v>
      </c>
      <c r="E11" s="21">
        <v>114</v>
      </c>
      <c r="F11" s="4" t="s">
        <v>19</v>
      </c>
      <c r="G11" s="4"/>
      <c r="H11" s="4"/>
      <c r="I11" s="4"/>
      <c r="J11" s="4"/>
      <c r="K11" s="40">
        <v>114</v>
      </c>
      <c r="L11" s="40"/>
      <c r="M11" s="40"/>
      <c r="N11" s="40"/>
      <c r="O11" s="40"/>
      <c r="P11" s="22">
        <v>0.5</v>
      </c>
      <c r="Q11" s="21"/>
      <c r="R11" s="21">
        <f>AVERAGE(P11:P12)</f>
        <v>0.625</v>
      </c>
      <c r="S11" s="23"/>
    </row>
    <row r="12" spans="2:19" x14ac:dyDescent="0.45">
      <c r="B12" s="20">
        <v>100</v>
      </c>
      <c r="C12" s="21">
        <v>2</v>
      </c>
      <c r="D12" s="48">
        <v>1.9</v>
      </c>
      <c r="E12" s="21">
        <v>28</v>
      </c>
      <c r="F12" s="4" t="s">
        <v>20</v>
      </c>
      <c r="G12" s="4"/>
      <c r="H12" s="4"/>
      <c r="I12" s="4"/>
      <c r="J12" s="4"/>
      <c r="K12" s="41">
        <f>437/3</f>
        <v>145.66666666666666</v>
      </c>
      <c r="L12" s="40"/>
      <c r="M12" s="40"/>
      <c r="N12" s="40"/>
      <c r="O12" s="40"/>
      <c r="P12" s="22">
        <v>0.75</v>
      </c>
      <c r="Q12" s="21"/>
      <c r="R12" s="21"/>
      <c r="S12" s="23"/>
    </row>
    <row r="13" spans="2:19" x14ac:dyDescent="0.45">
      <c r="B13" s="20">
        <v>100</v>
      </c>
      <c r="C13" s="21">
        <v>2</v>
      </c>
      <c r="D13" s="48">
        <v>1.9</v>
      </c>
      <c r="E13" s="21" t="s">
        <v>15</v>
      </c>
      <c r="F13" s="4"/>
      <c r="G13" s="4"/>
      <c r="H13" s="4"/>
      <c r="I13" s="4"/>
      <c r="J13" s="4"/>
      <c r="K13" s="40"/>
      <c r="L13" s="40"/>
      <c r="M13" s="40"/>
      <c r="N13" s="40"/>
      <c r="O13" s="40"/>
      <c r="P13" s="22"/>
      <c r="Q13" s="21"/>
      <c r="R13" s="21"/>
      <c r="S13" s="23"/>
    </row>
    <row r="14" spans="2:19" x14ac:dyDescent="0.45">
      <c r="B14" s="20">
        <v>100</v>
      </c>
      <c r="C14" s="21">
        <v>2</v>
      </c>
      <c r="D14" s="48">
        <v>1.9</v>
      </c>
      <c r="E14" s="21" t="s">
        <v>15</v>
      </c>
      <c r="F14" s="4"/>
      <c r="G14" s="4"/>
      <c r="H14" s="4"/>
      <c r="I14" s="4"/>
      <c r="J14" s="4"/>
      <c r="K14" s="40"/>
      <c r="L14" s="40"/>
      <c r="M14" s="40"/>
      <c r="N14" s="40"/>
      <c r="O14" s="40"/>
      <c r="P14" s="22"/>
      <c r="Q14" s="21"/>
      <c r="R14" s="21"/>
      <c r="S14" s="23"/>
    </row>
    <row r="15" spans="2:19" x14ac:dyDescent="0.45">
      <c r="B15" s="20">
        <v>100</v>
      </c>
      <c r="C15" s="21">
        <v>2</v>
      </c>
      <c r="D15" s="48">
        <v>1.9500000000000002</v>
      </c>
      <c r="E15" s="21">
        <v>46</v>
      </c>
      <c r="F15" s="4" t="s">
        <v>21</v>
      </c>
      <c r="G15" s="4"/>
      <c r="H15" s="4"/>
      <c r="I15" s="4"/>
      <c r="J15" s="4"/>
      <c r="K15" s="41">
        <f>530/6</f>
        <v>88.333333333333329</v>
      </c>
      <c r="L15" s="40"/>
      <c r="M15" s="40"/>
      <c r="N15" s="40"/>
      <c r="O15" s="40"/>
      <c r="P15" s="22">
        <v>0.86</v>
      </c>
      <c r="Q15" s="21" t="s">
        <v>22</v>
      </c>
      <c r="R15" s="21">
        <v>0.86</v>
      </c>
      <c r="S15" s="23"/>
    </row>
    <row r="16" spans="2:19" x14ac:dyDescent="0.45">
      <c r="B16" s="20">
        <v>100</v>
      </c>
      <c r="C16" s="21">
        <v>2</v>
      </c>
      <c r="D16" s="48">
        <v>1.9500000000000002</v>
      </c>
      <c r="E16" s="21" t="s">
        <v>15</v>
      </c>
      <c r="F16" s="4"/>
      <c r="G16" s="4"/>
      <c r="H16" s="4"/>
      <c r="I16" s="4"/>
      <c r="J16" s="4"/>
      <c r="K16" s="40"/>
      <c r="L16" s="40"/>
      <c r="M16" s="40"/>
      <c r="N16" s="40"/>
      <c r="O16" s="40"/>
      <c r="P16" s="22"/>
      <c r="Q16" s="21"/>
      <c r="R16" s="21"/>
      <c r="S16" s="23"/>
    </row>
    <row r="17" spans="2:19" x14ac:dyDescent="0.45">
      <c r="B17" s="20">
        <v>100</v>
      </c>
      <c r="C17" s="21">
        <v>2</v>
      </c>
      <c r="D17" s="48">
        <v>2</v>
      </c>
      <c r="E17" s="21">
        <v>15</v>
      </c>
      <c r="F17" s="4">
        <v>469</v>
      </c>
      <c r="G17" s="4">
        <v>757</v>
      </c>
      <c r="H17" s="4">
        <v>954</v>
      </c>
      <c r="I17" s="4">
        <v>1269</v>
      </c>
      <c r="J17" s="4">
        <v>1596</v>
      </c>
      <c r="K17" s="5">
        <f>F17/10</f>
        <v>46.9</v>
      </c>
      <c r="L17" s="5">
        <f>G17/20</f>
        <v>37.85</v>
      </c>
      <c r="M17" s="5">
        <f>H17/30</f>
        <v>31.8</v>
      </c>
      <c r="N17" s="5">
        <f>I17/40</f>
        <v>31.725000000000001</v>
      </c>
      <c r="O17" s="5">
        <f>J17/50</f>
        <v>31.92</v>
      </c>
      <c r="P17" s="22">
        <v>1.61</v>
      </c>
      <c r="Q17" s="21"/>
      <c r="R17" s="21">
        <f>AVERAGE(P17:P18)</f>
        <v>1.7749999999999999</v>
      </c>
      <c r="S17" s="23"/>
    </row>
    <row r="18" spans="2:19" x14ac:dyDescent="0.45">
      <c r="B18" s="20">
        <v>100</v>
      </c>
      <c r="C18" s="21">
        <v>2</v>
      </c>
      <c r="D18" s="48">
        <v>2</v>
      </c>
      <c r="E18" s="21">
        <v>22</v>
      </c>
      <c r="F18" s="4">
        <v>260</v>
      </c>
      <c r="G18" s="4">
        <v>462</v>
      </c>
      <c r="H18" s="4">
        <v>592</v>
      </c>
      <c r="I18" s="4">
        <v>777</v>
      </c>
      <c r="J18" s="4">
        <v>973</v>
      </c>
      <c r="K18" s="5">
        <f>F18/10</f>
        <v>26</v>
      </c>
      <c r="L18" s="5">
        <f>G18/20</f>
        <v>23.1</v>
      </c>
      <c r="M18" s="8">
        <f>H18/30</f>
        <v>19.733333333333334</v>
      </c>
      <c r="N18" s="8">
        <f>I18/40</f>
        <v>19.425000000000001</v>
      </c>
      <c r="O18" s="5">
        <f>J18/50</f>
        <v>19.46</v>
      </c>
      <c r="P18" s="22">
        <v>1.94</v>
      </c>
      <c r="Q18" s="21"/>
      <c r="R18" s="21"/>
      <c r="S18" s="23"/>
    </row>
    <row r="19" spans="2:19" x14ac:dyDescent="0.45">
      <c r="B19" s="20">
        <v>100</v>
      </c>
      <c r="C19" s="21">
        <v>2</v>
      </c>
      <c r="D19" s="48">
        <v>2</v>
      </c>
      <c r="E19" s="21" t="s">
        <v>15</v>
      </c>
      <c r="F19" s="4"/>
      <c r="G19" s="4"/>
      <c r="H19" s="4"/>
      <c r="I19" s="4"/>
      <c r="J19" s="4"/>
      <c r="K19" s="40"/>
      <c r="L19" s="40"/>
      <c r="M19" s="40"/>
      <c r="N19" s="40"/>
      <c r="O19" s="40"/>
      <c r="P19" s="22"/>
      <c r="Q19" s="21"/>
      <c r="R19" s="21"/>
      <c r="S19" s="23"/>
    </row>
    <row r="20" spans="2:19" x14ac:dyDescent="0.45">
      <c r="B20" s="20">
        <v>100</v>
      </c>
      <c r="C20" s="21">
        <v>2</v>
      </c>
      <c r="D20" s="48">
        <v>2</v>
      </c>
      <c r="E20" s="21" t="s">
        <v>15</v>
      </c>
      <c r="F20" s="4"/>
      <c r="G20" s="4"/>
      <c r="H20" s="4"/>
      <c r="I20" s="4"/>
      <c r="J20" s="4"/>
      <c r="K20" s="40"/>
      <c r="L20" s="40"/>
      <c r="M20" s="40"/>
      <c r="N20" s="40"/>
      <c r="O20" s="40"/>
      <c r="P20" s="22"/>
      <c r="Q20" s="21"/>
      <c r="R20" s="21"/>
      <c r="S20" s="23"/>
    </row>
    <row r="21" spans="2:19" x14ac:dyDescent="0.45">
      <c r="B21" s="20">
        <v>100</v>
      </c>
      <c r="C21" s="21">
        <v>2</v>
      </c>
      <c r="D21" s="48">
        <v>2.1</v>
      </c>
      <c r="E21" s="21">
        <v>127</v>
      </c>
      <c r="F21" s="4">
        <v>764</v>
      </c>
      <c r="G21" s="4">
        <v>1078</v>
      </c>
      <c r="H21" s="4">
        <v>1300</v>
      </c>
      <c r="I21" s="4">
        <v>1434</v>
      </c>
      <c r="J21" s="4" t="s">
        <v>89</v>
      </c>
      <c r="K21" s="8">
        <f>F21/10</f>
        <v>76.400000000000006</v>
      </c>
      <c r="L21" s="8">
        <f>G21/20</f>
        <v>53.9</v>
      </c>
      <c r="M21" s="8">
        <f>H21/30</f>
        <v>43.333333333333336</v>
      </c>
      <c r="N21" s="8">
        <f>I21/40</f>
        <v>35.85</v>
      </c>
      <c r="O21" s="8">
        <f>1629/49</f>
        <v>33.244897959183675</v>
      </c>
      <c r="P21" s="22">
        <v>1.56</v>
      </c>
      <c r="Q21" s="21"/>
      <c r="R21" s="21"/>
      <c r="S21" s="23"/>
    </row>
    <row r="22" spans="2:19" x14ac:dyDescent="0.45">
      <c r="B22" s="20">
        <v>100</v>
      </c>
      <c r="C22" s="21">
        <v>2</v>
      </c>
      <c r="D22" s="48">
        <v>2.2000000000000002</v>
      </c>
      <c r="E22" s="21">
        <v>102</v>
      </c>
      <c r="F22" s="4">
        <v>405</v>
      </c>
      <c r="G22" s="4">
        <v>567</v>
      </c>
      <c r="H22" s="4">
        <v>771</v>
      </c>
      <c r="I22" s="4">
        <v>902</v>
      </c>
      <c r="J22" s="4">
        <v>1103</v>
      </c>
      <c r="K22" s="8">
        <f>F22/10</f>
        <v>40.5</v>
      </c>
      <c r="L22" s="8">
        <f>G22/20</f>
        <v>28.35</v>
      </c>
      <c r="M22" s="8">
        <f>H22/30</f>
        <v>25.7</v>
      </c>
      <c r="N22" s="8">
        <f>I22/40</f>
        <v>22.55</v>
      </c>
      <c r="O22" s="8">
        <f>1629/49</f>
        <v>33.244897959183675</v>
      </c>
      <c r="P22" s="22">
        <v>1.79</v>
      </c>
      <c r="Q22" s="21"/>
      <c r="R22" s="21"/>
      <c r="S22" s="23"/>
    </row>
    <row r="23" spans="2:19" x14ac:dyDescent="0.45">
      <c r="B23" s="20">
        <v>100</v>
      </c>
      <c r="C23" s="21">
        <v>2</v>
      </c>
      <c r="D23" s="48">
        <v>2.2999999999999998</v>
      </c>
      <c r="E23" s="21">
        <v>47</v>
      </c>
      <c r="F23" s="4">
        <v>306</v>
      </c>
      <c r="G23" s="4">
        <v>644</v>
      </c>
      <c r="H23" s="4">
        <v>948</v>
      </c>
      <c r="I23" s="4">
        <v>1271</v>
      </c>
      <c r="J23" s="4" t="s">
        <v>92</v>
      </c>
      <c r="K23" s="8">
        <f>F23/10</f>
        <v>30.6</v>
      </c>
      <c r="L23" s="8">
        <f>G23/20</f>
        <v>32.200000000000003</v>
      </c>
      <c r="M23" s="8">
        <f>H23/30</f>
        <v>31.6</v>
      </c>
      <c r="N23" s="8">
        <f>I23/40</f>
        <v>31.774999999999999</v>
      </c>
      <c r="O23" s="8">
        <f>1673/49</f>
        <v>34.142857142857146</v>
      </c>
      <c r="P23" s="22">
        <v>1.32</v>
      </c>
      <c r="Q23" s="21"/>
      <c r="R23" s="21"/>
      <c r="S23" s="23"/>
    </row>
    <row r="24" spans="2:19" x14ac:dyDescent="0.45">
      <c r="B24" s="20">
        <v>100</v>
      </c>
      <c r="C24" s="21">
        <v>2</v>
      </c>
      <c r="D24" s="48">
        <v>2.4</v>
      </c>
      <c r="E24" s="21">
        <v>40</v>
      </c>
      <c r="F24" s="4">
        <v>321</v>
      </c>
      <c r="G24" s="4">
        <v>513</v>
      </c>
      <c r="H24" s="4">
        <v>558</v>
      </c>
      <c r="I24" s="4">
        <v>707</v>
      </c>
      <c r="J24" s="4">
        <v>759</v>
      </c>
      <c r="K24" s="8">
        <f>F24/10</f>
        <v>32.1</v>
      </c>
      <c r="L24" s="8">
        <f>G24/20</f>
        <v>25.65</v>
      </c>
      <c r="M24" s="8">
        <f>H24/30</f>
        <v>18.600000000000001</v>
      </c>
      <c r="N24" s="8">
        <f>I24/40</f>
        <v>17.675000000000001</v>
      </c>
      <c r="O24" s="8">
        <f>J24/50</f>
        <v>15.18</v>
      </c>
      <c r="P24" s="22">
        <v>2.4700000000000002</v>
      </c>
      <c r="Q24" s="21"/>
      <c r="R24" s="21"/>
      <c r="S24" s="23"/>
    </row>
    <row r="25" spans="2:19" x14ac:dyDescent="0.45">
      <c r="B25" s="20">
        <v>100</v>
      </c>
      <c r="C25" s="21">
        <v>2</v>
      </c>
      <c r="D25" s="48">
        <v>2.5</v>
      </c>
      <c r="E25" s="21">
        <v>101</v>
      </c>
      <c r="F25" s="4">
        <v>358</v>
      </c>
      <c r="G25" s="4">
        <v>498</v>
      </c>
      <c r="H25" s="4">
        <v>590</v>
      </c>
      <c r="I25" s="4">
        <v>724</v>
      </c>
      <c r="J25" s="4">
        <v>803</v>
      </c>
      <c r="K25" s="8">
        <f>F25/10</f>
        <v>35.799999999999997</v>
      </c>
      <c r="L25" s="8">
        <f>G25/20</f>
        <v>24.9</v>
      </c>
      <c r="M25" s="8">
        <f>H25/30</f>
        <v>19.666666666666668</v>
      </c>
      <c r="N25" s="8">
        <f>I25/40</f>
        <v>18.100000000000001</v>
      </c>
      <c r="O25" s="8">
        <f>J25/50</f>
        <v>16.059999999999999</v>
      </c>
      <c r="P25" s="22">
        <v>2.38</v>
      </c>
      <c r="Q25" s="21"/>
      <c r="R25" s="21">
        <v>2.38</v>
      </c>
      <c r="S25" s="23"/>
    </row>
    <row r="26" spans="2:19" x14ac:dyDescent="0.45">
      <c r="B26" s="20">
        <v>100</v>
      </c>
      <c r="C26" s="21">
        <v>2</v>
      </c>
      <c r="D26" s="48">
        <v>3</v>
      </c>
      <c r="E26" s="21">
        <v>81</v>
      </c>
      <c r="F26" s="4">
        <v>238</v>
      </c>
      <c r="G26" s="4">
        <v>428</v>
      </c>
      <c r="H26" s="4">
        <v>579</v>
      </c>
      <c r="I26" s="4">
        <v>690</v>
      </c>
      <c r="J26" s="4">
        <v>882</v>
      </c>
      <c r="K26" s="5">
        <v>23.8</v>
      </c>
      <c r="L26" s="5">
        <v>21.4</v>
      </c>
      <c r="M26" s="5">
        <v>19.3</v>
      </c>
      <c r="N26" s="5">
        <v>17.3</v>
      </c>
      <c r="O26" s="5">
        <v>17.600000000000001</v>
      </c>
      <c r="P26" s="22">
        <v>1.38</v>
      </c>
      <c r="Q26" s="21"/>
      <c r="R26" s="21">
        <f>AVERAGE(P26:P30)</f>
        <v>1.5580000000000001</v>
      </c>
      <c r="S26" s="23"/>
    </row>
    <row r="27" spans="2:19" x14ac:dyDescent="0.45">
      <c r="B27" s="20">
        <v>100</v>
      </c>
      <c r="C27" s="21">
        <v>2</v>
      </c>
      <c r="D27" s="48">
        <v>3</v>
      </c>
      <c r="E27" s="21">
        <v>17</v>
      </c>
      <c r="F27" s="4">
        <v>779</v>
      </c>
      <c r="G27" s="4">
        <v>1088</v>
      </c>
      <c r="H27" s="4">
        <v>1293</v>
      </c>
      <c r="I27" s="4">
        <v>1798</v>
      </c>
      <c r="J27" s="4">
        <v>2058</v>
      </c>
      <c r="K27" s="8">
        <f t="shared" ref="K27:K35" si="0">F27/10</f>
        <v>77.900000000000006</v>
      </c>
      <c r="L27" s="8">
        <f t="shared" ref="L27:L35" si="1">G27/20</f>
        <v>54.4</v>
      </c>
      <c r="M27" s="8">
        <f t="shared" ref="M27:M35" si="2">H27/30</f>
        <v>43.1</v>
      </c>
      <c r="N27" s="8">
        <f t="shared" ref="N27:N35" si="3">I27/40</f>
        <v>44.95</v>
      </c>
      <c r="O27" s="8">
        <f t="shared" ref="O27:O35" si="4">J27/50</f>
        <v>41.16</v>
      </c>
      <c r="P27" s="22">
        <v>1.44</v>
      </c>
      <c r="Q27" s="21"/>
      <c r="R27" s="21"/>
      <c r="S27" s="23"/>
    </row>
    <row r="28" spans="2:19" x14ac:dyDescent="0.45">
      <c r="B28" s="20">
        <v>100</v>
      </c>
      <c r="C28" s="21">
        <v>2</v>
      </c>
      <c r="D28" s="48">
        <v>3</v>
      </c>
      <c r="E28" s="21">
        <v>59</v>
      </c>
      <c r="F28" s="4">
        <v>450</v>
      </c>
      <c r="G28" s="4">
        <v>650</v>
      </c>
      <c r="H28" s="4">
        <v>849</v>
      </c>
      <c r="I28" s="4">
        <v>990</v>
      </c>
      <c r="J28" s="4">
        <v>1153</v>
      </c>
      <c r="K28" s="8">
        <f t="shared" si="0"/>
        <v>45</v>
      </c>
      <c r="L28" s="8">
        <f t="shared" si="1"/>
        <v>32.5</v>
      </c>
      <c r="M28" s="8">
        <f t="shared" si="2"/>
        <v>28.3</v>
      </c>
      <c r="N28" s="8">
        <f t="shared" si="3"/>
        <v>24.75</v>
      </c>
      <c r="O28" s="8">
        <f t="shared" si="4"/>
        <v>23.06</v>
      </c>
      <c r="P28" s="22">
        <v>1.48</v>
      </c>
      <c r="Q28" s="21"/>
      <c r="R28" s="21"/>
      <c r="S28" s="23"/>
    </row>
    <row r="29" spans="2:19" x14ac:dyDescent="0.45">
      <c r="B29" s="20">
        <v>100</v>
      </c>
      <c r="C29" s="21">
        <v>2</v>
      </c>
      <c r="D29" s="48">
        <v>3</v>
      </c>
      <c r="E29" s="21">
        <v>24</v>
      </c>
      <c r="F29" s="4">
        <v>237</v>
      </c>
      <c r="G29" s="4">
        <v>379</v>
      </c>
      <c r="H29" s="4">
        <v>477</v>
      </c>
      <c r="I29" s="4">
        <v>573</v>
      </c>
      <c r="J29" s="4">
        <v>672</v>
      </c>
      <c r="K29" s="8">
        <f t="shared" si="0"/>
        <v>23.7</v>
      </c>
      <c r="L29" s="8">
        <f t="shared" si="1"/>
        <v>18.95</v>
      </c>
      <c r="M29" s="8">
        <f t="shared" si="2"/>
        <v>15.9</v>
      </c>
      <c r="N29" s="8">
        <f t="shared" si="3"/>
        <v>14.324999999999999</v>
      </c>
      <c r="O29" s="8">
        <f t="shared" si="4"/>
        <v>13.44</v>
      </c>
      <c r="P29" s="22">
        <v>1.79</v>
      </c>
      <c r="Q29" s="21"/>
      <c r="R29" s="21"/>
      <c r="S29" s="23"/>
    </row>
    <row r="30" spans="2:19" x14ac:dyDescent="0.45">
      <c r="B30" s="20">
        <v>100</v>
      </c>
      <c r="C30" s="21">
        <v>2</v>
      </c>
      <c r="D30" s="48">
        <v>3.5</v>
      </c>
      <c r="E30" s="21">
        <v>14</v>
      </c>
      <c r="F30" s="4">
        <v>345</v>
      </c>
      <c r="G30" s="4">
        <v>558</v>
      </c>
      <c r="H30" s="4">
        <v>740</v>
      </c>
      <c r="I30" s="4">
        <v>885</v>
      </c>
      <c r="J30" s="4">
        <v>975</v>
      </c>
      <c r="K30" s="8">
        <f t="shared" si="0"/>
        <v>34.5</v>
      </c>
      <c r="L30" s="8">
        <f t="shared" si="1"/>
        <v>27.9</v>
      </c>
      <c r="M30" s="8">
        <f t="shared" si="2"/>
        <v>24.666666666666668</v>
      </c>
      <c r="N30" s="8">
        <f t="shared" si="3"/>
        <v>22.125</v>
      </c>
      <c r="O30" s="8">
        <f t="shared" si="4"/>
        <v>19.5</v>
      </c>
      <c r="P30" s="22">
        <v>1.7</v>
      </c>
      <c r="Q30" s="21"/>
      <c r="R30" s="21">
        <f>AVERAGE(P30:P31)</f>
        <v>2.0150000000000001</v>
      </c>
      <c r="S30" s="23"/>
    </row>
    <row r="31" spans="2:19" x14ac:dyDescent="0.45">
      <c r="B31" s="20">
        <v>100</v>
      </c>
      <c r="C31" s="21">
        <v>2</v>
      </c>
      <c r="D31" s="48">
        <v>3.5</v>
      </c>
      <c r="E31" s="21">
        <v>63</v>
      </c>
      <c r="F31" s="4">
        <v>430</v>
      </c>
      <c r="G31" s="4">
        <v>615</v>
      </c>
      <c r="H31" s="4">
        <v>711</v>
      </c>
      <c r="I31" s="4">
        <v>751</v>
      </c>
      <c r="J31" s="4">
        <v>798</v>
      </c>
      <c r="K31" s="8">
        <f t="shared" si="0"/>
        <v>43</v>
      </c>
      <c r="L31" s="8">
        <f t="shared" si="1"/>
        <v>30.75</v>
      </c>
      <c r="M31" s="8">
        <f t="shared" si="2"/>
        <v>23.7</v>
      </c>
      <c r="N31" s="8">
        <f t="shared" si="3"/>
        <v>18.774999999999999</v>
      </c>
      <c r="O31" s="8">
        <f t="shared" si="4"/>
        <v>15.96</v>
      </c>
      <c r="P31" s="22">
        <v>2.33</v>
      </c>
      <c r="Q31" s="21"/>
      <c r="R31" s="21"/>
      <c r="S31" s="23"/>
    </row>
    <row r="32" spans="2:19" x14ac:dyDescent="0.45">
      <c r="B32" s="20">
        <v>100</v>
      </c>
      <c r="C32" s="21">
        <v>2</v>
      </c>
      <c r="D32" s="48">
        <v>4</v>
      </c>
      <c r="E32" s="21">
        <v>5</v>
      </c>
      <c r="F32" s="4">
        <v>272</v>
      </c>
      <c r="G32" s="4">
        <v>343</v>
      </c>
      <c r="H32" s="4">
        <v>409</v>
      </c>
      <c r="I32" s="4">
        <v>517</v>
      </c>
      <c r="J32" s="4">
        <v>588</v>
      </c>
      <c r="K32" s="8">
        <f t="shared" si="0"/>
        <v>27.2</v>
      </c>
      <c r="L32" s="8">
        <f t="shared" si="1"/>
        <v>17.149999999999999</v>
      </c>
      <c r="M32" s="8">
        <f t="shared" si="2"/>
        <v>13.633333333333333</v>
      </c>
      <c r="N32" s="8">
        <f t="shared" si="3"/>
        <v>12.925000000000001</v>
      </c>
      <c r="O32" s="8">
        <f t="shared" si="4"/>
        <v>11.76</v>
      </c>
      <c r="P32" s="22">
        <v>2.56</v>
      </c>
      <c r="Q32" s="21"/>
      <c r="R32" s="21">
        <v>2.56</v>
      </c>
      <c r="S32" s="23"/>
    </row>
    <row r="33" spans="2:48" x14ac:dyDescent="0.45">
      <c r="B33" s="20">
        <v>100</v>
      </c>
      <c r="C33" s="21">
        <v>2</v>
      </c>
      <c r="D33" s="48">
        <v>4.5</v>
      </c>
      <c r="E33" s="21">
        <v>0</v>
      </c>
      <c r="F33" s="4">
        <v>155</v>
      </c>
      <c r="G33" s="4">
        <v>256</v>
      </c>
      <c r="H33" s="4">
        <v>313</v>
      </c>
      <c r="I33" s="4">
        <v>347</v>
      </c>
      <c r="J33" s="4">
        <v>391</v>
      </c>
      <c r="K33" s="8">
        <f t="shared" si="0"/>
        <v>15.5</v>
      </c>
      <c r="L33" s="8">
        <f t="shared" si="1"/>
        <v>12.8</v>
      </c>
      <c r="M33" s="8">
        <f t="shared" si="2"/>
        <v>10.433333333333334</v>
      </c>
      <c r="N33" s="8">
        <f t="shared" si="3"/>
        <v>8.6750000000000007</v>
      </c>
      <c r="O33" s="8">
        <f t="shared" si="4"/>
        <v>7.82</v>
      </c>
      <c r="P33" s="22">
        <v>4.75</v>
      </c>
      <c r="Q33" s="21"/>
      <c r="R33" s="21">
        <v>4.75</v>
      </c>
      <c r="S33" s="23"/>
      <c r="V33" t="s">
        <v>77</v>
      </c>
    </row>
    <row r="34" spans="2:48" x14ac:dyDescent="0.45">
      <c r="B34" s="20">
        <v>100</v>
      </c>
      <c r="C34" s="21">
        <v>2</v>
      </c>
      <c r="D34" s="48">
        <v>5</v>
      </c>
      <c r="E34" s="21">
        <v>12</v>
      </c>
      <c r="F34" s="4">
        <v>172</v>
      </c>
      <c r="G34" s="4">
        <v>233</v>
      </c>
      <c r="H34" s="4">
        <v>273</v>
      </c>
      <c r="I34" s="4">
        <v>307</v>
      </c>
      <c r="J34" s="4">
        <v>344</v>
      </c>
      <c r="K34" s="8">
        <f t="shared" si="0"/>
        <v>17.2</v>
      </c>
      <c r="L34" s="8">
        <f t="shared" si="1"/>
        <v>11.65</v>
      </c>
      <c r="M34" s="8">
        <f t="shared" si="2"/>
        <v>9.1</v>
      </c>
      <c r="N34" s="8">
        <f t="shared" si="3"/>
        <v>7.6749999999999998</v>
      </c>
      <c r="O34" s="8">
        <f t="shared" si="4"/>
        <v>6.88</v>
      </c>
      <c r="P34" s="22">
        <v>5.4</v>
      </c>
      <c r="Q34" s="21" t="s">
        <v>16</v>
      </c>
      <c r="R34" s="21">
        <v>5.4</v>
      </c>
      <c r="S34" s="23"/>
      <c r="V34" t="s">
        <v>62</v>
      </c>
      <c r="W34" t="s">
        <v>63</v>
      </c>
      <c r="X34" t="s">
        <v>64</v>
      </c>
      <c r="Y34" t="s">
        <v>65</v>
      </c>
      <c r="Z34" t="s">
        <v>66</v>
      </c>
      <c r="AA34" t="s">
        <v>67</v>
      </c>
      <c r="AB34" t="s">
        <v>68</v>
      </c>
      <c r="AC34" t="s">
        <v>71</v>
      </c>
      <c r="AD34" t="s">
        <v>72</v>
      </c>
      <c r="AE34" t="s">
        <v>73</v>
      </c>
      <c r="AF34" t="s">
        <v>74</v>
      </c>
      <c r="AG34" t="s">
        <v>75</v>
      </c>
      <c r="AH34" t="s">
        <v>76</v>
      </c>
      <c r="AI34" t="s">
        <v>78</v>
      </c>
      <c r="AJ34" t="s">
        <v>79</v>
      </c>
      <c r="AK34" t="s">
        <v>69</v>
      </c>
      <c r="AL34" t="s">
        <v>88</v>
      </c>
      <c r="AM34" t="s">
        <v>90</v>
      </c>
      <c r="AN34" t="s">
        <v>91</v>
      </c>
      <c r="AO34" t="s">
        <v>93</v>
      </c>
      <c r="AP34" t="s">
        <v>80</v>
      </c>
      <c r="AQ34" t="s">
        <v>81</v>
      </c>
      <c r="AR34" t="s">
        <v>82</v>
      </c>
      <c r="AS34" t="s">
        <v>70</v>
      </c>
      <c r="AT34" t="s">
        <v>83</v>
      </c>
      <c r="AU34" t="s">
        <v>84</v>
      </c>
      <c r="AV34" t="s">
        <v>85</v>
      </c>
    </row>
    <row r="35" spans="2:48" x14ac:dyDescent="0.45">
      <c r="B35" s="20">
        <v>100</v>
      </c>
      <c r="C35" s="21">
        <v>2</v>
      </c>
      <c r="D35" s="48">
        <v>10</v>
      </c>
      <c r="E35" s="21">
        <v>86</v>
      </c>
      <c r="F35" s="11">
        <v>441</v>
      </c>
      <c r="G35" s="11">
        <v>533</v>
      </c>
      <c r="H35" s="11">
        <v>578</v>
      </c>
      <c r="I35" s="11">
        <v>604</v>
      </c>
      <c r="J35" s="11">
        <v>643</v>
      </c>
      <c r="K35" s="8">
        <f t="shared" si="0"/>
        <v>44.1</v>
      </c>
      <c r="L35" s="8">
        <f t="shared" si="1"/>
        <v>26.65</v>
      </c>
      <c r="M35" s="8">
        <f t="shared" si="2"/>
        <v>19.266666666666666</v>
      </c>
      <c r="N35" s="8">
        <f t="shared" si="3"/>
        <v>15.1</v>
      </c>
      <c r="O35" s="8">
        <f t="shared" si="4"/>
        <v>12.86</v>
      </c>
      <c r="P35" s="22">
        <v>3.75</v>
      </c>
      <c r="Q35" s="21"/>
      <c r="R35" s="21">
        <f>AVERAGE(P35:P38)</f>
        <v>5.8125</v>
      </c>
      <c r="S35" s="23"/>
      <c r="V35" t="s">
        <v>62</v>
      </c>
      <c r="W35">
        <v>0.5</v>
      </c>
      <c r="X35">
        <v>0.6</v>
      </c>
      <c r="Y35">
        <v>0.7</v>
      </c>
      <c r="Z35">
        <v>0.8</v>
      </c>
      <c r="AA35">
        <v>0.9</v>
      </c>
      <c r="AB35">
        <v>1</v>
      </c>
      <c r="AC35">
        <v>1.1000000000000001</v>
      </c>
      <c r="AD35">
        <v>1.2</v>
      </c>
      <c r="AE35">
        <v>1.3</v>
      </c>
      <c r="AF35">
        <v>1.4</v>
      </c>
      <c r="AG35">
        <v>1.5</v>
      </c>
      <c r="AH35">
        <v>1.8</v>
      </c>
      <c r="AI35">
        <v>1.9</v>
      </c>
      <c r="AJ35">
        <v>1.95</v>
      </c>
      <c r="AK35">
        <v>2</v>
      </c>
      <c r="AL35">
        <v>2.1</v>
      </c>
      <c r="AM35">
        <v>2.2000000000000002</v>
      </c>
      <c r="AN35">
        <v>2.2999999999999998</v>
      </c>
      <c r="AO35">
        <v>2.4</v>
      </c>
      <c r="AP35">
        <v>2.5</v>
      </c>
      <c r="AQ35">
        <v>3</v>
      </c>
      <c r="AR35">
        <v>3.5</v>
      </c>
      <c r="AS35">
        <v>4</v>
      </c>
      <c r="AT35">
        <v>4.5</v>
      </c>
      <c r="AU35">
        <v>5</v>
      </c>
      <c r="AV35">
        <v>10</v>
      </c>
    </row>
    <row r="36" spans="2:48" x14ac:dyDescent="0.45">
      <c r="B36" s="20">
        <v>100</v>
      </c>
      <c r="C36" s="21">
        <v>2</v>
      </c>
      <c r="D36" s="48">
        <v>10</v>
      </c>
      <c r="E36" s="21">
        <v>41</v>
      </c>
      <c r="F36" s="11">
        <v>214</v>
      </c>
      <c r="G36" s="11">
        <v>272</v>
      </c>
      <c r="H36" s="11">
        <v>305</v>
      </c>
      <c r="I36" s="11">
        <v>344</v>
      </c>
      <c r="J36" s="11">
        <v>365</v>
      </c>
      <c r="K36" s="5">
        <v>21.4</v>
      </c>
      <c r="L36" s="5">
        <v>13.6</v>
      </c>
      <c r="M36" s="5">
        <v>10.199999999999999</v>
      </c>
      <c r="N36" s="5">
        <v>8.3000000000000007</v>
      </c>
      <c r="O36" s="5">
        <v>7.3</v>
      </c>
      <c r="P36" s="22">
        <v>5</v>
      </c>
      <c r="Q36" s="21"/>
      <c r="R36" s="21"/>
      <c r="S36" s="23"/>
      <c r="V36" t="s">
        <v>96</v>
      </c>
      <c r="AG36">
        <v>1</v>
      </c>
      <c r="AH36">
        <v>1.1399999999999999</v>
      </c>
      <c r="AI36">
        <v>0.625</v>
      </c>
      <c r="AJ36">
        <v>0.86</v>
      </c>
      <c r="AK36">
        <v>1.7749999999999999</v>
      </c>
      <c r="AL36">
        <v>1.56</v>
      </c>
      <c r="AM36">
        <v>1.79</v>
      </c>
      <c r="AN36">
        <v>1.32</v>
      </c>
      <c r="AO36">
        <v>2.4700000000000002</v>
      </c>
      <c r="AP36">
        <v>2.38</v>
      </c>
      <c r="AQ36">
        <v>1.5580000000000001</v>
      </c>
      <c r="AR36">
        <v>2.0150000000000001</v>
      </c>
      <c r="AS36">
        <v>2.56</v>
      </c>
      <c r="AT36">
        <v>4.75</v>
      </c>
      <c r="AU36">
        <v>5.4</v>
      </c>
      <c r="AV36">
        <v>5.8125</v>
      </c>
    </row>
    <row r="37" spans="2:48" x14ac:dyDescent="0.45">
      <c r="B37" s="20">
        <v>100</v>
      </c>
      <c r="C37" s="21">
        <v>2</v>
      </c>
      <c r="D37" s="48">
        <v>10</v>
      </c>
      <c r="E37" s="21">
        <v>2</v>
      </c>
      <c r="F37" s="11">
        <v>131</v>
      </c>
      <c r="G37" s="11">
        <v>194</v>
      </c>
      <c r="H37" s="11">
        <v>218</v>
      </c>
      <c r="I37" s="11">
        <v>260</v>
      </c>
      <c r="J37" s="11">
        <v>291</v>
      </c>
      <c r="K37" s="8">
        <f>F37/10</f>
        <v>13.1</v>
      </c>
      <c r="L37" s="8">
        <f>G37/20</f>
        <v>9.6999999999999993</v>
      </c>
      <c r="M37" s="8">
        <f>H37/30</f>
        <v>7.2666666666666666</v>
      </c>
      <c r="N37" s="8">
        <f>I37/40</f>
        <v>6.5</v>
      </c>
      <c r="O37" s="8">
        <f>J37/50</f>
        <v>5.82</v>
      </c>
      <c r="P37" s="22">
        <v>7</v>
      </c>
      <c r="Q37" s="21"/>
      <c r="R37" s="21"/>
      <c r="S37" s="23"/>
      <c r="V37" t="s">
        <v>97</v>
      </c>
      <c r="AB37">
        <v>1.34</v>
      </c>
      <c r="AC37">
        <v>1.86</v>
      </c>
      <c r="AD37">
        <v>2.0099999999999998</v>
      </c>
      <c r="AE37">
        <v>1.6</v>
      </c>
      <c r="AF37">
        <v>1.94</v>
      </c>
      <c r="AG37">
        <v>2.2599999999999998</v>
      </c>
      <c r="AH37">
        <v>3.29</v>
      </c>
      <c r="AI37">
        <v>3.04</v>
      </c>
      <c r="AJ37">
        <v>4.1100000000000003</v>
      </c>
      <c r="AK37">
        <v>3.38</v>
      </c>
      <c r="AL37">
        <v>4.1399999999999997</v>
      </c>
      <c r="AM37">
        <v>2.5299999999999998</v>
      </c>
      <c r="AN37">
        <v>5</v>
      </c>
      <c r="AO37">
        <v>3.64</v>
      </c>
      <c r="AP37">
        <v>16</v>
      </c>
      <c r="AQ37">
        <v>7.67</v>
      </c>
      <c r="AR37">
        <v>10</v>
      </c>
      <c r="AS37">
        <v>6</v>
      </c>
      <c r="AT37">
        <v>6</v>
      </c>
      <c r="AU37">
        <v>10</v>
      </c>
      <c r="AV37">
        <v>13</v>
      </c>
    </row>
    <row r="38" spans="2:48" ht="14.65" thickBot="1" x14ac:dyDescent="0.5">
      <c r="B38" s="24">
        <v>100</v>
      </c>
      <c r="C38" s="25">
        <v>2</v>
      </c>
      <c r="D38" s="49">
        <v>10</v>
      </c>
      <c r="E38" s="25">
        <v>27</v>
      </c>
      <c r="F38" s="26">
        <v>221</v>
      </c>
      <c r="G38" s="26">
        <v>287</v>
      </c>
      <c r="H38" s="26">
        <v>323</v>
      </c>
      <c r="I38" s="26">
        <v>361</v>
      </c>
      <c r="J38" s="26">
        <v>401</v>
      </c>
      <c r="K38" s="50">
        <f>F38/10</f>
        <v>22.1</v>
      </c>
      <c r="L38" s="50">
        <f>G38/20</f>
        <v>14.35</v>
      </c>
      <c r="M38" s="50">
        <f>H38/30</f>
        <v>10.766666666666667</v>
      </c>
      <c r="N38" s="50">
        <f>I38/40</f>
        <v>9.0250000000000004</v>
      </c>
      <c r="O38" s="50">
        <f>J38/50</f>
        <v>8.02</v>
      </c>
      <c r="P38" s="27">
        <v>7.5</v>
      </c>
      <c r="Q38" s="25"/>
      <c r="R38" s="25"/>
      <c r="S38" s="28"/>
      <c r="V38" t="s">
        <v>98</v>
      </c>
      <c r="Y38">
        <v>1.75</v>
      </c>
      <c r="Z38">
        <v>2.09</v>
      </c>
      <c r="AA38">
        <v>1.96</v>
      </c>
      <c r="AB38">
        <v>2.2200000000000002</v>
      </c>
      <c r="AC38">
        <v>1.17</v>
      </c>
      <c r="AD38">
        <v>2.59</v>
      </c>
      <c r="AE38">
        <v>2.6</v>
      </c>
      <c r="AF38">
        <v>4.25</v>
      </c>
      <c r="AG38">
        <v>8.8000000000000007</v>
      </c>
      <c r="AH38">
        <v>10.67</v>
      </c>
      <c r="AI38">
        <v>9</v>
      </c>
    </row>
    <row r="39" spans="2:48" x14ac:dyDescent="0.45">
      <c r="B39" s="1">
        <v>100</v>
      </c>
      <c r="C39" s="1">
        <v>3</v>
      </c>
      <c r="D39" s="46">
        <v>1</v>
      </c>
      <c r="E39" s="1">
        <v>48</v>
      </c>
      <c r="F39" s="13" t="s">
        <v>28</v>
      </c>
      <c r="G39" s="35" t="s">
        <v>15</v>
      </c>
      <c r="H39" s="35" t="s">
        <v>15</v>
      </c>
      <c r="I39" s="35"/>
      <c r="J39" s="35"/>
      <c r="K39" s="39">
        <v>24.5</v>
      </c>
      <c r="L39" s="39"/>
      <c r="M39" s="39"/>
      <c r="N39" s="39"/>
      <c r="O39" s="39"/>
      <c r="P39" s="3">
        <v>1</v>
      </c>
      <c r="Q39" s="1" t="s">
        <v>29</v>
      </c>
      <c r="S39" s="1">
        <f>AVERAGE(P39:P42)</f>
        <v>1.34</v>
      </c>
      <c r="V39" t="s">
        <v>99</v>
      </c>
      <c r="W39">
        <v>1.67</v>
      </c>
      <c r="X39">
        <v>2.4900000000000002</v>
      </c>
      <c r="Y39">
        <v>2.04</v>
      </c>
      <c r="Z39">
        <v>3</v>
      </c>
      <c r="AA39">
        <v>2.36</v>
      </c>
      <c r="AB39">
        <v>2.58</v>
      </c>
      <c r="AC39">
        <v>3.75</v>
      </c>
      <c r="AD39">
        <v>6.83</v>
      </c>
      <c r="AE39">
        <v>4.25</v>
      </c>
      <c r="AF39">
        <v>5</v>
      </c>
      <c r="AG39">
        <v>8.67</v>
      </c>
      <c r="AH39">
        <v>7.75</v>
      </c>
      <c r="AI39">
        <v>13</v>
      </c>
    </row>
    <row r="40" spans="2:48" x14ac:dyDescent="0.45">
      <c r="B40" s="1">
        <v>100</v>
      </c>
      <c r="C40" s="1">
        <v>3</v>
      </c>
      <c r="D40" s="46">
        <v>1</v>
      </c>
      <c r="E40" s="1">
        <v>19</v>
      </c>
      <c r="F40" s="4" t="s">
        <v>25</v>
      </c>
      <c r="G40" s="36" t="s">
        <v>15</v>
      </c>
      <c r="H40" s="36" t="s">
        <v>15</v>
      </c>
      <c r="I40" s="36"/>
      <c r="J40" s="36"/>
      <c r="K40" s="40">
        <f>316/4</f>
        <v>79</v>
      </c>
      <c r="L40" s="40"/>
      <c r="M40" s="40"/>
      <c r="N40" s="40"/>
      <c r="O40" s="40"/>
      <c r="P40" s="3">
        <v>1.2</v>
      </c>
    </row>
    <row r="41" spans="2:48" x14ac:dyDescent="0.45">
      <c r="B41" s="1">
        <v>100</v>
      </c>
      <c r="C41" s="1">
        <v>3</v>
      </c>
      <c r="D41" s="46">
        <v>1</v>
      </c>
      <c r="E41" s="1">
        <v>55</v>
      </c>
      <c r="F41" s="4" t="s">
        <v>26</v>
      </c>
      <c r="G41" s="36" t="s">
        <v>15</v>
      </c>
      <c r="H41" s="36" t="s">
        <v>15</v>
      </c>
      <c r="I41" s="36"/>
      <c r="J41" s="36"/>
      <c r="K41" s="40">
        <f>276/5</f>
        <v>55.2</v>
      </c>
      <c r="L41" s="40"/>
      <c r="M41" s="40"/>
      <c r="N41" s="40"/>
      <c r="O41" s="40"/>
      <c r="P41" s="3">
        <v>1.33</v>
      </c>
      <c r="Q41" s="1" t="s">
        <v>27</v>
      </c>
    </row>
    <row r="42" spans="2:48" x14ac:dyDescent="0.45">
      <c r="B42" s="1">
        <v>100</v>
      </c>
      <c r="C42" s="1">
        <v>3</v>
      </c>
      <c r="D42" s="46">
        <v>1</v>
      </c>
      <c r="E42" s="1">
        <v>49</v>
      </c>
      <c r="F42" s="10">
        <v>553</v>
      </c>
      <c r="G42" s="10">
        <v>815</v>
      </c>
      <c r="H42" s="10">
        <v>1137</v>
      </c>
      <c r="I42" s="10">
        <v>1576</v>
      </c>
      <c r="J42" s="34" t="s">
        <v>23</v>
      </c>
      <c r="K42" s="30">
        <f>F42/10</f>
        <v>55.3</v>
      </c>
      <c r="L42" s="30">
        <f>G42/20</f>
        <v>40.75</v>
      </c>
      <c r="M42" s="30">
        <f>H42/30</f>
        <v>37.9</v>
      </c>
      <c r="N42" s="30">
        <f>I42/40</f>
        <v>39.4</v>
      </c>
      <c r="O42" s="38">
        <v>41.3</v>
      </c>
      <c r="P42" s="31">
        <v>1.83</v>
      </c>
      <c r="Q42" s="1" t="s">
        <v>24</v>
      </c>
      <c r="R42" s="1">
        <v>53</v>
      </c>
    </row>
    <row r="43" spans="2:48" x14ac:dyDescent="0.45">
      <c r="B43" s="1">
        <v>100</v>
      </c>
      <c r="C43" s="1">
        <v>3</v>
      </c>
      <c r="D43" s="46">
        <v>1.1000000000000001</v>
      </c>
      <c r="E43" s="1">
        <v>32</v>
      </c>
      <c r="F43" s="10">
        <v>406</v>
      </c>
      <c r="G43" s="10">
        <v>603</v>
      </c>
      <c r="H43" s="10">
        <v>853</v>
      </c>
      <c r="I43" s="34" t="s">
        <v>32</v>
      </c>
      <c r="J43" s="34" t="s">
        <v>15</v>
      </c>
      <c r="K43" s="30">
        <f>F43/10</f>
        <v>40.6</v>
      </c>
      <c r="L43" s="30">
        <f>G43/20</f>
        <v>30.15</v>
      </c>
      <c r="M43" s="30">
        <f>H43/30</f>
        <v>28.433333333333334</v>
      </c>
      <c r="N43" s="38">
        <f>1350/36</f>
        <v>37.5</v>
      </c>
      <c r="O43" s="38" t="s">
        <v>15</v>
      </c>
      <c r="P43" s="31">
        <v>1.86</v>
      </c>
      <c r="Q43" s="1" t="s">
        <v>33</v>
      </c>
      <c r="R43" s="1">
        <v>63</v>
      </c>
      <c r="S43" s="1">
        <v>1.86</v>
      </c>
      <c r="V43" t="s">
        <v>62</v>
      </c>
      <c r="X43">
        <v>0.6</v>
      </c>
      <c r="Y43">
        <v>0.7</v>
      </c>
      <c r="Z43">
        <v>0.8</v>
      </c>
      <c r="AA43">
        <v>0.9</v>
      </c>
      <c r="AB43">
        <v>1</v>
      </c>
      <c r="AC43">
        <v>1.1000000000000001</v>
      </c>
      <c r="AD43">
        <v>1.2</v>
      </c>
      <c r="AE43">
        <v>1.3</v>
      </c>
      <c r="AF43">
        <v>1.4</v>
      </c>
      <c r="AG43">
        <v>1.5</v>
      </c>
      <c r="AH43">
        <v>1.8</v>
      </c>
      <c r="AI43">
        <v>1.9</v>
      </c>
      <c r="AJ43">
        <v>1.95</v>
      </c>
      <c r="AK43">
        <v>2</v>
      </c>
      <c r="AP43">
        <v>2.5</v>
      </c>
      <c r="AQ43">
        <v>3</v>
      </c>
      <c r="AR43">
        <v>3.5</v>
      </c>
      <c r="AS43">
        <v>4</v>
      </c>
      <c r="AT43">
        <v>4.5</v>
      </c>
      <c r="AU43">
        <v>5</v>
      </c>
      <c r="AV43">
        <v>10</v>
      </c>
    </row>
    <row r="44" spans="2:48" x14ac:dyDescent="0.45">
      <c r="B44" s="1">
        <v>100</v>
      </c>
      <c r="C44" s="1">
        <v>3</v>
      </c>
      <c r="D44" s="46">
        <v>1.2</v>
      </c>
      <c r="E44" s="1">
        <v>16</v>
      </c>
      <c r="F44" s="10">
        <v>544</v>
      </c>
      <c r="G44" s="34" t="s">
        <v>34</v>
      </c>
      <c r="H44" s="34"/>
      <c r="I44" s="34"/>
      <c r="J44" s="34"/>
      <c r="K44" s="30">
        <v>54.4</v>
      </c>
      <c r="L44" s="38">
        <f>624/12</f>
        <v>52</v>
      </c>
      <c r="M44" s="38" t="s">
        <v>15</v>
      </c>
      <c r="N44" s="38"/>
      <c r="O44" s="38"/>
      <c r="P44" s="31">
        <v>1.92</v>
      </c>
      <c r="Q44" s="1" t="s">
        <v>35</v>
      </c>
      <c r="R44" s="1">
        <v>88</v>
      </c>
      <c r="S44" s="46">
        <f>AVERAGE(P44:P45)</f>
        <v>2.0099999999999998</v>
      </c>
      <c r="AH44">
        <v>1.1399999999999999</v>
      </c>
      <c r="AI44">
        <v>0.625</v>
      </c>
      <c r="AJ44">
        <v>0.86</v>
      </c>
      <c r="AK44">
        <v>1.7749999999999999</v>
      </c>
      <c r="AP44">
        <v>2.38</v>
      </c>
      <c r="AQ44">
        <v>1.5580000000000001</v>
      </c>
      <c r="AR44">
        <v>2.0150000000000001</v>
      </c>
      <c r="AS44">
        <v>2.56</v>
      </c>
      <c r="AT44">
        <v>4.75</v>
      </c>
      <c r="AU44">
        <v>5.4</v>
      </c>
      <c r="AV44">
        <v>5.8125</v>
      </c>
    </row>
    <row r="45" spans="2:48" x14ac:dyDescent="0.45">
      <c r="B45" s="1">
        <v>100</v>
      </c>
      <c r="C45" s="1">
        <v>3</v>
      </c>
      <c r="D45" s="46">
        <v>1.2</v>
      </c>
      <c r="E45" s="1">
        <v>30</v>
      </c>
      <c r="F45" s="10">
        <v>392</v>
      </c>
      <c r="G45" s="10">
        <v>613</v>
      </c>
      <c r="H45" s="10">
        <v>752</v>
      </c>
      <c r="I45" s="10">
        <v>1008</v>
      </c>
      <c r="J45" s="10">
        <v>1324</v>
      </c>
      <c r="K45" s="30">
        <f>F45/10</f>
        <v>39.200000000000003</v>
      </c>
      <c r="L45" s="30">
        <f>G45/20</f>
        <v>30.65</v>
      </c>
      <c r="M45" s="30">
        <f>H45/30</f>
        <v>25.066666666666666</v>
      </c>
      <c r="N45" s="30">
        <f>I45/40</f>
        <v>25.2</v>
      </c>
      <c r="O45" s="30">
        <v>41.3</v>
      </c>
      <c r="P45" s="31">
        <v>2.1</v>
      </c>
    </row>
    <row r="46" spans="2:48" x14ac:dyDescent="0.45">
      <c r="B46" s="1">
        <v>100</v>
      </c>
      <c r="C46" s="1">
        <v>3</v>
      </c>
      <c r="D46" s="46">
        <v>1.2</v>
      </c>
      <c r="E46" s="1" t="s">
        <v>15</v>
      </c>
      <c r="F46" s="34" t="s">
        <v>15</v>
      </c>
      <c r="G46" s="34" t="s">
        <v>15</v>
      </c>
      <c r="H46" s="34"/>
      <c r="I46" s="34"/>
      <c r="J46" s="34"/>
      <c r="K46" s="38" t="s">
        <v>15</v>
      </c>
      <c r="L46" s="38"/>
      <c r="M46" s="38"/>
      <c r="N46" s="38"/>
      <c r="O46" s="38"/>
      <c r="P46" s="31"/>
    </row>
    <row r="47" spans="2:48" x14ac:dyDescent="0.45">
      <c r="B47" s="1">
        <v>100</v>
      </c>
      <c r="C47" s="1">
        <v>3</v>
      </c>
      <c r="D47" s="46">
        <v>1.3</v>
      </c>
      <c r="E47" s="1">
        <v>84</v>
      </c>
      <c r="F47" s="2">
        <v>421</v>
      </c>
      <c r="G47" s="2">
        <v>643</v>
      </c>
      <c r="H47" s="2">
        <v>932</v>
      </c>
      <c r="I47" s="33" t="s">
        <v>30</v>
      </c>
      <c r="J47" s="33" t="s">
        <v>15</v>
      </c>
      <c r="K47" s="9">
        <f t="shared" ref="K47:K64" si="5">F47/10</f>
        <v>42.1</v>
      </c>
      <c r="L47" s="9">
        <f t="shared" ref="L47:L64" si="6">G47/20</f>
        <v>32.15</v>
      </c>
      <c r="M47" s="9">
        <f t="shared" ref="M47:M64" si="7">H47/30</f>
        <v>31.066666666666666</v>
      </c>
      <c r="N47" s="37">
        <f>1299/49</f>
        <v>26.510204081632654</v>
      </c>
      <c r="O47" s="37" t="s">
        <v>15</v>
      </c>
      <c r="P47" s="31">
        <v>1.6</v>
      </c>
      <c r="Q47" s="1" t="s">
        <v>31</v>
      </c>
      <c r="R47" s="1">
        <v>60</v>
      </c>
    </row>
    <row r="48" spans="2:48" x14ac:dyDescent="0.45">
      <c r="B48" s="1">
        <v>100</v>
      </c>
      <c r="C48" s="1">
        <v>3</v>
      </c>
      <c r="D48" s="46">
        <v>1.4000000000000001</v>
      </c>
      <c r="E48" s="1">
        <v>65</v>
      </c>
      <c r="F48" s="2">
        <v>399</v>
      </c>
      <c r="G48" s="2">
        <v>572</v>
      </c>
      <c r="H48" s="2">
        <v>769</v>
      </c>
      <c r="I48" s="2">
        <v>1038</v>
      </c>
      <c r="J48" s="2">
        <v>1234</v>
      </c>
      <c r="K48" s="9">
        <f t="shared" si="5"/>
        <v>39.9</v>
      </c>
      <c r="L48" s="9">
        <f t="shared" si="6"/>
        <v>28.6</v>
      </c>
      <c r="M48" s="9">
        <f t="shared" si="7"/>
        <v>25.633333333333333</v>
      </c>
      <c r="N48" s="9">
        <f t="shared" ref="N48:N64" si="8">I48/40</f>
        <v>25.95</v>
      </c>
      <c r="O48" s="9">
        <f t="shared" ref="O48:O64" si="9">J48/50</f>
        <v>24.68</v>
      </c>
      <c r="P48" s="31">
        <v>1.95</v>
      </c>
    </row>
    <row r="49" spans="2:16" x14ac:dyDescent="0.45">
      <c r="B49" s="1">
        <v>100</v>
      </c>
      <c r="C49" s="1">
        <v>3</v>
      </c>
      <c r="D49" s="46">
        <v>1.5</v>
      </c>
      <c r="E49" s="1">
        <v>9</v>
      </c>
      <c r="F49" s="2">
        <v>241</v>
      </c>
      <c r="G49" s="2">
        <v>341</v>
      </c>
      <c r="H49" s="2">
        <v>434</v>
      </c>
      <c r="I49" s="2">
        <v>569</v>
      </c>
      <c r="J49" s="2">
        <v>758</v>
      </c>
      <c r="K49" s="9">
        <f t="shared" si="5"/>
        <v>24.1</v>
      </c>
      <c r="L49" s="9">
        <f t="shared" si="6"/>
        <v>17.05</v>
      </c>
      <c r="M49" s="9">
        <f t="shared" si="7"/>
        <v>14.466666666666667</v>
      </c>
      <c r="N49" s="9">
        <f t="shared" si="8"/>
        <v>14.225</v>
      </c>
      <c r="O49" s="9">
        <f t="shared" si="9"/>
        <v>15.16</v>
      </c>
      <c r="P49" s="31">
        <v>2.2599999999999998</v>
      </c>
    </row>
    <row r="50" spans="2:16" x14ac:dyDescent="0.45">
      <c r="B50" s="1">
        <v>100</v>
      </c>
      <c r="C50" s="1">
        <v>3</v>
      </c>
      <c r="D50" s="46">
        <v>1.8</v>
      </c>
      <c r="E50" s="1">
        <v>18</v>
      </c>
      <c r="F50" s="2">
        <v>221</v>
      </c>
      <c r="G50" s="2">
        <v>404</v>
      </c>
      <c r="H50" s="2">
        <v>506</v>
      </c>
      <c r="I50" s="2">
        <v>569</v>
      </c>
      <c r="J50" s="2">
        <v>652</v>
      </c>
      <c r="K50" s="9">
        <f t="shared" si="5"/>
        <v>22.1</v>
      </c>
      <c r="L50" s="9">
        <f t="shared" si="6"/>
        <v>20.2</v>
      </c>
      <c r="M50" s="9">
        <f t="shared" si="7"/>
        <v>16.866666666666667</v>
      </c>
      <c r="N50" s="9">
        <f t="shared" si="8"/>
        <v>14.225</v>
      </c>
      <c r="O50" s="9">
        <f t="shared" si="9"/>
        <v>13.04</v>
      </c>
      <c r="P50" s="31">
        <v>3.29</v>
      </c>
    </row>
    <row r="51" spans="2:16" x14ac:dyDescent="0.45">
      <c r="B51" s="1">
        <v>100</v>
      </c>
      <c r="C51" s="1">
        <v>3</v>
      </c>
      <c r="D51" s="46">
        <v>1.9</v>
      </c>
      <c r="E51" s="1">
        <v>0</v>
      </c>
      <c r="F51" s="2">
        <v>207</v>
      </c>
      <c r="G51" s="2">
        <v>302</v>
      </c>
      <c r="H51" s="2">
        <v>392</v>
      </c>
      <c r="I51" s="2">
        <v>496</v>
      </c>
      <c r="J51" s="2">
        <v>614</v>
      </c>
      <c r="K51" s="9">
        <f t="shared" si="5"/>
        <v>20.7</v>
      </c>
      <c r="L51" s="9">
        <f t="shared" si="6"/>
        <v>15.1</v>
      </c>
      <c r="M51" s="9">
        <f t="shared" si="7"/>
        <v>13.066666666666666</v>
      </c>
      <c r="N51" s="9">
        <f t="shared" si="8"/>
        <v>12.4</v>
      </c>
      <c r="O51" s="9">
        <f t="shared" si="9"/>
        <v>12.28</v>
      </c>
      <c r="P51" s="31">
        <v>3.04</v>
      </c>
    </row>
    <row r="52" spans="2:16" x14ac:dyDescent="0.45">
      <c r="B52" s="1">
        <v>100</v>
      </c>
      <c r="C52" s="1">
        <v>3</v>
      </c>
      <c r="D52" s="46">
        <v>1.95</v>
      </c>
      <c r="E52" s="1">
        <v>42</v>
      </c>
      <c r="F52" s="2">
        <v>369</v>
      </c>
      <c r="G52" s="2">
        <v>463</v>
      </c>
      <c r="H52" s="2">
        <v>514</v>
      </c>
      <c r="I52" s="2">
        <v>580</v>
      </c>
      <c r="J52" s="2">
        <v>614</v>
      </c>
      <c r="K52" s="9">
        <f t="shared" si="5"/>
        <v>36.9</v>
      </c>
      <c r="L52" s="9">
        <f t="shared" si="6"/>
        <v>23.15</v>
      </c>
      <c r="M52" s="9">
        <f t="shared" si="7"/>
        <v>17.133333333333333</v>
      </c>
      <c r="N52" s="9">
        <f t="shared" si="8"/>
        <v>14.5</v>
      </c>
      <c r="O52" s="9">
        <f t="shared" si="9"/>
        <v>12.28</v>
      </c>
      <c r="P52" s="31">
        <v>4.1100000000000003</v>
      </c>
    </row>
    <row r="53" spans="2:16" x14ac:dyDescent="0.45">
      <c r="B53" s="1">
        <v>100</v>
      </c>
      <c r="C53" s="1">
        <v>3</v>
      </c>
      <c r="D53" s="46">
        <v>2</v>
      </c>
      <c r="E53" s="1">
        <v>1</v>
      </c>
      <c r="F53" s="2">
        <v>266</v>
      </c>
      <c r="G53" s="2">
        <v>348</v>
      </c>
      <c r="H53" s="2">
        <v>458</v>
      </c>
      <c r="I53" s="2">
        <v>548</v>
      </c>
      <c r="J53" s="2">
        <v>612</v>
      </c>
      <c r="K53" s="9">
        <f t="shared" si="5"/>
        <v>26.6</v>
      </c>
      <c r="L53" s="9">
        <f t="shared" si="6"/>
        <v>17.399999999999999</v>
      </c>
      <c r="M53" s="9">
        <f t="shared" si="7"/>
        <v>15.266666666666667</v>
      </c>
      <c r="N53" s="9">
        <f t="shared" si="8"/>
        <v>13.7</v>
      </c>
      <c r="O53" s="9">
        <f t="shared" si="9"/>
        <v>12.24</v>
      </c>
      <c r="P53" s="31">
        <v>3.38</v>
      </c>
    </row>
    <row r="54" spans="2:16" x14ac:dyDescent="0.45">
      <c r="B54" s="1">
        <v>100</v>
      </c>
      <c r="C54" s="1">
        <v>3</v>
      </c>
      <c r="D54" s="46">
        <v>2.1</v>
      </c>
      <c r="E54" s="1">
        <v>48</v>
      </c>
      <c r="F54" s="2">
        <v>289</v>
      </c>
      <c r="G54" s="2">
        <v>382</v>
      </c>
      <c r="H54" s="2">
        <v>452</v>
      </c>
      <c r="I54" s="2">
        <v>472</v>
      </c>
      <c r="J54" s="2">
        <v>538</v>
      </c>
      <c r="K54" s="9">
        <f t="shared" si="5"/>
        <v>28.9</v>
      </c>
      <c r="L54" s="9">
        <f t="shared" si="6"/>
        <v>19.100000000000001</v>
      </c>
      <c r="M54" s="9">
        <f t="shared" si="7"/>
        <v>15.066666666666666</v>
      </c>
      <c r="N54" s="9">
        <f t="shared" si="8"/>
        <v>11.8</v>
      </c>
      <c r="O54" s="9">
        <f t="shared" si="9"/>
        <v>10.76</v>
      </c>
      <c r="P54" s="31">
        <v>4.1399999999999997</v>
      </c>
    </row>
    <row r="55" spans="2:16" x14ac:dyDescent="0.45">
      <c r="B55" s="1">
        <v>100</v>
      </c>
      <c r="C55" s="1">
        <v>3</v>
      </c>
      <c r="D55" s="46">
        <v>2.2000000000000002</v>
      </c>
      <c r="E55" s="1">
        <v>8</v>
      </c>
      <c r="F55" s="2">
        <v>257</v>
      </c>
      <c r="G55" s="2">
        <v>365</v>
      </c>
      <c r="H55" s="2">
        <v>448</v>
      </c>
      <c r="I55" s="2">
        <v>536</v>
      </c>
      <c r="J55" s="2">
        <v>604</v>
      </c>
      <c r="K55" s="9">
        <f t="shared" si="5"/>
        <v>25.7</v>
      </c>
      <c r="L55" s="9">
        <f t="shared" si="6"/>
        <v>18.25</v>
      </c>
      <c r="M55" s="9">
        <f t="shared" si="7"/>
        <v>14.933333333333334</v>
      </c>
      <c r="N55" s="9">
        <f t="shared" si="8"/>
        <v>13.4</v>
      </c>
      <c r="O55" s="9">
        <f t="shared" si="9"/>
        <v>12.08</v>
      </c>
      <c r="P55" s="31">
        <v>2.5299999999999998</v>
      </c>
    </row>
    <row r="56" spans="2:16" x14ac:dyDescent="0.45">
      <c r="B56" s="1">
        <v>100</v>
      </c>
      <c r="C56" s="1">
        <v>3</v>
      </c>
      <c r="D56" s="46">
        <v>2.2999999999999998</v>
      </c>
      <c r="E56" s="1">
        <v>34</v>
      </c>
      <c r="F56" s="2">
        <v>297</v>
      </c>
      <c r="G56" s="2">
        <v>375</v>
      </c>
      <c r="H56" s="2">
        <v>440</v>
      </c>
      <c r="I56" s="2">
        <v>486</v>
      </c>
      <c r="J56" s="2">
        <v>551</v>
      </c>
      <c r="K56" s="9">
        <f t="shared" si="5"/>
        <v>29.7</v>
      </c>
      <c r="L56" s="9">
        <f t="shared" si="6"/>
        <v>18.75</v>
      </c>
      <c r="M56" s="9">
        <f t="shared" si="7"/>
        <v>14.666666666666666</v>
      </c>
      <c r="N56" s="9">
        <f t="shared" si="8"/>
        <v>12.15</v>
      </c>
      <c r="O56" s="9">
        <f t="shared" si="9"/>
        <v>11.02</v>
      </c>
      <c r="P56" s="31">
        <v>5</v>
      </c>
    </row>
    <row r="57" spans="2:16" x14ac:dyDescent="0.45">
      <c r="B57" s="1">
        <v>100</v>
      </c>
      <c r="C57" s="1">
        <v>3</v>
      </c>
      <c r="D57" s="46">
        <v>2.4</v>
      </c>
      <c r="E57" s="1">
        <v>33</v>
      </c>
      <c r="F57" s="2">
        <v>294</v>
      </c>
      <c r="G57" s="2">
        <v>418</v>
      </c>
      <c r="H57" s="2">
        <v>491</v>
      </c>
      <c r="I57" s="2">
        <v>538</v>
      </c>
      <c r="J57" s="2">
        <v>599</v>
      </c>
      <c r="K57" s="9">
        <f t="shared" si="5"/>
        <v>29.4</v>
      </c>
      <c r="L57" s="9">
        <f t="shared" si="6"/>
        <v>20.9</v>
      </c>
      <c r="M57" s="9">
        <f t="shared" si="7"/>
        <v>16.366666666666667</v>
      </c>
      <c r="N57" s="9">
        <f t="shared" si="8"/>
        <v>13.45</v>
      </c>
      <c r="O57" s="9">
        <f t="shared" si="9"/>
        <v>11.98</v>
      </c>
      <c r="P57" s="31">
        <v>3.64</v>
      </c>
    </row>
    <row r="58" spans="2:16" x14ac:dyDescent="0.45">
      <c r="B58" s="1">
        <v>100</v>
      </c>
      <c r="C58" s="1">
        <v>3</v>
      </c>
      <c r="D58" s="46">
        <v>2.5</v>
      </c>
      <c r="E58" s="1">
        <v>3</v>
      </c>
      <c r="F58" s="2">
        <v>33</v>
      </c>
      <c r="G58" s="2">
        <v>138</v>
      </c>
      <c r="H58" s="2">
        <v>180</v>
      </c>
      <c r="I58" s="2">
        <v>224</v>
      </c>
      <c r="J58" s="2">
        <v>270</v>
      </c>
      <c r="K58" s="9">
        <f t="shared" si="5"/>
        <v>3.3</v>
      </c>
      <c r="L58" s="9">
        <f t="shared" si="6"/>
        <v>6.9</v>
      </c>
      <c r="M58" s="9">
        <f t="shared" si="7"/>
        <v>6</v>
      </c>
      <c r="N58" s="9">
        <f t="shared" si="8"/>
        <v>5.6</v>
      </c>
      <c r="O58" s="9">
        <f t="shared" si="9"/>
        <v>5.4</v>
      </c>
      <c r="P58" s="31">
        <v>16</v>
      </c>
    </row>
    <row r="59" spans="2:16" x14ac:dyDescent="0.45">
      <c r="B59" s="1">
        <v>100</v>
      </c>
      <c r="C59" s="1">
        <v>3</v>
      </c>
      <c r="D59" s="46">
        <v>3</v>
      </c>
      <c r="E59" s="1">
        <v>5</v>
      </c>
      <c r="F59" s="2">
        <v>160</v>
      </c>
      <c r="G59" s="2">
        <v>217</v>
      </c>
      <c r="H59" s="2">
        <v>259</v>
      </c>
      <c r="I59" s="2">
        <v>312</v>
      </c>
      <c r="J59" s="2">
        <v>360</v>
      </c>
      <c r="K59" s="9">
        <f t="shared" si="5"/>
        <v>16</v>
      </c>
      <c r="L59" s="9">
        <f t="shared" si="6"/>
        <v>10.85</v>
      </c>
      <c r="M59" s="9">
        <f t="shared" si="7"/>
        <v>8.6333333333333329</v>
      </c>
      <c r="N59" s="9">
        <f t="shared" si="8"/>
        <v>7.8</v>
      </c>
      <c r="O59" s="9">
        <f t="shared" si="9"/>
        <v>7.2</v>
      </c>
      <c r="P59" s="31">
        <v>7.67</v>
      </c>
    </row>
    <row r="60" spans="2:16" x14ac:dyDescent="0.45">
      <c r="B60" s="1">
        <v>100</v>
      </c>
      <c r="C60" s="1">
        <v>3</v>
      </c>
      <c r="D60" s="46">
        <v>3.5</v>
      </c>
      <c r="E60" s="1">
        <v>4</v>
      </c>
      <c r="F60" s="2">
        <v>147</v>
      </c>
      <c r="G60" s="2">
        <v>223</v>
      </c>
      <c r="H60" s="2">
        <v>241</v>
      </c>
      <c r="I60" s="2">
        <v>261</v>
      </c>
      <c r="J60" s="2">
        <v>287</v>
      </c>
      <c r="K60" s="9">
        <f t="shared" si="5"/>
        <v>14.7</v>
      </c>
      <c r="L60" s="9">
        <f t="shared" si="6"/>
        <v>11.15</v>
      </c>
      <c r="M60" s="9">
        <f t="shared" si="7"/>
        <v>8.0333333333333332</v>
      </c>
      <c r="N60" s="9">
        <f t="shared" si="8"/>
        <v>6.5250000000000004</v>
      </c>
      <c r="O60" s="9">
        <f t="shared" si="9"/>
        <v>5.74</v>
      </c>
      <c r="P60" s="31">
        <v>10</v>
      </c>
    </row>
    <row r="61" spans="2:16" x14ac:dyDescent="0.45">
      <c r="B61" s="1">
        <v>100</v>
      </c>
      <c r="C61" s="1">
        <v>3</v>
      </c>
      <c r="D61" s="46">
        <v>4</v>
      </c>
      <c r="E61" s="1">
        <v>14</v>
      </c>
      <c r="F61" s="2">
        <v>133</v>
      </c>
      <c r="G61" s="2">
        <v>177</v>
      </c>
      <c r="H61" s="2">
        <v>230</v>
      </c>
      <c r="I61" s="2">
        <v>259</v>
      </c>
      <c r="J61" s="2">
        <v>281</v>
      </c>
      <c r="K61" s="9">
        <f t="shared" si="5"/>
        <v>13.3</v>
      </c>
      <c r="L61" s="9">
        <f t="shared" si="6"/>
        <v>8.85</v>
      </c>
      <c r="M61" s="9">
        <f t="shared" si="7"/>
        <v>7.666666666666667</v>
      </c>
      <c r="N61" s="9">
        <f t="shared" si="8"/>
        <v>6.4749999999999996</v>
      </c>
      <c r="O61" s="9">
        <f t="shared" si="9"/>
        <v>5.62</v>
      </c>
      <c r="P61" s="31">
        <v>6</v>
      </c>
    </row>
    <row r="62" spans="2:16" x14ac:dyDescent="0.45">
      <c r="B62" s="1">
        <v>100</v>
      </c>
      <c r="C62" s="1">
        <v>3</v>
      </c>
      <c r="D62" s="46">
        <v>4.5</v>
      </c>
      <c r="E62" s="1">
        <v>12</v>
      </c>
      <c r="F62" s="2">
        <v>194</v>
      </c>
      <c r="G62" s="2">
        <v>233</v>
      </c>
      <c r="H62" s="2">
        <v>275</v>
      </c>
      <c r="I62" s="2">
        <v>295</v>
      </c>
      <c r="J62" s="2">
        <v>311</v>
      </c>
      <c r="K62" s="9">
        <f t="shared" si="5"/>
        <v>19.399999999999999</v>
      </c>
      <c r="L62" s="9">
        <f t="shared" si="6"/>
        <v>11.65</v>
      </c>
      <c r="M62" s="9">
        <f t="shared" si="7"/>
        <v>9.1666666666666661</v>
      </c>
      <c r="N62" s="9">
        <f t="shared" si="8"/>
        <v>7.375</v>
      </c>
      <c r="O62" s="9">
        <f t="shared" si="9"/>
        <v>6.22</v>
      </c>
      <c r="P62" s="31">
        <v>6</v>
      </c>
    </row>
    <row r="63" spans="2:16" x14ac:dyDescent="0.45">
      <c r="B63" s="1">
        <v>100</v>
      </c>
      <c r="C63" s="1">
        <v>3</v>
      </c>
      <c r="D63" s="46">
        <v>5</v>
      </c>
      <c r="E63" s="1">
        <v>16</v>
      </c>
      <c r="F63" s="2">
        <v>135</v>
      </c>
      <c r="G63" s="2">
        <v>181</v>
      </c>
      <c r="H63" s="2">
        <v>218</v>
      </c>
      <c r="I63" s="2">
        <v>245</v>
      </c>
      <c r="J63" s="2">
        <v>266</v>
      </c>
      <c r="K63" s="9">
        <f t="shared" si="5"/>
        <v>13.5</v>
      </c>
      <c r="L63" s="9">
        <f t="shared" si="6"/>
        <v>9.0500000000000007</v>
      </c>
      <c r="M63" s="9">
        <f t="shared" si="7"/>
        <v>7.2666666666666666</v>
      </c>
      <c r="N63" s="9">
        <f t="shared" si="8"/>
        <v>6.125</v>
      </c>
      <c r="O63" s="9">
        <f t="shared" si="9"/>
        <v>5.32</v>
      </c>
      <c r="P63" s="31">
        <v>10</v>
      </c>
    </row>
    <row r="64" spans="2:16" x14ac:dyDescent="0.45">
      <c r="B64" s="1">
        <v>100</v>
      </c>
      <c r="C64" s="1">
        <v>3</v>
      </c>
      <c r="D64" s="46">
        <v>10</v>
      </c>
      <c r="E64" s="1">
        <v>31</v>
      </c>
      <c r="F64" s="2">
        <v>121</v>
      </c>
      <c r="G64" s="2">
        <v>174</v>
      </c>
      <c r="H64" s="2">
        <v>208</v>
      </c>
      <c r="I64" s="2">
        <v>228</v>
      </c>
      <c r="J64" s="2">
        <v>240</v>
      </c>
      <c r="K64" s="9">
        <f t="shared" si="5"/>
        <v>12.1</v>
      </c>
      <c r="L64" s="9">
        <f t="shared" si="6"/>
        <v>8.6999999999999993</v>
      </c>
      <c r="M64" s="9">
        <f t="shared" si="7"/>
        <v>6.9333333333333336</v>
      </c>
      <c r="N64" s="9">
        <f t="shared" si="8"/>
        <v>5.7</v>
      </c>
      <c r="O64" s="9">
        <f t="shared" si="9"/>
        <v>4.8</v>
      </c>
      <c r="P64" s="31">
        <v>13</v>
      </c>
    </row>
    <row r="65" spans="2:21" x14ac:dyDescent="0.45">
      <c r="B65" s="1">
        <v>100</v>
      </c>
      <c r="C65" s="1">
        <v>4</v>
      </c>
      <c r="D65" s="46">
        <v>0.7</v>
      </c>
      <c r="E65" s="1">
        <v>4</v>
      </c>
      <c r="F65" s="2" t="s">
        <v>95</v>
      </c>
      <c r="G65" s="2"/>
      <c r="H65" s="2"/>
      <c r="I65" s="2"/>
      <c r="J65" s="2"/>
      <c r="K65" s="9">
        <f>391/3</f>
        <v>130.33333333333334</v>
      </c>
      <c r="L65" s="9"/>
      <c r="M65" s="9"/>
      <c r="N65" s="9"/>
      <c r="O65" s="9"/>
      <c r="P65" s="31">
        <v>1.75</v>
      </c>
    </row>
    <row r="66" spans="2:21" x14ac:dyDescent="0.45">
      <c r="B66" s="1">
        <v>100</v>
      </c>
      <c r="C66" s="1">
        <v>4</v>
      </c>
      <c r="D66" s="46">
        <v>0.8</v>
      </c>
      <c r="E66" s="1">
        <v>170</v>
      </c>
      <c r="F66" s="33" t="s">
        <v>45</v>
      </c>
      <c r="G66" s="33" t="s">
        <v>15</v>
      </c>
      <c r="H66" s="33"/>
      <c r="I66" s="33"/>
      <c r="J66" s="33"/>
      <c r="K66" s="37">
        <v>17</v>
      </c>
      <c r="L66" s="37" t="s">
        <v>15</v>
      </c>
      <c r="M66" s="37"/>
      <c r="N66" s="37"/>
      <c r="O66" s="37"/>
      <c r="P66" s="31">
        <v>2</v>
      </c>
      <c r="S66" s="46">
        <f>AVERAGE(P66:P69)</f>
        <v>2.09</v>
      </c>
    </row>
    <row r="67" spans="2:21" x14ac:dyDescent="0.45">
      <c r="B67" s="1">
        <v>100</v>
      </c>
      <c r="C67" s="1">
        <v>4</v>
      </c>
      <c r="D67" s="46">
        <v>0.8</v>
      </c>
      <c r="E67" s="1">
        <v>40</v>
      </c>
      <c r="F67" s="2">
        <v>440</v>
      </c>
      <c r="G67" s="2">
        <v>659</v>
      </c>
      <c r="H67" s="2">
        <v>1441</v>
      </c>
      <c r="I67" s="2">
        <v>2107</v>
      </c>
      <c r="J67" s="33" t="s">
        <v>43</v>
      </c>
      <c r="K67" s="9">
        <f>F67/10</f>
        <v>44</v>
      </c>
      <c r="L67" s="9">
        <f>G67/20</f>
        <v>32.950000000000003</v>
      </c>
      <c r="M67" s="9">
        <f>H67/30</f>
        <v>48.033333333333331</v>
      </c>
      <c r="N67" s="9">
        <f>I67/40</f>
        <v>52.674999999999997</v>
      </c>
      <c r="O67" s="37">
        <f>2357/42</f>
        <v>56.11904761904762</v>
      </c>
      <c r="P67" s="31">
        <v>2</v>
      </c>
    </row>
    <row r="68" spans="2:21" x14ac:dyDescent="0.45">
      <c r="B68" s="1">
        <v>100</v>
      </c>
      <c r="C68" s="1">
        <v>4</v>
      </c>
      <c r="D68" s="46">
        <v>0.8</v>
      </c>
      <c r="E68" s="1">
        <v>49</v>
      </c>
      <c r="F68" s="2">
        <v>400</v>
      </c>
      <c r="G68" s="2">
        <v>720</v>
      </c>
      <c r="H68" s="2">
        <v>1316</v>
      </c>
      <c r="I68" s="33" t="s">
        <v>46</v>
      </c>
      <c r="J68" s="33"/>
      <c r="K68" s="9">
        <f>F68/10</f>
        <v>40</v>
      </c>
      <c r="L68" s="9">
        <f>G68/20</f>
        <v>36</v>
      </c>
      <c r="M68" s="9">
        <f>H68/30</f>
        <v>43.866666666666667</v>
      </c>
      <c r="N68" s="37">
        <f>1406/31</f>
        <v>45.354838709677416</v>
      </c>
      <c r="O68" s="37"/>
      <c r="P68" s="31">
        <v>2.16</v>
      </c>
      <c r="Q68" s="1" t="s">
        <v>47</v>
      </c>
      <c r="R68" s="1">
        <v>68</v>
      </c>
    </row>
    <row r="69" spans="2:21" x14ac:dyDescent="0.45">
      <c r="B69" s="1">
        <v>100</v>
      </c>
      <c r="C69" s="1">
        <v>4</v>
      </c>
      <c r="D69" s="46">
        <v>0.8</v>
      </c>
      <c r="E69" s="1">
        <v>93</v>
      </c>
      <c r="F69" s="2">
        <v>357</v>
      </c>
      <c r="G69" s="33" t="s">
        <v>44</v>
      </c>
      <c r="H69" s="33" t="s">
        <v>15</v>
      </c>
      <c r="I69" s="33" t="s">
        <v>15</v>
      </c>
      <c r="J69" s="33"/>
      <c r="K69" s="9">
        <f>F69/10</f>
        <v>35.700000000000003</v>
      </c>
      <c r="L69" s="37">
        <f>868/14</f>
        <v>62</v>
      </c>
      <c r="M69" s="37" t="s">
        <v>15</v>
      </c>
      <c r="N69" s="37"/>
      <c r="O69" s="37"/>
      <c r="P69" s="31">
        <v>2.2000000000000002</v>
      </c>
    </row>
    <row r="70" spans="2:21" x14ac:dyDescent="0.45">
      <c r="B70" s="1">
        <v>100</v>
      </c>
      <c r="C70" s="1">
        <v>4</v>
      </c>
      <c r="D70" s="46">
        <v>0.8</v>
      </c>
      <c r="E70" s="1" t="s">
        <v>15</v>
      </c>
      <c r="F70" s="33" t="s">
        <v>15</v>
      </c>
      <c r="G70" s="33"/>
      <c r="H70" s="33"/>
      <c r="I70" s="33"/>
      <c r="J70" s="33"/>
      <c r="K70" s="37"/>
      <c r="L70" s="37"/>
      <c r="M70" s="37"/>
      <c r="N70" s="37"/>
      <c r="O70" s="37"/>
      <c r="P70" s="31"/>
    </row>
    <row r="71" spans="2:21" x14ac:dyDescent="0.45">
      <c r="B71" s="1">
        <v>100</v>
      </c>
      <c r="C71" s="1">
        <v>4</v>
      </c>
      <c r="D71" s="46">
        <v>0.9</v>
      </c>
      <c r="E71" s="1">
        <v>37</v>
      </c>
      <c r="F71" s="33">
        <v>383</v>
      </c>
      <c r="G71" s="33">
        <v>673</v>
      </c>
      <c r="H71" s="33">
        <v>864</v>
      </c>
      <c r="I71" s="33">
        <v>1514</v>
      </c>
      <c r="J71" s="33">
        <v>2106</v>
      </c>
      <c r="K71" s="9">
        <f t="shared" ref="K71:K84" si="10">F71/10</f>
        <v>38.299999999999997</v>
      </c>
      <c r="L71" s="9">
        <f>G71/20</f>
        <v>33.65</v>
      </c>
      <c r="M71" s="9">
        <f>H71/30</f>
        <v>28.8</v>
      </c>
      <c r="N71" s="9">
        <f>I71/40</f>
        <v>37.85</v>
      </c>
      <c r="O71" s="9">
        <f>J71/50</f>
        <v>42.12</v>
      </c>
      <c r="P71" s="31">
        <v>1.96</v>
      </c>
    </row>
    <row r="72" spans="2:21" x14ac:dyDescent="0.45">
      <c r="B72" s="1">
        <v>100</v>
      </c>
      <c r="C72" s="1">
        <v>4</v>
      </c>
      <c r="D72" s="46">
        <v>1</v>
      </c>
      <c r="E72" s="1">
        <v>101</v>
      </c>
      <c r="F72" s="2">
        <v>559</v>
      </c>
      <c r="G72" s="33" t="s">
        <v>41</v>
      </c>
      <c r="H72" s="33" t="s">
        <v>15</v>
      </c>
      <c r="I72" s="33"/>
      <c r="J72" s="33"/>
      <c r="K72" s="9">
        <f t="shared" si="10"/>
        <v>55.9</v>
      </c>
      <c r="L72" s="37">
        <f>751/12</f>
        <v>62.583333333333336</v>
      </c>
      <c r="M72" s="37"/>
      <c r="N72" s="37"/>
      <c r="O72" s="37"/>
      <c r="P72" s="3">
        <v>1.46</v>
      </c>
      <c r="Q72" s="1" t="s">
        <v>42</v>
      </c>
      <c r="R72" s="1">
        <v>67</v>
      </c>
      <c r="S72" s="1">
        <f>AVERAGE(P72:P76)</f>
        <v>2.2199999999999998</v>
      </c>
    </row>
    <row r="73" spans="2:21" x14ac:dyDescent="0.45">
      <c r="B73" s="1">
        <v>100</v>
      </c>
      <c r="C73" s="1">
        <v>4</v>
      </c>
      <c r="D73" s="46">
        <v>1</v>
      </c>
      <c r="E73" s="1">
        <v>28</v>
      </c>
      <c r="F73" s="2">
        <v>300</v>
      </c>
      <c r="G73" s="2">
        <v>500</v>
      </c>
      <c r="H73" s="2">
        <v>812</v>
      </c>
      <c r="I73" s="2">
        <v>1146</v>
      </c>
      <c r="J73" s="2">
        <v>1389</v>
      </c>
      <c r="K73" s="9">
        <f t="shared" si="10"/>
        <v>30</v>
      </c>
      <c r="L73" s="9">
        <f t="shared" ref="L73:L83" si="11">G73/20</f>
        <v>25</v>
      </c>
      <c r="M73" s="9">
        <f t="shared" ref="M73:M83" si="12">H73/30</f>
        <v>27.066666666666666</v>
      </c>
      <c r="N73" s="9">
        <f t="shared" ref="N73:N83" si="13">I73/40</f>
        <v>28.65</v>
      </c>
      <c r="O73" s="9">
        <f t="shared" ref="O73:O83" si="14">J73/50</f>
        <v>27.78</v>
      </c>
      <c r="P73" s="3">
        <v>2.17</v>
      </c>
      <c r="Q73" s="46">
        <f>AVERAGE(K73:K76)</f>
        <v>37.325000000000003</v>
      </c>
      <c r="R73" s="46">
        <f t="shared" ref="R73:U73" si="15">AVERAGE(L73:L76)</f>
        <v>31.224999999999998</v>
      </c>
      <c r="S73" s="46">
        <f t="shared" si="15"/>
        <v>27.708333333333336</v>
      </c>
      <c r="T73" s="46">
        <f t="shared" si="15"/>
        <v>26.618749999999999</v>
      </c>
      <c r="U73" s="46">
        <f t="shared" si="15"/>
        <v>24.790000000000003</v>
      </c>
    </row>
    <row r="74" spans="2:21" x14ac:dyDescent="0.45">
      <c r="B74" s="1">
        <v>100</v>
      </c>
      <c r="C74" s="1">
        <v>4</v>
      </c>
      <c r="D74" s="46">
        <v>1</v>
      </c>
      <c r="E74" s="1">
        <v>46</v>
      </c>
      <c r="F74" s="2">
        <v>287</v>
      </c>
      <c r="G74" s="2">
        <v>470</v>
      </c>
      <c r="H74" s="2">
        <v>613</v>
      </c>
      <c r="I74" s="2">
        <v>839</v>
      </c>
      <c r="J74" s="2">
        <v>974</v>
      </c>
      <c r="K74" s="9">
        <f t="shared" si="10"/>
        <v>28.7</v>
      </c>
      <c r="L74" s="9">
        <f t="shared" si="11"/>
        <v>23.5</v>
      </c>
      <c r="M74" s="9">
        <f t="shared" si="12"/>
        <v>20.433333333333334</v>
      </c>
      <c r="N74" s="9">
        <f t="shared" si="13"/>
        <v>20.975000000000001</v>
      </c>
      <c r="O74" s="9">
        <f t="shared" si="14"/>
        <v>19.48</v>
      </c>
      <c r="P74" s="3">
        <v>2.2999999999999998</v>
      </c>
    </row>
    <row r="75" spans="2:21" x14ac:dyDescent="0.45">
      <c r="B75" s="1">
        <v>100</v>
      </c>
      <c r="C75" s="1">
        <v>4</v>
      </c>
      <c r="D75" s="46">
        <v>1</v>
      </c>
      <c r="E75" s="1">
        <v>102</v>
      </c>
      <c r="F75" s="2">
        <v>507</v>
      </c>
      <c r="G75" s="2">
        <v>792</v>
      </c>
      <c r="H75" s="2">
        <v>970</v>
      </c>
      <c r="I75" s="2">
        <v>1208</v>
      </c>
      <c r="J75" s="2">
        <v>1474</v>
      </c>
      <c r="K75" s="9">
        <f t="shared" si="10"/>
        <v>50.7</v>
      </c>
      <c r="L75" s="9">
        <f t="shared" si="11"/>
        <v>39.6</v>
      </c>
      <c r="M75" s="9">
        <f t="shared" si="12"/>
        <v>32.333333333333336</v>
      </c>
      <c r="N75" s="9">
        <f t="shared" si="13"/>
        <v>30.2</v>
      </c>
      <c r="O75" s="9">
        <f t="shared" si="14"/>
        <v>29.48</v>
      </c>
      <c r="P75" s="3">
        <v>2.4</v>
      </c>
    </row>
    <row r="76" spans="2:21" x14ac:dyDescent="0.45">
      <c r="B76" s="1">
        <v>100</v>
      </c>
      <c r="C76" s="1">
        <v>4</v>
      </c>
      <c r="D76" s="46">
        <v>1</v>
      </c>
      <c r="E76" s="1">
        <v>43</v>
      </c>
      <c r="F76" s="2">
        <v>399</v>
      </c>
      <c r="G76" s="2">
        <v>736</v>
      </c>
      <c r="H76" s="2">
        <v>930</v>
      </c>
      <c r="I76" s="2">
        <v>1066</v>
      </c>
      <c r="J76" s="2">
        <v>1121</v>
      </c>
      <c r="K76" s="9">
        <f t="shared" si="10"/>
        <v>39.9</v>
      </c>
      <c r="L76" s="9">
        <f t="shared" si="11"/>
        <v>36.799999999999997</v>
      </c>
      <c r="M76" s="9">
        <f t="shared" si="12"/>
        <v>31</v>
      </c>
      <c r="N76" s="9">
        <f t="shared" si="13"/>
        <v>26.65</v>
      </c>
      <c r="O76" s="9">
        <f t="shared" si="14"/>
        <v>22.42</v>
      </c>
      <c r="P76" s="3">
        <v>2.77</v>
      </c>
    </row>
    <row r="77" spans="2:21" x14ac:dyDescent="0.45">
      <c r="B77" s="1">
        <v>100</v>
      </c>
      <c r="C77" s="1">
        <v>4</v>
      </c>
      <c r="D77" s="46">
        <v>1.1000000000000001</v>
      </c>
      <c r="E77" s="1">
        <v>9</v>
      </c>
      <c r="F77" s="2">
        <v>279</v>
      </c>
      <c r="G77" s="2">
        <v>398</v>
      </c>
      <c r="H77" s="2">
        <v>622</v>
      </c>
      <c r="I77" s="2">
        <v>766</v>
      </c>
      <c r="J77" s="2">
        <v>914</v>
      </c>
      <c r="K77" s="9">
        <f t="shared" si="10"/>
        <v>27.9</v>
      </c>
      <c r="L77" s="9">
        <f t="shared" si="11"/>
        <v>19.899999999999999</v>
      </c>
      <c r="M77" s="9">
        <f t="shared" si="12"/>
        <v>20.733333333333334</v>
      </c>
      <c r="N77" s="9">
        <f t="shared" si="13"/>
        <v>19.149999999999999</v>
      </c>
      <c r="O77" s="9">
        <f t="shared" si="14"/>
        <v>18.28</v>
      </c>
      <c r="P77" s="3">
        <v>2.17</v>
      </c>
    </row>
    <row r="78" spans="2:21" x14ac:dyDescent="0.45">
      <c r="B78" s="1">
        <v>100</v>
      </c>
      <c r="C78" s="1">
        <v>4</v>
      </c>
      <c r="D78" s="46">
        <v>1.2</v>
      </c>
      <c r="E78" s="1">
        <v>85</v>
      </c>
      <c r="F78" s="2">
        <v>271</v>
      </c>
      <c r="G78" s="2">
        <v>426</v>
      </c>
      <c r="H78" s="2">
        <v>554</v>
      </c>
      <c r="I78" s="2">
        <v>657</v>
      </c>
      <c r="J78" s="2">
        <v>816</v>
      </c>
      <c r="K78" s="9">
        <f t="shared" si="10"/>
        <v>27.1</v>
      </c>
      <c r="L78" s="9">
        <f t="shared" si="11"/>
        <v>21.3</v>
      </c>
      <c r="M78" s="9">
        <f t="shared" si="12"/>
        <v>18.466666666666665</v>
      </c>
      <c r="N78" s="9">
        <f t="shared" si="13"/>
        <v>16.425000000000001</v>
      </c>
      <c r="O78" s="9">
        <f t="shared" si="14"/>
        <v>16.32</v>
      </c>
      <c r="P78" s="3">
        <v>2.59</v>
      </c>
    </row>
    <row r="79" spans="2:21" x14ac:dyDescent="0.45">
      <c r="B79" s="1">
        <v>100</v>
      </c>
      <c r="C79" s="1">
        <v>4</v>
      </c>
      <c r="D79" s="46">
        <v>1.3</v>
      </c>
      <c r="E79" s="1">
        <v>8</v>
      </c>
      <c r="F79" s="2">
        <v>277</v>
      </c>
      <c r="G79" s="2">
        <v>448</v>
      </c>
      <c r="H79" s="2">
        <v>539</v>
      </c>
      <c r="I79" s="2">
        <v>702</v>
      </c>
      <c r="J79" s="2">
        <v>801</v>
      </c>
      <c r="K79" s="9">
        <f t="shared" si="10"/>
        <v>27.7</v>
      </c>
      <c r="L79" s="9">
        <f t="shared" si="11"/>
        <v>22.4</v>
      </c>
      <c r="M79" s="9">
        <f t="shared" si="12"/>
        <v>17.966666666666665</v>
      </c>
      <c r="N79" s="9">
        <f t="shared" si="13"/>
        <v>17.55</v>
      </c>
      <c r="O79" s="9">
        <f t="shared" si="14"/>
        <v>16.02</v>
      </c>
      <c r="P79" s="3">
        <v>2.6</v>
      </c>
    </row>
    <row r="80" spans="2:21" x14ac:dyDescent="0.45">
      <c r="B80" s="1">
        <v>100</v>
      </c>
      <c r="C80" s="1">
        <v>4</v>
      </c>
      <c r="D80" s="46">
        <v>1.4</v>
      </c>
      <c r="E80" s="1">
        <v>61</v>
      </c>
      <c r="F80" s="2">
        <v>217</v>
      </c>
      <c r="G80" s="2">
        <v>297</v>
      </c>
      <c r="H80" s="2">
        <v>388</v>
      </c>
      <c r="I80" s="2">
        <v>476</v>
      </c>
      <c r="J80" s="2">
        <v>563</v>
      </c>
      <c r="K80" s="9">
        <f t="shared" si="10"/>
        <v>21.7</v>
      </c>
      <c r="L80" s="9">
        <f t="shared" si="11"/>
        <v>14.85</v>
      </c>
      <c r="M80" s="9">
        <f t="shared" si="12"/>
        <v>12.933333333333334</v>
      </c>
      <c r="N80" s="9">
        <f t="shared" si="13"/>
        <v>11.9</v>
      </c>
      <c r="O80" s="9">
        <f t="shared" si="14"/>
        <v>11.26</v>
      </c>
      <c r="P80" s="3">
        <v>4.25</v>
      </c>
    </row>
    <row r="81" spans="2:38" x14ac:dyDescent="0.45">
      <c r="B81" s="1">
        <v>100</v>
      </c>
      <c r="C81" s="1">
        <v>4</v>
      </c>
      <c r="D81" s="46">
        <v>1.5</v>
      </c>
      <c r="E81" s="1">
        <v>32</v>
      </c>
      <c r="F81" s="2">
        <v>174</v>
      </c>
      <c r="G81" s="2">
        <v>237</v>
      </c>
      <c r="H81" s="2">
        <v>305</v>
      </c>
      <c r="I81" s="2">
        <v>337</v>
      </c>
      <c r="J81" s="2">
        <v>411</v>
      </c>
      <c r="K81" s="9">
        <f t="shared" si="10"/>
        <v>17.399999999999999</v>
      </c>
      <c r="L81" s="9">
        <f t="shared" si="11"/>
        <v>11.85</v>
      </c>
      <c r="M81" s="9">
        <f t="shared" si="12"/>
        <v>10.166666666666666</v>
      </c>
      <c r="N81" s="9">
        <f t="shared" si="13"/>
        <v>8.4250000000000007</v>
      </c>
      <c r="O81" s="9">
        <f t="shared" si="14"/>
        <v>8.2200000000000006</v>
      </c>
      <c r="P81" s="3">
        <v>8.8000000000000007</v>
      </c>
    </row>
    <row r="82" spans="2:38" x14ac:dyDescent="0.45">
      <c r="B82" s="1">
        <v>100</v>
      </c>
      <c r="C82" s="1">
        <v>4</v>
      </c>
      <c r="D82" s="46">
        <v>1.8</v>
      </c>
      <c r="E82" s="1">
        <v>1</v>
      </c>
      <c r="F82" s="2">
        <v>119</v>
      </c>
      <c r="G82" s="2">
        <v>190</v>
      </c>
      <c r="H82" s="2">
        <v>229</v>
      </c>
      <c r="I82" s="2">
        <v>276</v>
      </c>
      <c r="J82" s="2">
        <v>327</v>
      </c>
      <c r="K82" s="9">
        <f t="shared" si="10"/>
        <v>11.9</v>
      </c>
      <c r="L82" s="9">
        <f t="shared" si="11"/>
        <v>9.5</v>
      </c>
      <c r="M82" s="9">
        <f t="shared" si="12"/>
        <v>7.6333333333333337</v>
      </c>
      <c r="N82" s="9">
        <f t="shared" si="13"/>
        <v>6.9</v>
      </c>
      <c r="O82" s="9">
        <f t="shared" si="14"/>
        <v>6.54</v>
      </c>
      <c r="P82" s="3">
        <v>10.67</v>
      </c>
    </row>
    <row r="83" spans="2:38" x14ac:dyDescent="0.45">
      <c r="B83" s="1">
        <v>100</v>
      </c>
      <c r="C83" s="1">
        <v>4</v>
      </c>
      <c r="D83" s="46">
        <v>1.9</v>
      </c>
      <c r="E83" s="1">
        <v>0</v>
      </c>
      <c r="F83" s="2">
        <v>116</v>
      </c>
      <c r="G83" s="2">
        <v>181</v>
      </c>
      <c r="H83" s="2">
        <v>231</v>
      </c>
      <c r="I83" s="2">
        <v>286</v>
      </c>
      <c r="J83" s="2">
        <v>311</v>
      </c>
      <c r="K83" s="9">
        <f t="shared" si="10"/>
        <v>11.6</v>
      </c>
      <c r="L83" s="9">
        <f t="shared" si="11"/>
        <v>9.0500000000000007</v>
      </c>
      <c r="M83" s="9">
        <f t="shared" si="12"/>
        <v>7.7</v>
      </c>
      <c r="N83" s="9">
        <f t="shared" si="13"/>
        <v>7.15</v>
      </c>
      <c r="O83" s="9">
        <f t="shared" si="14"/>
        <v>6.22</v>
      </c>
      <c r="P83" s="3">
        <v>9</v>
      </c>
    </row>
    <row r="84" spans="2:38" x14ac:dyDescent="0.45">
      <c r="B84" s="1">
        <v>100</v>
      </c>
      <c r="C84" s="1">
        <v>5</v>
      </c>
      <c r="D84" s="46">
        <v>0.5</v>
      </c>
      <c r="E84" s="1">
        <v>0</v>
      </c>
      <c r="F84" s="2">
        <v>612</v>
      </c>
      <c r="G84" s="2" t="s">
        <v>94</v>
      </c>
      <c r="H84" s="2" t="s">
        <v>15</v>
      </c>
      <c r="I84" s="2"/>
      <c r="J84" s="2"/>
      <c r="K84" s="9">
        <f t="shared" si="10"/>
        <v>61.2</v>
      </c>
      <c r="L84" s="9">
        <f>1330/17</f>
        <v>78.235294117647058</v>
      </c>
      <c r="M84" s="9"/>
      <c r="N84" s="9"/>
      <c r="O84" s="9"/>
      <c r="P84" s="3">
        <v>1.61</v>
      </c>
    </row>
    <row r="85" spans="2:38" x14ac:dyDescent="0.45">
      <c r="B85" s="1">
        <v>100</v>
      </c>
      <c r="C85" s="1">
        <v>5</v>
      </c>
      <c r="D85" s="46">
        <v>0.5</v>
      </c>
      <c r="E85" s="1">
        <v>28</v>
      </c>
      <c r="F85" s="33" t="s">
        <v>48</v>
      </c>
      <c r="G85" s="33" t="s">
        <v>15</v>
      </c>
      <c r="H85" s="33"/>
      <c r="I85" s="33"/>
      <c r="J85" s="33"/>
      <c r="K85" s="37">
        <f>232/3</f>
        <v>77.333333333333329</v>
      </c>
      <c r="L85" s="37" t="s">
        <v>15</v>
      </c>
      <c r="M85" s="37"/>
      <c r="N85" s="37"/>
      <c r="O85" s="37"/>
      <c r="P85" s="3"/>
    </row>
    <row r="86" spans="2:38" x14ac:dyDescent="0.45">
      <c r="B86" s="1">
        <v>100</v>
      </c>
      <c r="C86" s="1">
        <v>5</v>
      </c>
      <c r="D86" s="46">
        <v>0.6</v>
      </c>
      <c r="E86" s="1">
        <v>3</v>
      </c>
      <c r="F86" s="2">
        <v>224</v>
      </c>
      <c r="G86" s="2">
        <v>407</v>
      </c>
      <c r="H86" s="33" t="s">
        <v>55</v>
      </c>
      <c r="I86" s="33" t="s">
        <v>15</v>
      </c>
      <c r="J86" s="33"/>
      <c r="K86" s="9">
        <f>F86/10</f>
        <v>22.4</v>
      </c>
      <c r="L86" s="9">
        <f>G86/20</f>
        <v>20.350000000000001</v>
      </c>
      <c r="M86" s="37">
        <f>1132/29</f>
        <v>39.03448275862069</v>
      </c>
      <c r="N86" s="37" t="s">
        <v>15</v>
      </c>
      <c r="O86" s="37"/>
      <c r="P86" s="3">
        <v>2.1</v>
      </c>
      <c r="Q86" s="1" t="s">
        <v>56</v>
      </c>
      <c r="R86" s="1">
        <v>70</v>
      </c>
      <c r="S86" s="1">
        <f>AVERAGE(P86:P88)</f>
        <v>2.4933333333333336</v>
      </c>
      <c r="AC86" t="s">
        <v>109</v>
      </c>
      <c r="AD86" t="s">
        <v>110</v>
      </c>
      <c r="AE86" s="45" t="s">
        <v>68</v>
      </c>
      <c r="AF86" s="45" t="s">
        <v>71</v>
      </c>
      <c r="AG86" s="45" t="s">
        <v>72</v>
      </c>
      <c r="AH86" s="45" t="s">
        <v>73</v>
      </c>
      <c r="AI86" s="45" t="s">
        <v>74</v>
      </c>
      <c r="AJ86" s="45" t="s">
        <v>75</v>
      </c>
      <c r="AK86" s="45" t="s">
        <v>101</v>
      </c>
      <c r="AL86" s="45" t="s">
        <v>108</v>
      </c>
    </row>
    <row r="87" spans="2:38" x14ac:dyDescent="0.45">
      <c r="B87" s="1">
        <v>100</v>
      </c>
      <c r="C87" s="1">
        <v>5</v>
      </c>
      <c r="D87" s="46">
        <v>0.6</v>
      </c>
      <c r="E87" s="1">
        <v>4</v>
      </c>
      <c r="F87" s="2">
        <v>268</v>
      </c>
      <c r="G87" s="33" t="s">
        <v>51</v>
      </c>
      <c r="H87" s="33"/>
      <c r="I87" s="33"/>
      <c r="J87" s="33"/>
      <c r="K87" s="9">
        <v>26.8</v>
      </c>
      <c r="L87" s="37">
        <f>669/15</f>
        <v>44.6</v>
      </c>
      <c r="M87" s="37" t="s">
        <v>15</v>
      </c>
      <c r="N87" s="37"/>
      <c r="O87" s="37"/>
      <c r="P87" s="3">
        <v>2.63</v>
      </c>
      <c r="Q87" s="1" t="s">
        <v>52</v>
      </c>
      <c r="R87" s="1">
        <v>84</v>
      </c>
      <c r="AB87" s="45" t="s">
        <v>103</v>
      </c>
      <c r="AC87">
        <v>44</v>
      </c>
      <c r="AD87">
        <v>38.299999999999997</v>
      </c>
      <c r="AE87">
        <v>37.33</v>
      </c>
      <c r="AF87">
        <v>27.9</v>
      </c>
      <c r="AG87">
        <v>27.1</v>
      </c>
      <c r="AH87">
        <v>27.7</v>
      </c>
      <c r="AI87">
        <v>21.7</v>
      </c>
      <c r="AJ87">
        <v>17.399999999999999</v>
      </c>
      <c r="AK87">
        <v>11.9</v>
      </c>
      <c r="AL87">
        <v>11.6</v>
      </c>
    </row>
    <row r="88" spans="2:38" x14ac:dyDescent="0.45">
      <c r="B88" s="1">
        <v>100</v>
      </c>
      <c r="C88" s="1">
        <v>5</v>
      </c>
      <c r="D88" s="46">
        <v>0.6</v>
      </c>
      <c r="E88" s="1">
        <v>126</v>
      </c>
      <c r="F88" s="33" t="s">
        <v>53</v>
      </c>
      <c r="G88" s="33" t="s">
        <v>15</v>
      </c>
      <c r="H88" s="33"/>
      <c r="I88" s="33"/>
      <c r="J88" s="33"/>
      <c r="K88" s="37">
        <f>171/3</f>
        <v>57</v>
      </c>
      <c r="L88" s="37" t="s">
        <v>15</v>
      </c>
      <c r="M88" s="37"/>
      <c r="N88" s="37"/>
      <c r="O88" s="37"/>
      <c r="P88" s="3">
        <v>2.75</v>
      </c>
      <c r="Q88" s="1" t="s">
        <v>54</v>
      </c>
      <c r="R88" s="1">
        <v>96</v>
      </c>
      <c r="AB88" s="45" t="s">
        <v>104</v>
      </c>
      <c r="AC88">
        <v>32.950000000000003</v>
      </c>
      <c r="AD88">
        <v>33.65</v>
      </c>
      <c r="AE88">
        <v>31.23</v>
      </c>
      <c r="AF88">
        <v>19.899999999999999</v>
      </c>
      <c r="AG88">
        <v>21.3</v>
      </c>
      <c r="AH88">
        <v>22.4</v>
      </c>
      <c r="AI88">
        <v>14.85</v>
      </c>
      <c r="AJ88">
        <v>11.85</v>
      </c>
      <c r="AK88">
        <v>9.5</v>
      </c>
      <c r="AL88">
        <v>9.0500000000000007</v>
      </c>
    </row>
    <row r="89" spans="2:38" x14ac:dyDescent="0.45">
      <c r="B89" s="1">
        <v>100</v>
      </c>
      <c r="C89" s="1">
        <v>5</v>
      </c>
      <c r="D89" s="46">
        <v>0.70000000000000007</v>
      </c>
      <c r="E89" s="1">
        <v>54</v>
      </c>
      <c r="F89" s="2">
        <v>334</v>
      </c>
      <c r="G89" s="2">
        <v>547</v>
      </c>
      <c r="H89" s="2">
        <v>671</v>
      </c>
      <c r="I89" s="2">
        <v>960</v>
      </c>
      <c r="J89" s="33" t="s">
        <v>49</v>
      </c>
      <c r="K89" s="9">
        <f t="shared" ref="K89:K103" si="16">F89/10</f>
        <v>33.4</v>
      </c>
      <c r="L89" s="9">
        <f t="shared" ref="L89:L103" si="17">G89/20</f>
        <v>27.35</v>
      </c>
      <c r="M89" s="9">
        <f t="shared" ref="M89:M103" si="18">H89/30</f>
        <v>22.366666666666667</v>
      </c>
      <c r="N89" s="9">
        <f t="shared" ref="N89:N103" si="19">I89/40</f>
        <v>24</v>
      </c>
      <c r="O89" s="9">
        <f>1769/49</f>
        <v>36.102040816326529</v>
      </c>
      <c r="P89" s="3">
        <v>2.04</v>
      </c>
      <c r="Q89" s="1" t="s">
        <v>50</v>
      </c>
      <c r="R89" s="1">
        <v>50</v>
      </c>
      <c r="AB89" s="45" t="s">
        <v>105</v>
      </c>
      <c r="AC89">
        <v>48.03</v>
      </c>
      <c r="AD89">
        <v>28.8</v>
      </c>
      <c r="AE89">
        <v>27.71</v>
      </c>
      <c r="AF89">
        <v>20.73</v>
      </c>
      <c r="AG89">
        <v>18.47</v>
      </c>
      <c r="AH89">
        <v>17.97</v>
      </c>
      <c r="AI89">
        <v>12.93</v>
      </c>
      <c r="AJ89">
        <v>10.17</v>
      </c>
      <c r="AK89">
        <v>7.63</v>
      </c>
      <c r="AL89">
        <v>7.7</v>
      </c>
    </row>
    <row r="90" spans="2:38" x14ac:dyDescent="0.45">
      <c r="B90" s="1">
        <v>100</v>
      </c>
      <c r="C90" s="1">
        <v>5</v>
      </c>
      <c r="D90" s="46">
        <v>0.8</v>
      </c>
      <c r="E90" s="1">
        <v>2</v>
      </c>
      <c r="F90" s="2">
        <v>461</v>
      </c>
      <c r="G90" s="2">
        <v>697</v>
      </c>
      <c r="H90" s="2">
        <v>831</v>
      </c>
      <c r="I90" s="2">
        <v>860</v>
      </c>
      <c r="J90" s="2">
        <v>986</v>
      </c>
      <c r="K90" s="9">
        <f t="shared" si="16"/>
        <v>46.1</v>
      </c>
      <c r="L90" s="9">
        <f t="shared" si="17"/>
        <v>34.85</v>
      </c>
      <c r="M90" s="9">
        <f t="shared" si="18"/>
        <v>27.7</v>
      </c>
      <c r="N90" s="9">
        <f t="shared" si="19"/>
        <v>21.5</v>
      </c>
      <c r="O90" s="9">
        <f t="shared" ref="O90:O103" si="20">J90/50</f>
        <v>19.72</v>
      </c>
      <c r="P90" s="3">
        <v>3</v>
      </c>
      <c r="AB90" s="45" t="s">
        <v>106</v>
      </c>
      <c r="AC90">
        <v>52.68</v>
      </c>
      <c r="AD90">
        <v>37.85</v>
      </c>
      <c r="AE90">
        <v>26.62</v>
      </c>
      <c r="AF90">
        <v>19.149999999999999</v>
      </c>
      <c r="AG90">
        <v>16.43</v>
      </c>
      <c r="AH90">
        <v>17.55</v>
      </c>
      <c r="AI90">
        <v>11.9</v>
      </c>
      <c r="AJ90">
        <v>8.43</v>
      </c>
      <c r="AK90">
        <v>6.9</v>
      </c>
      <c r="AL90">
        <v>7.15</v>
      </c>
    </row>
    <row r="91" spans="2:38" x14ac:dyDescent="0.45">
      <c r="B91" s="1">
        <v>100</v>
      </c>
      <c r="C91" s="1">
        <v>5</v>
      </c>
      <c r="D91" s="46">
        <v>0.89999999999999991</v>
      </c>
      <c r="E91" s="1">
        <v>37</v>
      </c>
      <c r="F91" s="2">
        <v>249</v>
      </c>
      <c r="G91" s="2">
        <v>385</v>
      </c>
      <c r="H91" s="2">
        <v>624</v>
      </c>
      <c r="I91" s="2">
        <v>788</v>
      </c>
      <c r="J91" s="2">
        <v>887</v>
      </c>
      <c r="K91" s="9">
        <f t="shared" si="16"/>
        <v>24.9</v>
      </c>
      <c r="L91" s="9">
        <f t="shared" si="17"/>
        <v>19.25</v>
      </c>
      <c r="M91" s="9">
        <f t="shared" si="18"/>
        <v>20.8</v>
      </c>
      <c r="N91" s="9">
        <f t="shared" si="19"/>
        <v>19.7</v>
      </c>
      <c r="O91" s="9">
        <f t="shared" si="20"/>
        <v>17.739999999999998</v>
      </c>
      <c r="P91" s="3">
        <v>2.36</v>
      </c>
      <c r="AB91" s="45" t="s">
        <v>107</v>
      </c>
      <c r="AC91">
        <v>56.12</v>
      </c>
      <c r="AD91">
        <v>42.12</v>
      </c>
      <c r="AE91">
        <v>24.79</v>
      </c>
      <c r="AF91">
        <v>18.28</v>
      </c>
      <c r="AG91">
        <v>16.32</v>
      </c>
      <c r="AH91">
        <v>11.9</v>
      </c>
      <c r="AI91">
        <v>8.43</v>
      </c>
      <c r="AJ91">
        <v>8.2200000000000006</v>
      </c>
      <c r="AK91">
        <v>6.54</v>
      </c>
      <c r="AL91">
        <v>6.22</v>
      </c>
    </row>
    <row r="92" spans="2:38" x14ac:dyDescent="0.45">
      <c r="B92" s="1">
        <v>100</v>
      </c>
      <c r="C92" s="1">
        <v>5</v>
      </c>
      <c r="D92" s="46">
        <v>1</v>
      </c>
      <c r="E92" s="1">
        <v>9</v>
      </c>
      <c r="F92" s="2">
        <v>302</v>
      </c>
      <c r="G92" s="2">
        <v>455</v>
      </c>
      <c r="H92" s="2">
        <v>735</v>
      </c>
      <c r="I92" s="2">
        <v>1065</v>
      </c>
      <c r="J92" s="2">
        <v>1215</v>
      </c>
      <c r="K92" s="9">
        <f t="shared" si="16"/>
        <v>30.2</v>
      </c>
      <c r="L92" s="9">
        <f t="shared" si="17"/>
        <v>22.75</v>
      </c>
      <c r="M92" s="9">
        <f t="shared" si="18"/>
        <v>24.5</v>
      </c>
      <c r="N92" s="9">
        <f t="shared" si="19"/>
        <v>26.625</v>
      </c>
      <c r="O92" s="9">
        <f t="shared" si="20"/>
        <v>24.3</v>
      </c>
      <c r="P92" s="3">
        <v>2.36</v>
      </c>
      <c r="S92" s="1">
        <f>AVERAGE(P92:P93)</f>
        <v>2.58</v>
      </c>
    </row>
    <row r="93" spans="2:38" x14ac:dyDescent="0.45">
      <c r="B93" s="1">
        <v>100</v>
      </c>
      <c r="C93" s="1">
        <v>5</v>
      </c>
      <c r="D93" s="46">
        <v>1</v>
      </c>
      <c r="E93" s="1">
        <v>25</v>
      </c>
      <c r="F93" s="2">
        <v>322</v>
      </c>
      <c r="G93" s="2">
        <v>443</v>
      </c>
      <c r="H93" s="2">
        <v>575</v>
      </c>
      <c r="I93" s="2">
        <v>638</v>
      </c>
      <c r="J93" s="2">
        <v>742</v>
      </c>
      <c r="K93" s="9">
        <f t="shared" si="16"/>
        <v>32.200000000000003</v>
      </c>
      <c r="L93" s="9">
        <f t="shared" si="17"/>
        <v>22.15</v>
      </c>
      <c r="M93" s="9">
        <f t="shared" si="18"/>
        <v>19.166666666666668</v>
      </c>
      <c r="N93" s="9">
        <f t="shared" si="19"/>
        <v>15.95</v>
      </c>
      <c r="O93" s="9">
        <f t="shared" si="20"/>
        <v>14.84</v>
      </c>
      <c r="P93" s="3">
        <v>2.8</v>
      </c>
      <c r="V93" t="s">
        <v>103</v>
      </c>
      <c r="W93" t="s">
        <v>104</v>
      </c>
      <c r="X93" t="s">
        <v>105</v>
      </c>
      <c r="Y93" t="s">
        <v>106</v>
      </c>
      <c r="Z93" t="s">
        <v>107</v>
      </c>
    </row>
    <row r="94" spans="2:38" x14ac:dyDescent="0.45">
      <c r="B94" s="1">
        <v>100</v>
      </c>
      <c r="C94" s="1">
        <v>5</v>
      </c>
      <c r="D94" s="46">
        <v>1.1000000000000001</v>
      </c>
      <c r="E94" s="1">
        <v>51</v>
      </c>
      <c r="F94" s="2">
        <v>202</v>
      </c>
      <c r="G94" s="2">
        <v>294</v>
      </c>
      <c r="H94" s="2">
        <v>402</v>
      </c>
      <c r="I94" s="2">
        <v>493</v>
      </c>
      <c r="J94" s="2">
        <v>538</v>
      </c>
      <c r="K94" s="9">
        <f t="shared" si="16"/>
        <v>20.2</v>
      </c>
      <c r="L94" s="9">
        <f t="shared" si="17"/>
        <v>14.7</v>
      </c>
      <c r="M94" s="9">
        <f t="shared" si="18"/>
        <v>13.4</v>
      </c>
      <c r="N94" s="9">
        <f t="shared" si="19"/>
        <v>12.324999999999999</v>
      </c>
      <c r="O94" s="9">
        <f t="shared" si="20"/>
        <v>10.76</v>
      </c>
      <c r="P94" s="3">
        <v>3.75</v>
      </c>
      <c r="U94" t="s">
        <v>68</v>
      </c>
      <c r="V94">
        <v>32.200000000000003</v>
      </c>
      <c r="W94">
        <v>22.15</v>
      </c>
      <c r="X94">
        <v>19.166666666666668</v>
      </c>
      <c r="Y94">
        <v>15.95</v>
      </c>
      <c r="Z94">
        <v>14.84</v>
      </c>
    </row>
    <row r="95" spans="2:38" x14ac:dyDescent="0.45">
      <c r="B95" s="1">
        <v>100</v>
      </c>
      <c r="C95" s="1">
        <v>5</v>
      </c>
      <c r="D95" s="46">
        <v>1.2</v>
      </c>
      <c r="E95" s="1">
        <v>0</v>
      </c>
      <c r="F95" s="2">
        <v>146</v>
      </c>
      <c r="G95" s="2">
        <v>235</v>
      </c>
      <c r="H95" s="2">
        <v>295</v>
      </c>
      <c r="I95" s="2">
        <v>342</v>
      </c>
      <c r="J95" s="2">
        <v>376</v>
      </c>
      <c r="K95" s="9">
        <f t="shared" si="16"/>
        <v>14.6</v>
      </c>
      <c r="L95" s="9">
        <f t="shared" si="17"/>
        <v>11.75</v>
      </c>
      <c r="M95" s="9">
        <f t="shared" si="18"/>
        <v>9.8333333333333339</v>
      </c>
      <c r="N95" s="9">
        <f t="shared" si="19"/>
        <v>8.5500000000000007</v>
      </c>
      <c r="O95" s="9">
        <f t="shared" si="20"/>
        <v>7.52</v>
      </c>
      <c r="P95" s="3">
        <v>6.83</v>
      </c>
      <c r="U95" t="s">
        <v>71</v>
      </c>
      <c r="V95" s="9">
        <v>20.2</v>
      </c>
      <c r="W95" s="9">
        <v>14.7</v>
      </c>
      <c r="X95" s="9">
        <v>13.4</v>
      </c>
      <c r="Y95" s="9">
        <v>12.324999999999999</v>
      </c>
      <c r="Z95" s="9">
        <v>10.76</v>
      </c>
    </row>
    <row r="96" spans="2:38" x14ac:dyDescent="0.45">
      <c r="B96" s="1">
        <v>100</v>
      </c>
      <c r="C96" s="1">
        <v>5</v>
      </c>
      <c r="D96" s="46">
        <v>1.3</v>
      </c>
      <c r="E96" s="1">
        <v>0</v>
      </c>
      <c r="F96" s="2">
        <v>164</v>
      </c>
      <c r="G96" s="2">
        <v>249</v>
      </c>
      <c r="H96" s="2">
        <v>345</v>
      </c>
      <c r="I96" s="2">
        <v>411</v>
      </c>
      <c r="J96" s="2">
        <v>469</v>
      </c>
      <c r="K96" s="9">
        <f t="shared" si="16"/>
        <v>16.399999999999999</v>
      </c>
      <c r="L96" s="9">
        <f t="shared" si="17"/>
        <v>12.45</v>
      </c>
      <c r="M96" s="9">
        <f t="shared" si="18"/>
        <v>11.5</v>
      </c>
      <c r="N96" s="9">
        <f t="shared" si="19"/>
        <v>10.275</v>
      </c>
      <c r="O96" s="9">
        <f t="shared" si="20"/>
        <v>9.3800000000000008</v>
      </c>
      <c r="P96" s="3">
        <v>4.25</v>
      </c>
      <c r="U96" t="s">
        <v>72</v>
      </c>
      <c r="V96">
        <v>14.6</v>
      </c>
      <c r="W96">
        <v>11.75</v>
      </c>
      <c r="X96">
        <v>9.8333333333333339</v>
      </c>
      <c r="Y96">
        <v>8.5500000000000007</v>
      </c>
      <c r="Z96">
        <v>7.52</v>
      </c>
    </row>
    <row r="97" spans="2:30" x14ac:dyDescent="0.45">
      <c r="B97" s="1">
        <v>100</v>
      </c>
      <c r="C97" s="1">
        <v>5</v>
      </c>
      <c r="D97" s="46">
        <v>1.4</v>
      </c>
      <c r="E97" s="1">
        <v>7</v>
      </c>
      <c r="F97" s="2">
        <v>120</v>
      </c>
      <c r="G97" s="2">
        <v>201</v>
      </c>
      <c r="H97" s="2">
        <v>280</v>
      </c>
      <c r="I97" s="2">
        <v>328</v>
      </c>
      <c r="J97" s="2">
        <v>391</v>
      </c>
      <c r="K97" s="9">
        <f t="shared" si="16"/>
        <v>12</v>
      </c>
      <c r="L97" s="9">
        <f t="shared" si="17"/>
        <v>10.050000000000001</v>
      </c>
      <c r="M97" s="9">
        <f t="shared" si="18"/>
        <v>9.3333333333333339</v>
      </c>
      <c r="N97" s="9">
        <f t="shared" si="19"/>
        <v>8.1999999999999993</v>
      </c>
      <c r="O97" s="9">
        <f t="shared" si="20"/>
        <v>7.82</v>
      </c>
      <c r="P97" s="3">
        <v>5</v>
      </c>
      <c r="U97" t="s">
        <v>73</v>
      </c>
      <c r="V97">
        <v>16.399999999999999</v>
      </c>
      <c r="W97">
        <v>12.45</v>
      </c>
      <c r="X97">
        <v>11.5</v>
      </c>
      <c r="Y97">
        <v>10.275</v>
      </c>
      <c r="Z97">
        <v>9.3800000000000008</v>
      </c>
    </row>
    <row r="98" spans="2:30" x14ac:dyDescent="0.45">
      <c r="B98" s="1">
        <v>100</v>
      </c>
      <c r="C98" s="1">
        <v>5</v>
      </c>
      <c r="D98" s="46">
        <v>1.5</v>
      </c>
      <c r="E98" s="1">
        <v>14</v>
      </c>
      <c r="F98" s="2">
        <v>158</v>
      </c>
      <c r="G98" s="2">
        <v>226</v>
      </c>
      <c r="H98" s="2">
        <v>264</v>
      </c>
      <c r="I98" s="2">
        <v>306</v>
      </c>
      <c r="J98" s="2">
        <v>346</v>
      </c>
      <c r="K98" s="9">
        <f t="shared" si="16"/>
        <v>15.8</v>
      </c>
      <c r="L98" s="9">
        <f t="shared" si="17"/>
        <v>11.3</v>
      </c>
      <c r="M98" s="9">
        <f t="shared" si="18"/>
        <v>8.8000000000000007</v>
      </c>
      <c r="N98" s="9">
        <f t="shared" si="19"/>
        <v>7.65</v>
      </c>
      <c r="O98" s="9">
        <f t="shared" si="20"/>
        <v>6.92</v>
      </c>
      <c r="P98" s="3">
        <v>8.67</v>
      </c>
      <c r="U98" t="s">
        <v>74</v>
      </c>
      <c r="V98">
        <v>12</v>
      </c>
      <c r="W98">
        <v>10.050000000000001</v>
      </c>
      <c r="X98">
        <v>9.3333333333333339</v>
      </c>
      <c r="Y98">
        <v>8.1999999999999993</v>
      </c>
      <c r="Z98">
        <v>7.82</v>
      </c>
    </row>
    <row r="99" spans="2:30" x14ac:dyDescent="0.45">
      <c r="B99" s="1">
        <v>100</v>
      </c>
      <c r="C99" s="1">
        <v>5</v>
      </c>
      <c r="D99" s="46">
        <v>1.7999999999999998</v>
      </c>
      <c r="E99" s="1">
        <v>4</v>
      </c>
      <c r="F99" s="2">
        <v>145</v>
      </c>
      <c r="G99" s="2">
        <v>185</v>
      </c>
      <c r="H99" s="2">
        <v>256</v>
      </c>
      <c r="I99" s="2">
        <v>307</v>
      </c>
      <c r="J99" s="2">
        <v>353</v>
      </c>
      <c r="K99" s="9">
        <f t="shared" si="16"/>
        <v>14.5</v>
      </c>
      <c r="L99" s="9">
        <f t="shared" si="17"/>
        <v>9.25</v>
      </c>
      <c r="M99" s="9">
        <f t="shared" si="18"/>
        <v>8.5333333333333332</v>
      </c>
      <c r="N99" s="9">
        <f t="shared" si="19"/>
        <v>7.6749999999999998</v>
      </c>
      <c r="O99" s="9">
        <f t="shared" si="20"/>
        <v>7.06</v>
      </c>
      <c r="P99" s="3">
        <v>7.75</v>
      </c>
      <c r="U99" t="s">
        <v>75</v>
      </c>
      <c r="V99">
        <v>15.8</v>
      </c>
      <c r="W99">
        <v>11.3</v>
      </c>
      <c r="X99">
        <v>8.8000000000000007</v>
      </c>
      <c r="Y99">
        <v>7.65</v>
      </c>
      <c r="Z99">
        <v>6.92</v>
      </c>
    </row>
    <row r="100" spans="2:30" x14ac:dyDescent="0.45">
      <c r="B100" s="1">
        <v>100</v>
      </c>
      <c r="C100" s="1">
        <v>5</v>
      </c>
      <c r="D100" s="46">
        <v>1.9</v>
      </c>
      <c r="E100" s="1">
        <v>5</v>
      </c>
      <c r="F100" s="2">
        <v>151</v>
      </c>
      <c r="G100" s="2">
        <v>177</v>
      </c>
      <c r="H100" s="2">
        <v>205</v>
      </c>
      <c r="I100" s="2">
        <v>236</v>
      </c>
      <c r="J100" s="2">
        <v>265</v>
      </c>
      <c r="K100" s="9">
        <f t="shared" si="16"/>
        <v>15.1</v>
      </c>
      <c r="L100" s="9">
        <f t="shared" si="17"/>
        <v>8.85</v>
      </c>
      <c r="M100" s="9">
        <f t="shared" si="18"/>
        <v>6.833333333333333</v>
      </c>
      <c r="N100" s="9">
        <f t="shared" si="19"/>
        <v>5.9</v>
      </c>
      <c r="O100" s="9">
        <f t="shared" si="20"/>
        <v>5.3</v>
      </c>
      <c r="P100" s="3">
        <v>13</v>
      </c>
      <c r="U100" t="s">
        <v>101</v>
      </c>
      <c r="V100">
        <v>14.5</v>
      </c>
      <c r="W100">
        <v>9.25</v>
      </c>
      <c r="X100">
        <v>8.5333333333333332</v>
      </c>
      <c r="Y100">
        <v>7.6749999999999998</v>
      </c>
      <c r="Z100">
        <v>7.06</v>
      </c>
    </row>
    <row r="101" spans="2:30" x14ac:dyDescent="0.45">
      <c r="B101" s="1">
        <v>100</v>
      </c>
      <c r="C101" s="1">
        <v>5</v>
      </c>
      <c r="D101" s="46">
        <v>30</v>
      </c>
      <c r="E101" s="1">
        <v>4</v>
      </c>
      <c r="F101" s="2">
        <v>33</v>
      </c>
      <c r="G101" s="2">
        <v>86</v>
      </c>
      <c r="H101" s="2">
        <v>107</v>
      </c>
      <c r="I101" s="2">
        <v>118</v>
      </c>
      <c r="J101" s="2">
        <v>126</v>
      </c>
      <c r="K101" s="9">
        <f t="shared" si="16"/>
        <v>3.3</v>
      </c>
      <c r="L101" s="9">
        <f t="shared" si="17"/>
        <v>4.3</v>
      </c>
      <c r="M101" s="9">
        <f t="shared" si="18"/>
        <v>3.5666666666666669</v>
      </c>
      <c r="N101" s="9">
        <f t="shared" si="19"/>
        <v>2.95</v>
      </c>
      <c r="O101" s="9">
        <f t="shared" si="20"/>
        <v>2.52</v>
      </c>
      <c r="P101" s="3">
        <v>33</v>
      </c>
      <c r="Q101" s="1" t="s">
        <v>38</v>
      </c>
      <c r="R101" s="1" t="s">
        <v>39</v>
      </c>
      <c r="U101" t="s">
        <v>108</v>
      </c>
      <c r="V101">
        <v>15.1</v>
      </c>
      <c r="W101">
        <v>8.85</v>
      </c>
      <c r="X101">
        <v>6.833333333333333</v>
      </c>
      <c r="Y101">
        <v>5.9</v>
      </c>
      <c r="Z101">
        <v>5.3</v>
      </c>
    </row>
    <row r="102" spans="2:30" x14ac:dyDescent="0.45">
      <c r="B102" s="1">
        <v>100</v>
      </c>
      <c r="C102" s="1">
        <v>5</v>
      </c>
      <c r="D102" s="46">
        <v>30</v>
      </c>
      <c r="E102" s="1">
        <v>3</v>
      </c>
      <c r="F102" s="2">
        <v>22</v>
      </c>
      <c r="G102" s="2">
        <v>46</v>
      </c>
      <c r="H102" s="2">
        <v>85</v>
      </c>
      <c r="I102" s="2">
        <v>105</v>
      </c>
      <c r="J102" s="2">
        <v>120</v>
      </c>
      <c r="K102" s="9">
        <f t="shared" si="16"/>
        <v>2.2000000000000002</v>
      </c>
      <c r="L102" s="9">
        <f t="shared" si="17"/>
        <v>2.2999999999999998</v>
      </c>
      <c r="M102" s="9">
        <f t="shared" si="18"/>
        <v>2.8333333333333335</v>
      </c>
      <c r="N102" s="9">
        <f t="shared" si="19"/>
        <v>2.625</v>
      </c>
      <c r="O102" s="9">
        <f t="shared" si="20"/>
        <v>2.4</v>
      </c>
      <c r="P102" s="3">
        <v>39</v>
      </c>
      <c r="Q102" s="1" t="s">
        <v>40</v>
      </c>
      <c r="R102" s="1" t="s">
        <v>39</v>
      </c>
      <c r="U102" t="s">
        <v>102</v>
      </c>
      <c r="V102" s="9">
        <v>3.3</v>
      </c>
      <c r="W102" s="9">
        <v>4.3</v>
      </c>
      <c r="X102" s="9">
        <v>3.5666666666666669</v>
      </c>
      <c r="Y102" s="9">
        <v>2.95</v>
      </c>
      <c r="Z102" s="9">
        <v>2.52</v>
      </c>
    </row>
    <row r="103" spans="2:30" x14ac:dyDescent="0.45">
      <c r="B103" s="1">
        <v>100</v>
      </c>
      <c r="C103" s="1">
        <v>5</v>
      </c>
      <c r="D103" s="46">
        <v>30</v>
      </c>
      <c r="E103" s="1">
        <v>0</v>
      </c>
      <c r="F103" s="2">
        <v>27</v>
      </c>
      <c r="G103" s="2">
        <v>57</v>
      </c>
      <c r="H103" s="2">
        <v>89</v>
      </c>
      <c r="I103" s="2">
        <v>100</v>
      </c>
      <c r="J103" s="2">
        <v>112</v>
      </c>
      <c r="K103" s="9">
        <f t="shared" si="16"/>
        <v>2.7</v>
      </c>
      <c r="L103" s="9">
        <f t="shared" si="17"/>
        <v>2.85</v>
      </c>
      <c r="M103" s="9">
        <f t="shared" si="18"/>
        <v>2.9666666666666668</v>
      </c>
      <c r="N103" s="9">
        <f t="shared" si="19"/>
        <v>2.5</v>
      </c>
      <c r="O103" s="9">
        <f t="shared" si="20"/>
        <v>2.2400000000000002</v>
      </c>
      <c r="P103" s="3">
        <v>40</v>
      </c>
      <c r="Q103" s="1" t="s">
        <v>37</v>
      </c>
      <c r="R103" s="1" t="s">
        <v>39</v>
      </c>
    </row>
    <row r="104" spans="2:30" x14ac:dyDescent="0.45">
      <c r="F104" s="2"/>
      <c r="G104" s="2"/>
      <c r="H104" s="2"/>
      <c r="I104" s="2"/>
      <c r="J104" s="2"/>
      <c r="K104" s="9"/>
      <c r="L104" s="9"/>
      <c r="M104" s="9"/>
      <c r="N104" s="9"/>
      <c r="O104" s="9"/>
      <c r="P104" s="3"/>
    </row>
    <row r="105" spans="2:30" x14ac:dyDescent="0.45">
      <c r="F105" s="2"/>
      <c r="G105" s="2"/>
      <c r="H105" s="2"/>
      <c r="I105" s="2"/>
      <c r="J105" s="2"/>
      <c r="K105" s="9"/>
      <c r="L105" s="9"/>
      <c r="M105" s="9"/>
      <c r="N105" s="9"/>
      <c r="O105" s="9"/>
      <c r="P105" s="3"/>
    </row>
    <row r="106" spans="2:30" x14ac:dyDescent="0.45">
      <c r="B106" s="1">
        <v>11</v>
      </c>
      <c r="C106" s="1">
        <v>5</v>
      </c>
      <c r="D106" s="46">
        <v>1.9</v>
      </c>
      <c r="E106" s="1">
        <v>75</v>
      </c>
      <c r="F106" s="2">
        <v>74</v>
      </c>
      <c r="G106" s="2" t="s">
        <v>15</v>
      </c>
      <c r="H106" s="2"/>
      <c r="I106" s="2"/>
      <c r="J106" s="2"/>
      <c r="K106" s="9">
        <v>74</v>
      </c>
      <c r="L106" s="9" t="s">
        <v>15</v>
      </c>
      <c r="M106" s="9"/>
      <c r="N106" s="9"/>
      <c r="O106" s="9"/>
      <c r="P106" s="3">
        <v>0.5</v>
      </c>
      <c r="U106" s="45"/>
      <c r="V106" s="45" t="s">
        <v>68</v>
      </c>
      <c r="W106" s="45" t="s">
        <v>71</v>
      </c>
      <c r="X106" s="45" t="s">
        <v>72</v>
      </c>
      <c r="Y106" s="45" t="s">
        <v>73</v>
      </c>
      <c r="Z106" s="45" t="s">
        <v>74</v>
      </c>
      <c r="AA106" s="45" t="s">
        <v>75</v>
      </c>
      <c r="AB106" s="45" t="s">
        <v>101</v>
      </c>
      <c r="AC106" s="45" t="s">
        <v>108</v>
      </c>
      <c r="AD106" s="45" t="s">
        <v>102</v>
      </c>
    </row>
    <row r="107" spans="2:30" x14ac:dyDescent="0.45">
      <c r="B107" s="1">
        <v>11</v>
      </c>
      <c r="C107" s="1">
        <v>5</v>
      </c>
      <c r="D107" s="46">
        <v>1.9</v>
      </c>
      <c r="E107" s="1">
        <v>0</v>
      </c>
      <c r="F107" s="2">
        <v>0</v>
      </c>
      <c r="G107" s="2">
        <v>49</v>
      </c>
      <c r="H107" s="2"/>
      <c r="I107" s="2"/>
      <c r="J107" s="2"/>
      <c r="K107" s="9">
        <v>0</v>
      </c>
      <c r="L107" s="9">
        <v>24.5</v>
      </c>
      <c r="M107" s="9" t="s">
        <v>15</v>
      </c>
      <c r="N107" s="9"/>
      <c r="O107" s="9"/>
      <c r="P107" s="3">
        <v>1</v>
      </c>
      <c r="U107" s="45" t="s">
        <v>103</v>
      </c>
      <c r="V107" s="45">
        <v>32.200000000000003</v>
      </c>
      <c r="W107" s="9">
        <v>20.2</v>
      </c>
      <c r="X107" s="45">
        <v>14.6</v>
      </c>
      <c r="Y107" s="45">
        <v>16.399999999999999</v>
      </c>
      <c r="Z107" s="45">
        <v>12</v>
      </c>
      <c r="AA107" s="45">
        <v>15.8</v>
      </c>
      <c r="AB107" s="45">
        <v>14.5</v>
      </c>
      <c r="AC107" s="45">
        <v>15.1</v>
      </c>
      <c r="AD107" s="9">
        <v>3.3</v>
      </c>
    </row>
    <row r="108" spans="2:30" x14ac:dyDescent="0.45">
      <c r="B108" s="1">
        <v>11</v>
      </c>
      <c r="C108" s="1">
        <v>5</v>
      </c>
      <c r="D108" s="46">
        <v>1.93</v>
      </c>
      <c r="E108" s="1">
        <v>175</v>
      </c>
      <c r="F108" s="2">
        <v>175</v>
      </c>
      <c r="G108" s="2">
        <v>402</v>
      </c>
      <c r="H108" s="2" t="s">
        <v>15</v>
      </c>
      <c r="I108" s="2"/>
      <c r="J108" s="2"/>
      <c r="K108" s="9">
        <f>F108/1</f>
        <v>175</v>
      </c>
      <c r="L108" s="9">
        <f>G108/2</f>
        <v>201</v>
      </c>
      <c r="M108" s="9"/>
      <c r="N108" s="9"/>
      <c r="O108" s="9"/>
      <c r="P108" s="3">
        <v>0.67</v>
      </c>
      <c r="Q108" s="1" t="s">
        <v>59</v>
      </c>
      <c r="U108" s="45" t="s">
        <v>104</v>
      </c>
      <c r="V108" s="45">
        <v>22.15</v>
      </c>
      <c r="W108" s="9">
        <v>14.7</v>
      </c>
      <c r="X108" s="45">
        <v>11.75</v>
      </c>
      <c r="Y108" s="45">
        <v>12.45</v>
      </c>
      <c r="Z108" s="45">
        <v>10.050000000000001</v>
      </c>
      <c r="AA108" s="45">
        <v>11.3</v>
      </c>
      <c r="AB108" s="45">
        <v>9.25</v>
      </c>
      <c r="AC108" s="45">
        <v>8.85</v>
      </c>
      <c r="AD108" s="9">
        <v>4.3</v>
      </c>
    </row>
    <row r="109" spans="2:30" x14ac:dyDescent="0.45">
      <c r="B109" s="1">
        <v>11</v>
      </c>
      <c r="C109" s="1">
        <v>5</v>
      </c>
      <c r="D109" s="46">
        <v>1.94</v>
      </c>
      <c r="E109" s="1">
        <v>10</v>
      </c>
      <c r="F109" s="2">
        <v>10</v>
      </c>
      <c r="G109" s="2">
        <v>105</v>
      </c>
      <c r="H109" s="2" t="s">
        <v>15</v>
      </c>
      <c r="I109" s="2"/>
      <c r="J109" s="2"/>
      <c r="K109" s="9">
        <f>F109/1</f>
        <v>10</v>
      </c>
      <c r="L109" s="9">
        <f>G109/2</f>
        <v>52.5</v>
      </c>
      <c r="M109" s="9"/>
      <c r="N109" s="9"/>
      <c r="O109" s="9"/>
      <c r="P109" s="3">
        <v>1</v>
      </c>
      <c r="Q109" s="1" t="s">
        <v>60</v>
      </c>
      <c r="U109" s="45" t="s">
        <v>105</v>
      </c>
      <c r="V109" s="45">
        <v>19.166666666666668</v>
      </c>
      <c r="W109" s="9">
        <v>13.4</v>
      </c>
      <c r="X109" s="45">
        <v>9.8333333333333339</v>
      </c>
      <c r="Y109" s="45">
        <v>11.5</v>
      </c>
      <c r="Z109" s="45">
        <v>9.3333333333333339</v>
      </c>
      <c r="AA109" s="45">
        <v>8.8000000000000007</v>
      </c>
      <c r="AB109" s="45">
        <v>8.5333333333333332</v>
      </c>
      <c r="AC109" s="45">
        <v>6.833333333333333</v>
      </c>
      <c r="AD109" s="9">
        <v>3.5666666666666669</v>
      </c>
    </row>
    <row r="110" spans="2:30" x14ac:dyDescent="0.45">
      <c r="B110" s="1">
        <v>11</v>
      </c>
      <c r="C110" s="1">
        <v>5</v>
      </c>
      <c r="D110" s="46">
        <v>1.95</v>
      </c>
      <c r="E110" s="1">
        <v>2</v>
      </c>
      <c r="F110" s="2">
        <v>2</v>
      </c>
      <c r="G110" s="2">
        <v>23</v>
      </c>
      <c r="H110" s="2">
        <v>61</v>
      </c>
      <c r="I110" s="2">
        <v>108</v>
      </c>
      <c r="J110" s="2">
        <v>156</v>
      </c>
      <c r="K110" s="9">
        <f>F110/1</f>
        <v>2</v>
      </c>
      <c r="L110" s="9">
        <f>G110/2</f>
        <v>11.5</v>
      </c>
      <c r="M110" s="9">
        <f>H110/3</f>
        <v>20.333333333333332</v>
      </c>
      <c r="N110" s="9">
        <f>I110/4</f>
        <v>27</v>
      </c>
      <c r="O110" s="9">
        <f>J110/5</f>
        <v>31.2</v>
      </c>
      <c r="P110" s="3">
        <v>1.67</v>
      </c>
      <c r="Q110" s="1" t="s">
        <v>57</v>
      </c>
      <c r="U110" s="45" t="s">
        <v>106</v>
      </c>
      <c r="V110" s="45">
        <v>15.95</v>
      </c>
      <c r="W110" s="9">
        <v>12.324999999999999</v>
      </c>
      <c r="X110" s="45">
        <v>8.5500000000000007</v>
      </c>
      <c r="Y110" s="45">
        <v>10.275</v>
      </c>
      <c r="Z110" s="45">
        <v>8.1999999999999993</v>
      </c>
      <c r="AA110" s="45">
        <v>7.65</v>
      </c>
      <c r="AB110" s="45">
        <v>7.6749999999999998</v>
      </c>
      <c r="AC110" s="45">
        <v>5.9</v>
      </c>
      <c r="AD110" s="9">
        <v>2.95</v>
      </c>
    </row>
    <row r="111" spans="2:30" x14ac:dyDescent="0.45">
      <c r="B111" s="1">
        <v>11</v>
      </c>
      <c r="C111" s="1">
        <v>5</v>
      </c>
      <c r="D111" s="46">
        <v>2</v>
      </c>
      <c r="E111" s="1">
        <v>4</v>
      </c>
      <c r="F111" s="2">
        <v>4</v>
      </c>
      <c r="G111" s="2">
        <v>220</v>
      </c>
      <c r="H111" s="2" t="s">
        <v>15</v>
      </c>
      <c r="I111" s="2"/>
      <c r="J111" s="2"/>
      <c r="K111" s="9"/>
      <c r="L111" s="9"/>
      <c r="M111" s="9"/>
      <c r="N111" s="9"/>
      <c r="O111" s="9"/>
      <c r="P111" s="3">
        <v>0.67</v>
      </c>
      <c r="Q111" s="1" t="s">
        <v>60</v>
      </c>
      <c r="U111" s="45" t="s">
        <v>107</v>
      </c>
      <c r="V111" s="45">
        <v>14.84</v>
      </c>
      <c r="W111" s="9">
        <v>10.76</v>
      </c>
      <c r="X111" s="45">
        <v>7.52</v>
      </c>
      <c r="Y111" s="45">
        <v>9.3800000000000008</v>
      </c>
      <c r="Z111" s="45">
        <v>7.82</v>
      </c>
      <c r="AA111" s="45">
        <v>6.92</v>
      </c>
      <c r="AB111" s="45">
        <v>7.06</v>
      </c>
      <c r="AC111" s="45">
        <v>5.3</v>
      </c>
      <c r="AD111" s="9">
        <v>2.52</v>
      </c>
    </row>
    <row r="112" spans="2:30" x14ac:dyDescent="0.45">
      <c r="B112" s="1">
        <v>11</v>
      </c>
      <c r="C112" s="1">
        <v>5</v>
      </c>
      <c r="D112" s="46">
        <v>2</v>
      </c>
      <c r="E112" s="1">
        <v>38</v>
      </c>
      <c r="F112" s="2">
        <v>38</v>
      </c>
      <c r="G112" s="2">
        <v>126</v>
      </c>
      <c r="H112" s="2">
        <v>163</v>
      </c>
      <c r="I112" s="2">
        <v>205</v>
      </c>
      <c r="J112" s="2">
        <v>258</v>
      </c>
      <c r="K112" s="9">
        <f>F112/1</f>
        <v>38</v>
      </c>
      <c r="L112" s="9">
        <f>G112/2</f>
        <v>63</v>
      </c>
      <c r="M112" s="9">
        <f>H112/3</f>
        <v>54.333333333333336</v>
      </c>
      <c r="N112" s="9">
        <f>I112/4</f>
        <v>51.25</v>
      </c>
      <c r="O112" s="9">
        <f>J112/5</f>
        <v>51.6</v>
      </c>
      <c r="P112" s="3">
        <v>2.16</v>
      </c>
      <c r="Q112" s="1" t="s">
        <v>57</v>
      </c>
    </row>
    <row r="113" spans="2:17" x14ac:dyDescent="0.45">
      <c r="B113" s="1">
        <v>11</v>
      </c>
      <c r="C113" s="1">
        <v>5</v>
      </c>
      <c r="D113" s="46">
        <v>2</v>
      </c>
      <c r="E113" s="1" t="s">
        <v>15</v>
      </c>
      <c r="F113" s="2"/>
      <c r="G113" s="2"/>
      <c r="H113" s="2"/>
      <c r="I113" s="2"/>
      <c r="J113" s="2"/>
      <c r="K113" s="9"/>
      <c r="L113" s="9"/>
      <c r="M113" s="9"/>
      <c r="N113" s="9"/>
      <c r="O113" s="9"/>
      <c r="P113" s="3"/>
    </row>
    <row r="114" spans="2:17" x14ac:dyDescent="0.45">
      <c r="B114" s="1">
        <v>11</v>
      </c>
      <c r="C114" s="1">
        <v>5</v>
      </c>
      <c r="D114" s="46">
        <v>2.5</v>
      </c>
      <c r="E114" s="1">
        <v>25</v>
      </c>
      <c r="F114" s="2">
        <v>25</v>
      </c>
      <c r="G114" s="2">
        <v>127</v>
      </c>
      <c r="H114" s="2">
        <v>220</v>
      </c>
      <c r="I114" s="2">
        <v>343</v>
      </c>
      <c r="J114" s="2">
        <v>402</v>
      </c>
      <c r="K114" s="9">
        <f t="shared" ref="K114:K123" si="21">F114/1</f>
        <v>25</v>
      </c>
      <c r="L114" s="9">
        <f t="shared" ref="L114:L123" si="22">G114/2</f>
        <v>63.5</v>
      </c>
      <c r="M114" s="9">
        <f t="shared" ref="M114:M123" si="23">H114/3</f>
        <v>73.333333333333329</v>
      </c>
      <c r="N114" s="9">
        <f t="shared" ref="N114:N123" si="24">I114/4</f>
        <v>85.75</v>
      </c>
      <c r="O114" s="9">
        <f t="shared" ref="O114:O126" si="25">J114/5</f>
        <v>80.400000000000006</v>
      </c>
      <c r="P114" s="3">
        <v>0.83</v>
      </c>
      <c r="Q114" s="1" t="s">
        <v>57</v>
      </c>
    </row>
    <row r="115" spans="2:17" x14ac:dyDescent="0.45">
      <c r="B115" s="1">
        <v>11</v>
      </c>
      <c r="C115" s="1">
        <v>5</v>
      </c>
      <c r="D115" s="46">
        <v>3</v>
      </c>
      <c r="E115" s="1">
        <v>72</v>
      </c>
      <c r="F115" s="2">
        <v>72</v>
      </c>
      <c r="G115" s="2">
        <v>154</v>
      </c>
      <c r="H115" s="2">
        <v>173</v>
      </c>
      <c r="I115" s="2">
        <v>272</v>
      </c>
      <c r="J115" s="2">
        <v>314</v>
      </c>
      <c r="K115" s="9">
        <f t="shared" si="21"/>
        <v>72</v>
      </c>
      <c r="L115" s="9">
        <f t="shared" si="22"/>
        <v>77</v>
      </c>
      <c r="M115" s="9">
        <f t="shared" si="23"/>
        <v>57.666666666666664</v>
      </c>
      <c r="N115" s="9">
        <f t="shared" si="24"/>
        <v>68</v>
      </c>
      <c r="O115" s="9">
        <f t="shared" si="25"/>
        <v>62.8</v>
      </c>
      <c r="P115" s="3">
        <v>1.1599999999999999</v>
      </c>
      <c r="Q115" s="1" t="s">
        <v>57</v>
      </c>
    </row>
    <row r="116" spans="2:17" x14ac:dyDescent="0.45">
      <c r="B116" s="1">
        <v>11</v>
      </c>
      <c r="C116" s="1">
        <v>5</v>
      </c>
      <c r="D116" s="46">
        <v>3.5</v>
      </c>
      <c r="E116" s="1">
        <v>40</v>
      </c>
      <c r="F116" s="2">
        <v>40</v>
      </c>
      <c r="G116" s="2">
        <v>68</v>
      </c>
      <c r="H116" s="2">
        <v>136</v>
      </c>
      <c r="I116" s="2">
        <v>164</v>
      </c>
      <c r="J116" s="2">
        <v>260</v>
      </c>
      <c r="K116" s="9">
        <f t="shared" si="21"/>
        <v>40</v>
      </c>
      <c r="L116" s="9">
        <f t="shared" si="22"/>
        <v>34</v>
      </c>
      <c r="M116" s="9">
        <f t="shared" si="23"/>
        <v>45.333333333333336</v>
      </c>
      <c r="N116" s="9">
        <f t="shared" si="24"/>
        <v>41</v>
      </c>
      <c r="O116" s="9">
        <f t="shared" si="25"/>
        <v>52</v>
      </c>
      <c r="P116" s="3">
        <v>1.67</v>
      </c>
      <c r="Q116" s="1" t="s">
        <v>57</v>
      </c>
    </row>
    <row r="117" spans="2:17" x14ac:dyDescent="0.45">
      <c r="B117" s="1">
        <v>11</v>
      </c>
      <c r="C117" s="1">
        <v>5</v>
      </c>
      <c r="D117" s="46">
        <v>5</v>
      </c>
      <c r="E117" s="1">
        <v>13</v>
      </c>
      <c r="F117" s="2">
        <v>13</v>
      </c>
      <c r="G117" s="2">
        <v>51</v>
      </c>
      <c r="H117" s="2">
        <v>136</v>
      </c>
      <c r="I117" s="2">
        <v>157</v>
      </c>
      <c r="J117" s="2">
        <v>162</v>
      </c>
      <c r="K117" s="9">
        <f t="shared" si="21"/>
        <v>13</v>
      </c>
      <c r="L117" s="9">
        <f t="shared" si="22"/>
        <v>25.5</v>
      </c>
      <c r="M117" s="9">
        <f t="shared" si="23"/>
        <v>45.333333333333336</v>
      </c>
      <c r="N117" s="9">
        <f t="shared" si="24"/>
        <v>39.25</v>
      </c>
      <c r="O117" s="9">
        <f t="shared" si="25"/>
        <v>32.4</v>
      </c>
      <c r="P117" s="3">
        <v>1.74</v>
      </c>
      <c r="Q117" s="1" t="s">
        <v>57</v>
      </c>
    </row>
    <row r="118" spans="2:17" x14ac:dyDescent="0.45">
      <c r="B118" s="1">
        <v>11</v>
      </c>
      <c r="C118" s="1">
        <v>5</v>
      </c>
      <c r="D118" s="46">
        <v>10</v>
      </c>
      <c r="E118" s="1">
        <v>3</v>
      </c>
      <c r="F118" s="2">
        <v>3</v>
      </c>
      <c r="G118" s="2">
        <v>13</v>
      </c>
      <c r="H118" s="2">
        <v>113</v>
      </c>
      <c r="I118" s="2">
        <v>147</v>
      </c>
      <c r="J118" s="2">
        <v>164</v>
      </c>
      <c r="K118" s="9">
        <f t="shared" si="21"/>
        <v>3</v>
      </c>
      <c r="L118" s="9">
        <f t="shared" si="22"/>
        <v>6.5</v>
      </c>
      <c r="M118" s="9">
        <f t="shared" si="23"/>
        <v>37.666666666666664</v>
      </c>
      <c r="N118" s="9">
        <f t="shared" si="24"/>
        <v>36.75</v>
      </c>
      <c r="O118" s="9">
        <f t="shared" si="25"/>
        <v>32.799999999999997</v>
      </c>
      <c r="P118" s="3">
        <v>1.38</v>
      </c>
      <c r="Q118" s="1" t="s">
        <v>57</v>
      </c>
    </row>
    <row r="119" spans="2:17" x14ac:dyDescent="0.45">
      <c r="B119" s="1">
        <v>11</v>
      </c>
      <c r="C119" s="1">
        <v>5</v>
      </c>
      <c r="D119" s="46">
        <v>30</v>
      </c>
      <c r="E119" s="1">
        <v>2</v>
      </c>
      <c r="F119" s="2">
        <v>2</v>
      </c>
      <c r="G119" s="2">
        <v>16</v>
      </c>
      <c r="H119" s="2">
        <v>164</v>
      </c>
      <c r="I119" s="2">
        <v>184</v>
      </c>
      <c r="J119" s="2">
        <v>232</v>
      </c>
      <c r="K119" s="9">
        <f t="shared" si="21"/>
        <v>2</v>
      </c>
      <c r="L119" s="9">
        <f t="shared" si="22"/>
        <v>8</v>
      </c>
      <c r="M119" s="9">
        <f t="shared" si="23"/>
        <v>54.666666666666664</v>
      </c>
      <c r="N119" s="9">
        <f t="shared" si="24"/>
        <v>46</v>
      </c>
      <c r="O119" s="9">
        <f t="shared" si="25"/>
        <v>46.4</v>
      </c>
      <c r="P119" s="3">
        <v>1.5</v>
      </c>
      <c r="Q119" s="1" t="s">
        <v>57</v>
      </c>
    </row>
    <row r="120" spans="2:17" x14ac:dyDescent="0.45">
      <c r="B120" s="1">
        <v>11</v>
      </c>
      <c r="C120" s="1">
        <v>5</v>
      </c>
      <c r="D120" s="46">
        <v>30</v>
      </c>
      <c r="E120" s="1">
        <v>88</v>
      </c>
      <c r="F120" s="2">
        <v>8</v>
      </c>
      <c r="G120" s="2">
        <v>18</v>
      </c>
      <c r="H120" s="2">
        <v>83</v>
      </c>
      <c r="I120" s="2">
        <v>93</v>
      </c>
      <c r="J120" s="2">
        <v>114</v>
      </c>
      <c r="K120" s="9">
        <f t="shared" si="21"/>
        <v>8</v>
      </c>
      <c r="L120" s="9">
        <f t="shared" si="22"/>
        <v>9</v>
      </c>
      <c r="M120" s="9">
        <f t="shared" si="23"/>
        <v>27.666666666666668</v>
      </c>
      <c r="N120" s="9">
        <f t="shared" si="24"/>
        <v>23.25</v>
      </c>
      <c r="O120" s="9">
        <f t="shared" si="25"/>
        <v>22.8</v>
      </c>
      <c r="P120" s="3">
        <v>5</v>
      </c>
      <c r="Q120" s="1" t="s">
        <v>58</v>
      </c>
    </row>
    <row r="121" spans="2:17" x14ac:dyDescent="0.45">
      <c r="B121" s="1">
        <v>11</v>
      </c>
      <c r="C121" s="1">
        <v>5</v>
      </c>
      <c r="D121" s="46">
        <v>100</v>
      </c>
      <c r="E121" s="1">
        <v>10</v>
      </c>
      <c r="F121" s="2">
        <v>10</v>
      </c>
      <c r="G121" s="2">
        <v>17</v>
      </c>
      <c r="H121" s="2">
        <v>18</v>
      </c>
      <c r="I121" s="2">
        <v>28</v>
      </c>
      <c r="J121" s="2">
        <v>33</v>
      </c>
      <c r="K121" s="9">
        <f t="shared" si="21"/>
        <v>10</v>
      </c>
      <c r="L121" s="9">
        <f t="shared" si="22"/>
        <v>8.5</v>
      </c>
      <c r="M121" s="9">
        <f t="shared" si="23"/>
        <v>6</v>
      </c>
      <c r="N121" s="9">
        <f t="shared" si="24"/>
        <v>7</v>
      </c>
      <c r="O121" s="9">
        <f t="shared" si="25"/>
        <v>6.6</v>
      </c>
      <c r="P121" s="3">
        <v>1.67</v>
      </c>
      <c r="Q121" s="1" t="s">
        <v>57</v>
      </c>
    </row>
    <row r="122" spans="2:17" x14ac:dyDescent="0.45">
      <c r="B122" s="1">
        <v>11</v>
      </c>
      <c r="C122" s="1">
        <v>5</v>
      </c>
      <c r="D122" s="46">
        <v>100</v>
      </c>
      <c r="E122" s="1">
        <v>9</v>
      </c>
      <c r="F122" s="2">
        <v>2</v>
      </c>
      <c r="G122" s="2">
        <v>36</v>
      </c>
      <c r="H122" s="2">
        <v>71</v>
      </c>
      <c r="I122" s="2">
        <v>106</v>
      </c>
      <c r="J122" s="2">
        <v>130</v>
      </c>
      <c r="K122" s="9">
        <f t="shared" si="21"/>
        <v>2</v>
      </c>
      <c r="L122" s="9">
        <f t="shared" si="22"/>
        <v>18</v>
      </c>
      <c r="M122" s="9">
        <f t="shared" si="23"/>
        <v>23.666666666666668</v>
      </c>
      <c r="N122" s="9">
        <f t="shared" si="24"/>
        <v>26.5</v>
      </c>
      <c r="O122" s="9">
        <f t="shared" si="25"/>
        <v>26</v>
      </c>
      <c r="P122" s="3">
        <v>2</v>
      </c>
      <c r="Q122" s="1" t="s">
        <v>57</v>
      </c>
    </row>
    <row r="123" spans="2:17" x14ac:dyDescent="0.45">
      <c r="B123" s="1">
        <v>11</v>
      </c>
      <c r="C123" s="1">
        <v>7.5</v>
      </c>
      <c r="D123" s="46">
        <v>3</v>
      </c>
      <c r="E123" s="1">
        <v>98</v>
      </c>
      <c r="F123" s="2">
        <v>98</v>
      </c>
      <c r="G123" s="2">
        <v>232</v>
      </c>
      <c r="H123" s="2">
        <v>358</v>
      </c>
      <c r="I123" s="2">
        <v>441</v>
      </c>
      <c r="J123" s="2">
        <v>443</v>
      </c>
      <c r="K123" s="9">
        <f t="shared" si="21"/>
        <v>98</v>
      </c>
      <c r="L123" s="9">
        <f t="shared" si="22"/>
        <v>116</v>
      </c>
      <c r="M123" s="9">
        <f t="shared" si="23"/>
        <v>119.33333333333333</v>
      </c>
      <c r="N123" s="9">
        <f t="shared" si="24"/>
        <v>110.25</v>
      </c>
      <c r="O123" s="9">
        <f t="shared" si="25"/>
        <v>88.6</v>
      </c>
      <c r="P123" s="3">
        <v>1.67</v>
      </c>
      <c r="Q123" s="1" t="s">
        <v>57</v>
      </c>
    </row>
    <row r="124" spans="2:17" x14ac:dyDescent="0.45">
      <c r="B124" s="1">
        <v>11</v>
      </c>
      <c r="C124" s="1">
        <v>8</v>
      </c>
      <c r="D124" s="46">
        <v>2</v>
      </c>
      <c r="E124" s="1">
        <v>0</v>
      </c>
      <c r="F124" s="2">
        <v>0</v>
      </c>
      <c r="G124" s="2">
        <v>10</v>
      </c>
      <c r="H124" s="2">
        <v>51</v>
      </c>
      <c r="I124" s="2">
        <v>160</v>
      </c>
      <c r="J124" s="2">
        <v>175</v>
      </c>
      <c r="K124" s="9">
        <f>G124/1</f>
        <v>10</v>
      </c>
      <c r="L124" s="9">
        <f>H124/2</f>
        <v>25.5</v>
      </c>
      <c r="M124" s="9">
        <f>I124/3</f>
        <v>53.333333333333336</v>
      </c>
      <c r="N124" s="9">
        <f>J124/4</f>
        <v>43.75</v>
      </c>
      <c r="O124" s="9">
        <f t="shared" si="25"/>
        <v>35</v>
      </c>
      <c r="P124" s="3">
        <v>2.2000000000000002</v>
      </c>
      <c r="Q124" s="1" t="s">
        <v>57</v>
      </c>
    </row>
    <row r="125" spans="2:17" x14ac:dyDescent="0.45">
      <c r="B125" s="1">
        <v>11</v>
      </c>
      <c r="C125" s="1">
        <v>9</v>
      </c>
      <c r="D125" s="46">
        <v>2</v>
      </c>
      <c r="E125" s="1">
        <v>9</v>
      </c>
      <c r="F125" s="2">
        <v>9</v>
      </c>
      <c r="G125" s="2">
        <v>42</v>
      </c>
      <c r="H125" s="2">
        <v>259</v>
      </c>
      <c r="I125" s="2">
        <v>270</v>
      </c>
      <c r="J125" s="2">
        <v>287</v>
      </c>
      <c r="K125" s="9">
        <f>F125/1</f>
        <v>9</v>
      </c>
      <c r="L125" s="9">
        <f>G125/2</f>
        <v>21</v>
      </c>
      <c r="M125" s="9">
        <f>H125/3</f>
        <v>86.333333333333329</v>
      </c>
      <c r="N125" s="9">
        <f>I125/4</f>
        <v>67.5</v>
      </c>
      <c r="O125" s="9">
        <f t="shared" si="25"/>
        <v>57.4</v>
      </c>
      <c r="P125" s="3">
        <v>1.67</v>
      </c>
      <c r="Q125" s="1" t="s">
        <v>61</v>
      </c>
    </row>
    <row r="126" spans="2:17" x14ac:dyDescent="0.45">
      <c r="B126" s="1">
        <v>11</v>
      </c>
      <c r="C126" s="1">
        <v>10</v>
      </c>
      <c r="D126" s="46">
        <v>2</v>
      </c>
      <c r="E126" s="1">
        <v>0</v>
      </c>
      <c r="F126" s="2">
        <v>0</v>
      </c>
      <c r="G126" s="2">
        <v>2</v>
      </c>
      <c r="H126" s="2">
        <v>28</v>
      </c>
      <c r="I126" s="2">
        <v>51</v>
      </c>
      <c r="J126" s="2">
        <v>105</v>
      </c>
      <c r="K126" s="9">
        <f>F126/1</f>
        <v>0</v>
      </c>
      <c r="L126" s="9">
        <f>G126/2</f>
        <v>1</v>
      </c>
      <c r="M126" s="9">
        <f>H126/3</f>
        <v>9.3333333333333339</v>
      </c>
      <c r="N126" s="9">
        <f>I126/4</f>
        <v>12.75</v>
      </c>
      <c r="O126" s="9">
        <f t="shared" si="25"/>
        <v>21</v>
      </c>
      <c r="P126" s="3">
        <v>2.33</v>
      </c>
      <c r="Q126" s="1" t="s">
        <v>57</v>
      </c>
    </row>
    <row r="127" spans="2:17" x14ac:dyDescent="0.45">
      <c r="F127" s="2"/>
      <c r="G127" s="2"/>
      <c r="H127" s="2"/>
      <c r="I127" s="2"/>
      <c r="J127" s="2"/>
      <c r="K127" s="9"/>
      <c r="L127" s="9"/>
      <c r="M127" s="9"/>
      <c r="N127" s="9"/>
      <c r="O127" s="9"/>
      <c r="P127" s="3"/>
    </row>
    <row r="128" spans="2:17" x14ac:dyDescent="0.45">
      <c r="B128" s="1">
        <v>100</v>
      </c>
      <c r="C128" s="1">
        <v>5</v>
      </c>
      <c r="D128" s="46">
        <v>2</v>
      </c>
      <c r="E128" s="1">
        <v>2</v>
      </c>
      <c r="F128" s="2">
        <v>219</v>
      </c>
      <c r="G128" s="2">
        <v>301</v>
      </c>
      <c r="H128" s="2">
        <v>381</v>
      </c>
      <c r="I128" s="2">
        <v>481</v>
      </c>
      <c r="J128" s="2">
        <v>568</v>
      </c>
      <c r="K128" s="9">
        <f>F128/10</f>
        <v>21.9</v>
      </c>
      <c r="L128" s="9">
        <f>G128/20</f>
        <v>15.05</v>
      </c>
      <c r="M128" s="9">
        <f>H128/30</f>
        <v>12.7</v>
      </c>
      <c r="N128" s="9">
        <f>I128/40</f>
        <v>12.025</v>
      </c>
      <c r="O128" s="9">
        <f>J128/50</f>
        <v>11.36</v>
      </c>
      <c r="P128" s="3">
        <v>4.6100000000000003</v>
      </c>
    </row>
    <row r="129" spans="3:16" x14ac:dyDescent="0.45">
      <c r="C129" s="1" t="s">
        <v>100</v>
      </c>
      <c r="F129" s="2"/>
      <c r="G129" s="2"/>
      <c r="H129" s="2"/>
      <c r="I129" s="2"/>
      <c r="J129" s="2"/>
      <c r="K129" s="9"/>
      <c r="L129" s="9"/>
      <c r="M129" s="9"/>
      <c r="N129" s="9"/>
      <c r="O129" s="9"/>
      <c r="P129" s="3"/>
    </row>
    <row r="130" spans="3:16" x14ac:dyDescent="0.45">
      <c r="F130" s="2"/>
      <c r="G130" s="2"/>
      <c r="H130" s="2"/>
      <c r="I130" s="2"/>
      <c r="J130" s="2"/>
      <c r="K130" s="9"/>
      <c r="L130" s="9"/>
      <c r="M130" s="9"/>
      <c r="N130" s="9"/>
      <c r="O130" s="9"/>
      <c r="P130" s="3"/>
    </row>
    <row r="131" spans="3:16" x14ac:dyDescent="0.45">
      <c r="F131" s="2"/>
      <c r="G131" s="2"/>
      <c r="H131" s="2"/>
      <c r="I131" s="2"/>
      <c r="J131" s="2"/>
      <c r="K131" s="9"/>
      <c r="L131" s="9"/>
      <c r="M131" s="9"/>
      <c r="N131" s="9"/>
      <c r="O131" s="9"/>
      <c r="P131" s="3"/>
    </row>
    <row r="179" spans="3:17" ht="14.65" thickBot="1" x14ac:dyDescent="0.5"/>
    <row r="180" spans="3:17" ht="14.65" thickBot="1" x14ac:dyDescent="0.5">
      <c r="C180" s="55" t="s">
        <v>120</v>
      </c>
      <c r="D180" s="56" t="s">
        <v>121</v>
      </c>
      <c r="E180" s="57" t="s">
        <v>2</v>
      </c>
      <c r="F180" s="56" t="s">
        <v>122</v>
      </c>
      <c r="G180" s="58" t="s">
        <v>3</v>
      </c>
      <c r="H180" s="58" t="s">
        <v>4</v>
      </c>
      <c r="I180" s="58" t="s">
        <v>5</v>
      </c>
      <c r="J180" s="58" t="s">
        <v>6</v>
      </c>
      <c r="K180" s="58" t="s">
        <v>7</v>
      </c>
      <c r="L180" s="59" t="s">
        <v>116</v>
      </c>
      <c r="M180" s="59" t="s">
        <v>117</v>
      </c>
      <c r="N180" s="59" t="s">
        <v>118</v>
      </c>
      <c r="O180" s="59" t="s">
        <v>118</v>
      </c>
      <c r="P180" s="59" t="s">
        <v>119</v>
      </c>
      <c r="Q180" s="60" t="s">
        <v>8</v>
      </c>
    </row>
    <row r="181" spans="3:17" x14ac:dyDescent="0.45">
      <c r="C181" s="20">
        <v>100</v>
      </c>
      <c r="D181" s="21">
        <v>5</v>
      </c>
      <c r="E181" s="48">
        <v>1</v>
      </c>
      <c r="F181" s="21">
        <v>9</v>
      </c>
      <c r="G181" s="10">
        <v>302</v>
      </c>
      <c r="H181" s="10">
        <v>455</v>
      </c>
      <c r="I181" s="10">
        <v>735</v>
      </c>
      <c r="J181" s="10">
        <v>1065</v>
      </c>
      <c r="K181" s="10">
        <v>1215</v>
      </c>
      <c r="L181" s="30">
        <v>30.2</v>
      </c>
      <c r="M181" s="30">
        <v>22.75</v>
      </c>
      <c r="N181" s="30">
        <v>24.5</v>
      </c>
      <c r="O181" s="30">
        <v>26.625</v>
      </c>
      <c r="P181" s="30">
        <v>24.3</v>
      </c>
      <c r="Q181" s="51">
        <v>2.36</v>
      </c>
    </row>
    <row r="182" spans="3:17" x14ac:dyDescent="0.45">
      <c r="C182" s="20">
        <v>100</v>
      </c>
      <c r="D182" s="21">
        <v>5</v>
      </c>
      <c r="E182" s="48">
        <v>1</v>
      </c>
      <c r="F182" s="21">
        <v>25</v>
      </c>
      <c r="G182" s="10">
        <v>322</v>
      </c>
      <c r="H182" s="10">
        <v>443</v>
      </c>
      <c r="I182" s="10">
        <v>575</v>
      </c>
      <c r="J182" s="10">
        <v>638</v>
      </c>
      <c r="K182" s="10">
        <v>742</v>
      </c>
      <c r="L182" s="30">
        <v>32.200000000000003</v>
      </c>
      <c r="M182" s="30">
        <v>22.15</v>
      </c>
      <c r="N182" s="30">
        <v>19.166666666666668</v>
      </c>
      <c r="O182" s="30">
        <v>15.95</v>
      </c>
      <c r="P182" s="30">
        <v>14.84</v>
      </c>
      <c r="Q182" s="51">
        <v>2.8</v>
      </c>
    </row>
    <row r="183" spans="3:17" x14ac:dyDescent="0.45">
      <c r="C183" s="20">
        <v>100</v>
      </c>
      <c r="D183" s="21">
        <v>5</v>
      </c>
      <c r="E183" s="48">
        <v>1.1000000000000001</v>
      </c>
      <c r="F183" s="21">
        <v>51</v>
      </c>
      <c r="G183" s="10">
        <v>202</v>
      </c>
      <c r="H183" s="10">
        <v>294</v>
      </c>
      <c r="I183" s="10">
        <v>402</v>
      </c>
      <c r="J183" s="10">
        <v>493</v>
      </c>
      <c r="K183" s="10">
        <v>538</v>
      </c>
      <c r="L183" s="30">
        <v>20.2</v>
      </c>
      <c r="M183" s="30">
        <v>14.7</v>
      </c>
      <c r="N183" s="30">
        <v>13.4</v>
      </c>
      <c r="O183" s="30">
        <v>12.324999999999999</v>
      </c>
      <c r="P183" s="30">
        <v>10.76</v>
      </c>
      <c r="Q183" s="51">
        <v>3.75</v>
      </c>
    </row>
    <row r="184" spans="3:17" x14ac:dyDescent="0.45">
      <c r="C184" s="20">
        <v>100</v>
      </c>
      <c r="D184" s="21">
        <v>5</v>
      </c>
      <c r="E184" s="48">
        <v>1.2</v>
      </c>
      <c r="F184" s="21">
        <v>0</v>
      </c>
      <c r="G184" s="10">
        <v>146</v>
      </c>
      <c r="H184" s="10">
        <v>235</v>
      </c>
      <c r="I184" s="10">
        <v>295</v>
      </c>
      <c r="J184" s="10">
        <v>342</v>
      </c>
      <c r="K184" s="10">
        <v>376</v>
      </c>
      <c r="L184" s="30">
        <v>14.6</v>
      </c>
      <c r="M184" s="30">
        <v>11.75</v>
      </c>
      <c r="N184" s="30">
        <v>9.8333333333333339</v>
      </c>
      <c r="O184" s="30">
        <v>8.5500000000000007</v>
      </c>
      <c r="P184" s="30">
        <v>7.52</v>
      </c>
      <c r="Q184" s="51">
        <v>6.83</v>
      </c>
    </row>
    <row r="185" spans="3:17" x14ac:dyDescent="0.45">
      <c r="C185" s="20">
        <v>100</v>
      </c>
      <c r="D185" s="21">
        <v>5</v>
      </c>
      <c r="E185" s="48">
        <v>1.3</v>
      </c>
      <c r="F185" s="21">
        <v>0</v>
      </c>
      <c r="G185" s="10">
        <v>164</v>
      </c>
      <c r="H185" s="10">
        <v>249</v>
      </c>
      <c r="I185" s="10">
        <v>345</v>
      </c>
      <c r="J185" s="10">
        <v>411</v>
      </c>
      <c r="K185" s="10">
        <v>469</v>
      </c>
      <c r="L185" s="30">
        <v>16.399999999999999</v>
      </c>
      <c r="M185" s="30">
        <v>12.45</v>
      </c>
      <c r="N185" s="30">
        <v>11.5</v>
      </c>
      <c r="O185" s="30">
        <v>10.275</v>
      </c>
      <c r="P185" s="30">
        <v>9.3800000000000008</v>
      </c>
      <c r="Q185" s="51">
        <v>4.25</v>
      </c>
    </row>
    <row r="186" spans="3:17" ht="14.65" thickBot="1" x14ac:dyDescent="0.5">
      <c r="C186" s="24">
        <v>100</v>
      </c>
      <c r="D186" s="25">
        <v>5</v>
      </c>
      <c r="E186" s="49">
        <v>1.4</v>
      </c>
      <c r="F186" s="25">
        <v>7</v>
      </c>
      <c r="G186" s="52">
        <v>120</v>
      </c>
      <c r="H186" s="52">
        <v>201</v>
      </c>
      <c r="I186" s="52">
        <v>280</v>
      </c>
      <c r="J186" s="52">
        <v>328</v>
      </c>
      <c r="K186" s="52">
        <v>391</v>
      </c>
      <c r="L186" s="53">
        <v>12</v>
      </c>
      <c r="M186" s="53">
        <v>10.050000000000001</v>
      </c>
      <c r="N186" s="53">
        <v>9.3333333333333339</v>
      </c>
      <c r="O186" s="53">
        <v>8.1999999999999993</v>
      </c>
      <c r="P186" s="53">
        <v>7.82</v>
      </c>
      <c r="Q186" s="54">
        <v>5</v>
      </c>
    </row>
  </sheetData>
  <sortState ref="B2:S90">
    <sortCondition descending="1" ref="B2:B90"/>
    <sortCondition ref="C2:C90"/>
    <sortCondition ref="D2:D90"/>
    <sortCondition ref="P2:P90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2020-09-17T16:19:16Z</dcterms:created>
  <dcterms:modified xsi:type="dcterms:W3CDTF">2021-01-26T04:44:25Z</dcterms:modified>
</cp:coreProperties>
</file>