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413" yWindow="-8" windowWidth="15315" windowHeight="14985" activeTab="2"/>
  </bookViews>
  <sheets>
    <sheet name="old versions" sheetId="1" r:id="rId1"/>
    <sheet name="recalibrated" sheetId="2" r:id="rId2"/>
    <sheet name="useP+red4" sheetId="3" r:id="rId3"/>
  </sheets>
  <calcPr calcId="144525"/>
</workbook>
</file>

<file path=xl/calcChain.xml><?xml version="1.0" encoding="utf-8"?>
<calcChain xmlns="http://schemas.openxmlformats.org/spreadsheetml/2006/main">
  <c r="H204" i="3" l="1"/>
  <c r="H197" i="3"/>
  <c r="H210" i="3"/>
  <c r="H207" i="3"/>
  <c r="H222" i="3"/>
  <c r="H217" i="3"/>
  <c r="P202" i="3"/>
  <c r="P222" i="3"/>
  <c r="P214" i="3"/>
  <c r="S67" i="3" l="1"/>
  <c r="R67" i="3"/>
  <c r="Q67" i="3"/>
  <c r="P67" i="3"/>
  <c r="O67" i="3"/>
  <c r="N67" i="3"/>
  <c r="M67" i="3"/>
  <c r="L67" i="3"/>
  <c r="K67" i="3"/>
  <c r="T67" i="3" l="1"/>
  <c r="Q27" i="3"/>
  <c r="P27" i="3"/>
  <c r="O27" i="3"/>
  <c r="N27" i="3"/>
  <c r="M27" i="3"/>
  <c r="L27" i="3"/>
  <c r="K27" i="3"/>
  <c r="R27" i="3"/>
  <c r="S15" i="3"/>
  <c r="S59" i="3" l="1"/>
  <c r="R59" i="3"/>
  <c r="Q59" i="3"/>
  <c r="P59" i="3"/>
  <c r="O59" i="3"/>
  <c r="N59" i="3"/>
  <c r="M59" i="3"/>
  <c r="L59" i="3"/>
  <c r="K59" i="3"/>
  <c r="O57" i="3"/>
  <c r="N57" i="3"/>
  <c r="M57" i="3"/>
  <c r="L57" i="3"/>
  <c r="K57" i="3"/>
  <c r="R77" i="3"/>
  <c r="Q77" i="3"/>
  <c r="P77" i="3"/>
  <c r="O77" i="3"/>
  <c r="N77" i="3"/>
  <c r="M77" i="3"/>
  <c r="L77" i="3"/>
  <c r="K77" i="3"/>
  <c r="S77" i="3"/>
  <c r="R71" i="3"/>
  <c r="Q71" i="3"/>
  <c r="P71" i="3"/>
  <c r="O71" i="3"/>
  <c r="N71" i="3"/>
  <c r="M71" i="3"/>
  <c r="L71" i="3"/>
  <c r="K71" i="3"/>
  <c r="S71" i="3"/>
  <c r="O81" i="3"/>
  <c r="S63" i="3"/>
  <c r="L61" i="3"/>
  <c r="L73" i="3"/>
  <c r="P120" i="3"/>
  <c r="P113" i="3"/>
  <c r="O120" i="3"/>
  <c r="O117" i="3"/>
  <c r="O113" i="3"/>
  <c r="O108" i="3"/>
  <c r="Q69" i="3"/>
  <c r="P69" i="3"/>
  <c r="O69" i="3"/>
  <c r="N69" i="3"/>
  <c r="M69" i="3"/>
  <c r="L69" i="3"/>
  <c r="K69" i="3"/>
  <c r="S23" i="3"/>
  <c r="R23" i="3"/>
  <c r="Q23" i="3"/>
  <c r="P23" i="3"/>
  <c r="O23" i="3"/>
  <c r="N23" i="3"/>
  <c r="M23" i="3"/>
  <c r="L23" i="3"/>
  <c r="K23" i="3"/>
  <c r="K73" i="3"/>
  <c r="P35" i="3"/>
  <c r="O35" i="3"/>
  <c r="N35" i="3"/>
  <c r="M35" i="3"/>
  <c r="L35" i="3"/>
  <c r="K35" i="3"/>
  <c r="Q35" i="3"/>
  <c r="Q29" i="3"/>
  <c r="P29" i="3"/>
  <c r="O29" i="3"/>
  <c r="N29" i="3"/>
  <c r="M29" i="3"/>
  <c r="L29" i="3"/>
  <c r="K29" i="3"/>
  <c r="R29" i="3"/>
  <c r="R65" i="3"/>
  <c r="Q65" i="3"/>
  <c r="P65" i="3"/>
  <c r="O65" i="3"/>
  <c r="N65" i="3"/>
  <c r="M65" i="3"/>
  <c r="L65" i="3"/>
  <c r="K65" i="3"/>
  <c r="S65" i="3"/>
  <c r="K61" i="3"/>
  <c r="R63" i="3"/>
  <c r="Q63" i="3"/>
  <c r="P63" i="3"/>
  <c r="O63" i="3"/>
  <c r="N63" i="3"/>
  <c r="M63" i="3"/>
  <c r="L63" i="3"/>
  <c r="K63" i="3"/>
  <c r="P75" i="3"/>
  <c r="O75" i="3"/>
  <c r="N75" i="3"/>
  <c r="M75" i="3"/>
  <c r="L75" i="3"/>
  <c r="K75" i="3"/>
  <c r="N81" i="3"/>
  <c r="M81" i="3"/>
  <c r="L81" i="3"/>
  <c r="K81" i="3"/>
  <c r="K79" i="3"/>
  <c r="L86" i="3"/>
  <c r="L85" i="3"/>
  <c r="L84" i="3"/>
  <c r="L83" i="3"/>
  <c r="W26" i="3"/>
  <c r="W25" i="3"/>
  <c r="R15" i="3"/>
  <c r="Q15" i="3"/>
  <c r="P15" i="3"/>
  <c r="O15" i="3"/>
  <c r="N15" i="3"/>
  <c r="M15" i="3"/>
  <c r="L15" i="3"/>
  <c r="K15" i="3"/>
  <c r="W9" i="3"/>
  <c r="AC54" i="3"/>
  <c r="AB54" i="3"/>
  <c r="AA54" i="3"/>
  <c r="Z54" i="3"/>
  <c r="Y54" i="3"/>
  <c r="X54" i="3"/>
  <c r="W54" i="3"/>
  <c r="V54" i="3"/>
  <c r="AC52" i="3"/>
  <c r="AB52" i="3"/>
  <c r="AA52" i="3"/>
  <c r="Z52" i="3"/>
  <c r="Y52" i="3"/>
  <c r="X52" i="3"/>
  <c r="W52" i="3"/>
  <c r="V52" i="3"/>
  <c r="R51" i="3"/>
  <c r="Q51" i="3"/>
  <c r="P51" i="3"/>
  <c r="O51" i="3"/>
  <c r="N51" i="3"/>
  <c r="M51" i="3"/>
  <c r="L51" i="3"/>
  <c r="K51" i="3"/>
  <c r="AC50" i="3"/>
  <c r="AB50" i="3"/>
  <c r="AA50" i="3"/>
  <c r="Z50" i="3"/>
  <c r="Y50" i="3"/>
  <c r="X50" i="3"/>
  <c r="W50" i="3"/>
  <c r="V50" i="3"/>
  <c r="AC48" i="3"/>
  <c r="AB48" i="3"/>
  <c r="AA48" i="3"/>
  <c r="Z48" i="3"/>
  <c r="Y48" i="3"/>
  <c r="X48" i="3"/>
  <c r="W48" i="3"/>
  <c r="V48" i="3"/>
  <c r="AC46" i="3"/>
  <c r="AB46" i="3"/>
  <c r="AA46" i="3"/>
  <c r="Z46" i="3"/>
  <c r="Y46" i="3"/>
  <c r="X46" i="3"/>
  <c r="W46" i="3"/>
  <c r="V46" i="3"/>
  <c r="S49" i="3"/>
  <c r="R49" i="3"/>
  <c r="Q49" i="3"/>
  <c r="P49" i="3"/>
  <c r="O49" i="3"/>
  <c r="N49" i="3"/>
  <c r="M49" i="3"/>
  <c r="L49" i="3"/>
  <c r="K49" i="3"/>
  <c r="S53" i="3"/>
  <c r="R53" i="3"/>
  <c r="Q53" i="3"/>
  <c r="P53" i="3"/>
  <c r="O53" i="3"/>
  <c r="N53" i="3"/>
  <c r="M53" i="3"/>
  <c r="L53" i="3"/>
  <c r="K53" i="3"/>
  <c r="S47" i="3"/>
  <c r="R47" i="3"/>
  <c r="Q47" i="3"/>
  <c r="P47" i="3"/>
  <c r="O47" i="3"/>
  <c r="N47" i="3"/>
  <c r="M47" i="3"/>
  <c r="L47" i="3"/>
  <c r="K47" i="3"/>
  <c r="O33" i="3"/>
  <c r="N33" i="3"/>
  <c r="M33" i="3"/>
  <c r="L33" i="3"/>
  <c r="K33" i="3"/>
  <c r="S21" i="3"/>
  <c r="R21" i="3"/>
  <c r="Q21" i="3"/>
  <c r="P21" i="3"/>
  <c r="O21" i="3"/>
  <c r="N21" i="3"/>
  <c r="M21" i="3"/>
  <c r="L21" i="3"/>
  <c r="K21" i="3"/>
  <c r="S11" i="3"/>
  <c r="R11" i="3"/>
  <c r="Q11" i="3"/>
  <c r="P11" i="3"/>
  <c r="O11" i="3"/>
  <c r="N11" i="3"/>
  <c r="M11" i="3"/>
  <c r="L11" i="3"/>
  <c r="K11" i="3"/>
  <c r="S13" i="3"/>
  <c r="R13" i="3"/>
  <c r="Q13" i="3"/>
  <c r="P13" i="3"/>
  <c r="O13" i="3"/>
  <c r="N13" i="3"/>
  <c r="M13" i="3"/>
  <c r="L13" i="3"/>
  <c r="K13" i="3"/>
  <c r="S9" i="3"/>
  <c r="R9" i="3"/>
  <c r="Q9" i="3"/>
  <c r="P9" i="3"/>
  <c r="O9" i="3"/>
  <c r="N9" i="3"/>
  <c r="M9" i="3"/>
  <c r="L9" i="3"/>
  <c r="K9" i="3"/>
  <c r="S7" i="3"/>
  <c r="R7" i="3"/>
  <c r="Q7" i="3"/>
  <c r="P7" i="3"/>
  <c r="O7" i="3"/>
  <c r="N7" i="3"/>
  <c r="M7" i="3"/>
  <c r="L7" i="3"/>
  <c r="K7" i="3"/>
  <c r="S5" i="3"/>
  <c r="R5" i="3"/>
  <c r="Q5" i="3"/>
  <c r="P5" i="3"/>
  <c r="O5" i="3"/>
  <c r="N5" i="3"/>
  <c r="M5" i="3"/>
  <c r="L5" i="3"/>
  <c r="K5" i="3"/>
  <c r="S3" i="3"/>
  <c r="R3" i="3"/>
  <c r="Q3" i="3"/>
  <c r="P3" i="3"/>
  <c r="O3" i="3"/>
  <c r="N3" i="3"/>
  <c r="M3" i="3"/>
  <c r="L3" i="3"/>
  <c r="K3" i="3"/>
  <c r="V23" i="2"/>
  <c r="U23" i="2"/>
  <c r="T23" i="2"/>
  <c r="S23" i="2"/>
  <c r="R23" i="2"/>
  <c r="Q23" i="2"/>
  <c r="P23" i="2"/>
  <c r="O23" i="2"/>
  <c r="N23" i="2"/>
  <c r="V21" i="2"/>
  <c r="U21" i="2"/>
  <c r="T21" i="2"/>
  <c r="S21" i="2"/>
  <c r="R21" i="2"/>
  <c r="Q21" i="2"/>
  <c r="P21" i="2"/>
  <c r="O21" i="2"/>
  <c r="N21" i="2"/>
  <c r="V19" i="2"/>
  <c r="U19" i="2"/>
  <c r="T19" i="2"/>
  <c r="S19" i="2"/>
  <c r="R19" i="2"/>
  <c r="Q19" i="2"/>
  <c r="P19" i="2"/>
  <c r="O19" i="2"/>
  <c r="N19" i="2"/>
  <c r="V17" i="2"/>
  <c r="U17" i="2"/>
  <c r="T17" i="2"/>
  <c r="S17" i="2"/>
  <c r="R17" i="2"/>
  <c r="Q17" i="2"/>
  <c r="P17" i="2"/>
  <c r="O17" i="2"/>
  <c r="N17" i="2"/>
  <c r="V15" i="2"/>
  <c r="U15" i="2"/>
  <c r="T15" i="2"/>
  <c r="S15" i="2"/>
  <c r="R15" i="2"/>
  <c r="Q15" i="2"/>
  <c r="P15" i="2"/>
  <c r="O15" i="2"/>
  <c r="N15" i="2"/>
  <c r="V13" i="2"/>
  <c r="U13" i="2"/>
  <c r="T13" i="2"/>
  <c r="S13" i="2"/>
  <c r="R13" i="2"/>
  <c r="Q13" i="2"/>
  <c r="P13" i="2"/>
  <c r="O13" i="2"/>
  <c r="N13" i="2"/>
  <c r="V11" i="2"/>
  <c r="U11" i="2"/>
  <c r="T11" i="2"/>
  <c r="S11" i="2"/>
  <c r="R11" i="2"/>
  <c r="Q11" i="2"/>
  <c r="P11" i="2"/>
  <c r="O11" i="2"/>
  <c r="N11" i="2"/>
  <c r="U44" i="2"/>
  <c r="T44" i="2"/>
  <c r="S44" i="2"/>
  <c r="R44" i="2"/>
  <c r="Q44" i="2"/>
  <c r="P44" i="2"/>
  <c r="O44" i="2"/>
  <c r="N44" i="2"/>
  <c r="U42" i="2"/>
  <c r="T42" i="2"/>
  <c r="S42" i="2"/>
  <c r="R42" i="2"/>
  <c r="Q42" i="2"/>
  <c r="P42" i="2"/>
  <c r="O42" i="2"/>
  <c r="N42" i="2"/>
  <c r="S40" i="2"/>
  <c r="R40" i="2"/>
  <c r="Q40" i="2"/>
  <c r="P40" i="2"/>
  <c r="O40" i="2"/>
  <c r="N40" i="2"/>
  <c r="Q38" i="2"/>
  <c r="P38" i="2"/>
  <c r="O38" i="2"/>
  <c r="N38" i="2"/>
  <c r="V36" i="2"/>
  <c r="U36" i="2"/>
  <c r="T36" i="2"/>
  <c r="S36" i="2"/>
  <c r="R36" i="2"/>
  <c r="Q36" i="2"/>
  <c r="P36" i="2"/>
  <c r="O36" i="2"/>
  <c r="N36" i="2"/>
  <c r="R34" i="2"/>
  <c r="Q34" i="2"/>
  <c r="P34" i="2"/>
  <c r="O34" i="2"/>
  <c r="N34" i="2"/>
  <c r="R32" i="2"/>
  <c r="Q32" i="2"/>
  <c r="P32" i="2"/>
  <c r="O32" i="2"/>
  <c r="N32" i="2"/>
  <c r="V30" i="2"/>
  <c r="U30" i="2"/>
  <c r="T30" i="2"/>
  <c r="S30" i="2"/>
  <c r="R30" i="2"/>
  <c r="Q30" i="2"/>
  <c r="P30" i="2"/>
  <c r="O30" i="2"/>
  <c r="N30" i="2"/>
  <c r="V28" i="2"/>
  <c r="U28" i="2"/>
  <c r="T28" i="2"/>
  <c r="S28" i="2"/>
  <c r="R28" i="2"/>
  <c r="Q28" i="2"/>
  <c r="P28" i="2"/>
  <c r="O28" i="2"/>
  <c r="N28" i="2"/>
  <c r="V26" i="2"/>
  <c r="U26" i="2"/>
  <c r="T26" i="2"/>
  <c r="S26" i="2"/>
  <c r="R26" i="2"/>
  <c r="Q26" i="2"/>
  <c r="P26" i="2"/>
  <c r="O26" i="2"/>
  <c r="N26" i="2"/>
  <c r="AE25" i="2"/>
  <c r="AD25" i="2"/>
  <c r="AC25" i="2"/>
  <c r="AB25" i="2"/>
  <c r="AA25" i="2"/>
  <c r="Z25" i="2"/>
  <c r="Y25" i="2"/>
  <c r="X25" i="2"/>
  <c r="V9" i="2"/>
  <c r="U9" i="2"/>
  <c r="T9" i="2"/>
  <c r="S9" i="2"/>
  <c r="R9" i="2"/>
  <c r="Q9" i="2"/>
  <c r="P9" i="2"/>
  <c r="O9" i="2"/>
  <c r="N9" i="2"/>
  <c r="V7" i="2"/>
  <c r="U7" i="2"/>
  <c r="T7" i="2"/>
  <c r="S7" i="2"/>
  <c r="R7" i="2"/>
  <c r="Q7" i="2"/>
  <c r="P7" i="2"/>
  <c r="O7" i="2"/>
  <c r="N7" i="2"/>
  <c r="V5" i="2"/>
  <c r="U5" i="2"/>
  <c r="T5" i="2"/>
  <c r="S5" i="2"/>
  <c r="R5" i="2"/>
  <c r="Q5" i="2"/>
  <c r="P5" i="2"/>
  <c r="O5" i="2"/>
  <c r="N5" i="2"/>
  <c r="Y3" i="2"/>
  <c r="V76" i="1"/>
  <c r="U76" i="1"/>
  <c r="T76" i="1"/>
  <c r="S76" i="1"/>
  <c r="R76" i="1"/>
  <c r="Q76" i="1"/>
  <c r="P76" i="1"/>
  <c r="O76" i="1"/>
  <c r="V74" i="1"/>
  <c r="U74" i="1"/>
  <c r="T74" i="1"/>
  <c r="S74" i="1"/>
  <c r="R74" i="1"/>
  <c r="Q74" i="1"/>
  <c r="P74" i="1"/>
  <c r="O74" i="1"/>
  <c r="T72" i="1"/>
  <c r="S72" i="1"/>
  <c r="R72" i="1"/>
  <c r="Q72" i="1"/>
  <c r="P72" i="1"/>
  <c r="O72" i="1"/>
  <c r="R70" i="1"/>
  <c r="Q70" i="1"/>
  <c r="P70" i="1"/>
  <c r="O70" i="1"/>
  <c r="W68" i="1"/>
  <c r="V68" i="1"/>
  <c r="U68" i="1"/>
  <c r="T68" i="1"/>
  <c r="S68" i="1"/>
  <c r="R68" i="1"/>
  <c r="Q68" i="1"/>
  <c r="P68" i="1"/>
  <c r="O68" i="1"/>
  <c r="S66" i="1"/>
  <c r="R66" i="1"/>
  <c r="Q66" i="1"/>
  <c r="P66" i="1"/>
  <c r="O66" i="1"/>
  <c r="S64" i="1"/>
  <c r="R64" i="1"/>
  <c r="Q64" i="1"/>
  <c r="P64" i="1"/>
  <c r="O64" i="1"/>
  <c r="W62" i="1"/>
  <c r="V62" i="1"/>
  <c r="U62" i="1"/>
  <c r="T62" i="1"/>
  <c r="S62" i="1"/>
  <c r="R62" i="1"/>
  <c r="Q62" i="1"/>
  <c r="P62" i="1"/>
  <c r="O62" i="1"/>
  <c r="W60" i="1"/>
  <c r="V60" i="1"/>
  <c r="U60" i="1"/>
  <c r="T60" i="1"/>
  <c r="S60" i="1"/>
  <c r="R60" i="1"/>
  <c r="Q60" i="1"/>
  <c r="P60" i="1"/>
  <c r="O60" i="1"/>
  <c r="W58" i="1"/>
  <c r="V58" i="1"/>
  <c r="U58" i="1"/>
  <c r="T58" i="1"/>
  <c r="S58" i="1"/>
  <c r="R58" i="1"/>
  <c r="Q58" i="1"/>
  <c r="P58" i="1"/>
  <c r="O58" i="1"/>
  <c r="AF57" i="1"/>
  <c r="AE57" i="1"/>
  <c r="AD57" i="1"/>
  <c r="AC57" i="1"/>
  <c r="AB57" i="1"/>
  <c r="AA57" i="1"/>
  <c r="Z57" i="1"/>
  <c r="Y57" i="1"/>
  <c r="W56" i="1"/>
  <c r="V56" i="1"/>
  <c r="U56" i="1"/>
  <c r="T56" i="1"/>
  <c r="S56" i="1"/>
  <c r="R56" i="1"/>
  <c r="Q56" i="1"/>
  <c r="P56" i="1"/>
  <c r="O56" i="1"/>
  <c r="W54" i="1"/>
  <c r="V54" i="1"/>
  <c r="U54" i="1"/>
  <c r="T54" i="1"/>
  <c r="S54" i="1"/>
  <c r="R54" i="1"/>
  <c r="Q54" i="1"/>
  <c r="P54" i="1"/>
  <c r="O54" i="1"/>
  <c r="W52" i="1"/>
  <c r="V52" i="1"/>
  <c r="U52" i="1"/>
  <c r="T52" i="1"/>
  <c r="S52" i="1"/>
  <c r="R52" i="1"/>
  <c r="Q52" i="1"/>
  <c r="P52" i="1"/>
  <c r="O52" i="1"/>
  <c r="Z50" i="1"/>
  <c r="Z2" i="1"/>
  <c r="Z1" i="1"/>
  <c r="AF9" i="1"/>
  <c r="AE9" i="1"/>
  <c r="AD9" i="1"/>
  <c r="AC9" i="1"/>
  <c r="AB9" i="1"/>
  <c r="AA9" i="1"/>
  <c r="Z9" i="1"/>
  <c r="Y9" i="1"/>
  <c r="W8" i="1"/>
  <c r="V8" i="1"/>
  <c r="U8" i="1"/>
  <c r="T8" i="1"/>
  <c r="S8" i="1"/>
  <c r="R8" i="1"/>
  <c r="Q8" i="1"/>
  <c r="P8" i="1"/>
  <c r="O8" i="1"/>
  <c r="W6" i="1"/>
  <c r="V6" i="1"/>
  <c r="U6" i="1"/>
  <c r="T6" i="1"/>
  <c r="S6" i="1"/>
  <c r="R6" i="1"/>
  <c r="Q6" i="1"/>
  <c r="P6" i="1"/>
  <c r="O6" i="1"/>
  <c r="V28" i="1"/>
  <c r="U28" i="1"/>
  <c r="T28" i="1"/>
  <c r="S28" i="1"/>
  <c r="R28" i="1"/>
  <c r="Q28" i="1"/>
  <c r="P28" i="1"/>
  <c r="O28" i="1"/>
  <c r="V26" i="1"/>
  <c r="U26" i="1"/>
  <c r="T26" i="1"/>
  <c r="S26" i="1"/>
  <c r="R26" i="1"/>
  <c r="Q26" i="1"/>
  <c r="P26" i="1"/>
  <c r="O26" i="1"/>
  <c r="T24" i="1"/>
  <c r="S24" i="1"/>
  <c r="R24" i="1"/>
  <c r="Q24" i="1"/>
  <c r="P24" i="1"/>
  <c r="O24" i="1"/>
  <c r="O22" i="1"/>
  <c r="R22" i="1"/>
  <c r="Q22" i="1"/>
  <c r="P22" i="1"/>
  <c r="W20" i="1"/>
  <c r="V20" i="1"/>
  <c r="U20" i="1"/>
  <c r="T20" i="1"/>
  <c r="S20" i="1"/>
  <c r="R20" i="1"/>
  <c r="Q20" i="1"/>
  <c r="P20" i="1"/>
  <c r="O20" i="1"/>
  <c r="S18" i="1"/>
  <c r="R18" i="1"/>
  <c r="Q18" i="1"/>
  <c r="P18" i="1"/>
  <c r="O18" i="1"/>
  <c r="S16" i="1"/>
  <c r="R16" i="1"/>
  <c r="Q16" i="1"/>
  <c r="P16" i="1"/>
  <c r="O16" i="1"/>
  <c r="O14" i="1"/>
  <c r="O12" i="1"/>
  <c r="O10" i="1"/>
  <c r="O4" i="1"/>
  <c r="W14" i="1"/>
  <c r="V14" i="1"/>
  <c r="U14" i="1"/>
  <c r="T14" i="1"/>
  <c r="S14" i="1"/>
  <c r="R14" i="1"/>
  <c r="Q14" i="1"/>
  <c r="P14" i="1"/>
  <c r="W12" i="1"/>
  <c r="V12" i="1"/>
  <c r="U12" i="1"/>
  <c r="T12" i="1"/>
  <c r="S12" i="1"/>
  <c r="R12" i="1"/>
  <c r="Q12" i="1"/>
  <c r="P12" i="1"/>
  <c r="W10" i="1"/>
  <c r="V10" i="1"/>
  <c r="U10" i="1"/>
  <c r="T10" i="1"/>
  <c r="S10" i="1"/>
  <c r="R10" i="1"/>
  <c r="Q10" i="1"/>
  <c r="P10" i="1"/>
  <c r="W4" i="1"/>
  <c r="V4" i="1"/>
  <c r="U4" i="1"/>
  <c r="T4" i="1"/>
  <c r="S4" i="1"/>
  <c r="R4" i="1"/>
  <c r="Q4" i="1"/>
  <c r="P4" i="1"/>
  <c r="T81" i="3" l="1"/>
  <c r="T63" i="3"/>
  <c r="T65" i="3"/>
  <c r="T79" i="3"/>
  <c r="T77" i="3"/>
  <c r="T61" i="3"/>
  <c r="T75" i="3"/>
  <c r="T31" i="3"/>
  <c r="T39" i="3"/>
  <c r="T41" i="3"/>
  <c r="T23" i="3"/>
  <c r="T25" i="3"/>
  <c r="T33" i="3"/>
  <c r="T35" i="3"/>
  <c r="T37" i="3"/>
  <c r="T27" i="3"/>
  <c r="T29" i="3"/>
  <c r="T19" i="3"/>
  <c r="T17" i="3"/>
  <c r="T15" i="3"/>
  <c r="T3" i="3"/>
  <c r="T9" i="3"/>
  <c r="T13" i="3"/>
  <c r="T5" i="3"/>
  <c r="T11" i="3"/>
  <c r="T7" i="3"/>
  <c r="T21" i="3"/>
  <c r="T51" i="3"/>
  <c r="T49" i="3"/>
  <c r="T47" i="3"/>
  <c r="T53" i="3"/>
</calcChain>
</file>

<file path=xl/sharedStrings.xml><?xml version="1.0" encoding="utf-8"?>
<sst xmlns="http://schemas.openxmlformats.org/spreadsheetml/2006/main" count="410" uniqueCount="84">
  <si>
    <t>Trial</t>
  </si>
  <si>
    <t>Hazard Radius</t>
  </si>
  <si>
    <t>MinglfF</t>
  </si>
  <si>
    <t>Mode1</t>
  </si>
  <si>
    <t>Mode2</t>
  </si>
  <si>
    <t>Mode3</t>
  </si>
  <si>
    <t>Terminate</t>
  </si>
  <si>
    <t>Survivors</t>
  </si>
  <si>
    <t>R0 at term</t>
  </si>
  <si>
    <t>Baseline</t>
  </si>
  <si>
    <t>Term DH</t>
  </si>
  <si>
    <t>Initial Tx</t>
  </si>
  <si>
    <t>mode1</t>
  </si>
  <si>
    <t>T0=inj 1</t>
  </si>
  <si>
    <t>D14 - 75%</t>
  </si>
  <si>
    <t>D42 - 0%</t>
  </si>
  <si>
    <t>mode 2</t>
  </si>
  <si>
    <t>T0=inj1</t>
  </si>
  <si>
    <t>D28 inj 2</t>
  </si>
  <si>
    <t>D28 - 95%</t>
  </si>
  <si>
    <t>mode 3</t>
  </si>
  <si>
    <t>D28 inj2</t>
  </si>
  <si>
    <t>T0=imj1</t>
  </si>
  <si>
    <t>mode2 with 25 reserved is the same as mode 3 for 50 with supplies fulfilled on D28</t>
  </si>
  <si>
    <t>B</t>
  </si>
  <si>
    <t>#VA0X</t>
  </si>
  <si>
    <t>The R0's are high in the vaccinated groups because the transmitters touch the susceptibles but the probability is off, but still they are counted - this is probably an unexpected feature</t>
  </si>
  <si>
    <t>Metrics - unarguably, the more survivors the better, but is it better to also have the termination early, or late</t>
  </si>
  <si>
    <t>We should look at the thetas</t>
  </si>
  <si>
    <t>ok made the code change; we expect R0 to be less with vaccinations</t>
  </si>
  <si>
    <t>rho 20</t>
  </si>
  <si>
    <t>rho 30</t>
  </si>
  <si>
    <t>rho 40</t>
  </si>
  <si>
    <t>rho 50</t>
  </si>
  <si>
    <t>rho 70</t>
  </si>
  <si>
    <t>rho 90</t>
  </si>
  <si>
    <t>rho 80</t>
  </si>
  <si>
    <t>rho 60</t>
  </si>
  <si>
    <t>rho 10</t>
  </si>
  <si>
    <t>Mode 1 larger but no support</t>
  </si>
  <si>
    <t>Mode 2 smaller but goes to 95%</t>
  </si>
  <si>
    <t>mode 2 lots of survivors</t>
  </si>
  <si>
    <t>m1</t>
  </si>
  <si>
    <t>m2</t>
  </si>
  <si>
    <t>m3</t>
  </si>
  <si>
    <t>Theta</t>
  </si>
  <si>
    <t>d14=</t>
  </si>
  <si>
    <t>gens</t>
  </si>
  <si>
    <t>d28=</t>
  </si>
  <si>
    <t>d42=</t>
  </si>
  <si>
    <t>1108gens</t>
  </si>
  <si>
    <t xml:space="preserve"> @GEN</t>
  </si>
  <si>
    <t>GAP</t>
  </si>
  <si>
    <t>#VAX</t>
  </si>
  <si>
    <t>End DD.HH</t>
  </si>
  <si>
    <t>v."Jan1"</t>
  </si>
  <si>
    <t>v."mode2"</t>
  </si>
  <si>
    <t>v."mode3"</t>
  </si>
  <si>
    <t>v."mode2+"</t>
  </si>
  <si>
    <t xml:space="preserve">  (matches)</t>
  </si>
  <si>
    <t>v."mode2=3"</t>
  </si>
  <si>
    <t>OOB</t>
  </si>
  <si>
    <t>RedDays</t>
  </si>
  <si>
    <t>red4</t>
  </si>
  <si>
    <t>14d</t>
  </si>
  <si>
    <t>42d</t>
  </si>
  <si>
    <t>Average</t>
  </si>
  <si>
    <t>Mode</t>
  </si>
  <si>
    <t>d14</t>
  </si>
  <si>
    <t>d28</t>
  </si>
  <si>
    <t>29d</t>
  </si>
  <si>
    <t>35d</t>
  </si>
  <si>
    <t xml:space="preserve"> 0 to 14</t>
  </si>
  <si>
    <t xml:space="preserve"> 14 to 28</t>
  </si>
  <si>
    <t xml:space="preserve"> 28+ M2</t>
  </si>
  <si>
    <t xml:space="preserve"> 28 to 42</t>
  </si>
  <si>
    <t xml:space="preserve"> 42+ M1</t>
  </si>
  <si>
    <t xml:space="preserve"> 0 - 335</t>
  </si>
  <si>
    <t>6x</t>
  </si>
  <si>
    <t xml:space="preserve"> 336 - 720</t>
  </si>
  <si>
    <t>720++</t>
  </si>
  <si>
    <t>696++</t>
  </si>
  <si>
    <t>SymptDays</t>
  </si>
  <si>
    <t>PFIZER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</si>
</sst>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/>
    <xf numFmtId="0" fontId="0" fillId="10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2" fontId="0" fillId="0" borderId="0" xfId="0" applyNumberFormat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0" fontId="0" fillId="0" borderId="0" xfId="0" applyFill="1"/>
    <xf numFmtId="3" fontId="0" fillId="2" borderId="11" xfId="0" applyNumberForma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1" borderId="0" xfId="0" applyNumberFormat="1" applyFill="1"/>
    <xf numFmtId="2" fontId="0" fillId="5" borderId="0" xfId="0" applyNumberFormat="1" applyFill="1"/>
    <xf numFmtId="0" fontId="0" fillId="3" borderId="21" xfId="0" applyFill="1" applyBorder="1" applyAlignment="1">
      <alignment horizontal="center"/>
    </xf>
    <xf numFmtId="2" fontId="0" fillId="3" borderId="22" xfId="0" applyNumberFormat="1" applyFill="1" applyBorder="1"/>
    <xf numFmtId="0" fontId="0" fillId="3" borderId="22" xfId="0" applyFill="1" applyBorder="1" applyAlignment="1">
      <alignment horizontal="center"/>
    </xf>
    <xf numFmtId="2" fontId="0" fillId="3" borderId="23" xfId="0" applyNumberFormat="1" applyFill="1" applyBorder="1"/>
    <xf numFmtId="0" fontId="0" fillId="6" borderId="21" xfId="0" applyFill="1" applyBorder="1" applyAlignment="1">
      <alignment horizontal="center"/>
    </xf>
    <xf numFmtId="2" fontId="0" fillId="6" borderId="22" xfId="0" applyNumberFormat="1" applyFill="1" applyBorder="1"/>
    <xf numFmtId="0" fontId="0" fillId="6" borderId="22" xfId="0" applyFill="1" applyBorder="1" applyAlignment="1">
      <alignment horizontal="center"/>
    </xf>
    <xf numFmtId="2" fontId="0" fillId="6" borderId="23" xfId="0" applyNumberFormat="1" applyFill="1" applyBorder="1"/>
    <xf numFmtId="0" fontId="0" fillId="5" borderId="21" xfId="0" applyFill="1" applyBorder="1" applyAlignment="1">
      <alignment horizontal="center"/>
    </xf>
    <xf numFmtId="2" fontId="0" fillId="5" borderId="22" xfId="0" applyNumberFormat="1" applyFill="1" applyBorder="1"/>
    <xf numFmtId="0" fontId="0" fillId="5" borderId="22" xfId="0" applyFill="1" applyBorder="1" applyAlignment="1">
      <alignment horizontal="center"/>
    </xf>
    <xf numFmtId="2" fontId="0" fillId="5" borderId="23" xfId="0" applyNumberFormat="1" applyFill="1" applyBorder="1"/>
    <xf numFmtId="0" fontId="0" fillId="10" borderId="21" xfId="0" applyFill="1" applyBorder="1" applyAlignment="1">
      <alignment horizontal="center"/>
    </xf>
    <xf numFmtId="2" fontId="0" fillId="10" borderId="22" xfId="0" applyNumberFormat="1" applyFill="1" applyBorder="1"/>
    <xf numFmtId="0" fontId="0" fillId="10" borderId="22" xfId="0" applyFill="1" applyBorder="1" applyAlignment="1">
      <alignment horizontal="center"/>
    </xf>
    <xf numFmtId="2" fontId="0" fillId="10" borderId="2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21" xfId="0" applyNumberFormat="1" applyFill="1" applyBorder="1"/>
    <xf numFmtId="0" fontId="0" fillId="9" borderId="22" xfId="0" applyFill="1" applyBorder="1"/>
    <xf numFmtId="2" fontId="0" fillId="9" borderId="22" xfId="0" applyNumberFormat="1" applyFill="1" applyBorder="1"/>
    <xf numFmtId="2" fontId="0" fillId="9" borderId="23" xfId="0" applyNumberFormat="1" applyFill="1" applyBorder="1"/>
    <xf numFmtId="2" fontId="0" fillId="4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2" fontId="0" fillId="0" borderId="0" xfId="0" applyNumberFormat="1" applyFill="1"/>
    <xf numFmtId="0" fontId="0" fillId="5" borderId="0" xfId="0" applyFill="1"/>
    <xf numFmtId="0" fontId="0" fillId="9" borderId="1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0" fontId="0" fillId="3" borderId="24" xfId="0" applyFill="1" applyBorder="1"/>
    <xf numFmtId="2" fontId="0" fillId="3" borderId="25" xfId="0" applyNumberFormat="1" applyFill="1" applyBorder="1"/>
    <xf numFmtId="0" fontId="0" fillId="3" borderId="25" xfId="0" applyFill="1" applyBorder="1"/>
    <xf numFmtId="2" fontId="0" fillId="3" borderId="26" xfId="0" applyNumberFormat="1" applyFill="1" applyBorder="1"/>
    <xf numFmtId="0" fontId="0" fillId="8" borderId="0" xfId="0" applyFill="1" applyBorder="1"/>
    <xf numFmtId="9" fontId="0" fillId="0" borderId="0" xfId="0" applyNumberFormat="1" applyFill="1" applyBorder="1" applyAlignment="1">
      <alignment horizontal="center"/>
    </xf>
    <xf numFmtId="0" fontId="0" fillId="14" borderId="0" xfId="0" applyFill="1" applyBorder="1"/>
    <xf numFmtId="0" fontId="0" fillId="13" borderId="0" xfId="0" applyFill="1" applyBorder="1"/>
    <xf numFmtId="0" fontId="0" fillId="8" borderId="0" xfId="0" applyFill="1"/>
    <xf numFmtId="0" fontId="0" fillId="14" borderId="0" xfId="0" applyFill="1"/>
    <xf numFmtId="9" fontId="0" fillId="0" borderId="0" xfId="0" applyNumberFormat="1"/>
    <xf numFmtId="0" fontId="0" fillId="13" borderId="0" xfId="0" applyFill="1"/>
    <xf numFmtId="0" fontId="0" fillId="0" borderId="22" xfId="0" applyFill="1" applyBorder="1"/>
    <xf numFmtId="2" fontId="0" fillId="0" borderId="23" xfId="0" applyNumberFormat="1" applyFill="1" applyBorder="1"/>
    <xf numFmtId="0" fontId="0" fillId="0" borderId="22" xfId="0" applyFill="1" applyBorder="1" applyAlignment="1">
      <alignment horizontal="center"/>
    </xf>
    <xf numFmtId="2" fontId="0" fillId="0" borderId="22" xfId="0" applyNumberFormat="1" applyFill="1" applyBorder="1"/>
    <xf numFmtId="0" fontId="0" fillId="13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2" fontId="0" fillId="15" borderId="0" xfId="0" applyNumberFormat="1" applyFill="1"/>
    <xf numFmtId="0" fontId="0" fillId="15" borderId="14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3" fontId="0" fillId="16" borderId="2" xfId="0" applyNumberForma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3" fontId="0" fillId="16" borderId="0" xfId="0" applyNumberFormat="1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3616"/>
        <c:axId val="173505152"/>
      </c:scatterChart>
      <c:valAx>
        <c:axId val="1735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05152"/>
        <c:crosses val="autoZero"/>
        <c:crossBetween val="midCat"/>
      </c:valAx>
      <c:valAx>
        <c:axId val="17350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50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GAP to previous 10 transmissions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versions'!$X$9</c:f>
              <c:strCache>
                <c:ptCount val="1"/>
                <c:pt idx="0">
                  <c:v>GAP</c:v>
                </c:pt>
              </c:strCache>
            </c:strRef>
          </c:tx>
          <c:xVal>
            <c:numRef>
              <c:f>'old versions'!$Y$8:$AF$8</c:f>
              <c:numCache>
                <c:formatCode>General</c:formatCode>
                <c:ptCount val="8"/>
                <c:pt idx="0">
                  <c:v>314</c:v>
                </c:pt>
                <c:pt idx="1">
                  <c:v>535</c:v>
                </c:pt>
                <c:pt idx="2">
                  <c:v>865</c:v>
                </c:pt>
                <c:pt idx="3">
                  <c:v>1070</c:v>
                </c:pt>
                <c:pt idx="4">
                  <c:v>1167</c:v>
                </c:pt>
              </c:numCache>
            </c:numRef>
          </c:xVal>
          <c:yVal>
            <c:numRef>
              <c:f>'old versions'!$Y$9:$AF$9</c:f>
              <c:numCache>
                <c:formatCode>General</c:formatCode>
                <c:ptCount val="8"/>
                <c:pt idx="0">
                  <c:v>143</c:v>
                </c:pt>
                <c:pt idx="1">
                  <c:v>221</c:v>
                </c:pt>
                <c:pt idx="2">
                  <c:v>330</c:v>
                </c:pt>
                <c:pt idx="3">
                  <c:v>205</c:v>
                </c:pt>
                <c:pt idx="4">
                  <c:v>97</c:v>
                </c:pt>
                <c:pt idx="5">
                  <c:v>49</c:v>
                </c:pt>
                <c:pt idx="6">
                  <c:v>61</c:v>
                </c:pt>
                <c:pt idx="7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9440"/>
        <c:axId val="173552768"/>
      </c:scatterChart>
      <c:valAx>
        <c:axId val="17354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Generation: D14=336; D28=672; D42=1108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52768"/>
        <c:crosses val="autoZero"/>
        <c:crossBetween val="midCat"/>
      </c:valAx>
      <c:valAx>
        <c:axId val="1735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4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'old versions'!$V$35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versions'!$V$36:$V$44</c:f>
              <c:numCache>
                <c:formatCode>0.00</c:formatCode>
                <c:ptCount val="9"/>
                <c:pt idx="0">
                  <c:v>17.100000000000001</c:v>
                </c:pt>
                <c:pt idx="1">
                  <c:v>15.7</c:v>
                </c:pt>
                <c:pt idx="2">
                  <c:v>17.833333333333332</c:v>
                </c:pt>
                <c:pt idx="3">
                  <c:v>21.625</c:v>
                </c:pt>
                <c:pt idx="4">
                  <c:v>21.4</c:v>
                </c:pt>
                <c:pt idx="5">
                  <c:v>19.45</c:v>
                </c:pt>
                <c:pt idx="6">
                  <c:v>17.37142857142857</c:v>
                </c:pt>
                <c:pt idx="7">
                  <c:v>15.9625</c:v>
                </c:pt>
                <c:pt idx="8">
                  <c:v>15.322222222222223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'old versions'!$W$35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versions'!$W$36:$W$44</c:f>
              <c:numCache>
                <c:formatCode>0.00</c:formatCode>
                <c:ptCount val="9"/>
                <c:pt idx="0">
                  <c:v>11.4</c:v>
                </c:pt>
                <c:pt idx="1">
                  <c:v>9.35</c:v>
                </c:pt>
                <c:pt idx="2">
                  <c:v>8.5333333333333332</c:v>
                </c:pt>
                <c:pt idx="3">
                  <c:v>7.95</c:v>
                </c:pt>
                <c:pt idx="4">
                  <c:v>7.64</c:v>
                </c:pt>
                <c:pt idx="5">
                  <c:v>7.8833333333333337</c:v>
                </c:pt>
                <c:pt idx="6">
                  <c:v>8.0285714285714285</c:v>
                </c:pt>
                <c:pt idx="7">
                  <c:v>10.275</c:v>
                </c:pt>
                <c:pt idx="8">
                  <c:v>17.088888888888889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3392"/>
        <c:axId val="196363008"/>
      </c:scatterChart>
      <c:valAx>
        <c:axId val="1962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63008"/>
        <c:crosses val="autoZero"/>
        <c:crossBetween val="midCat"/>
      </c:valAx>
      <c:valAx>
        <c:axId val="196363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28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8576"/>
        <c:axId val="201627904"/>
      </c:lineChart>
      <c:catAx>
        <c:axId val="2016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27904"/>
        <c:crosses val="autoZero"/>
        <c:auto val="1"/>
        <c:lblAlgn val="ctr"/>
        <c:lblOffset val="100"/>
        <c:noMultiLvlLbl val="0"/>
      </c:catAx>
      <c:valAx>
        <c:axId val="20162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6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versions'!$Z$35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versions'!$Z$36:$Z$43</c:f>
              <c:numCache>
                <c:formatCode>0.00</c:formatCode>
                <c:ptCount val="8"/>
                <c:pt idx="0">
                  <c:v>30.7</c:v>
                </c:pt>
                <c:pt idx="1">
                  <c:v>26</c:v>
                </c:pt>
                <c:pt idx="2">
                  <c:v>21.733333333333334</c:v>
                </c:pt>
                <c:pt idx="3">
                  <c:v>17.975000000000001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2368"/>
        <c:axId val="203036544"/>
      </c:lineChart>
      <c:catAx>
        <c:axId val="2016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36544"/>
        <c:crosses val="autoZero"/>
        <c:auto val="1"/>
        <c:lblAlgn val="ctr"/>
        <c:lblOffset val="100"/>
        <c:noMultiLvlLbl val="0"/>
      </c:catAx>
      <c:valAx>
        <c:axId val="203036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6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373856</xdr:colOff>
      <xdr:row>28</xdr:row>
      <xdr:rowOff>78580</xdr:rowOff>
    </xdr:from>
    <xdr:to>
      <xdr:col>35</xdr:col>
      <xdr:colOff>411956</xdr:colOff>
      <xdr:row>43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411955</xdr:colOff>
      <xdr:row>4</xdr:row>
      <xdr:rowOff>45243</xdr:rowOff>
    </xdr:from>
    <xdr:to>
      <xdr:col>40</xdr:col>
      <xdr:colOff>450055</xdr:colOff>
      <xdr:row>19</xdr:row>
      <xdr:rowOff>73818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616743</xdr:colOff>
      <xdr:row>28</xdr:row>
      <xdr:rowOff>126206</xdr:rowOff>
    </xdr:from>
    <xdr:to>
      <xdr:col>43</xdr:col>
      <xdr:colOff>7143</xdr:colOff>
      <xdr:row>43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7"/>
  <sheetViews>
    <sheetView workbookViewId="0">
      <selection activeCell="C2" sqref="C2:AG28"/>
    </sheetView>
  </sheetViews>
  <sheetFormatPr defaultRowHeight="14.25" x14ac:dyDescent="0.45"/>
  <cols>
    <col min="1" max="2" width="9.06640625" style="1"/>
    <col min="3" max="3" width="15.59765625" style="1" customWidth="1"/>
    <col min="4" max="4" width="9.06640625" style="1"/>
    <col min="5" max="5" width="11.3984375" style="1" customWidth="1"/>
    <col min="6" max="6" width="11.9296875" style="1" customWidth="1"/>
    <col min="7" max="10" width="9.06640625" style="1"/>
    <col min="11" max="11" width="9.06640625" style="2"/>
    <col min="12" max="18" width="9.06640625" style="1"/>
    <col min="19" max="24" width="9.06640625" style="1" customWidth="1"/>
    <col min="25" max="16384" width="9.06640625" style="1"/>
  </cols>
  <sheetData>
    <row r="1" spans="2:33" x14ac:dyDescent="0.45">
      <c r="Y1" s="1" t="s">
        <v>46</v>
      </c>
      <c r="Z1" s="1">
        <f>14*24</f>
        <v>336</v>
      </c>
      <c r="AA1" s="1" t="s">
        <v>47</v>
      </c>
      <c r="AC1" s="1" t="s">
        <v>49</v>
      </c>
      <c r="AD1" s="1" t="s">
        <v>50</v>
      </c>
    </row>
    <row r="2" spans="2:33" x14ac:dyDescent="0.45">
      <c r="C2" s="4" t="s">
        <v>1</v>
      </c>
      <c r="D2" s="4" t="s">
        <v>2</v>
      </c>
      <c r="E2" s="4" t="s">
        <v>25</v>
      </c>
      <c r="F2" s="4" t="s">
        <v>11</v>
      </c>
      <c r="G2" s="3" t="s">
        <v>9</v>
      </c>
      <c r="H2" s="3" t="s">
        <v>3</v>
      </c>
      <c r="I2" s="3" t="s">
        <v>4</v>
      </c>
      <c r="J2" s="3" t="s">
        <v>5</v>
      </c>
      <c r="K2" s="5" t="s">
        <v>6</v>
      </c>
      <c r="L2" s="6" t="s">
        <v>10</v>
      </c>
      <c r="M2" s="5" t="s">
        <v>7</v>
      </c>
      <c r="N2" s="5" t="s">
        <v>8</v>
      </c>
      <c r="O2" s="1" t="s">
        <v>38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37</v>
      </c>
      <c r="U2" s="1" t="s">
        <v>34</v>
      </c>
      <c r="V2" s="1" t="s">
        <v>36</v>
      </c>
      <c r="W2" s="1" t="s">
        <v>35</v>
      </c>
      <c r="Y2" s="1" t="s">
        <v>48</v>
      </c>
      <c r="Z2" s="1">
        <f>28*24</f>
        <v>672</v>
      </c>
    </row>
    <row r="3" spans="2:33" x14ac:dyDescent="0.45">
      <c r="B3" s="1" t="s">
        <v>0</v>
      </c>
      <c r="C3" s="7">
        <v>4</v>
      </c>
      <c r="D3" s="8">
        <v>0.4</v>
      </c>
      <c r="E3" s="8">
        <v>0</v>
      </c>
      <c r="F3" s="8">
        <v>1</v>
      </c>
      <c r="G3" s="9" t="s">
        <v>24</v>
      </c>
      <c r="H3" s="9"/>
      <c r="I3" s="9"/>
      <c r="J3" s="9"/>
      <c r="K3" s="10">
        <v>1426</v>
      </c>
      <c r="L3" s="11">
        <v>59.1</v>
      </c>
      <c r="M3" s="10">
        <v>3</v>
      </c>
      <c r="N3" s="12">
        <v>1.88</v>
      </c>
      <c r="O3" s="1">
        <v>178</v>
      </c>
      <c r="P3" s="1">
        <v>254</v>
      </c>
      <c r="Q3" s="1">
        <v>399</v>
      </c>
      <c r="R3" s="1">
        <v>440</v>
      </c>
      <c r="S3" s="1">
        <v>500</v>
      </c>
      <c r="T3" s="1">
        <v>551</v>
      </c>
      <c r="U3" s="1">
        <v>607</v>
      </c>
      <c r="V3" s="1">
        <v>710</v>
      </c>
      <c r="W3" s="1">
        <v>846</v>
      </c>
    </row>
    <row r="4" spans="2:33" x14ac:dyDescent="0.45">
      <c r="C4" s="13"/>
      <c r="D4" s="14"/>
      <c r="E4" s="14"/>
      <c r="F4" s="14"/>
      <c r="G4" s="15"/>
      <c r="H4" s="15"/>
      <c r="I4" s="15"/>
      <c r="J4" s="15"/>
      <c r="K4" s="16"/>
      <c r="L4" s="17"/>
      <c r="M4" s="16"/>
      <c r="N4" s="18"/>
      <c r="O4" s="6">
        <f>O3/10</f>
        <v>17.8</v>
      </c>
      <c r="P4" s="6">
        <f>P3/20</f>
        <v>12.7</v>
      </c>
      <c r="Q4" s="6">
        <f>Q3/30</f>
        <v>13.3</v>
      </c>
      <c r="R4" s="6">
        <f>R3/40</f>
        <v>11</v>
      </c>
      <c r="S4" s="6">
        <f>S3/50</f>
        <v>10</v>
      </c>
      <c r="T4" s="6">
        <f>T3/60</f>
        <v>9.1833333333333336</v>
      </c>
      <c r="U4" s="6">
        <f>U3/70</f>
        <v>8.6714285714285708</v>
      </c>
      <c r="V4" s="6">
        <f>V3/80</f>
        <v>8.875</v>
      </c>
      <c r="W4" s="6">
        <f>W3/90</f>
        <v>9.4</v>
      </c>
      <c r="X4" s="1" t="s">
        <v>24</v>
      </c>
      <c r="Y4" s="1">
        <v>17.8</v>
      </c>
      <c r="Z4" s="1">
        <v>12.7</v>
      </c>
      <c r="AA4" s="1">
        <v>13.3</v>
      </c>
      <c r="AB4" s="1">
        <v>11</v>
      </c>
      <c r="AC4" s="1">
        <v>10</v>
      </c>
      <c r="AD4" s="1">
        <v>9.1833333333333336</v>
      </c>
      <c r="AE4" s="1">
        <v>8.6714285714285708</v>
      </c>
      <c r="AF4" s="1">
        <v>8.875</v>
      </c>
      <c r="AG4" s="1">
        <v>9.4</v>
      </c>
    </row>
    <row r="5" spans="2:33" x14ac:dyDescent="0.45">
      <c r="C5" s="13">
        <v>4</v>
      </c>
      <c r="D5" s="14">
        <v>0.4</v>
      </c>
      <c r="E5" s="14">
        <v>0</v>
      </c>
      <c r="F5" s="14">
        <v>1</v>
      </c>
      <c r="G5" s="15" t="s">
        <v>24</v>
      </c>
      <c r="H5" s="15"/>
      <c r="I5" s="15"/>
      <c r="J5" s="15"/>
      <c r="K5" s="16">
        <v>1443</v>
      </c>
      <c r="L5" s="17">
        <v>60.03</v>
      </c>
      <c r="M5" s="16">
        <v>2</v>
      </c>
      <c r="N5" s="18">
        <v>2.02</v>
      </c>
      <c r="O5" s="1">
        <v>259</v>
      </c>
      <c r="P5" s="1">
        <v>342</v>
      </c>
      <c r="Q5" s="1">
        <v>407</v>
      </c>
      <c r="R5" s="1">
        <v>474</v>
      </c>
      <c r="S5" s="1">
        <v>573</v>
      </c>
      <c r="T5" s="1">
        <v>661</v>
      </c>
      <c r="U5" s="1">
        <v>848</v>
      </c>
      <c r="V5" s="1">
        <v>926</v>
      </c>
      <c r="W5" s="1">
        <v>1056</v>
      </c>
    </row>
    <row r="6" spans="2:33" x14ac:dyDescent="0.45">
      <c r="C6" s="13"/>
      <c r="D6" s="14"/>
      <c r="E6" s="14"/>
      <c r="F6" s="14"/>
      <c r="G6" s="15"/>
      <c r="H6" s="15"/>
      <c r="I6" s="15"/>
      <c r="J6" s="15"/>
      <c r="K6" s="16"/>
      <c r="L6" s="17"/>
      <c r="M6" s="16"/>
      <c r="N6" s="18"/>
      <c r="O6" s="6">
        <f>O5/10</f>
        <v>25.9</v>
      </c>
      <c r="P6" s="6">
        <f>P5/20</f>
        <v>17.100000000000001</v>
      </c>
      <c r="Q6" s="6">
        <f>Q5/30</f>
        <v>13.566666666666666</v>
      </c>
      <c r="R6" s="6">
        <f>R5/40</f>
        <v>11.85</v>
      </c>
      <c r="S6" s="6">
        <f>S5/50</f>
        <v>11.46</v>
      </c>
      <c r="T6" s="6">
        <f>T5/60</f>
        <v>11.016666666666667</v>
      </c>
      <c r="U6" s="6">
        <f>U5/70</f>
        <v>12.114285714285714</v>
      </c>
      <c r="V6" s="6">
        <f>V5/80</f>
        <v>11.574999999999999</v>
      </c>
      <c r="W6" s="6">
        <f>W5/90</f>
        <v>11.733333333333333</v>
      </c>
      <c r="X6" s="1" t="s">
        <v>24</v>
      </c>
      <c r="Y6" s="1">
        <v>25.9</v>
      </c>
      <c r="Z6" s="1">
        <v>17.100000000000001</v>
      </c>
      <c r="AA6" s="1">
        <v>13.566666666666666</v>
      </c>
      <c r="AB6" s="1">
        <v>11.85</v>
      </c>
      <c r="AC6" s="1">
        <v>11.46</v>
      </c>
      <c r="AD6" s="1">
        <v>11.016666666666667</v>
      </c>
      <c r="AE6" s="1">
        <v>12.114285714285714</v>
      </c>
      <c r="AF6" s="1">
        <v>11.574999999999999</v>
      </c>
      <c r="AG6" s="1">
        <v>11.733333333333333</v>
      </c>
    </row>
    <row r="7" spans="2:33" x14ac:dyDescent="0.45">
      <c r="C7" s="19">
        <v>4</v>
      </c>
      <c r="D7" s="20">
        <v>0.4</v>
      </c>
      <c r="E7" s="20">
        <v>0</v>
      </c>
      <c r="F7" s="20">
        <v>5</v>
      </c>
      <c r="G7" s="21" t="s">
        <v>24</v>
      </c>
      <c r="H7" s="21"/>
      <c r="I7" s="21"/>
      <c r="J7" s="21"/>
      <c r="K7" s="22">
        <v>839</v>
      </c>
      <c r="L7" s="23">
        <v>34.229999999999997</v>
      </c>
      <c r="M7" s="22">
        <v>2</v>
      </c>
      <c r="N7" s="24">
        <v>1.86</v>
      </c>
      <c r="O7" s="1">
        <v>23</v>
      </c>
      <c r="P7" s="1">
        <v>93</v>
      </c>
      <c r="Q7" s="1">
        <v>139</v>
      </c>
      <c r="R7" s="1">
        <v>162</v>
      </c>
      <c r="S7" s="1">
        <v>204</v>
      </c>
      <c r="T7" s="1">
        <v>234</v>
      </c>
      <c r="U7" s="1">
        <v>270</v>
      </c>
      <c r="V7" s="1">
        <v>316</v>
      </c>
      <c r="W7" s="1">
        <v>362</v>
      </c>
    </row>
    <row r="8" spans="2:33" x14ac:dyDescent="0.45">
      <c r="C8" s="13"/>
      <c r="D8" s="14"/>
      <c r="E8" s="14"/>
      <c r="F8" s="14"/>
      <c r="G8" s="15"/>
      <c r="H8" s="15"/>
      <c r="I8" s="15"/>
      <c r="J8" s="15"/>
      <c r="K8" s="16"/>
      <c r="L8" s="17"/>
      <c r="M8" s="16"/>
      <c r="N8" s="18"/>
      <c r="O8" s="6">
        <f>O7/10</f>
        <v>2.2999999999999998</v>
      </c>
      <c r="P8" s="6">
        <f>P7/20</f>
        <v>4.6500000000000004</v>
      </c>
      <c r="Q8" s="6">
        <f>Q7/30</f>
        <v>4.6333333333333337</v>
      </c>
      <c r="R8" s="6">
        <f>R7/40</f>
        <v>4.05</v>
      </c>
      <c r="S8" s="6">
        <f>S7/50</f>
        <v>4.08</v>
      </c>
      <c r="T8" s="6">
        <f>T7/60</f>
        <v>3.9</v>
      </c>
      <c r="U8" s="6">
        <f>U7/70</f>
        <v>3.8571428571428572</v>
      </c>
      <c r="V8" s="6">
        <f>V7/80</f>
        <v>3.95</v>
      </c>
      <c r="W8" s="6">
        <f>W7/90</f>
        <v>4.0222222222222221</v>
      </c>
      <c r="X8" s="28" t="s">
        <v>51</v>
      </c>
      <c r="Y8" s="28">
        <v>314</v>
      </c>
      <c r="Z8" s="28">
        <v>535</v>
      </c>
      <c r="AA8" s="28">
        <v>865</v>
      </c>
      <c r="AB8" s="28">
        <v>1070</v>
      </c>
      <c r="AC8" s="28">
        <v>1167</v>
      </c>
      <c r="AD8" s="28"/>
      <c r="AE8" s="28"/>
      <c r="AF8" s="28"/>
    </row>
    <row r="9" spans="2:33" x14ac:dyDescent="0.45">
      <c r="C9" s="7">
        <v>4</v>
      </c>
      <c r="D9" s="8">
        <v>0.4</v>
      </c>
      <c r="E9" s="8">
        <v>50</v>
      </c>
      <c r="F9" s="8">
        <v>1</v>
      </c>
      <c r="G9" s="9"/>
      <c r="H9" s="9">
        <v>1</v>
      </c>
      <c r="I9" s="9"/>
      <c r="J9" s="9"/>
      <c r="K9" s="10">
        <v>1820</v>
      </c>
      <c r="L9" s="11">
        <v>75.2</v>
      </c>
      <c r="M9" s="10">
        <v>4</v>
      </c>
      <c r="N9" s="12">
        <v>2.08</v>
      </c>
      <c r="O9" s="1">
        <v>171</v>
      </c>
      <c r="P9" s="1">
        <v>314</v>
      </c>
      <c r="Q9" s="1">
        <v>535</v>
      </c>
      <c r="R9" s="1">
        <v>865</v>
      </c>
      <c r="S9" s="1">
        <v>1070</v>
      </c>
      <c r="T9" s="1">
        <v>1167</v>
      </c>
      <c r="U9" s="1">
        <v>1216</v>
      </c>
      <c r="V9" s="1">
        <v>1277</v>
      </c>
      <c r="W9" s="1">
        <v>1379</v>
      </c>
      <c r="X9" s="28" t="s">
        <v>52</v>
      </c>
      <c r="Y9" s="28">
        <f>P9-O9</f>
        <v>143</v>
      </c>
      <c r="Z9" s="28">
        <f t="shared" ref="Z9:AF9" si="0">Q9-P9</f>
        <v>221</v>
      </c>
      <c r="AA9" s="28">
        <f t="shared" si="0"/>
        <v>330</v>
      </c>
      <c r="AB9" s="28">
        <f t="shared" si="0"/>
        <v>205</v>
      </c>
      <c r="AC9" s="28">
        <f t="shared" si="0"/>
        <v>97</v>
      </c>
      <c r="AD9" s="28">
        <f t="shared" si="0"/>
        <v>49</v>
      </c>
      <c r="AE9" s="28">
        <f t="shared" si="0"/>
        <v>61</v>
      </c>
      <c r="AF9" s="28">
        <f t="shared" si="0"/>
        <v>102</v>
      </c>
    </row>
    <row r="10" spans="2:33" x14ac:dyDescent="0.45">
      <c r="C10" s="13"/>
      <c r="D10" s="14"/>
      <c r="E10" s="14"/>
      <c r="F10" s="14"/>
      <c r="G10" s="15"/>
      <c r="H10" s="15"/>
      <c r="I10" s="15"/>
      <c r="J10" s="15"/>
      <c r="K10" s="16"/>
      <c r="L10" s="17"/>
      <c r="M10" s="16"/>
      <c r="N10" s="18"/>
      <c r="O10" s="6">
        <f>O9/10</f>
        <v>17.100000000000001</v>
      </c>
      <c r="P10" s="6">
        <f>P9/20</f>
        <v>15.7</v>
      </c>
      <c r="Q10" s="6">
        <f>Q9/30</f>
        <v>17.833333333333332</v>
      </c>
      <c r="R10" s="6">
        <f>R9/40</f>
        <v>21.625</v>
      </c>
      <c r="S10" s="6">
        <f>S9/50</f>
        <v>21.4</v>
      </c>
      <c r="T10" s="6">
        <f>T9/60</f>
        <v>19.45</v>
      </c>
      <c r="U10" s="6">
        <f>U9/70</f>
        <v>17.37142857142857</v>
      </c>
      <c r="V10" s="6">
        <f>V9/80</f>
        <v>15.9625</v>
      </c>
      <c r="W10" s="6">
        <f>W9/90</f>
        <v>15.322222222222223</v>
      </c>
      <c r="X10" s="1" t="s">
        <v>42</v>
      </c>
      <c r="Y10" s="1">
        <v>17.100000000000001</v>
      </c>
      <c r="Z10" s="1">
        <v>15.7</v>
      </c>
      <c r="AA10" s="1">
        <v>17.833333333333332</v>
      </c>
      <c r="AB10" s="1">
        <v>21.625</v>
      </c>
      <c r="AC10" s="1">
        <v>21.4</v>
      </c>
      <c r="AD10" s="1">
        <v>19.45</v>
      </c>
      <c r="AE10" s="1">
        <v>17.37142857142857</v>
      </c>
      <c r="AF10" s="1">
        <v>15.9625</v>
      </c>
      <c r="AG10" s="1">
        <v>15.322222222222223</v>
      </c>
    </row>
    <row r="11" spans="2:33" x14ac:dyDescent="0.45">
      <c r="C11" s="13">
        <v>4</v>
      </c>
      <c r="D11" s="14">
        <v>0.4</v>
      </c>
      <c r="E11" s="14">
        <v>50</v>
      </c>
      <c r="F11" s="14">
        <v>1</v>
      </c>
      <c r="G11" s="15"/>
      <c r="H11" s="15">
        <v>1</v>
      </c>
      <c r="I11" s="15"/>
      <c r="J11" s="15"/>
      <c r="K11" s="16">
        <v>2008</v>
      </c>
      <c r="L11" s="17">
        <v>83.16</v>
      </c>
      <c r="M11" s="16">
        <v>7</v>
      </c>
      <c r="N11" s="18">
        <v>3.4</v>
      </c>
      <c r="O11" s="1">
        <v>114</v>
      </c>
      <c r="P11" s="1">
        <v>187</v>
      </c>
      <c r="Q11" s="1">
        <v>256</v>
      </c>
      <c r="R11" s="1">
        <v>318</v>
      </c>
      <c r="S11" s="1">
        <v>382</v>
      </c>
      <c r="T11" s="1">
        <v>473</v>
      </c>
      <c r="U11" s="1">
        <v>562</v>
      </c>
      <c r="V11" s="1">
        <v>822</v>
      </c>
      <c r="W11" s="1">
        <v>1538</v>
      </c>
    </row>
    <row r="12" spans="2:33" x14ac:dyDescent="0.45">
      <c r="C12" s="13"/>
      <c r="D12" s="14"/>
      <c r="E12" s="14"/>
      <c r="F12" s="14"/>
      <c r="G12" s="15"/>
      <c r="H12" s="15"/>
      <c r="I12" s="15"/>
      <c r="J12" s="15"/>
      <c r="K12" s="16"/>
      <c r="L12" s="17"/>
      <c r="M12" s="16"/>
      <c r="N12" s="18"/>
      <c r="O12" s="6">
        <f>O11/10</f>
        <v>11.4</v>
      </c>
      <c r="P12" s="6">
        <f>P11/20</f>
        <v>9.35</v>
      </c>
      <c r="Q12" s="6">
        <f>Q11/30</f>
        <v>8.5333333333333332</v>
      </c>
      <c r="R12" s="6">
        <f>R11/40</f>
        <v>7.95</v>
      </c>
      <c r="S12" s="6">
        <f>S11/50</f>
        <v>7.64</v>
      </c>
      <c r="T12" s="6">
        <f>T11/60</f>
        <v>7.8833333333333337</v>
      </c>
      <c r="U12" s="6">
        <f>U11/70</f>
        <v>8.0285714285714285</v>
      </c>
      <c r="V12" s="6">
        <f>V11/80</f>
        <v>10.275</v>
      </c>
      <c r="W12" s="6">
        <f>W11/90</f>
        <v>17.088888888888889</v>
      </c>
      <c r="X12" s="1" t="s">
        <v>42</v>
      </c>
      <c r="Y12" s="1">
        <v>11.4</v>
      </c>
      <c r="Z12" s="1">
        <v>9.35</v>
      </c>
      <c r="AA12" s="1">
        <v>8.5333333333333332</v>
      </c>
      <c r="AB12" s="1">
        <v>7.95</v>
      </c>
      <c r="AC12" s="1">
        <v>7.64</v>
      </c>
      <c r="AD12" s="1">
        <v>7.8833333333333337</v>
      </c>
      <c r="AE12" s="1">
        <v>8.0285714285714285</v>
      </c>
      <c r="AF12" s="1">
        <v>10.275</v>
      </c>
      <c r="AG12" s="1">
        <v>17.088888888888889</v>
      </c>
    </row>
    <row r="13" spans="2:33" x14ac:dyDescent="0.45">
      <c r="C13" s="19">
        <v>4</v>
      </c>
      <c r="D13" s="20">
        <v>0.4</v>
      </c>
      <c r="E13" s="20">
        <v>50</v>
      </c>
      <c r="F13" s="20">
        <v>5</v>
      </c>
      <c r="G13" s="21"/>
      <c r="H13" s="21">
        <v>1</v>
      </c>
      <c r="I13" s="21"/>
      <c r="J13" s="21"/>
      <c r="K13" s="22">
        <v>863</v>
      </c>
      <c r="L13" s="23">
        <v>23</v>
      </c>
      <c r="M13" s="22">
        <v>2</v>
      </c>
      <c r="N13" s="24">
        <v>2.08</v>
      </c>
      <c r="O13" s="1">
        <v>54</v>
      </c>
      <c r="P13" s="1">
        <v>108</v>
      </c>
      <c r="Q13" s="1">
        <v>147</v>
      </c>
      <c r="R13" s="1">
        <v>194</v>
      </c>
      <c r="S13" s="1">
        <v>212</v>
      </c>
      <c r="T13" s="1">
        <v>242</v>
      </c>
      <c r="U13" s="1">
        <v>258</v>
      </c>
      <c r="V13" s="1">
        <v>313</v>
      </c>
      <c r="W13" s="1">
        <v>358</v>
      </c>
    </row>
    <row r="14" spans="2:33" x14ac:dyDescent="0.45">
      <c r="C14" s="13"/>
      <c r="D14" s="14"/>
      <c r="E14" s="14"/>
      <c r="F14" s="14"/>
      <c r="G14" s="15"/>
      <c r="H14" s="15"/>
      <c r="I14" s="15"/>
      <c r="J14" s="15"/>
      <c r="K14" s="16"/>
      <c r="L14" s="17"/>
      <c r="M14" s="16"/>
      <c r="N14" s="18"/>
      <c r="O14" s="6">
        <f>O13/10</f>
        <v>5.4</v>
      </c>
      <c r="P14" s="6">
        <f>P13/20</f>
        <v>5.4</v>
      </c>
      <c r="Q14" s="6">
        <f>Q13/30</f>
        <v>4.9000000000000004</v>
      </c>
      <c r="R14" s="6">
        <f>R13/40</f>
        <v>4.8499999999999996</v>
      </c>
      <c r="S14" s="6">
        <f>S13/50</f>
        <v>4.24</v>
      </c>
      <c r="T14" s="6">
        <f>T13/60</f>
        <v>4.0333333333333332</v>
      </c>
      <c r="U14" s="6">
        <f>U13/70</f>
        <v>3.6857142857142855</v>
      </c>
      <c r="V14" s="6">
        <f>V13/80</f>
        <v>3.9125000000000001</v>
      </c>
      <c r="W14" s="6">
        <f>W13/90</f>
        <v>3.9777777777777779</v>
      </c>
    </row>
    <row r="15" spans="2:33" x14ac:dyDescent="0.45">
      <c r="C15" s="7">
        <v>4</v>
      </c>
      <c r="D15" s="8">
        <v>0.4</v>
      </c>
      <c r="E15" s="8">
        <v>25</v>
      </c>
      <c r="F15" s="8">
        <v>1</v>
      </c>
      <c r="G15" s="9"/>
      <c r="H15" s="9"/>
      <c r="I15" s="9">
        <v>2</v>
      </c>
      <c r="J15" s="9"/>
      <c r="K15" s="10">
        <v>1154</v>
      </c>
      <c r="L15" s="11">
        <v>48.02</v>
      </c>
      <c r="M15" s="10">
        <v>49</v>
      </c>
      <c r="N15" s="12">
        <v>3.72</v>
      </c>
      <c r="O15" s="1">
        <v>259</v>
      </c>
      <c r="P15" s="1">
        <v>311</v>
      </c>
      <c r="Q15" s="1">
        <v>395</v>
      </c>
      <c r="R15" s="1">
        <v>555</v>
      </c>
      <c r="S15" s="1">
        <v>858</v>
      </c>
    </row>
    <row r="16" spans="2:33" x14ac:dyDescent="0.45">
      <c r="C16" s="13"/>
      <c r="D16" s="14"/>
      <c r="E16" s="14"/>
      <c r="F16" s="14"/>
      <c r="G16" s="15"/>
      <c r="H16" s="15"/>
      <c r="I16" s="15"/>
      <c r="J16" s="15"/>
      <c r="K16" s="16"/>
      <c r="L16" s="17"/>
      <c r="M16" s="16"/>
      <c r="N16" s="18"/>
      <c r="O16" s="6">
        <f>O15/10</f>
        <v>25.9</v>
      </c>
      <c r="P16" s="6">
        <f>P15/20</f>
        <v>15.55</v>
      </c>
      <c r="Q16" s="6">
        <f>Q15/30</f>
        <v>13.166666666666666</v>
      </c>
      <c r="R16" s="6">
        <f>R15/40</f>
        <v>13.875</v>
      </c>
      <c r="S16" s="6">
        <f>S15/50</f>
        <v>17.16</v>
      </c>
      <c r="X16" s="1" t="s">
        <v>43</v>
      </c>
      <c r="Y16" s="1">
        <v>25.9</v>
      </c>
      <c r="Z16" s="1">
        <v>15.55</v>
      </c>
      <c r="AA16" s="1">
        <v>13.166666666666666</v>
      </c>
      <c r="AB16" s="1">
        <v>13.875</v>
      </c>
      <c r="AC16" s="1">
        <v>17.16</v>
      </c>
    </row>
    <row r="17" spans="2:33" x14ac:dyDescent="0.45">
      <c r="C17" s="13">
        <v>4</v>
      </c>
      <c r="D17" s="14">
        <v>0.4</v>
      </c>
      <c r="E17" s="14">
        <v>25</v>
      </c>
      <c r="F17" s="14">
        <v>1</v>
      </c>
      <c r="G17" s="15"/>
      <c r="H17" s="15"/>
      <c r="I17" s="15">
        <v>2</v>
      </c>
      <c r="J17" s="15"/>
      <c r="K17" s="16">
        <v>1003</v>
      </c>
      <c r="L17" s="17">
        <v>41.19</v>
      </c>
      <c r="M17" s="16">
        <v>43</v>
      </c>
      <c r="N17" s="18">
        <v>2.91</v>
      </c>
      <c r="O17" s="1">
        <v>114</v>
      </c>
      <c r="P17" s="1">
        <v>173</v>
      </c>
      <c r="Q17" s="1">
        <v>236</v>
      </c>
      <c r="R17" s="1">
        <v>305</v>
      </c>
      <c r="S17" s="1">
        <v>465</v>
      </c>
    </row>
    <row r="18" spans="2:33" x14ac:dyDescent="0.45">
      <c r="C18" s="13"/>
      <c r="D18" s="14"/>
      <c r="E18" s="14"/>
      <c r="F18" s="14"/>
      <c r="G18" s="15"/>
      <c r="H18" s="15"/>
      <c r="I18" s="15"/>
      <c r="J18" s="15"/>
      <c r="K18" s="16"/>
      <c r="L18" s="17"/>
      <c r="M18" s="16"/>
      <c r="N18" s="18"/>
      <c r="O18" s="6">
        <f>O17/10</f>
        <v>11.4</v>
      </c>
      <c r="P18" s="6">
        <f>P17/20</f>
        <v>8.65</v>
      </c>
      <c r="Q18" s="6">
        <f>Q17/30</f>
        <v>7.8666666666666663</v>
      </c>
      <c r="R18" s="6">
        <f>R17/40</f>
        <v>7.625</v>
      </c>
      <c r="S18" s="6">
        <f>S17/50</f>
        <v>9.3000000000000007</v>
      </c>
      <c r="X18" s="1" t="s">
        <v>43</v>
      </c>
      <c r="Y18" s="1">
        <v>11.4</v>
      </c>
      <c r="Z18" s="1">
        <v>8.65</v>
      </c>
      <c r="AA18" s="1">
        <v>7.8666666666666663</v>
      </c>
      <c r="AB18" s="1">
        <v>7.625</v>
      </c>
      <c r="AC18" s="1">
        <v>9.3000000000000007</v>
      </c>
    </row>
    <row r="19" spans="2:33" x14ac:dyDescent="0.45">
      <c r="C19" s="19">
        <v>4</v>
      </c>
      <c r="D19" s="20">
        <v>0.4</v>
      </c>
      <c r="E19" s="20">
        <v>25</v>
      </c>
      <c r="F19" s="20">
        <v>5</v>
      </c>
      <c r="G19" s="21"/>
      <c r="H19" s="21"/>
      <c r="I19" s="21">
        <v>2</v>
      </c>
      <c r="J19" s="21"/>
      <c r="K19" s="22">
        <v>961</v>
      </c>
      <c r="L19" s="23">
        <v>40.21</v>
      </c>
      <c r="M19" s="22">
        <v>3</v>
      </c>
      <c r="N19" s="24">
        <v>2.12</v>
      </c>
      <c r="O19" s="1">
        <v>27</v>
      </c>
      <c r="P19" s="1">
        <v>76</v>
      </c>
      <c r="Q19" s="1">
        <v>113</v>
      </c>
      <c r="R19" s="1">
        <v>153</v>
      </c>
      <c r="S19" s="1">
        <v>181</v>
      </c>
      <c r="T19" s="1">
        <v>208</v>
      </c>
      <c r="U19" s="1">
        <v>258</v>
      </c>
      <c r="V19" s="1">
        <v>289</v>
      </c>
      <c r="W19" s="1">
        <v>338</v>
      </c>
    </row>
    <row r="20" spans="2:33" x14ac:dyDescent="0.45">
      <c r="C20" s="13"/>
      <c r="D20" s="14"/>
      <c r="E20" s="14"/>
      <c r="F20" s="14"/>
      <c r="G20" s="15"/>
      <c r="H20" s="15"/>
      <c r="I20" s="15"/>
      <c r="J20" s="15"/>
      <c r="K20" s="16"/>
      <c r="L20" s="17"/>
      <c r="M20" s="16"/>
      <c r="N20" s="18"/>
      <c r="O20" s="6">
        <f>O19/10</f>
        <v>2.7</v>
      </c>
      <c r="P20" s="6">
        <f>P19/20</f>
        <v>3.8</v>
      </c>
      <c r="Q20" s="6">
        <f>Q19/30</f>
        <v>3.7666666666666666</v>
      </c>
      <c r="R20" s="6">
        <f>R19/40</f>
        <v>3.8250000000000002</v>
      </c>
      <c r="S20" s="6">
        <f>S19/50</f>
        <v>3.62</v>
      </c>
      <c r="T20" s="6">
        <f>T19/60</f>
        <v>3.4666666666666668</v>
      </c>
      <c r="U20" s="6">
        <f>U19/70</f>
        <v>3.6857142857142855</v>
      </c>
      <c r="V20" s="6">
        <f>V19/80</f>
        <v>3.6124999999999998</v>
      </c>
      <c r="W20" s="6">
        <f>W19/90</f>
        <v>3.7555555555555555</v>
      </c>
      <c r="Y20" s="1">
        <v>2.7</v>
      </c>
      <c r="Z20" s="1">
        <v>3.8</v>
      </c>
      <c r="AA20" s="1">
        <v>3.7666666666666666</v>
      </c>
      <c r="AB20" s="1">
        <v>3.8250000000000002</v>
      </c>
      <c r="AC20" s="1">
        <v>3.62</v>
      </c>
      <c r="AD20" s="1">
        <v>3.4666666666666668</v>
      </c>
      <c r="AE20" s="1">
        <v>3.6857142857142855</v>
      </c>
      <c r="AF20" s="1">
        <v>3.6124999999999998</v>
      </c>
      <c r="AG20" s="1">
        <v>3.7555555555555555</v>
      </c>
    </row>
    <row r="21" spans="2:33" x14ac:dyDescent="0.45">
      <c r="C21" s="13">
        <v>4</v>
      </c>
      <c r="D21" s="14">
        <v>0.4</v>
      </c>
      <c r="E21" s="14">
        <v>50</v>
      </c>
      <c r="F21" s="14">
        <v>1</v>
      </c>
      <c r="G21" s="15"/>
      <c r="H21" s="15"/>
      <c r="I21" s="15">
        <v>2</v>
      </c>
      <c r="J21" s="15"/>
      <c r="K21" s="16">
        <v>1246</v>
      </c>
      <c r="L21" s="17">
        <v>51.22</v>
      </c>
      <c r="M21" s="16">
        <v>53</v>
      </c>
      <c r="N21" s="18">
        <v>6.28</v>
      </c>
      <c r="O21" s="1">
        <v>307</v>
      </c>
      <c r="P21" s="1">
        <v>520</v>
      </c>
      <c r="Q21" s="1">
        <v>652</v>
      </c>
      <c r="R21" s="1">
        <v>719</v>
      </c>
    </row>
    <row r="22" spans="2:33" x14ac:dyDescent="0.45">
      <c r="C22" s="13"/>
      <c r="D22" s="14"/>
      <c r="E22" s="14"/>
      <c r="F22" s="14"/>
      <c r="G22" s="15"/>
      <c r="H22" s="15"/>
      <c r="I22" s="15"/>
      <c r="J22" s="15"/>
      <c r="K22" s="16"/>
      <c r="L22" s="17"/>
      <c r="M22" s="16"/>
      <c r="N22" s="18"/>
      <c r="O22" s="6">
        <f>O21/10</f>
        <v>30.7</v>
      </c>
      <c r="P22" s="6">
        <f>P21/20</f>
        <v>26</v>
      </c>
      <c r="Q22" s="6">
        <f>Q21/30</f>
        <v>21.733333333333334</v>
      </c>
      <c r="R22" s="6">
        <f>R21/40</f>
        <v>17.975000000000001</v>
      </c>
      <c r="X22" s="1" t="s">
        <v>44</v>
      </c>
      <c r="Y22" s="6">
        <v>30.7</v>
      </c>
      <c r="Z22" s="6">
        <v>26</v>
      </c>
      <c r="AA22" s="6">
        <v>21.733333333333334</v>
      </c>
      <c r="AB22" s="6">
        <v>17.975000000000001</v>
      </c>
    </row>
    <row r="23" spans="2:33" x14ac:dyDescent="0.45">
      <c r="C23" s="7">
        <v>4</v>
      </c>
      <c r="D23" s="8">
        <v>0.4</v>
      </c>
      <c r="E23" s="8">
        <v>50</v>
      </c>
      <c r="F23" s="8">
        <v>1</v>
      </c>
      <c r="G23" s="9"/>
      <c r="H23" s="9"/>
      <c r="I23" s="9"/>
      <c r="J23" s="9">
        <v>3</v>
      </c>
      <c r="K23" s="10">
        <v>1048</v>
      </c>
      <c r="L23" s="11">
        <v>43.16</v>
      </c>
      <c r="M23" s="10">
        <v>34</v>
      </c>
      <c r="N23" s="12">
        <v>3.2</v>
      </c>
      <c r="O23" s="1">
        <v>172</v>
      </c>
      <c r="P23" s="1">
        <v>256</v>
      </c>
      <c r="Q23" s="1">
        <v>304</v>
      </c>
      <c r="R23" s="1">
        <v>333</v>
      </c>
      <c r="S23" s="1">
        <v>457</v>
      </c>
      <c r="T23" s="1">
        <v>637</v>
      </c>
    </row>
    <row r="24" spans="2:33" x14ac:dyDescent="0.45">
      <c r="B24" s="27"/>
      <c r="C24" s="13"/>
      <c r="D24" s="14"/>
      <c r="E24" s="14"/>
      <c r="F24" s="14"/>
      <c r="G24" s="15"/>
      <c r="H24" s="15"/>
      <c r="I24" s="15"/>
      <c r="J24" s="15"/>
      <c r="K24" s="16"/>
      <c r="L24" s="17"/>
      <c r="M24" s="16"/>
      <c r="N24" s="18"/>
      <c r="O24" s="6">
        <f>O23/10</f>
        <v>17.2</v>
      </c>
      <c r="P24" s="6">
        <f>P23/20</f>
        <v>12.8</v>
      </c>
      <c r="Q24" s="6">
        <f>Q23/30</f>
        <v>10.133333333333333</v>
      </c>
      <c r="R24" s="6">
        <f>R23/40</f>
        <v>8.3249999999999993</v>
      </c>
      <c r="S24" s="6">
        <f>S23/50</f>
        <v>9.14</v>
      </c>
      <c r="T24" s="6">
        <f>T23/60</f>
        <v>10.616666666666667</v>
      </c>
      <c r="X24" s="1" t="s">
        <v>44</v>
      </c>
      <c r="Y24" s="1">
        <v>17.2</v>
      </c>
      <c r="Z24" s="1">
        <v>12.8</v>
      </c>
      <c r="AA24" s="1">
        <v>10.133333333333333</v>
      </c>
      <c r="AB24" s="1">
        <v>8.3249999999999993</v>
      </c>
      <c r="AC24" s="1">
        <v>9.14</v>
      </c>
      <c r="AD24" s="1">
        <v>10.616666666666667</v>
      </c>
    </row>
    <row r="25" spans="2:33" x14ac:dyDescent="0.45">
      <c r="C25" s="13">
        <v>4</v>
      </c>
      <c r="D25" s="14">
        <v>0.4</v>
      </c>
      <c r="E25" s="14">
        <v>50</v>
      </c>
      <c r="F25" s="14">
        <v>1</v>
      </c>
      <c r="G25" s="15"/>
      <c r="H25" s="15"/>
      <c r="I25" s="15"/>
      <c r="J25" s="15">
        <v>3</v>
      </c>
      <c r="K25" s="16">
        <v>1206</v>
      </c>
      <c r="L25" s="17">
        <v>50.06</v>
      </c>
      <c r="M25" s="16">
        <v>13</v>
      </c>
      <c r="N25" s="18">
        <v>3.24</v>
      </c>
      <c r="O25" s="1">
        <v>179</v>
      </c>
      <c r="P25" s="1">
        <v>257</v>
      </c>
      <c r="Q25" s="1">
        <v>291</v>
      </c>
      <c r="R25" s="1">
        <v>326</v>
      </c>
      <c r="S25" s="1">
        <v>396</v>
      </c>
      <c r="T25" s="1">
        <v>444</v>
      </c>
      <c r="U25" s="1">
        <v>584</v>
      </c>
      <c r="V25" s="1">
        <v>688</v>
      </c>
    </row>
    <row r="26" spans="2:33" x14ac:dyDescent="0.45">
      <c r="C26" s="13"/>
      <c r="D26" s="14"/>
      <c r="E26" s="14"/>
      <c r="F26" s="14"/>
      <c r="G26" s="15"/>
      <c r="H26" s="15"/>
      <c r="I26" s="15"/>
      <c r="J26" s="15"/>
      <c r="K26" s="16"/>
      <c r="L26" s="17"/>
      <c r="M26" s="16"/>
      <c r="N26" s="18"/>
      <c r="O26" s="6">
        <f>O25/10</f>
        <v>17.899999999999999</v>
      </c>
      <c r="P26" s="6">
        <f>P25/20</f>
        <v>12.85</v>
      </c>
      <c r="Q26" s="6">
        <f>Q25/30</f>
        <v>9.6999999999999993</v>
      </c>
      <c r="R26" s="6">
        <f>R25/40</f>
        <v>8.15</v>
      </c>
      <c r="S26" s="6">
        <f>S25/50</f>
        <v>7.92</v>
      </c>
      <c r="T26" s="6">
        <f>T25/60</f>
        <v>7.4</v>
      </c>
      <c r="U26" s="6">
        <f>U25/70</f>
        <v>8.3428571428571434</v>
      </c>
      <c r="V26" s="6">
        <f>V25/80</f>
        <v>8.6</v>
      </c>
      <c r="X26" s="1" t="s">
        <v>44</v>
      </c>
      <c r="Y26" s="1">
        <v>17.899999999999999</v>
      </c>
      <c r="Z26" s="1">
        <v>12.85</v>
      </c>
      <c r="AA26" s="1">
        <v>9.6999999999999993</v>
      </c>
      <c r="AB26" s="1">
        <v>8.15</v>
      </c>
      <c r="AC26" s="1">
        <v>7.92</v>
      </c>
      <c r="AD26" s="1">
        <v>7.4</v>
      </c>
      <c r="AE26" s="1">
        <v>8.3428571428571434</v>
      </c>
      <c r="AF26" s="1">
        <v>8.6</v>
      </c>
    </row>
    <row r="27" spans="2:33" x14ac:dyDescent="0.45">
      <c r="C27" s="19">
        <v>4</v>
      </c>
      <c r="D27" s="20">
        <v>0.4</v>
      </c>
      <c r="E27" s="20">
        <v>50</v>
      </c>
      <c r="F27" s="20">
        <v>5</v>
      </c>
      <c r="G27" s="21"/>
      <c r="H27" s="21"/>
      <c r="I27" s="21"/>
      <c r="J27" s="21">
        <v>3</v>
      </c>
      <c r="K27" s="22">
        <v>1066</v>
      </c>
      <c r="L27" s="23">
        <v>44.1</v>
      </c>
      <c r="M27" s="22">
        <v>11</v>
      </c>
      <c r="N27" s="24">
        <v>2.16</v>
      </c>
      <c r="O27" s="1">
        <v>66</v>
      </c>
      <c r="P27" s="1">
        <v>141</v>
      </c>
      <c r="Q27" s="1">
        <v>163</v>
      </c>
      <c r="R27" s="1">
        <v>215</v>
      </c>
      <c r="S27" s="1">
        <v>240</v>
      </c>
      <c r="T27" s="1">
        <v>263</v>
      </c>
      <c r="U27" s="1">
        <v>341</v>
      </c>
      <c r="V27" s="1">
        <v>457</v>
      </c>
    </row>
    <row r="28" spans="2:33" x14ac:dyDescent="0.45">
      <c r="C28" s="14"/>
      <c r="D28" s="14"/>
      <c r="E28" s="14"/>
      <c r="F28" s="14"/>
      <c r="G28" s="15"/>
      <c r="H28" s="15"/>
      <c r="I28" s="15"/>
      <c r="J28" s="15"/>
      <c r="K28" s="16"/>
      <c r="L28" s="17"/>
      <c r="M28" s="16"/>
      <c r="N28" s="16"/>
      <c r="O28" s="6">
        <f>O27/10</f>
        <v>6.6</v>
      </c>
      <c r="P28" s="6">
        <f>P27/20</f>
        <v>7.05</v>
      </c>
      <c r="Q28" s="6">
        <f>Q27/30</f>
        <v>5.4333333333333336</v>
      </c>
      <c r="R28" s="6">
        <f>R27/40</f>
        <v>5.375</v>
      </c>
      <c r="S28" s="6">
        <f>S27/50</f>
        <v>4.8</v>
      </c>
      <c r="T28" s="6">
        <f>T27/60</f>
        <v>4.3833333333333337</v>
      </c>
      <c r="U28" s="6">
        <f>U27/70</f>
        <v>4.871428571428571</v>
      </c>
      <c r="V28" s="6">
        <f>V27/80</f>
        <v>5.7125000000000004</v>
      </c>
    </row>
    <row r="29" spans="2:33" x14ac:dyDescent="0.45">
      <c r="C29" s="25"/>
      <c r="D29" s="25"/>
      <c r="E29" s="25"/>
      <c r="F29" s="25"/>
      <c r="G29" s="25"/>
      <c r="H29" s="25"/>
      <c r="I29" s="25"/>
      <c r="J29" s="25"/>
      <c r="K29" s="26"/>
      <c r="L29" s="25"/>
      <c r="M29" s="25"/>
    </row>
    <row r="30" spans="2:33" x14ac:dyDescent="0.45">
      <c r="C30" s="25" t="s">
        <v>12</v>
      </c>
      <c r="D30" s="25" t="s">
        <v>13</v>
      </c>
      <c r="E30" s="25" t="s">
        <v>14</v>
      </c>
      <c r="F30" s="25" t="s">
        <v>15</v>
      </c>
      <c r="G30" s="25"/>
      <c r="H30" s="25"/>
      <c r="I30" s="25"/>
      <c r="J30" s="25"/>
      <c r="K30" s="26"/>
      <c r="L30" s="25"/>
      <c r="M30" s="25"/>
    </row>
    <row r="31" spans="2:33" x14ac:dyDescent="0.45">
      <c r="C31" s="1" t="s">
        <v>16</v>
      </c>
      <c r="D31" s="1" t="s">
        <v>17</v>
      </c>
      <c r="E31" s="1" t="s">
        <v>14</v>
      </c>
      <c r="F31" s="1" t="s">
        <v>18</v>
      </c>
      <c r="G31" s="1" t="s">
        <v>19</v>
      </c>
    </row>
    <row r="32" spans="2:33" x14ac:dyDescent="0.45">
      <c r="C32" s="1" t="s">
        <v>20</v>
      </c>
      <c r="D32" s="1" t="s">
        <v>22</v>
      </c>
      <c r="E32" s="1" t="s">
        <v>14</v>
      </c>
      <c r="F32" s="1" t="s">
        <v>21</v>
      </c>
      <c r="G32" s="1" t="s">
        <v>19</v>
      </c>
      <c r="S32" s="1">
        <v>17.8</v>
      </c>
      <c r="T32" s="1">
        <v>12.7</v>
      </c>
      <c r="U32" s="1">
        <v>13.3</v>
      </c>
      <c r="V32" s="1">
        <v>11</v>
      </c>
      <c r="W32" s="1">
        <v>10</v>
      </c>
      <c r="X32" s="1">
        <v>9.1833333333333336</v>
      </c>
      <c r="Y32" s="1">
        <v>8.6714285714285708</v>
      </c>
      <c r="Z32" s="1">
        <v>8.875</v>
      </c>
      <c r="AA32" s="1">
        <v>9.4</v>
      </c>
    </row>
    <row r="33" spans="3:28" x14ac:dyDescent="0.45">
      <c r="S33" s="1">
        <v>25.9</v>
      </c>
      <c r="T33" s="1">
        <v>17.100000000000001</v>
      </c>
      <c r="U33" s="1">
        <v>13.566666666666666</v>
      </c>
      <c r="V33" s="1">
        <v>11.85</v>
      </c>
      <c r="W33" s="1">
        <v>11.46</v>
      </c>
      <c r="X33" s="1">
        <v>11.016666666666667</v>
      </c>
      <c r="Y33" s="1">
        <v>12.114285714285714</v>
      </c>
      <c r="Z33" s="1">
        <v>11.574999999999999</v>
      </c>
      <c r="AA33" s="1">
        <v>11.733333333333333</v>
      </c>
    </row>
    <row r="34" spans="3:28" x14ac:dyDescent="0.45">
      <c r="C34" s="27" t="s">
        <v>23</v>
      </c>
    </row>
    <row r="35" spans="3:28" x14ac:dyDescent="0.45">
      <c r="S35" s="1" t="s">
        <v>45</v>
      </c>
      <c r="T35" s="1" t="s">
        <v>24</v>
      </c>
      <c r="U35" s="1" t="s">
        <v>24</v>
      </c>
      <c r="V35" s="1" t="s">
        <v>42</v>
      </c>
      <c r="W35" s="1" t="s">
        <v>42</v>
      </c>
      <c r="X35" s="1" t="s">
        <v>43</v>
      </c>
      <c r="Y35" s="1" t="s">
        <v>43</v>
      </c>
      <c r="Z35" s="1" t="s">
        <v>44</v>
      </c>
      <c r="AA35" s="1" t="s">
        <v>44</v>
      </c>
      <c r="AB35" s="1" t="s">
        <v>44</v>
      </c>
    </row>
    <row r="36" spans="3:28" x14ac:dyDescent="0.45">
      <c r="C36" s="27" t="s">
        <v>26</v>
      </c>
      <c r="S36" s="1">
        <v>10</v>
      </c>
      <c r="T36" s="2">
        <v>17.8</v>
      </c>
      <c r="U36" s="2">
        <v>25.9</v>
      </c>
      <c r="V36" s="2">
        <v>17.100000000000001</v>
      </c>
      <c r="W36" s="2">
        <v>11.4</v>
      </c>
      <c r="X36" s="2">
        <v>25.9</v>
      </c>
      <c r="Y36" s="2">
        <v>11.4</v>
      </c>
      <c r="Z36" s="6">
        <v>30.7</v>
      </c>
      <c r="AA36" s="2">
        <v>17.2</v>
      </c>
      <c r="AB36" s="2">
        <v>17.899999999999999</v>
      </c>
    </row>
    <row r="37" spans="3:28" x14ac:dyDescent="0.45">
      <c r="D37" s="27" t="s">
        <v>29</v>
      </c>
      <c r="S37" s="1">
        <v>20</v>
      </c>
      <c r="T37" s="2">
        <v>12.7</v>
      </c>
      <c r="U37" s="2">
        <v>17.100000000000001</v>
      </c>
      <c r="V37" s="2">
        <v>15.7</v>
      </c>
      <c r="W37" s="2">
        <v>9.35</v>
      </c>
      <c r="X37" s="2">
        <v>15.55</v>
      </c>
      <c r="Y37" s="2">
        <v>8.65</v>
      </c>
      <c r="Z37" s="6">
        <v>26</v>
      </c>
      <c r="AA37" s="2">
        <v>12.8</v>
      </c>
      <c r="AB37" s="2">
        <v>12.85</v>
      </c>
    </row>
    <row r="38" spans="3:28" x14ac:dyDescent="0.45">
      <c r="C38" s="27" t="s">
        <v>27</v>
      </c>
      <c r="S38" s="1">
        <v>30</v>
      </c>
      <c r="T38" s="2">
        <v>13.3</v>
      </c>
      <c r="U38" s="2">
        <v>13.566666666666666</v>
      </c>
      <c r="V38" s="2">
        <v>17.833333333333332</v>
      </c>
      <c r="W38" s="2">
        <v>8.5333333333333332</v>
      </c>
      <c r="X38" s="2">
        <v>13.166666666666666</v>
      </c>
      <c r="Y38" s="2">
        <v>7.8666666666666663</v>
      </c>
      <c r="Z38" s="6">
        <v>21.733333333333334</v>
      </c>
      <c r="AA38" s="2">
        <v>10.133333333333333</v>
      </c>
      <c r="AB38" s="2">
        <v>9.6999999999999993</v>
      </c>
    </row>
    <row r="39" spans="3:28" x14ac:dyDescent="0.45">
      <c r="C39" s="27" t="s">
        <v>28</v>
      </c>
      <c r="S39" s="1">
        <v>40</v>
      </c>
      <c r="T39" s="2">
        <v>11</v>
      </c>
      <c r="U39" s="2">
        <v>11.85</v>
      </c>
      <c r="V39" s="2">
        <v>21.625</v>
      </c>
      <c r="W39" s="2">
        <v>7.95</v>
      </c>
      <c r="X39" s="2">
        <v>13.875</v>
      </c>
      <c r="Y39" s="2">
        <v>7.625</v>
      </c>
      <c r="Z39" s="6">
        <v>17.975000000000001</v>
      </c>
      <c r="AA39" s="2">
        <v>8.3249999999999993</v>
      </c>
      <c r="AB39" s="2">
        <v>8.15</v>
      </c>
    </row>
    <row r="40" spans="3:28" x14ac:dyDescent="0.45">
      <c r="S40" s="1">
        <v>50</v>
      </c>
      <c r="T40" s="2">
        <v>10</v>
      </c>
      <c r="U40" s="2">
        <v>11.46</v>
      </c>
      <c r="V40" s="2">
        <v>21.4</v>
      </c>
      <c r="W40" s="2">
        <v>7.64</v>
      </c>
      <c r="X40" s="2">
        <v>17.16</v>
      </c>
      <c r="Y40" s="2">
        <v>9.3000000000000007</v>
      </c>
      <c r="Z40" s="2"/>
      <c r="AA40" s="2">
        <v>9.14</v>
      </c>
      <c r="AB40" s="2">
        <v>7.92</v>
      </c>
    </row>
    <row r="41" spans="3:28" x14ac:dyDescent="0.45">
      <c r="S41" s="1">
        <v>60</v>
      </c>
      <c r="T41" s="2">
        <v>9.1833333333333336</v>
      </c>
      <c r="U41" s="2">
        <v>11.016666666666667</v>
      </c>
      <c r="V41" s="2">
        <v>19.45</v>
      </c>
      <c r="W41" s="2">
        <v>7.8833333333333337</v>
      </c>
      <c r="X41" s="2"/>
      <c r="Y41" s="2"/>
      <c r="Z41" s="2"/>
      <c r="AA41" s="2">
        <v>10.616666666666667</v>
      </c>
      <c r="AB41" s="2">
        <v>7.4</v>
      </c>
    </row>
    <row r="42" spans="3:28" x14ac:dyDescent="0.45">
      <c r="C42" s="1" t="s">
        <v>39</v>
      </c>
      <c r="S42" s="1">
        <v>70</v>
      </c>
      <c r="T42" s="2">
        <v>8.6714285714285708</v>
      </c>
      <c r="U42" s="2">
        <v>12.114285714285714</v>
      </c>
      <c r="V42" s="2">
        <v>17.37142857142857</v>
      </c>
      <c r="W42" s="2">
        <v>8.0285714285714285</v>
      </c>
      <c r="X42" s="2"/>
      <c r="Y42" s="2"/>
      <c r="Z42" s="2"/>
      <c r="AA42" s="2"/>
      <c r="AB42" s="2">
        <v>8.3428571428571434</v>
      </c>
    </row>
    <row r="43" spans="3:28" x14ac:dyDescent="0.45">
      <c r="C43" s="1" t="s">
        <v>40</v>
      </c>
      <c r="F43" s="1" t="s">
        <v>41</v>
      </c>
      <c r="S43" s="1">
        <v>80</v>
      </c>
      <c r="T43" s="2">
        <v>8.875</v>
      </c>
      <c r="U43" s="2">
        <v>11.574999999999999</v>
      </c>
      <c r="V43" s="2">
        <v>15.9625</v>
      </c>
      <c r="W43" s="2">
        <v>10.275</v>
      </c>
      <c r="X43" s="2"/>
      <c r="Y43" s="2"/>
      <c r="Z43" s="2"/>
      <c r="AA43" s="2"/>
      <c r="AB43" s="2">
        <v>8.6</v>
      </c>
    </row>
    <row r="44" spans="3:28" x14ac:dyDescent="0.45">
      <c r="S44" s="1">
        <v>90</v>
      </c>
      <c r="T44" s="2">
        <v>9.4</v>
      </c>
      <c r="U44" s="2">
        <v>11.733333333333333</v>
      </c>
      <c r="V44" s="2">
        <v>15.322222222222223</v>
      </c>
      <c r="W44" s="2">
        <v>17.088888888888889</v>
      </c>
      <c r="X44" s="2"/>
      <c r="Y44" s="2"/>
      <c r="Z44" s="2"/>
      <c r="AA44" s="2"/>
      <c r="AB44" s="2"/>
    </row>
    <row r="50" spans="3:33" x14ac:dyDescent="0.45">
      <c r="C50" s="4" t="s">
        <v>1</v>
      </c>
      <c r="D50" s="4" t="s">
        <v>2</v>
      </c>
      <c r="E50" s="4" t="s">
        <v>25</v>
      </c>
      <c r="F50" s="4" t="s">
        <v>11</v>
      </c>
      <c r="G50" s="3" t="s">
        <v>9</v>
      </c>
      <c r="H50" s="3" t="s">
        <v>3</v>
      </c>
      <c r="I50" s="3" t="s">
        <v>4</v>
      </c>
      <c r="J50" s="3" t="s">
        <v>5</v>
      </c>
      <c r="K50" s="5" t="s">
        <v>6</v>
      </c>
      <c r="L50" s="6" t="s">
        <v>10</v>
      </c>
      <c r="M50" s="5" t="s">
        <v>7</v>
      </c>
      <c r="N50" s="5" t="s">
        <v>8</v>
      </c>
      <c r="O50" s="1" t="s">
        <v>38</v>
      </c>
      <c r="P50" s="1" t="s">
        <v>30</v>
      </c>
      <c r="Q50" s="1" t="s">
        <v>31</v>
      </c>
      <c r="R50" s="1" t="s">
        <v>32</v>
      </c>
      <c r="S50" s="1" t="s">
        <v>33</v>
      </c>
      <c r="T50" s="1" t="s">
        <v>37</v>
      </c>
      <c r="U50" s="1" t="s">
        <v>34</v>
      </c>
      <c r="V50" s="1" t="s">
        <v>36</v>
      </c>
      <c r="W50" s="1" t="s">
        <v>35</v>
      </c>
      <c r="Y50" s="1" t="s">
        <v>48</v>
      </c>
      <c r="Z50" s="1">
        <f>28*24</f>
        <v>672</v>
      </c>
    </row>
    <row r="51" spans="3:33" x14ac:dyDescent="0.45">
      <c r="C51" s="7">
        <v>4</v>
      </c>
      <c r="D51" s="8">
        <v>0.4</v>
      </c>
      <c r="E51" s="8">
        <v>0</v>
      </c>
      <c r="F51" s="8">
        <v>1</v>
      </c>
      <c r="G51" s="9" t="s">
        <v>24</v>
      </c>
      <c r="H51" s="9"/>
      <c r="I51" s="9"/>
      <c r="J51" s="9"/>
      <c r="K51" s="10">
        <v>1426</v>
      </c>
      <c r="L51" s="11">
        <v>59.1</v>
      </c>
      <c r="M51" s="10">
        <v>3</v>
      </c>
      <c r="N51" s="12">
        <v>1.88</v>
      </c>
      <c r="O51" s="1">
        <v>178</v>
      </c>
      <c r="P51" s="1">
        <v>254</v>
      </c>
      <c r="Q51" s="1">
        <v>399</v>
      </c>
      <c r="R51" s="1">
        <v>440</v>
      </c>
      <c r="S51" s="1">
        <v>500</v>
      </c>
      <c r="T51" s="1">
        <v>551</v>
      </c>
      <c r="U51" s="1">
        <v>607</v>
      </c>
      <c r="V51" s="1">
        <v>710</v>
      </c>
      <c r="W51" s="1">
        <v>846</v>
      </c>
    </row>
    <row r="52" spans="3:33" x14ac:dyDescent="0.45">
      <c r="C52" s="13"/>
      <c r="D52" s="14"/>
      <c r="E52" s="14"/>
      <c r="F52" s="14"/>
      <c r="G52" s="15"/>
      <c r="H52" s="15"/>
      <c r="I52" s="15"/>
      <c r="J52" s="15"/>
      <c r="K52" s="16"/>
      <c r="L52" s="17"/>
      <c r="M52" s="16"/>
      <c r="N52" s="18"/>
      <c r="O52" s="6">
        <f>O51/10</f>
        <v>17.8</v>
      </c>
      <c r="P52" s="6">
        <f>P51/20</f>
        <v>12.7</v>
      </c>
      <c r="Q52" s="6">
        <f>Q51/30</f>
        <v>13.3</v>
      </c>
      <c r="R52" s="6">
        <f>R51/40</f>
        <v>11</v>
      </c>
      <c r="S52" s="6">
        <f>S51/50</f>
        <v>10</v>
      </c>
      <c r="T52" s="6">
        <f>T51/60</f>
        <v>9.1833333333333336</v>
      </c>
      <c r="U52" s="6">
        <f>U51/70</f>
        <v>8.6714285714285708</v>
      </c>
      <c r="V52" s="6">
        <f>V51/80</f>
        <v>8.875</v>
      </c>
      <c r="W52" s="6">
        <f>W51/90</f>
        <v>9.4</v>
      </c>
      <c r="X52" s="1" t="s">
        <v>24</v>
      </c>
      <c r="Y52" s="1">
        <v>17.8</v>
      </c>
      <c r="Z52" s="1">
        <v>12.7</v>
      </c>
      <c r="AA52" s="1">
        <v>13.3</v>
      </c>
      <c r="AB52" s="1">
        <v>11</v>
      </c>
      <c r="AC52" s="1">
        <v>10</v>
      </c>
      <c r="AD52" s="1">
        <v>9.1833333333333336</v>
      </c>
      <c r="AE52" s="1">
        <v>8.6714285714285708</v>
      </c>
      <c r="AF52" s="1">
        <v>8.875</v>
      </c>
      <c r="AG52" s="1">
        <v>9.4</v>
      </c>
    </row>
    <row r="53" spans="3:33" x14ac:dyDescent="0.45">
      <c r="C53" s="13">
        <v>4</v>
      </c>
      <c r="D53" s="14">
        <v>0.4</v>
      </c>
      <c r="E53" s="14">
        <v>0</v>
      </c>
      <c r="F53" s="14">
        <v>1</v>
      </c>
      <c r="G53" s="15" t="s">
        <v>24</v>
      </c>
      <c r="H53" s="15"/>
      <c r="I53" s="15"/>
      <c r="J53" s="15"/>
      <c r="K53" s="16">
        <v>1443</v>
      </c>
      <c r="L53" s="17">
        <v>60.03</v>
      </c>
      <c r="M53" s="16">
        <v>2</v>
      </c>
      <c r="N53" s="18">
        <v>2.02</v>
      </c>
      <c r="O53" s="1">
        <v>259</v>
      </c>
      <c r="P53" s="1">
        <v>342</v>
      </c>
      <c r="Q53" s="1">
        <v>407</v>
      </c>
      <c r="R53" s="1">
        <v>474</v>
      </c>
      <c r="S53" s="1">
        <v>573</v>
      </c>
      <c r="T53" s="1">
        <v>661</v>
      </c>
      <c r="U53" s="1">
        <v>848</v>
      </c>
      <c r="V53" s="1">
        <v>926</v>
      </c>
      <c r="W53" s="1">
        <v>1056</v>
      </c>
    </row>
    <row r="54" spans="3:33" x14ac:dyDescent="0.45">
      <c r="C54" s="13"/>
      <c r="D54" s="14"/>
      <c r="E54" s="14"/>
      <c r="F54" s="14"/>
      <c r="G54" s="15"/>
      <c r="H54" s="15"/>
      <c r="I54" s="15"/>
      <c r="J54" s="15"/>
      <c r="K54" s="16"/>
      <c r="L54" s="17"/>
      <c r="M54" s="16"/>
      <c r="N54" s="18"/>
      <c r="O54" s="6">
        <f>O53/10</f>
        <v>25.9</v>
      </c>
      <c r="P54" s="6">
        <f>P53/20</f>
        <v>17.100000000000001</v>
      </c>
      <c r="Q54" s="6">
        <f>Q53/30</f>
        <v>13.566666666666666</v>
      </c>
      <c r="R54" s="6">
        <f>R53/40</f>
        <v>11.85</v>
      </c>
      <c r="S54" s="6">
        <f>S53/50</f>
        <v>11.46</v>
      </c>
      <c r="T54" s="6">
        <f>T53/60</f>
        <v>11.016666666666667</v>
      </c>
      <c r="U54" s="6">
        <f>U53/70</f>
        <v>12.114285714285714</v>
      </c>
      <c r="V54" s="6">
        <f>V53/80</f>
        <v>11.574999999999999</v>
      </c>
      <c r="W54" s="6">
        <f>W53/90</f>
        <v>11.733333333333333</v>
      </c>
      <c r="X54" s="1" t="s">
        <v>24</v>
      </c>
      <c r="Y54" s="1">
        <v>25.9</v>
      </c>
      <c r="Z54" s="1">
        <v>17.100000000000001</v>
      </c>
      <c r="AA54" s="1">
        <v>13.566666666666666</v>
      </c>
      <c r="AB54" s="1">
        <v>11.85</v>
      </c>
      <c r="AC54" s="1">
        <v>11.46</v>
      </c>
      <c r="AD54" s="1">
        <v>11.016666666666667</v>
      </c>
      <c r="AE54" s="1">
        <v>12.114285714285714</v>
      </c>
      <c r="AF54" s="1">
        <v>11.574999999999999</v>
      </c>
      <c r="AG54" s="1">
        <v>11.733333333333333</v>
      </c>
    </row>
    <row r="55" spans="3:33" x14ac:dyDescent="0.45">
      <c r="C55" s="19">
        <v>4</v>
      </c>
      <c r="D55" s="20">
        <v>0.4</v>
      </c>
      <c r="E55" s="20">
        <v>0</v>
      </c>
      <c r="F55" s="20">
        <v>5</v>
      </c>
      <c r="G55" s="21" t="s">
        <v>24</v>
      </c>
      <c r="H55" s="21"/>
      <c r="I55" s="21"/>
      <c r="J55" s="21"/>
      <c r="K55" s="22">
        <v>839</v>
      </c>
      <c r="L55" s="23">
        <v>34.229999999999997</v>
      </c>
      <c r="M55" s="22">
        <v>2</v>
      </c>
      <c r="N55" s="24">
        <v>1.86</v>
      </c>
      <c r="O55" s="1">
        <v>23</v>
      </c>
      <c r="P55" s="1">
        <v>93</v>
      </c>
      <c r="Q55" s="1">
        <v>139</v>
      </c>
      <c r="R55" s="1">
        <v>162</v>
      </c>
      <c r="S55" s="1">
        <v>204</v>
      </c>
      <c r="T55" s="1">
        <v>234</v>
      </c>
      <c r="U55" s="1">
        <v>270</v>
      </c>
      <c r="V55" s="1">
        <v>316</v>
      </c>
      <c r="W55" s="1">
        <v>362</v>
      </c>
    </row>
    <row r="56" spans="3:33" x14ac:dyDescent="0.45">
      <c r="C56" s="13"/>
      <c r="D56" s="14"/>
      <c r="E56" s="14"/>
      <c r="F56" s="14"/>
      <c r="G56" s="15"/>
      <c r="H56" s="15"/>
      <c r="I56" s="15"/>
      <c r="J56" s="15"/>
      <c r="K56" s="16"/>
      <c r="L56" s="17"/>
      <c r="M56" s="16"/>
      <c r="N56" s="18"/>
      <c r="O56" s="6">
        <f>O55/10</f>
        <v>2.2999999999999998</v>
      </c>
      <c r="P56" s="6">
        <f>P55/20</f>
        <v>4.6500000000000004</v>
      </c>
      <c r="Q56" s="6">
        <f>Q55/30</f>
        <v>4.6333333333333337</v>
      </c>
      <c r="R56" s="6">
        <f>R55/40</f>
        <v>4.05</v>
      </c>
      <c r="S56" s="6">
        <f>S55/50</f>
        <v>4.08</v>
      </c>
      <c r="T56" s="6">
        <f>T55/60</f>
        <v>3.9</v>
      </c>
      <c r="U56" s="6">
        <f>U55/70</f>
        <v>3.8571428571428572</v>
      </c>
      <c r="V56" s="6">
        <f>V55/80</f>
        <v>3.95</v>
      </c>
      <c r="W56" s="6">
        <f>W55/90</f>
        <v>4.0222222222222221</v>
      </c>
      <c r="X56" s="28" t="s">
        <v>51</v>
      </c>
      <c r="Y56" s="28">
        <v>314</v>
      </c>
      <c r="Z56" s="28">
        <v>535</v>
      </c>
      <c r="AA56" s="28">
        <v>865</v>
      </c>
      <c r="AB56" s="28">
        <v>1070</v>
      </c>
      <c r="AC56" s="28">
        <v>1167</v>
      </c>
      <c r="AD56" s="28"/>
      <c r="AE56" s="28"/>
      <c r="AF56" s="28"/>
    </row>
    <row r="57" spans="3:33" x14ac:dyDescent="0.45">
      <c r="C57" s="7">
        <v>4</v>
      </c>
      <c r="D57" s="8">
        <v>0.4</v>
      </c>
      <c r="E57" s="8">
        <v>50</v>
      </c>
      <c r="F57" s="8">
        <v>1</v>
      </c>
      <c r="G57" s="9"/>
      <c r="H57" s="9">
        <v>1</v>
      </c>
      <c r="I57" s="9"/>
      <c r="J57" s="9"/>
      <c r="K57" s="10">
        <v>1820</v>
      </c>
      <c r="L57" s="11">
        <v>75.2</v>
      </c>
      <c r="M57" s="10">
        <v>4</v>
      </c>
      <c r="N57" s="12">
        <v>2.08</v>
      </c>
      <c r="O57" s="1">
        <v>171</v>
      </c>
      <c r="P57" s="1">
        <v>314</v>
      </c>
      <c r="Q57" s="1">
        <v>535</v>
      </c>
      <c r="R57" s="1">
        <v>865</v>
      </c>
      <c r="S57" s="1">
        <v>1070</v>
      </c>
      <c r="T57" s="1">
        <v>1167</v>
      </c>
      <c r="U57" s="1">
        <v>1216</v>
      </c>
      <c r="V57" s="1">
        <v>1277</v>
      </c>
      <c r="W57" s="1">
        <v>1379</v>
      </c>
      <c r="X57" s="28" t="s">
        <v>52</v>
      </c>
      <c r="Y57" s="28">
        <f>P57-O57</f>
        <v>143</v>
      </c>
      <c r="Z57" s="28">
        <f t="shared" ref="Z57" si="1">Q57-P57</f>
        <v>221</v>
      </c>
      <c r="AA57" s="28">
        <f t="shared" ref="AA57" si="2">R57-Q57</f>
        <v>330</v>
      </c>
      <c r="AB57" s="28">
        <f t="shared" ref="AB57" si="3">S57-R57</f>
        <v>205</v>
      </c>
      <c r="AC57" s="28">
        <f t="shared" ref="AC57" si="4">T57-S57</f>
        <v>97</v>
      </c>
      <c r="AD57" s="28">
        <f t="shared" ref="AD57" si="5">U57-T57</f>
        <v>49</v>
      </c>
      <c r="AE57" s="28">
        <f t="shared" ref="AE57" si="6">V57-U57</f>
        <v>61</v>
      </c>
      <c r="AF57" s="28">
        <f t="shared" ref="AF57" si="7">W57-V57</f>
        <v>102</v>
      </c>
    </row>
    <row r="58" spans="3:33" x14ac:dyDescent="0.45">
      <c r="C58" s="13"/>
      <c r="D58" s="14"/>
      <c r="E58" s="14"/>
      <c r="F58" s="14"/>
      <c r="G58" s="15"/>
      <c r="H58" s="15"/>
      <c r="I58" s="15"/>
      <c r="J58" s="15"/>
      <c r="K58" s="16"/>
      <c r="L58" s="17"/>
      <c r="M58" s="16"/>
      <c r="N58" s="18"/>
      <c r="O58" s="6">
        <f>O57/10</f>
        <v>17.100000000000001</v>
      </c>
      <c r="P58" s="6">
        <f>P57/20</f>
        <v>15.7</v>
      </c>
      <c r="Q58" s="6">
        <f>Q57/30</f>
        <v>17.833333333333332</v>
      </c>
      <c r="R58" s="6">
        <f>R57/40</f>
        <v>21.625</v>
      </c>
      <c r="S58" s="6">
        <f>S57/50</f>
        <v>21.4</v>
      </c>
      <c r="T58" s="6">
        <f>T57/60</f>
        <v>19.45</v>
      </c>
      <c r="U58" s="6">
        <f>U57/70</f>
        <v>17.37142857142857</v>
      </c>
      <c r="V58" s="6">
        <f>V57/80</f>
        <v>15.9625</v>
      </c>
      <c r="W58" s="6">
        <f>W57/90</f>
        <v>15.322222222222223</v>
      </c>
      <c r="X58" s="1" t="s">
        <v>42</v>
      </c>
      <c r="Y58" s="1">
        <v>17.100000000000001</v>
      </c>
      <c r="Z58" s="1">
        <v>15.7</v>
      </c>
      <c r="AA58" s="1">
        <v>17.833333333333332</v>
      </c>
      <c r="AB58" s="1">
        <v>21.625</v>
      </c>
      <c r="AC58" s="1">
        <v>21.4</v>
      </c>
      <c r="AD58" s="1">
        <v>19.45</v>
      </c>
      <c r="AE58" s="1">
        <v>17.37142857142857</v>
      </c>
      <c r="AF58" s="1">
        <v>15.9625</v>
      </c>
      <c r="AG58" s="1">
        <v>15.322222222222223</v>
      </c>
    </row>
    <row r="59" spans="3:33" x14ac:dyDescent="0.45">
      <c r="C59" s="13">
        <v>4</v>
      </c>
      <c r="D59" s="14">
        <v>0.4</v>
      </c>
      <c r="E59" s="14">
        <v>50</v>
      </c>
      <c r="F59" s="14">
        <v>1</v>
      </c>
      <c r="G59" s="15"/>
      <c r="H59" s="15">
        <v>1</v>
      </c>
      <c r="I59" s="15"/>
      <c r="J59" s="15"/>
      <c r="K59" s="16">
        <v>2008</v>
      </c>
      <c r="L59" s="17">
        <v>83.16</v>
      </c>
      <c r="M59" s="16">
        <v>7</v>
      </c>
      <c r="N59" s="18">
        <v>3.4</v>
      </c>
      <c r="O59" s="1">
        <v>114</v>
      </c>
      <c r="P59" s="1">
        <v>187</v>
      </c>
      <c r="Q59" s="1">
        <v>256</v>
      </c>
      <c r="R59" s="1">
        <v>318</v>
      </c>
      <c r="S59" s="1">
        <v>382</v>
      </c>
      <c r="T59" s="1">
        <v>473</v>
      </c>
      <c r="U59" s="1">
        <v>562</v>
      </c>
      <c r="V59" s="1">
        <v>822</v>
      </c>
      <c r="W59" s="1">
        <v>1538</v>
      </c>
    </row>
    <row r="60" spans="3:33" x14ac:dyDescent="0.45">
      <c r="C60" s="13"/>
      <c r="D60" s="14"/>
      <c r="E60" s="14"/>
      <c r="F60" s="14"/>
      <c r="G60" s="15"/>
      <c r="H60" s="15"/>
      <c r="I60" s="15"/>
      <c r="J60" s="15"/>
      <c r="K60" s="16"/>
      <c r="L60" s="17"/>
      <c r="M60" s="16"/>
      <c r="N60" s="18"/>
      <c r="O60" s="6">
        <f>O59/10</f>
        <v>11.4</v>
      </c>
      <c r="P60" s="6">
        <f>P59/20</f>
        <v>9.35</v>
      </c>
      <c r="Q60" s="6">
        <f>Q59/30</f>
        <v>8.5333333333333332</v>
      </c>
      <c r="R60" s="6">
        <f>R59/40</f>
        <v>7.95</v>
      </c>
      <c r="S60" s="6">
        <f>S59/50</f>
        <v>7.64</v>
      </c>
      <c r="T60" s="6">
        <f>T59/60</f>
        <v>7.8833333333333337</v>
      </c>
      <c r="U60" s="6">
        <f>U59/70</f>
        <v>8.0285714285714285</v>
      </c>
      <c r="V60" s="6">
        <f>V59/80</f>
        <v>10.275</v>
      </c>
      <c r="W60" s="6">
        <f>W59/90</f>
        <v>17.088888888888889</v>
      </c>
      <c r="X60" s="1" t="s">
        <v>42</v>
      </c>
      <c r="Y60" s="1">
        <v>11.4</v>
      </c>
      <c r="Z60" s="1">
        <v>9.35</v>
      </c>
      <c r="AA60" s="1">
        <v>8.5333333333333332</v>
      </c>
      <c r="AB60" s="1">
        <v>7.95</v>
      </c>
      <c r="AC60" s="1">
        <v>7.64</v>
      </c>
      <c r="AD60" s="1">
        <v>7.8833333333333337</v>
      </c>
      <c r="AE60" s="1">
        <v>8.0285714285714285</v>
      </c>
      <c r="AF60" s="1">
        <v>10.275</v>
      </c>
      <c r="AG60" s="1">
        <v>17.088888888888889</v>
      </c>
    </row>
    <row r="61" spans="3:33" x14ac:dyDescent="0.45">
      <c r="C61" s="19">
        <v>4</v>
      </c>
      <c r="D61" s="20">
        <v>0.4</v>
      </c>
      <c r="E61" s="20">
        <v>50</v>
      </c>
      <c r="F61" s="20">
        <v>5</v>
      </c>
      <c r="G61" s="21"/>
      <c r="H61" s="21">
        <v>1</v>
      </c>
      <c r="I61" s="21"/>
      <c r="J61" s="21"/>
      <c r="K61" s="22">
        <v>863</v>
      </c>
      <c r="L61" s="23">
        <v>23</v>
      </c>
      <c r="M61" s="22">
        <v>2</v>
      </c>
      <c r="N61" s="24">
        <v>2.08</v>
      </c>
      <c r="O61" s="1">
        <v>54</v>
      </c>
      <c r="P61" s="1">
        <v>108</v>
      </c>
      <c r="Q61" s="1">
        <v>147</v>
      </c>
      <c r="R61" s="1">
        <v>194</v>
      </c>
      <c r="S61" s="1">
        <v>212</v>
      </c>
      <c r="T61" s="1">
        <v>242</v>
      </c>
      <c r="U61" s="1">
        <v>258</v>
      </c>
      <c r="V61" s="1">
        <v>313</v>
      </c>
      <c r="W61" s="1">
        <v>358</v>
      </c>
    </row>
    <row r="62" spans="3:33" x14ac:dyDescent="0.45">
      <c r="C62" s="13"/>
      <c r="D62" s="14"/>
      <c r="E62" s="14"/>
      <c r="F62" s="14"/>
      <c r="G62" s="15"/>
      <c r="H62" s="15"/>
      <c r="I62" s="15"/>
      <c r="J62" s="15"/>
      <c r="K62" s="16"/>
      <c r="L62" s="17"/>
      <c r="M62" s="16"/>
      <c r="N62" s="18"/>
      <c r="O62" s="6">
        <f>O61/10</f>
        <v>5.4</v>
      </c>
      <c r="P62" s="6">
        <f>P61/20</f>
        <v>5.4</v>
      </c>
      <c r="Q62" s="6">
        <f>Q61/30</f>
        <v>4.9000000000000004</v>
      </c>
      <c r="R62" s="6">
        <f>R61/40</f>
        <v>4.8499999999999996</v>
      </c>
      <c r="S62" s="6">
        <f>S61/50</f>
        <v>4.24</v>
      </c>
      <c r="T62" s="6">
        <f>T61/60</f>
        <v>4.0333333333333332</v>
      </c>
      <c r="U62" s="6">
        <f>U61/70</f>
        <v>3.6857142857142855</v>
      </c>
      <c r="V62" s="6">
        <f>V61/80</f>
        <v>3.9125000000000001</v>
      </c>
      <c r="W62" s="6">
        <f>W61/90</f>
        <v>3.9777777777777779</v>
      </c>
    </row>
    <row r="63" spans="3:33" x14ac:dyDescent="0.45">
      <c r="C63" s="7">
        <v>4</v>
      </c>
      <c r="D63" s="8">
        <v>0.4</v>
      </c>
      <c r="E63" s="8">
        <v>25</v>
      </c>
      <c r="F63" s="8">
        <v>1</v>
      </c>
      <c r="G63" s="9"/>
      <c r="H63" s="9"/>
      <c r="I63" s="9">
        <v>2</v>
      </c>
      <c r="J63" s="9"/>
      <c r="K63" s="10">
        <v>1154</v>
      </c>
      <c r="L63" s="11">
        <v>48.02</v>
      </c>
      <c r="M63" s="10">
        <v>49</v>
      </c>
      <c r="N63" s="12">
        <v>3.72</v>
      </c>
      <c r="O63" s="1">
        <v>259</v>
      </c>
      <c r="P63" s="1">
        <v>311</v>
      </c>
      <c r="Q63" s="1">
        <v>395</v>
      </c>
      <c r="R63" s="1">
        <v>555</v>
      </c>
      <c r="S63" s="1">
        <v>858</v>
      </c>
    </row>
    <row r="64" spans="3:33" x14ac:dyDescent="0.45">
      <c r="C64" s="13"/>
      <c r="D64" s="14"/>
      <c r="E64" s="14"/>
      <c r="F64" s="14"/>
      <c r="G64" s="15"/>
      <c r="H64" s="15"/>
      <c r="I64" s="15"/>
      <c r="J64" s="15"/>
      <c r="K64" s="16"/>
      <c r="L64" s="17"/>
      <c r="M64" s="16"/>
      <c r="N64" s="18"/>
      <c r="O64" s="6">
        <f>O63/10</f>
        <v>25.9</v>
      </c>
      <c r="P64" s="6">
        <f>P63/20</f>
        <v>15.55</v>
      </c>
      <c r="Q64" s="6">
        <f>Q63/30</f>
        <v>13.166666666666666</v>
      </c>
      <c r="R64" s="6">
        <f>R63/40</f>
        <v>13.875</v>
      </c>
      <c r="S64" s="6">
        <f>S63/50</f>
        <v>17.16</v>
      </c>
      <c r="X64" s="1" t="s">
        <v>43</v>
      </c>
      <c r="Y64" s="1">
        <v>25.9</v>
      </c>
      <c r="Z64" s="1">
        <v>15.55</v>
      </c>
      <c r="AA64" s="1">
        <v>13.166666666666666</v>
      </c>
      <c r="AB64" s="1">
        <v>13.875</v>
      </c>
      <c r="AC64" s="1">
        <v>17.16</v>
      </c>
    </row>
    <row r="65" spans="3:33" x14ac:dyDescent="0.45">
      <c r="C65" s="13">
        <v>4</v>
      </c>
      <c r="D65" s="14">
        <v>0.4</v>
      </c>
      <c r="E65" s="14">
        <v>25</v>
      </c>
      <c r="F65" s="14">
        <v>1</v>
      </c>
      <c r="G65" s="15"/>
      <c r="H65" s="15"/>
      <c r="I65" s="15">
        <v>2</v>
      </c>
      <c r="J65" s="15"/>
      <c r="K65" s="16">
        <v>1003</v>
      </c>
      <c r="L65" s="17">
        <v>41.19</v>
      </c>
      <c r="M65" s="16">
        <v>43</v>
      </c>
      <c r="N65" s="18">
        <v>2.91</v>
      </c>
      <c r="O65" s="1">
        <v>114</v>
      </c>
      <c r="P65" s="1">
        <v>173</v>
      </c>
      <c r="Q65" s="1">
        <v>236</v>
      </c>
      <c r="R65" s="1">
        <v>305</v>
      </c>
      <c r="S65" s="1">
        <v>465</v>
      </c>
    </row>
    <row r="66" spans="3:33" x14ac:dyDescent="0.45">
      <c r="C66" s="13"/>
      <c r="D66" s="14"/>
      <c r="E66" s="14"/>
      <c r="F66" s="14"/>
      <c r="G66" s="15"/>
      <c r="H66" s="15"/>
      <c r="I66" s="15"/>
      <c r="J66" s="15"/>
      <c r="K66" s="16"/>
      <c r="L66" s="17"/>
      <c r="M66" s="16"/>
      <c r="N66" s="18"/>
      <c r="O66" s="6">
        <f>O65/10</f>
        <v>11.4</v>
      </c>
      <c r="P66" s="6">
        <f>P65/20</f>
        <v>8.65</v>
      </c>
      <c r="Q66" s="6">
        <f>Q65/30</f>
        <v>7.8666666666666663</v>
      </c>
      <c r="R66" s="6">
        <f>R65/40</f>
        <v>7.625</v>
      </c>
      <c r="S66" s="6">
        <f>S65/50</f>
        <v>9.3000000000000007</v>
      </c>
      <c r="X66" s="1" t="s">
        <v>43</v>
      </c>
      <c r="Y66" s="1">
        <v>11.4</v>
      </c>
      <c r="Z66" s="1">
        <v>8.65</v>
      </c>
      <c r="AA66" s="1">
        <v>7.8666666666666663</v>
      </c>
      <c r="AB66" s="1">
        <v>7.625</v>
      </c>
      <c r="AC66" s="1">
        <v>9.3000000000000007</v>
      </c>
    </row>
    <row r="67" spans="3:33" x14ac:dyDescent="0.45">
      <c r="C67" s="19">
        <v>4</v>
      </c>
      <c r="D67" s="20">
        <v>0.4</v>
      </c>
      <c r="E67" s="20">
        <v>25</v>
      </c>
      <c r="F67" s="20">
        <v>5</v>
      </c>
      <c r="G67" s="21"/>
      <c r="H67" s="21"/>
      <c r="I67" s="21">
        <v>2</v>
      </c>
      <c r="J67" s="21"/>
      <c r="K67" s="22">
        <v>961</v>
      </c>
      <c r="L67" s="23">
        <v>40.21</v>
      </c>
      <c r="M67" s="22">
        <v>3</v>
      </c>
      <c r="N67" s="24">
        <v>2.12</v>
      </c>
      <c r="O67" s="1">
        <v>27</v>
      </c>
      <c r="P67" s="1">
        <v>76</v>
      </c>
      <c r="Q67" s="1">
        <v>113</v>
      </c>
      <c r="R67" s="1">
        <v>153</v>
      </c>
      <c r="S67" s="1">
        <v>181</v>
      </c>
      <c r="T67" s="1">
        <v>208</v>
      </c>
      <c r="U67" s="1">
        <v>258</v>
      </c>
      <c r="V67" s="1">
        <v>289</v>
      </c>
      <c r="W67" s="1">
        <v>338</v>
      </c>
    </row>
    <row r="68" spans="3:33" x14ac:dyDescent="0.45">
      <c r="C68" s="13"/>
      <c r="D68" s="14"/>
      <c r="E68" s="14"/>
      <c r="F68" s="14"/>
      <c r="G68" s="15"/>
      <c r="H68" s="15"/>
      <c r="I68" s="15"/>
      <c r="J68" s="15"/>
      <c r="K68" s="16"/>
      <c r="L68" s="17"/>
      <c r="M68" s="16"/>
      <c r="N68" s="18"/>
      <c r="O68" s="6">
        <f>O67/10</f>
        <v>2.7</v>
      </c>
      <c r="P68" s="6">
        <f>P67/20</f>
        <v>3.8</v>
      </c>
      <c r="Q68" s="6">
        <f>Q67/30</f>
        <v>3.7666666666666666</v>
      </c>
      <c r="R68" s="6">
        <f>R67/40</f>
        <v>3.8250000000000002</v>
      </c>
      <c r="S68" s="6">
        <f>S67/50</f>
        <v>3.62</v>
      </c>
      <c r="T68" s="6">
        <f>T67/60</f>
        <v>3.4666666666666668</v>
      </c>
      <c r="U68" s="6">
        <f>U67/70</f>
        <v>3.6857142857142855</v>
      </c>
      <c r="V68" s="6">
        <f>V67/80</f>
        <v>3.6124999999999998</v>
      </c>
      <c r="W68" s="6">
        <f>W67/90</f>
        <v>3.7555555555555555</v>
      </c>
      <c r="Y68" s="1">
        <v>2.7</v>
      </c>
      <c r="Z68" s="1">
        <v>3.8</v>
      </c>
      <c r="AA68" s="1">
        <v>3.7666666666666666</v>
      </c>
      <c r="AB68" s="1">
        <v>3.8250000000000002</v>
      </c>
      <c r="AC68" s="1">
        <v>3.62</v>
      </c>
      <c r="AD68" s="1">
        <v>3.4666666666666668</v>
      </c>
      <c r="AE68" s="1">
        <v>3.6857142857142855</v>
      </c>
      <c r="AF68" s="1">
        <v>3.6124999999999998</v>
      </c>
      <c r="AG68" s="1">
        <v>3.7555555555555555</v>
      </c>
    </row>
    <row r="69" spans="3:33" x14ac:dyDescent="0.45">
      <c r="C69" s="13">
        <v>4</v>
      </c>
      <c r="D69" s="14">
        <v>0.4</v>
      </c>
      <c r="E69" s="14">
        <v>50</v>
      </c>
      <c r="F69" s="14">
        <v>1</v>
      </c>
      <c r="G69" s="15"/>
      <c r="H69" s="15"/>
      <c r="I69" s="15">
        <v>2</v>
      </c>
      <c r="J69" s="15"/>
      <c r="K69" s="16">
        <v>1246</v>
      </c>
      <c r="L69" s="17">
        <v>51.22</v>
      </c>
      <c r="M69" s="16">
        <v>53</v>
      </c>
      <c r="N69" s="18">
        <v>6.28</v>
      </c>
      <c r="O69" s="1">
        <v>307</v>
      </c>
      <c r="P69" s="1">
        <v>520</v>
      </c>
      <c r="Q69" s="1">
        <v>652</v>
      </c>
      <c r="R69" s="1">
        <v>719</v>
      </c>
    </row>
    <row r="70" spans="3:33" x14ac:dyDescent="0.45">
      <c r="C70" s="13"/>
      <c r="D70" s="14"/>
      <c r="E70" s="14"/>
      <c r="F70" s="14"/>
      <c r="G70" s="15"/>
      <c r="H70" s="15"/>
      <c r="I70" s="15"/>
      <c r="J70" s="15"/>
      <c r="K70" s="16"/>
      <c r="L70" s="17"/>
      <c r="M70" s="16"/>
      <c r="N70" s="18"/>
      <c r="O70" s="6">
        <f>O69/10</f>
        <v>30.7</v>
      </c>
      <c r="P70" s="6">
        <f>P69/20</f>
        <v>26</v>
      </c>
      <c r="Q70" s="6">
        <f>Q69/30</f>
        <v>21.733333333333334</v>
      </c>
      <c r="R70" s="6">
        <f>R69/40</f>
        <v>17.975000000000001</v>
      </c>
      <c r="X70" s="1" t="s">
        <v>44</v>
      </c>
      <c r="Y70" s="6">
        <v>30.7</v>
      </c>
      <c r="Z70" s="6">
        <v>26</v>
      </c>
      <c r="AA70" s="6">
        <v>21.733333333333334</v>
      </c>
      <c r="AB70" s="6">
        <v>17.975000000000001</v>
      </c>
    </row>
    <row r="71" spans="3:33" x14ac:dyDescent="0.45">
      <c r="C71" s="7">
        <v>4</v>
      </c>
      <c r="D71" s="8">
        <v>0.4</v>
      </c>
      <c r="E71" s="8">
        <v>50</v>
      </c>
      <c r="F71" s="8">
        <v>1</v>
      </c>
      <c r="G71" s="9"/>
      <c r="H71" s="9"/>
      <c r="I71" s="9"/>
      <c r="J71" s="9">
        <v>3</v>
      </c>
      <c r="K71" s="10">
        <v>1048</v>
      </c>
      <c r="L71" s="11">
        <v>43.16</v>
      </c>
      <c r="M71" s="10">
        <v>34</v>
      </c>
      <c r="N71" s="12">
        <v>3.2</v>
      </c>
      <c r="O71" s="1">
        <v>172</v>
      </c>
      <c r="P71" s="1">
        <v>256</v>
      </c>
      <c r="Q71" s="1">
        <v>304</v>
      </c>
      <c r="R71" s="1">
        <v>333</v>
      </c>
      <c r="S71" s="1">
        <v>457</v>
      </c>
      <c r="T71" s="1">
        <v>637</v>
      </c>
    </row>
    <row r="72" spans="3:33" x14ac:dyDescent="0.45">
      <c r="C72" s="13"/>
      <c r="D72" s="14"/>
      <c r="E72" s="14"/>
      <c r="F72" s="14"/>
      <c r="G72" s="15"/>
      <c r="H72" s="15"/>
      <c r="I72" s="15"/>
      <c r="J72" s="15"/>
      <c r="K72" s="16"/>
      <c r="L72" s="17"/>
      <c r="M72" s="16"/>
      <c r="N72" s="18"/>
      <c r="O72" s="6">
        <f>O71/10</f>
        <v>17.2</v>
      </c>
      <c r="P72" s="6">
        <f>P71/20</f>
        <v>12.8</v>
      </c>
      <c r="Q72" s="6">
        <f>Q71/30</f>
        <v>10.133333333333333</v>
      </c>
      <c r="R72" s="6">
        <f>R71/40</f>
        <v>8.3249999999999993</v>
      </c>
      <c r="S72" s="6">
        <f>S71/50</f>
        <v>9.14</v>
      </c>
      <c r="T72" s="6">
        <f>T71/60</f>
        <v>10.616666666666667</v>
      </c>
      <c r="X72" s="1" t="s">
        <v>44</v>
      </c>
      <c r="Y72" s="1">
        <v>17.2</v>
      </c>
      <c r="Z72" s="1">
        <v>12.8</v>
      </c>
      <c r="AA72" s="1">
        <v>10.133333333333333</v>
      </c>
      <c r="AB72" s="1">
        <v>8.3249999999999993</v>
      </c>
      <c r="AC72" s="1">
        <v>9.14</v>
      </c>
      <c r="AD72" s="1">
        <v>10.616666666666667</v>
      </c>
    </row>
    <row r="73" spans="3:33" x14ac:dyDescent="0.45">
      <c r="C73" s="13">
        <v>4</v>
      </c>
      <c r="D73" s="14">
        <v>0.4</v>
      </c>
      <c r="E73" s="14">
        <v>50</v>
      </c>
      <c r="F73" s="14">
        <v>1</v>
      </c>
      <c r="G73" s="15"/>
      <c r="H73" s="15"/>
      <c r="I73" s="15"/>
      <c r="J73" s="15">
        <v>3</v>
      </c>
      <c r="K73" s="16">
        <v>1206</v>
      </c>
      <c r="L73" s="17">
        <v>50.06</v>
      </c>
      <c r="M73" s="16">
        <v>13</v>
      </c>
      <c r="N73" s="18">
        <v>3.24</v>
      </c>
      <c r="O73" s="1">
        <v>179</v>
      </c>
      <c r="P73" s="1">
        <v>257</v>
      </c>
      <c r="Q73" s="1">
        <v>291</v>
      </c>
      <c r="R73" s="1">
        <v>326</v>
      </c>
      <c r="S73" s="1">
        <v>396</v>
      </c>
      <c r="T73" s="1">
        <v>444</v>
      </c>
      <c r="U73" s="1">
        <v>584</v>
      </c>
      <c r="V73" s="1">
        <v>688</v>
      </c>
    </row>
    <row r="74" spans="3:33" x14ac:dyDescent="0.45">
      <c r="C74" s="13"/>
      <c r="D74" s="14"/>
      <c r="E74" s="14"/>
      <c r="F74" s="14"/>
      <c r="G74" s="15"/>
      <c r="H74" s="15"/>
      <c r="I74" s="15"/>
      <c r="J74" s="15"/>
      <c r="K74" s="16"/>
      <c r="L74" s="17"/>
      <c r="M74" s="16"/>
      <c r="N74" s="18"/>
      <c r="O74" s="6">
        <f>O73/10</f>
        <v>17.899999999999999</v>
      </c>
      <c r="P74" s="6">
        <f>P73/20</f>
        <v>12.85</v>
      </c>
      <c r="Q74" s="6">
        <f>Q73/30</f>
        <v>9.6999999999999993</v>
      </c>
      <c r="R74" s="6">
        <f>R73/40</f>
        <v>8.15</v>
      </c>
      <c r="S74" s="6">
        <f>S73/50</f>
        <v>7.92</v>
      </c>
      <c r="T74" s="6">
        <f>T73/60</f>
        <v>7.4</v>
      </c>
      <c r="U74" s="6">
        <f>U73/70</f>
        <v>8.3428571428571434</v>
      </c>
      <c r="V74" s="6">
        <f>V73/80</f>
        <v>8.6</v>
      </c>
      <c r="X74" s="1" t="s">
        <v>44</v>
      </c>
      <c r="Y74" s="1">
        <v>17.899999999999999</v>
      </c>
      <c r="Z74" s="1">
        <v>12.85</v>
      </c>
      <c r="AA74" s="1">
        <v>9.6999999999999993</v>
      </c>
      <c r="AB74" s="1">
        <v>8.15</v>
      </c>
      <c r="AC74" s="1">
        <v>7.92</v>
      </c>
      <c r="AD74" s="1">
        <v>7.4</v>
      </c>
      <c r="AE74" s="1">
        <v>8.3428571428571434</v>
      </c>
      <c r="AF74" s="1">
        <v>8.6</v>
      </c>
    </row>
    <row r="75" spans="3:33" x14ac:dyDescent="0.45">
      <c r="C75" s="19">
        <v>4</v>
      </c>
      <c r="D75" s="20">
        <v>0.4</v>
      </c>
      <c r="E75" s="20">
        <v>50</v>
      </c>
      <c r="F75" s="20">
        <v>5</v>
      </c>
      <c r="G75" s="21"/>
      <c r="H75" s="21"/>
      <c r="I75" s="21"/>
      <c r="J75" s="21">
        <v>3</v>
      </c>
      <c r="K75" s="22">
        <v>1066</v>
      </c>
      <c r="L75" s="23">
        <v>44.1</v>
      </c>
      <c r="M75" s="22">
        <v>11</v>
      </c>
      <c r="N75" s="24">
        <v>2.16</v>
      </c>
      <c r="O75" s="1">
        <v>66</v>
      </c>
      <c r="P75" s="1">
        <v>141</v>
      </c>
      <c r="Q75" s="1">
        <v>163</v>
      </c>
      <c r="R75" s="1">
        <v>215</v>
      </c>
      <c r="S75" s="1">
        <v>240</v>
      </c>
      <c r="T75" s="1">
        <v>263</v>
      </c>
      <c r="U75" s="1">
        <v>341</v>
      </c>
      <c r="V75" s="1">
        <v>457</v>
      </c>
    </row>
    <row r="76" spans="3:33" x14ac:dyDescent="0.45">
      <c r="C76" s="14"/>
      <c r="D76" s="14"/>
      <c r="E76" s="14"/>
      <c r="F76" s="14"/>
      <c r="G76" s="15"/>
      <c r="H76" s="15"/>
      <c r="I76" s="15"/>
      <c r="J76" s="15"/>
      <c r="K76" s="16"/>
      <c r="L76" s="17"/>
      <c r="M76" s="16"/>
      <c r="N76" s="16"/>
      <c r="O76" s="6">
        <f>O75/10</f>
        <v>6.6</v>
      </c>
      <c r="P76" s="6">
        <f>P75/20</f>
        <v>7.05</v>
      </c>
      <c r="Q76" s="6">
        <f>Q75/30</f>
        <v>5.4333333333333336</v>
      </c>
      <c r="R76" s="6">
        <f>R75/40</f>
        <v>5.375</v>
      </c>
      <c r="S76" s="6">
        <f>S75/50</f>
        <v>4.8</v>
      </c>
      <c r="T76" s="6">
        <f>T75/60</f>
        <v>4.3833333333333337</v>
      </c>
      <c r="U76" s="6">
        <f>U75/70</f>
        <v>4.871428571428571</v>
      </c>
      <c r="V76" s="6">
        <f>V75/80</f>
        <v>5.7125000000000004</v>
      </c>
    </row>
    <row r="77" spans="3:33" x14ac:dyDescent="0.45">
      <c r="C77" s="25"/>
      <c r="D77" s="25"/>
      <c r="E77" s="25"/>
      <c r="F77" s="25"/>
      <c r="G77" s="25"/>
      <c r="H77" s="25"/>
      <c r="I77" s="25"/>
      <c r="J77" s="25"/>
      <c r="K77" s="26"/>
      <c r="L77" s="25"/>
      <c r="M77" s="2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4"/>
  <sheetViews>
    <sheetView topLeftCell="E1" workbookViewId="0">
      <selection activeCell="A3" sqref="A3:AF17"/>
    </sheetView>
  </sheetViews>
  <sheetFormatPr defaultRowHeight="14.25" x14ac:dyDescent="0.45"/>
  <cols>
    <col min="1" max="1" width="13.53125" customWidth="1"/>
  </cols>
  <sheetData>
    <row r="3" spans="1:32" x14ac:dyDescent="0.45">
      <c r="B3" s="4" t="s">
        <v>1</v>
      </c>
      <c r="C3" s="4" t="s">
        <v>2</v>
      </c>
      <c r="D3" s="4" t="s">
        <v>53</v>
      </c>
      <c r="E3" s="4" t="s">
        <v>11</v>
      </c>
      <c r="F3" s="3" t="s">
        <v>9</v>
      </c>
      <c r="G3" s="3" t="s">
        <v>3</v>
      </c>
      <c r="H3" s="3" t="s">
        <v>4</v>
      </c>
      <c r="I3" s="3" t="s">
        <v>5</v>
      </c>
      <c r="J3" s="5" t="s">
        <v>6</v>
      </c>
      <c r="K3" s="6" t="s">
        <v>54</v>
      </c>
      <c r="L3" s="5" t="s">
        <v>7</v>
      </c>
      <c r="M3" s="5" t="s">
        <v>8</v>
      </c>
      <c r="N3" s="1" t="s">
        <v>38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37</v>
      </c>
      <c r="T3" s="1" t="s">
        <v>34</v>
      </c>
      <c r="U3" s="1" t="s">
        <v>36</v>
      </c>
      <c r="V3" s="1" t="s">
        <v>35</v>
      </c>
      <c r="W3" s="1"/>
      <c r="X3" s="1" t="s">
        <v>48</v>
      </c>
      <c r="Y3" s="1">
        <f>28*24</f>
        <v>672</v>
      </c>
      <c r="Z3" s="1"/>
      <c r="AA3" s="1"/>
      <c r="AB3" s="1"/>
      <c r="AC3" s="1"/>
      <c r="AD3" s="1"/>
      <c r="AE3" s="1"/>
      <c r="AF3" s="1"/>
    </row>
    <row r="4" spans="1:32" x14ac:dyDescent="0.45">
      <c r="A4" t="s">
        <v>55</v>
      </c>
      <c r="B4" s="7">
        <v>5</v>
      </c>
      <c r="C4" s="8">
        <v>1</v>
      </c>
      <c r="D4" s="8">
        <v>0</v>
      </c>
      <c r="E4" s="8">
        <v>1</v>
      </c>
      <c r="F4" s="9" t="s">
        <v>24</v>
      </c>
      <c r="G4" s="9"/>
      <c r="H4" s="9"/>
      <c r="I4" s="9"/>
      <c r="J4" s="10">
        <v>1379</v>
      </c>
      <c r="K4" s="11">
        <v>58.1</v>
      </c>
      <c r="L4" s="10">
        <v>3</v>
      </c>
      <c r="M4" s="12">
        <v>2.02</v>
      </c>
      <c r="N4" s="1">
        <v>207</v>
      </c>
      <c r="O4" s="1">
        <v>281</v>
      </c>
      <c r="P4" s="1">
        <v>341</v>
      </c>
      <c r="Q4" s="1">
        <v>401</v>
      </c>
      <c r="R4" s="1">
        <v>531</v>
      </c>
      <c r="S4" s="1">
        <v>605</v>
      </c>
      <c r="T4" s="1">
        <v>681</v>
      </c>
      <c r="U4" s="1">
        <v>825</v>
      </c>
      <c r="V4" s="1">
        <v>950</v>
      </c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5">
      <c r="B5" s="13"/>
      <c r="C5" s="14"/>
      <c r="D5" s="14"/>
      <c r="E5" s="14"/>
      <c r="F5" s="15"/>
      <c r="G5" s="15"/>
      <c r="H5" s="15"/>
      <c r="I5" s="15"/>
      <c r="J5" s="16"/>
      <c r="K5" s="17"/>
      <c r="L5" s="16"/>
      <c r="M5" s="18"/>
      <c r="N5" s="6">
        <f>N4/10</f>
        <v>20.7</v>
      </c>
      <c r="O5" s="6">
        <f>O4/20</f>
        <v>14.05</v>
      </c>
      <c r="P5" s="6">
        <f>P4/30</f>
        <v>11.366666666666667</v>
      </c>
      <c r="Q5" s="6">
        <f>Q4/40</f>
        <v>10.025</v>
      </c>
      <c r="R5" s="6">
        <f>R4/50</f>
        <v>10.62</v>
      </c>
      <c r="S5" s="6">
        <f>S4/60</f>
        <v>10.083333333333334</v>
      </c>
      <c r="T5" s="6">
        <f>T4/70</f>
        <v>9.7285714285714278</v>
      </c>
      <c r="U5" s="6">
        <f>U4/80</f>
        <v>10.3125</v>
      </c>
      <c r="V5" s="6">
        <f>V4/90</f>
        <v>10.555555555555555</v>
      </c>
      <c r="W5" s="1" t="s">
        <v>24</v>
      </c>
      <c r="X5" s="1">
        <v>17.8</v>
      </c>
      <c r="Y5" s="1">
        <v>12.7</v>
      </c>
      <c r="Z5" s="1">
        <v>13.3</v>
      </c>
      <c r="AA5" s="1">
        <v>11</v>
      </c>
      <c r="AB5" s="1">
        <v>10</v>
      </c>
      <c r="AC5" s="1">
        <v>9.1833333333333336</v>
      </c>
      <c r="AD5" s="1">
        <v>8.6714285714285708</v>
      </c>
      <c r="AE5" s="1">
        <v>8.875</v>
      </c>
      <c r="AF5" s="1">
        <v>9.4</v>
      </c>
    </row>
    <row r="6" spans="1:32" x14ac:dyDescent="0.45">
      <c r="A6" t="s">
        <v>56</v>
      </c>
      <c r="B6" s="13">
        <v>5</v>
      </c>
      <c r="C6" s="14">
        <v>1</v>
      </c>
      <c r="D6" s="14">
        <v>0</v>
      </c>
      <c r="E6" s="14">
        <v>1</v>
      </c>
      <c r="F6" s="15" t="s">
        <v>24</v>
      </c>
      <c r="G6" s="15"/>
      <c r="H6" s="15"/>
      <c r="I6" s="15"/>
      <c r="J6" s="16">
        <v>1250</v>
      </c>
      <c r="K6" s="17">
        <v>52.02</v>
      </c>
      <c r="L6" s="16">
        <v>1</v>
      </c>
      <c r="M6" s="18">
        <v>2.19</v>
      </c>
      <c r="N6" s="1">
        <v>207</v>
      </c>
      <c r="O6" s="1">
        <v>330</v>
      </c>
      <c r="P6" s="1">
        <v>453</v>
      </c>
      <c r="Q6" s="1">
        <v>508</v>
      </c>
      <c r="R6" s="1">
        <v>559</v>
      </c>
      <c r="S6" s="1">
        <v>596</v>
      </c>
      <c r="T6" s="1">
        <v>630</v>
      </c>
      <c r="U6" s="1">
        <v>684</v>
      </c>
      <c r="V6" s="1">
        <v>839</v>
      </c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B7" s="13"/>
      <c r="C7" s="14"/>
      <c r="D7" s="14"/>
      <c r="E7" s="14"/>
      <c r="F7" s="15"/>
      <c r="G7" s="15"/>
      <c r="H7" s="15"/>
      <c r="I7" s="15"/>
      <c r="J7" s="16"/>
      <c r="K7" s="17"/>
      <c r="L7" s="16"/>
      <c r="M7" s="18"/>
      <c r="N7" s="6">
        <f>N6/10</f>
        <v>20.7</v>
      </c>
      <c r="O7" s="6">
        <f>O6/20</f>
        <v>16.5</v>
      </c>
      <c r="P7" s="6">
        <f>P6/30</f>
        <v>15.1</v>
      </c>
      <c r="Q7" s="6">
        <f>Q6/40</f>
        <v>12.7</v>
      </c>
      <c r="R7" s="6">
        <f>R6/50</f>
        <v>11.18</v>
      </c>
      <c r="S7" s="6">
        <f>S6/60</f>
        <v>9.9333333333333336</v>
      </c>
      <c r="T7" s="6">
        <f>T6/70</f>
        <v>9</v>
      </c>
      <c r="U7" s="6">
        <f>U6/80</f>
        <v>8.5500000000000007</v>
      </c>
      <c r="V7" s="6">
        <f>V6/90</f>
        <v>9.3222222222222229</v>
      </c>
      <c r="W7" s="1" t="s">
        <v>24</v>
      </c>
      <c r="X7" s="1">
        <v>25.9</v>
      </c>
      <c r="Y7" s="1">
        <v>17.100000000000001</v>
      </c>
      <c r="Z7" s="1">
        <v>13.566666666666666</v>
      </c>
      <c r="AA7" s="1">
        <v>11.85</v>
      </c>
      <c r="AB7" s="1">
        <v>11.46</v>
      </c>
      <c r="AC7" s="1">
        <v>11.016666666666667</v>
      </c>
      <c r="AD7" s="1">
        <v>12.114285714285714</v>
      </c>
      <c r="AE7" s="1">
        <v>11.574999999999999</v>
      </c>
      <c r="AF7" s="1">
        <v>11.733333333333333</v>
      </c>
    </row>
    <row r="8" spans="1:32" x14ac:dyDescent="0.45">
      <c r="A8" t="s">
        <v>56</v>
      </c>
      <c r="B8" s="19">
        <v>4</v>
      </c>
      <c r="C8" s="20">
        <v>1</v>
      </c>
      <c r="D8" s="20">
        <v>0</v>
      </c>
      <c r="E8" s="20">
        <v>1</v>
      </c>
      <c r="F8" s="21" t="s">
        <v>24</v>
      </c>
      <c r="G8" s="21"/>
      <c r="H8" s="21"/>
      <c r="I8" s="21"/>
      <c r="J8" s="22">
        <v>1225</v>
      </c>
      <c r="K8" s="23">
        <v>52</v>
      </c>
      <c r="L8" s="22">
        <v>7</v>
      </c>
      <c r="M8" s="24">
        <v>2.02</v>
      </c>
      <c r="N8" s="1">
        <v>257</v>
      </c>
      <c r="O8" s="1">
        <v>373</v>
      </c>
      <c r="P8" s="1">
        <v>451</v>
      </c>
      <c r="Q8" s="1">
        <v>568</v>
      </c>
      <c r="R8" s="1">
        <v>633</v>
      </c>
      <c r="S8" s="1">
        <v>701</v>
      </c>
      <c r="T8" s="1">
        <v>762</v>
      </c>
      <c r="U8" s="1">
        <v>815</v>
      </c>
      <c r="V8" s="1">
        <v>920</v>
      </c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B9" s="13"/>
      <c r="C9" s="14"/>
      <c r="D9" s="14"/>
      <c r="E9" s="14"/>
      <c r="F9" s="15"/>
      <c r="G9" s="15"/>
      <c r="H9" s="15"/>
      <c r="I9" s="15"/>
      <c r="J9" s="16"/>
      <c r="K9" s="17"/>
      <c r="L9" s="16"/>
      <c r="M9" s="18"/>
      <c r="N9" s="6">
        <f>N8/10</f>
        <v>25.7</v>
      </c>
      <c r="O9" s="6">
        <f>O8/20</f>
        <v>18.649999999999999</v>
      </c>
      <c r="P9" s="6">
        <f>P8/30</f>
        <v>15.033333333333333</v>
      </c>
      <c r="Q9" s="6">
        <f>Q8/40</f>
        <v>14.2</v>
      </c>
      <c r="R9" s="6">
        <f>R8/50</f>
        <v>12.66</v>
      </c>
      <c r="S9" s="6">
        <f>S8/60</f>
        <v>11.683333333333334</v>
      </c>
      <c r="T9" s="6">
        <f>T8/70</f>
        <v>10.885714285714286</v>
      </c>
      <c r="U9" s="6">
        <f>U8/80</f>
        <v>10.1875</v>
      </c>
      <c r="V9" s="6">
        <f>V8/90</f>
        <v>10.222222222222221</v>
      </c>
      <c r="W9" s="28" t="s">
        <v>51</v>
      </c>
      <c r="X9" s="28">
        <v>314</v>
      </c>
      <c r="Y9" s="28">
        <v>535</v>
      </c>
      <c r="Z9" s="28">
        <v>865</v>
      </c>
      <c r="AA9" s="28">
        <v>1070</v>
      </c>
      <c r="AB9" s="28">
        <v>1167</v>
      </c>
      <c r="AC9" s="28"/>
      <c r="AD9" s="28"/>
      <c r="AE9" s="28"/>
      <c r="AF9" s="1"/>
    </row>
    <row r="10" spans="1:32" x14ac:dyDescent="0.45">
      <c r="A10" t="s">
        <v>57</v>
      </c>
      <c r="B10" s="19">
        <v>5</v>
      </c>
      <c r="C10" s="20">
        <v>1</v>
      </c>
      <c r="D10" s="20">
        <v>0</v>
      </c>
      <c r="E10" s="20">
        <v>1</v>
      </c>
      <c r="F10" s="21" t="s">
        <v>24</v>
      </c>
      <c r="G10" s="21"/>
      <c r="H10" s="21"/>
      <c r="I10" s="21"/>
      <c r="J10" s="22">
        <v>887</v>
      </c>
      <c r="K10" s="23">
        <v>36.229999999999997</v>
      </c>
      <c r="L10" s="22">
        <v>0</v>
      </c>
      <c r="M10" s="24">
        <v>2.21</v>
      </c>
      <c r="N10" s="1">
        <v>128</v>
      </c>
      <c r="O10" s="1">
        <v>166</v>
      </c>
      <c r="P10" s="1">
        <v>206</v>
      </c>
      <c r="Q10" s="1">
        <v>234</v>
      </c>
      <c r="R10" s="1">
        <v>271</v>
      </c>
      <c r="S10" s="1">
        <v>301</v>
      </c>
      <c r="T10" s="1">
        <v>321</v>
      </c>
      <c r="U10" s="1">
        <v>346</v>
      </c>
      <c r="V10" s="1">
        <v>391</v>
      </c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B11" s="13"/>
      <c r="C11" s="14"/>
      <c r="D11" s="14"/>
      <c r="E11" s="14"/>
      <c r="F11" s="15"/>
      <c r="G11" s="15"/>
      <c r="H11" s="15"/>
      <c r="I11" s="15"/>
      <c r="J11" s="16"/>
      <c r="K11" s="17"/>
      <c r="L11" s="16"/>
      <c r="M11" s="18"/>
      <c r="N11" s="29">
        <f>N10/10</f>
        <v>12.8</v>
      </c>
      <c r="O11" s="29">
        <f>O10/20</f>
        <v>8.3000000000000007</v>
      </c>
      <c r="P11" s="29">
        <f>P10/30</f>
        <v>6.8666666666666663</v>
      </c>
      <c r="Q11" s="29">
        <f>Q10/40</f>
        <v>5.85</v>
      </c>
      <c r="R11" s="29">
        <f>R10/50</f>
        <v>5.42</v>
      </c>
      <c r="S11" s="29">
        <f>S10/60</f>
        <v>5.0166666666666666</v>
      </c>
      <c r="T11" s="29">
        <f>T10/70</f>
        <v>4.5857142857142854</v>
      </c>
      <c r="U11" s="29">
        <f>U10/80</f>
        <v>4.3250000000000002</v>
      </c>
      <c r="V11" s="29">
        <f>V10/90</f>
        <v>4.3444444444444441</v>
      </c>
      <c r="W11" s="28" t="s">
        <v>51</v>
      </c>
      <c r="X11" s="28">
        <v>314</v>
      </c>
      <c r="Y11" s="28">
        <v>535</v>
      </c>
      <c r="Z11" s="28">
        <v>865</v>
      </c>
      <c r="AA11" s="28">
        <v>1070</v>
      </c>
      <c r="AB11" s="28">
        <v>1167</v>
      </c>
      <c r="AC11" s="28"/>
      <c r="AD11" s="28"/>
      <c r="AE11" s="28"/>
      <c r="AF11" s="1"/>
    </row>
    <row r="12" spans="1:32" x14ac:dyDescent="0.45">
      <c r="A12" t="s">
        <v>57</v>
      </c>
      <c r="B12" s="19">
        <v>5</v>
      </c>
      <c r="C12" s="20">
        <v>1</v>
      </c>
      <c r="D12" s="20">
        <v>0</v>
      </c>
      <c r="E12" s="20">
        <v>1</v>
      </c>
      <c r="F12" s="21" t="s">
        <v>24</v>
      </c>
      <c r="G12" s="21"/>
      <c r="H12" s="21"/>
      <c r="I12" s="21"/>
      <c r="J12" s="22">
        <v>1550</v>
      </c>
      <c r="K12" s="23">
        <v>64.14</v>
      </c>
      <c r="L12" s="22">
        <v>9</v>
      </c>
      <c r="M12" s="24">
        <v>2.39</v>
      </c>
      <c r="N12" s="1">
        <v>58</v>
      </c>
      <c r="O12" s="1">
        <v>110</v>
      </c>
      <c r="P12" s="1">
        <v>184</v>
      </c>
      <c r="Q12" s="1">
        <v>286</v>
      </c>
      <c r="R12" s="1">
        <v>366</v>
      </c>
      <c r="S12" s="1">
        <v>430</v>
      </c>
      <c r="T12" s="1">
        <v>503</v>
      </c>
      <c r="U12" s="1">
        <v>706</v>
      </c>
      <c r="V12" s="1">
        <v>1239</v>
      </c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B13" s="13"/>
      <c r="C13" s="14"/>
      <c r="D13" s="14"/>
      <c r="E13" s="14"/>
      <c r="F13" s="15"/>
      <c r="G13" s="15"/>
      <c r="H13" s="15"/>
      <c r="I13" s="15"/>
      <c r="J13" s="16"/>
      <c r="K13" s="17"/>
      <c r="L13" s="16"/>
      <c r="M13" s="18"/>
      <c r="N13" s="29">
        <f>N12/10</f>
        <v>5.8</v>
      </c>
      <c r="O13" s="29">
        <f>O12/20</f>
        <v>5.5</v>
      </c>
      <c r="P13" s="29">
        <f>P12/30</f>
        <v>6.1333333333333337</v>
      </c>
      <c r="Q13" s="29">
        <f>Q12/40</f>
        <v>7.15</v>
      </c>
      <c r="R13" s="29">
        <f>R12/50</f>
        <v>7.32</v>
      </c>
      <c r="S13" s="29">
        <f>S12/60</f>
        <v>7.166666666666667</v>
      </c>
      <c r="T13" s="29">
        <f>T12/70</f>
        <v>7.1857142857142859</v>
      </c>
      <c r="U13" s="29">
        <f>U12/80</f>
        <v>8.8249999999999993</v>
      </c>
      <c r="V13" s="29">
        <f>V12/90</f>
        <v>13.766666666666667</v>
      </c>
      <c r="W13" s="28" t="s">
        <v>51</v>
      </c>
      <c r="X13" s="28">
        <v>314</v>
      </c>
      <c r="Y13" s="28">
        <v>535</v>
      </c>
      <c r="Z13" s="28">
        <v>865</v>
      </c>
      <c r="AA13" s="28">
        <v>1070</v>
      </c>
      <c r="AB13" s="28">
        <v>1167</v>
      </c>
      <c r="AC13" s="28"/>
      <c r="AD13" s="28"/>
      <c r="AE13" s="28"/>
      <c r="AF13" s="1"/>
    </row>
    <row r="14" spans="1:32" x14ac:dyDescent="0.45">
      <c r="A14" t="s">
        <v>57</v>
      </c>
      <c r="B14" s="19">
        <v>5</v>
      </c>
      <c r="C14" s="20">
        <v>1</v>
      </c>
      <c r="D14" s="20">
        <v>0</v>
      </c>
      <c r="E14" s="20">
        <v>1</v>
      </c>
      <c r="F14" s="21" t="s">
        <v>24</v>
      </c>
      <c r="G14" s="21"/>
      <c r="H14" s="21"/>
      <c r="I14" s="21"/>
      <c r="J14" s="22">
        <v>964</v>
      </c>
      <c r="K14" s="23">
        <v>40.04</v>
      </c>
      <c r="L14" s="22">
        <v>1</v>
      </c>
      <c r="M14" s="24">
        <v>2.38</v>
      </c>
      <c r="N14" s="1">
        <v>106</v>
      </c>
      <c r="O14" s="1">
        <v>180</v>
      </c>
      <c r="P14" s="1">
        <v>218</v>
      </c>
      <c r="Q14" s="1">
        <v>277</v>
      </c>
      <c r="R14" s="1">
        <v>359</v>
      </c>
      <c r="S14" s="1">
        <v>395</v>
      </c>
      <c r="T14" s="1">
        <v>472</v>
      </c>
      <c r="U14" s="1">
        <v>512</v>
      </c>
      <c r="V14" s="1">
        <v>577</v>
      </c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B15" s="13"/>
      <c r="C15" s="14"/>
      <c r="D15" s="14"/>
      <c r="E15" s="14"/>
      <c r="F15" s="15"/>
      <c r="G15" s="15"/>
      <c r="H15" s="15"/>
      <c r="I15" s="15"/>
      <c r="J15" s="16"/>
      <c r="K15" s="17"/>
      <c r="L15" s="16"/>
      <c r="M15" s="18"/>
      <c r="N15" s="29">
        <f>N14/10</f>
        <v>10.6</v>
      </c>
      <c r="O15" s="29">
        <f>O14/20</f>
        <v>9</v>
      </c>
      <c r="P15" s="29">
        <f>P14/30</f>
        <v>7.2666666666666666</v>
      </c>
      <c r="Q15" s="29">
        <f>Q14/40</f>
        <v>6.9249999999999998</v>
      </c>
      <c r="R15" s="29">
        <f>R14/50</f>
        <v>7.18</v>
      </c>
      <c r="S15" s="29">
        <f>S14/60</f>
        <v>6.583333333333333</v>
      </c>
      <c r="T15" s="29">
        <f>T14/70</f>
        <v>6.7428571428571429</v>
      </c>
      <c r="U15" s="29">
        <f>U14/80</f>
        <v>6.4</v>
      </c>
      <c r="V15" s="29">
        <f>V14/90</f>
        <v>6.4111111111111114</v>
      </c>
      <c r="W15" s="28" t="s">
        <v>51</v>
      </c>
      <c r="X15" s="28">
        <v>314</v>
      </c>
      <c r="Y15" s="28">
        <v>535</v>
      </c>
      <c r="Z15" s="28">
        <v>865</v>
      </c>
      <c r="AA15" s="28">
        <v>1070</v>
      </c>
      <c r="AB15" s="28">
        <v>1167</v>
      </c>
      <c r="AC15" s="28"/>
      <c r="AD15" s="28"/>
      <c r="AE15" s="28"/>
      <c r="AF15" s="1"/>
    </row>
    <row r="16" spans="1:32" x14ac:dyDescent="0.45">
      <c r="A16" t="s">
        <v>58</v>
      </c>
      <c r="B16" s="19">
        <v>5</v>
      </c>
      <c r="C16" s="20">
        <v>1</v>
      </c>
      <c r="D16" s="20">
        <v>0</v>
      </c>
      <c r="E16" s="20">
        <v>1</v>
      </c>
      <c r="F16" s="21" t="s">
        <v>24</v>
      </c>
      <c r="G16" s="21"/>
      <c r="H16" s="21"/>
      <c r="I16" s="21"/>
      <c r="J16" s="22">
        <v>1229</v>
      </c>
      <c r="K16" s="23">
        <v>51.05</v>
      </c>
      <c r="L16" s="22">
        <v>1</v>
      </c>
      <c r="M16" s="24">
        <v>2.17</v>
      </c>
      <c r="N16" s="1">
        <v>112</v>
      </c>
      <c r="O16" s="1">
        <v>232</v>
      </c>
      <c r="P16" s="1">
        <v>294</v>
      </c>
      <c r="Q16" s="1">
        <v>344</v>
      </c>
      <c r="R16" s="1">
        <v>419</v>
      </c>
      <c r="S16" s="1">
        <v>490</v>
      </c>
      <c r="T16" s="1">
        <v>534</v>
      </c>
      <c r="U16" s="1">
        <v>590</v>
      </c>
      <c r="V16" s="1">
        <v>681</v>
      </c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B17" s="13"/>
      <c r="C17" s="14"/>
      <c r="D17" s="14"/>
      <c r="E17" s="14"/>
      <c r="F17" s="15"/>
      <c r="G17" s="15"/>
      <c r="H17" s="15"/>
      <c r="I17" s="15"/>
      <c r="J17" s="16"/>
      <c r="K17" s="17"/>
      <c r="L17" s="16"/>
      <c r="M17" s="18"/>
      <c r="N17" s="29">
        <f>N16/10</f>
        <v>11.2</v>
      </c>
      <c r="O17" s="29">
        <f>O16/20</f>
        <v>11.6</v>
      </c>
      <c r="P17" s="29">
        <f>P16/30</f>
        <v>9.8000000000000007</v>
      </c>
      <c r="Q17" s="29">
        <f>Q16/40</f>
        <v>8.6</v>
      </c>
      <c r="R17" s="29">
        <f>R16/50</f>
        <v>8.3800000000000008</v>
      </c>
      <c r="S17" s="29">
        <f>S16/60</f>
        <v>8.1666666666666661</v>
      </c>
      <c r="T17" s="29">
        <f>T16/70</f>
        <v>7.628571428571429</v>
      </c>
      <c r="U17" s="29">
        <f>U16/80</f>
        <v>7.375</v>
      </c>
      <c r="V17" s="29">
        <f>V16/90</f>
        <v>7.5666666666666664</v>
      </c>
      <c r="W17" s="28" t="s">
        <v>51</v>
      </c>
      <c r="X17" s="28">
        <v>314</v>
      </c>
      <c r="Y17" s="28">
        <v>535</v>
      </c>
      <c r="Z17" s="28">
        <v>865</v>
      </c>
      <c r="AA17" s="28">
        <v>1070</v>
      </c>
      <c r="AB17" s="28">
        <v>1167</v>
      </c>
      <c r="AC17" s="28"/>
      <c r="AD17" s="28"/>
      <c r="AE17" s="28"/>
      <c r="AF17" s="1"/>
    </row>
    <row r="18" spans="1:32" x14ac:dyDescent="0.45">
      <c r="A18" t="s">
        <v>58</v>
      </c>
      <c r="B18" s="19">
        <v>5</v>
      </c>
      <c r="C18" s="20">
        <v>1</v>
      </c>
      <c r="D18" s="20">
        <v>0</v>
      </c>
      <c r="E18" s="20">
        <v>1</v>
      </c>
      <c r="F18" s="21" t="s">
        <v>24</v>
      </c>
      <c r="G18" s="21"/>
      <c r="H18" s="21"/>
      <c r="I18" s="21"/>
      <c r="J18" s="22">
        <v>1353</v>
      </c>
      <c r="K18" s="23">
        <v>56.09</v>
      </c>
      <c r="L18" s="22">
        <v>2</v>
      </c>
      <c r="M18" s="24">
        <v>2.09</v>
      </c>
      <c r="N18" s="1">
        <v>173</v>
      </c>
      <c r="O18" s="1">
        <v>234</v>
      </c>
      <c r="P18" s="1">
        <v>290</v>
      </c>
      <c r="Q18" s="1">
        <v>374</v>
      </c>
      <c r="R18" s="1">
        <v>501</v>
      </c>
      <c r="S18" s="1">
        <v>545</v>
      </c>
      <c r="T18" s="1">
        <v>667</v>
      </c>
      <c r="U18" s="1">
        <v>728</v>
      </c>
      <c r="V18" s="1">
        <v>889</v>
      </c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t="s">
        <v>59</v>
      </c>
      <c r="B19" s="13"/>
      <c r="C19" s="14"/>
      <c r="D19" s="14"/>
      <c r="E19" s="14"/>
      <c r="F19" s="15"/>
      <c r="G19" s="15"/>
      <c r="H19" s="15"/>
      <c r="I19" s="15"/>
      <c r="J19" s="16"/>
      <c r="K19" s="17"/>
      <c r="L19" s="16"/>
      <c r="M19" s="18"/>
      <c r="N19" s="29">
        <f>N18/10</f>
        <v>17.3</v>
      </c>
      <c r="O19" s="29">
        <f>O18/20</f>
        <v>11.7</v>
      </c>
      <c r="P19" s="29">
        <f>P18/30</f>
        <v>9.6666666666666661</v>
      </c>
      <c r="Q19" s="29">
        <f>Q18/40</f>
        <v>9.35</v>
      </c>
      <c r="R19" s="29">
        <f>R18/50</f>
        <v>10.02</v>
      </c>
      <c r="S19" s="29">
        <f>S18/60</f>
        <v>9.0833333333333339</v>
      </c>
      <c r="T19" s="29">
        <f>T18/70</f>
        <v>9.5285714285714285</v>
      </c>
      <c r="U19" s="29">
        <f>U18/80</f>
        <v>9.1</v>
      </c>
      <c r="V19" s="29">
        <f>V18/90</f>
        <v>9.8777777777777782</v>
      </c>
      <c r="W19" s="28" t="s">
        <v>51</v>
      </c>
      <c r="X19" s="28">
        <v>314</v>
      </c>
      <c r="Y19" s="28">
        <v>535</v>
      </c>
      <c r="Z19" s="28">
        <v>865</v>
      </c>
      <c r="AA19" s="28">
        <v>1070</v>
      </c>
      <c r="AB19" s="28">
        <v>1167</v>
      </c>
      <c r="AC19" s="28"/>
      <c r="AD19" s="28"/>
      <c r="AE19" s="28"/>
      <c r="AF19" s="1"/>
    </row>
    <row r="20" spans="1:32" x14ac:dyDescent="0.45">
      <c r="A20" t="s">
        <v>60</v>
      </c>
      <c r="B20" s="19">
        <v>5</v>
      </c>
      <c r="C20" s="20">
        <v>1</v>
      </c>
      <c r="D20" s="20">
        <v>0</v>
      </c>
      <c r="E20" s="20">
        <v>1</v>
      </c>
      <c r="F20" s="21" t="s">
        <v>24</v>
      </c>
      <c r="G20" s="21"/>
      <c r="H20" s="21"/>
      <c r="I20" s="21"/>
      <c r="J20" s="22">
        <v>1010</v>
      </c>
      <c r="K20" s="23">
        <v>42.02</v>
      </c>
      <c r="L20" s="22">
        <v>1</v>
      </c>
      <c r="M20" s="24">
        <v>2</v>
      </c>
      <c r="N20" s="1">
        <v>106</v>
      </c>
      <c r="O20" s="1">
        <v>191</v>
      </c>
      <c r="P20" s="1">
        <v>247</v>
      </c>
      <c r="Q20" s="1">
        <v>279</v>
      </c>
      <c r="R20" s="1">
        <v>322</v>
      </c>
      <c r="S20" s="1">
        <v>359</v>
      </c>
      <c r="T20" s="1">
        <v>404</v>
      </c>
      <c r="U20" s="1">
        <v>444</v>
      </c>
      <c r="V20" s="1">
        <v>505</v>
      </c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B21" s="13"/>
      <c r="C21" s="14"/>
      <c r="D21" s="14"/>
      <c r="E21" s="14"/>
      <c r="F21" s="15"/>
      <c r="G21" s="15"/>
      <c r="H21" s="15"/>
      <c r="I21" s="15"/>
      <c r="J21" s="16"/>
      <c r="K21" s="17"/>
      <c r="L21" s="16"/>
      <c r="M21" s="18"/>
      <c r="N21" s="29">
        <f>N20/10</f>
        <v>10.6</v>
      </c>
      <c r="O21" s="29">
        <f>O20/20</f>
        <v>9.5500000000000007</v>
      </c>
      <c r="P21" s="29">
        <f>P20/30</f>
        <v>8.2333333333333325</v>
      </c>
      <c r="Q21" s="29">
        <f>Q20/40</f>
        <v>6.9749999999999996</v>
      </c>
      <c r="R21" s="29">
        <f>R20/50</f>
        <v>6.44</v>
      </c>
      <c r="S21" s="29">
        <f>S20/60</f>
        <v>5.9833333333333334</v>
      </c>
      <c r="T21" s="29">
        <f>T20/70</f>
        <v>5.7714285714285714</v>
      </c>
      <c r="U21" s="29">
        <f>U20/80</f>
        <v>5.55</v>
      </c>
      <c r="V21" s="29">
        <f>V20/90</f>
        <v>5.6111111111111107</v>
      </c>
      <c r="W21" s="28" t="s">
        <v>51</v>
      </c>
      <c r="X21" s="28">
        <v>314</v>
      </c>
      <c r="Y21" s="28">
        <v>535</v>
      </c>
      <c r="Z21" s="28">
        <v>865</v>
      </c>
      <c r="AA21" s="28">
        <v>1070</v>
      </c>
      <c r="AB21" s="28">
        <v>1167</v>
      </c>
      <c r="AC21" s="28"/>
      <c r="AD21" s="28"/>
      <c r="AE21" s="28"/>
      <c r="AF21" s="1"/>
    </row>
    <row r="22" spans="1:32" x14ac:dyDescent="0.45">
      <c r="A22" t="s">
        <v>60</v>
      </c>
      <c r="B22" s="19">
        <v>5</v>
      </c>
      <c r="C22" s="20">
        <v>1</v>
      </c>
      <c r="D22" s="20">
        <v>0</v>
      </c>
      <c r="E22" s="20">
        <v>1</v>
      </c>
      <c r="F22" s="21" t="s">
        <v>24</v>
      </c>
      <c r="G22" s="21"/>
      <c r="H22" s="21"/>
      <c r="I22" s="21"/>
      <c r="J22" s="22">
        <v>1197</v>
      </c>
      <c r="K22" s="23">
        <v>49.21</v>
      </c>
      <c r="L22" s="22">
        <v>6</v>
      </c>
      <c r="M22" s="24">
        <v>2.0699999999999998</v>
      </c>
      <c r="N22" s="1">
        <v>138</v>
      </c>
      <c r="O22" s="1">
        <v>202</v>
      </c>
      <c r="P22" s="1">
        <v>247</v>
      </c>
      <c r="Q22" s="1">
        <v>273</v>
      </c>
      <c r="R22" s="1">
        <v>312</v>
      </c>
      <c r="S22" s="1">
        <v>367</v>
      </c>
      <c r="T22" s="1">
        <v>426</v>
      </c>
      <c r="U22" s="1">
        <v>525</v>
      </c>
      <c r="V22" s="1">
        <v>672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B23" s="13"/>
      <c r="C23" s="14"/>
      <c r="D23" s="14"/>
      <c r="E23" s="14"/>
      <c r="F23" s="15"/>
      <c r="G23" s="15"/>
      <c r="H23" s="15"/>
      <c r="I23" s="15"/>
      <c r="J23" s="16"/>
      <c r="K23" s="17"/>
      <c r="L23" s="16"/>
      <c r="M23" s="18"/>
      <c r="N23" s="29">
        <f>N22/10</f>
        <v>13.8</v>
      </c>
      <c r="O23" s="29">
        <f>O22/20</f>
        <v>10.1</v>
      </c>
      <c r="P23" s="29">
        <f>P22/30</f>
        <v>8.2333333333333325</v>
      </c>
      <c r="Q23" s="29">
        <f>Q22/40</f>
        <v>6.8250000000000002</v>
      </c>
      <c r="R23" s="29">
        <f>R22/50</f>
        <v>6.24</v>
      </c>
      <c r="S23" s="29">
        <f>S22/60</f>
        <v>6.1166666666666663</v>
      </c>
      <c r="T23" s="29">
        <f>T22/70</f>
        <v>6.0857142857142854</v>
      </c>
      <c r="U23" s="29">
        <f>U22/80</f>
        <v>6.5625</v>
      </c>
      <c r="V23" s="29">
        <f>V22/90</f>
        <v>7.4666666666666668</v>
      </c>
      <c r="W23" s="28" t="s">
        <v>51</v>
      </c>
      <c r="X23" s="28">
        <v>314</v>
      </c>
      <c r="Y23" s="28">
        <v>535</v>
      </c>
      <c r="Z23" s="28">
        <v>865</v>
      </c>
      <c r="AA23" s="28">
        <v>1070</v>
      </c>
      <c r="AB23" s="28">
        <v>1167</v>
      </c>
      <c r="AC23" s="28"/>
      <c r="AD23" s="28"/>
      <c r="AE23" s="28"/>
      <c r="AF23" s="1"/>
    </row>
    <row r="24" spans="1:32" x14ac:dyDescent="0.45">
      <c r="B24" s="13"/>
      <c r="C24" s="14"/>
      <c r="D24" s="14"/>
      <c r="E24" s="14"/>
      <c r="F24" s="15"/>
      <c r="G24" s="15"/>
      <c r="H24" s="15"/>
      <c r="I24" s="15"/>
      <c r="J24" s="16"/>
      <c r="K24" s="17"/>
      <c r="L24" s="16"/>
      <c r="M24" s="18"/>
      <c r="N24" s="29"/>
      <c r="O24" s="29"/>
      <c r="P24" s="29"/>
      <c r="Q24" s="29"/>
      <c r="R24" s="29"/>
      <c r="S24" s="29"/>
      <c r="T24" s="29"/>
      <c r="U24" s="29"/>
      <c r="V24" s="29"/>
      <c r="W24" s="28"/>
      <c r="X24" s="28"/>
      <c r="Y24" s="28"/>
      <c r="Z24" s="28"/>
      <c r="AA24" s="28"/>
      <c r="AB24" s="28"/>
      <c r="AC24" s="28"/>
      <c r="AD24" s="28"/>
      <c r="AE24" s="28"/>
      <c r="AF24" s="1"/>
    </row>
    <row r="25" spans="1:32" x14ac:dyDescent="0.45">
      <c r="B25" s="7">
        <v>4</v>
      </c>
      <c r="C25" s="8">
        <v>0.4</v>
      </c>
      <c r="D25" s="8">
        <v>50</v>
      </c>
      <c r="E25" s="8">
        <v>1</v>
      </c>
      <c r="F25" s="9"/>
      <c r="G25" s="9">
        <v>1</v>
      </c>
      <c r="H25" s="9"/>
      <c r="I25" s="9"/>
      <c r="J25" s="10">
        <v>1820</v>
      </c>
      <c r="K25" s="11">
        <v>75.2</v>
      </c>
      <c r="L25" s="10">
        <v>4</v>
      </c>
      <c r="M25" s="12">
        <v>2.08</v>
      </c>
      <c r="N25" s="1">
        <v>171</v>
      </c>
      <c r="O25" s="1">
        <v>314</v>
      </c>
      <c r="P25" s="1">
        <v>535</v>
      </c>
      <c r="Q25" s="1">
        <v>865</v>
      </c>
      <c r="R25" s="1">
        <v>1070</v>
      </c>
      <c r="S25" s="1">
        <v>1167</v>
      </c>
      <c r="T25" s="1">
        <v>1216</v>
      </c>
      <c r="U25" s="1">
        <v>1277</v>
      </c>
      <c r="V25" s="1">
        <v>1379</v>
      </c>
      <c r="W25" s="28" t="s">
        <v>52</v>
      </c>
      <c r="X25" s="28">
        <f>O25-N25</f>
        <v>143</v>
      </c>
      <c r="Y25" s="28">
        <f t="shared" ref="Y25:AE25" si="0">P25-O25</f>
        <v>221</v>
      </c>
      <c r="Z25" s="28">
        <f t="shared" si="0"/>
        <v>330</v>
      </c>
      <c r="AA25" s="28">
        <f t="shared" si="0"/>
        <v>205</v>
      </c>
      <c r="AB25" s="28">
        <f t="shared" si="0"/>
        <v>97</v>
      </c>
      <c r="AC25" s="28">
        <f t="shared" si="0"/>
        <v>49</v>
      </c>
      <c r="AD25" s="28">
        <f t="shared" si="0"/>
        <v>61</v>
      </c>
      <c r="AE25" s="28">
        <f t="shared" si="0"/>
        <v>102</v>
      </c>
      <c r="AF25" s="1"/>
    </row>
    <row r="26" spans="1:32" x14ac:dyDescent="0.45">
      <c r="B26" s="13"/>
      <c r="C26" s="14"/>
      <c r="D26" s="14"/>
      <c r="E26" s="14"/>
      <c r="F26" s="15"/>
      <c r="G26" s="15"/>
      <c r="H26" s="15"/>
      <c r="I26" s="15"/>
      <c r="J26" s="16"/>
      <c r="K26" s="17"/>
      <c r="L26" s="16"/>
      <c r="M26" s="18"/>
      <c r="N26" s="6">
        <f>N25/10</f>
        <v>17.100000000000001</v>
      </c>
      <c r="O26" s="6">
        <f>O25/20</f>
        <v>15.7</v>
      </c>
      <c r="P26" s="6">
        <f>P25/30</f>
        <v>17.833333333333332</v>
      </c>
      <c r="Q26" s="6">
        <f>Q25/40</f>
        <v>21.625</v>
      </c>
      <c r="R26" s="6">
        <f>R25/50</f>
        <v>21.4</v>
      </c>
      <c r="S26" s="6">
        <f>S25/60</f>
        <v>19.45</v>
      </c>
      <c r="T26" s="6">
        <f>T25/70</f>
        <v>17.37142857142857</v>
      </c>
      <c r="U26" s="6">
        <f>U25/80</f>
        <v>15.9625</v>
      </c>
      <c r="V26" s="6">
        <f>V25/90</f>
        <v>15.322222222222223</v>
      </c>
      <c r="W26" s="1" t="s">
        <v>42</v>
      </c>
      <c r="X26" s="1">
        <v>17.100000000000001</v>
      </c>
      <c r="Y26" s="1">
        <v>15.7</v>
      </c>
      <c r="Z26" s="1">
        <v>17.833333333333332</v>
      </c>
      <c r="AA26" s="1">
        <v>21.625</v>
      </c>
      <c r="AB26" s="1">
        <v>21.4</v>
      </c>
      <c r="AC26" s="1">
        <v>19.45</v>
      </c>
      <c r="AD26" s="1">
        <v>17.37142857142857</v>
      </c>
      <c r="AE26" s="1">
        <v>15.9625</v>
      </c>
      <c r="AF26" s="1">
        <v>15.322222222222223</v>
      </c>
    </row>
    <row r="27" spans="1:32" x14ac:dyDescent="0.45">
      <c r="B27" s="13">
        <v>4</v>
      </c>
      <c r="C27" s="14">
        <v>0.4</v>
      </c>
      <c r="D27" s="14">
        <v>50</v>
      </c>
      <c r="E27" s="14">
        <v>1</v>
      </c>
      <c r="F27" s="15"/>
      <c r="G27" s="15">
        <v>1</v>
      </c>
      <c r="H27" s="15"/>
      <c r="I27" s="15"/>
      <c r="J27" s="16">
        <v>2008</v>
      </c>
      <c r="K27" s="17">
        <v>83.16</v>
      </c>
      <c r="L27" s="16">
        <v>7</v>
      </c>
      <c r="M27" s="18">
        <v>3.4</v>
      </c>
      <c r="N27" s="1">
        <v>114</v>
      </c>
      <c r="O27" s="1">
        <v>187</v>
      </c>
      <c r="P27" s="1">
        <v>256</v>
      </c>
      <c r="Q27" s="1">
        <v>318</v>
      </c>
      <c r="R27" s="1">
        <v>382</v>
      </c>
      <c r="S27" s="1">
        <v>473</v>
      </c>
      <c r="T27" s="1">
        <v>562</v>
      </c>
      <c r="U27" s="1">
        <v>822</v>
      </c>
      <c r="V27" s="1">
        <v>1538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B28" s="13"/>
      <c r="C28" s="14"/>
      <c r="D28" s="14"/>
      <c r="E28" s="14"/>
      <c r="F28" s="15"/>
      <c r="G28" s="15"/>
      <c r="H28" s="15"/>
      <c r="I28" s="15"/>
      <c r="J28" s="16"/>
      <c r="K28" s="17"/>
      <c r="L28" s="16"/>
      <c r="M28" s="18"/>
      <c r="N28" s="6">
        <f>N27/10</f>
        <v>11.4</v>
      </c>
      <c r="O28" s="6">
        <f>O27/20</f>
        <v>9.35</v>
      </c>
      <c r="P28" s="6">
        <f>P27/30</f>
        <v>8.5333333333333332</v>
      </c>
      <c r="Q28" s="6">
        <f>Q27/40</f>
        <v>7.95</v>
      </c>
      <c r="R28" s="6">
        <f>R27/50</f>
        <v>7.64</v>
      </c>
      <c r="S28" s="6">
        <f>S27/60</f>
        <v>7.8833333333333337</v>
      </c>
      <c r="T28" s="6">
        <f>T27/70</f>
        <v>8.0285714285714285</v>
      </c>
      <c r="U28" s="6">
        <f>U27/80</f>
        <v>10.275</v>
      </c>
      <c r="V28" s="6">
        <f>V27/90</f>
        <v>17.088888888888889</v>
      </c>
      <c r="W28" s="1" t="s">
        <v>42</v>
      </c>
      <c r="X28" s="1">
        <v>11.4</v>
      </c>
      <c r="Y28" s="1">
        <v>9.35</v>
      </c>
      <c r="Z28" s="1">
        <v>8.5333333333333332</v>
      </c>
      <c r="AA28" s="1">
        <v>7.95</v>
      </c>
      <c r="AB28" s="1">
        <v>7.64</v>
      </c>
      <c r="AC28" s="1">
        <v>7.8833333333333337</v>
      </c>
      <c r="AD28" s="1">
        <v>8.0285714285714285</v>
      </c>
      <c r="AE28" s="1">
        <v>10.275</v>
      </c>
      <c r="AF28" s="1">
        <v>17.088888888888889</v>
      </c>
    </row>
    <row r="29" spans="1:32" x14ac:dyDescent="0.45">
      <c r="B29" s="19">
        <v>4</v>
      </c>
      <c r="C29" s="20">
        <v>0.4</v>
      </c>
      <c r="D29" s="20">
        <v>50</v>
      </c>
      <c r="E29" s="20">
        <v>5</v>
      </c>
      <c r="F29" s="21"/>
      <c r="G29" s="21">
        <v>1</v>
      </c>
      <c r="H29" s="21"/>
      <c r="I29" s="21"/>
      <c r="J29" s="22">
        <v>863</v>
      </c>
      <c r="K29" s="23">
        <v>23</v>
      </c>
      <c r="L29" s="22">
        <v>2</v>
      </c>
      <c r="M29" s="24">
        <v>2.08</v>
      </c>
      <c r="N29" s="1">
        <v>54</v>
      </c>
      <c r="O29" s="1">
        <v>108</v>
      </c>
      <c r="P29" s="1">
        <v>147</v>
      </c>
      <c r="Q29" s="1">
        <v>194</v>
      </c>
      <c r="R29" s="1">
        <v>212</v>
      </c>
      <c r="S29" s="1">
        <v>242</v>
      </c>
      <c r="T29" s="1">
        <v>258</v>
      </c>
      <c r="U29" s="1">
        <v>313</v>
      </c>
      <c r="V29" s="1">
        <v>358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B30" s="13"/>
      <c r="C30" s="14"/>
      <c r="D30" s="14"/>
      <c r="E30" s="14"/>
      <c r="F30" s="15"/>
      <c r="G30" s="15"/>
      <c r="H30" s="15"/>
      <c r="I30" s="15"/>
      <c r="J30" s="16"/>
      <c r="K30" s="17"/>
      <c r="L30" s="16"/>
      <c r="M30" s="18"/>
      <c r="N30" s="6">
        <f>N29/10</f>
        <v>5.4</v>
      </c>
      <c r="O30" s="6">
        <f>O29/20</f>
        <v>5.4</v>
      </c>
      <c r="P30" s="6">
        <f>P29/30</f>
        <v>4.9000000000000004</v>
      </c>
      <c r="Q30" s="6">
        <f>Q29/40</f>
        <v>4.8499999999999996</v>
      </c>
      <c r="R30" s="6">
        <f>R29/50</f>
        <v>4.24</v>
      </c>
      <c r="S30" s="6">
        <f>S29/60</f>
        <v>4.0333333333333332</v>
      </c>
      <c r="T30" s="6">
        <f>T29/70</f>
        <v>3.6857142857142855</v>
      </c>
      <c r="U30" s="6">
        <f>U29/80</f>
        <v>3.9125000000000001</v>
      </c>
      <c r="V30" s="6">
        <f>V29/90</f>
        <v>3.9777777777777779</v>
      </c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B31" s="7">
        <v>4</v>
      </c>
      <c r="C31" s="8">
        <v>0.4</v>
      </c>
      <c r="D31" s="8">
        <v>25</v>
      </c>
      <c r="E31" s="8">
        <v>1</v>
      </c>
      <c r="F31" s="9"/>
      <c r="G31" s="9"/>
      <c r="H31" s="9">
        <v>2</v>
      </c>
      <c r="I31" s="9"/>
      <c r="J31" s="10">
        <v>1154</v>
      </c>
      <c r="K31" s="11">
        <v>48.02</v>
      </c>
      <c r="L31" s="10">
        <v>49</v>
      </c>
      <c r="M31" s="12">
        <v>3.72</v>
      </c>
      <c r="N31" s="1">
        <v>259</v>
      </c>
      <c r="O31" s="1">
        <v>311</v>
      </c>
      <c r="P31" s="1">
        <v>395</v>
      </c>
      <c r="Q31" s="1">
        <v>555</v>
      </c>
      <c r="R31" s="1">
        <v>858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B32" s="13"/>
      <c r="C32" s="14"/>
      <c r="D32" s="14"/>
      <c r="E32" s="14"/>
      <c r="F32" s="15"/>
      <c r="G32" s="15"/>
      <c r="H32" s="15"/>
      <c r="I32" s="15"/>
      <c r="J32" s="16"/>
      <c r="K32" s="17"/>
      <c r="L32" s="16"/>
      <c r="M32" s="18"/>
      <c r="N32" s="6">
        <f>N31/10</f>
        <v>25.9</v>
      </c>
      <c r="O32" s="6">
        <f>O31/20</f>
        <v>15.55</v>
      </c>
      <c r="P32" s="6">
        <f>P31/30</f>
        <v>13.166666666666666</v>
      </c>
      <c r="Q32" s="6">
        <f>Q31/40</f>
        <v>13.875</v>
      </c>
      <c r="R32" s="6">
        <f>R31/50</f>
        <v>17.16</v>
      </c>
      <c r="S32" s="1"/>
      <c r="T32" s="1"/>
      <c r="U32" s="1"/>
      <c r="V32" s="1"/>
      <c r="W32" s="1" t="s">
        <v>43</v>
      </c>
      <c r="X32" s="1">
        <v>25.9</v>
      </c>
      <c r="Y32" s="1">
        <v>15.55</v>
      </c>
      <c r="Z32" s="1">
        <v>13.166666666666666</v>
      </c>
      <c r="AA32" s="1">
        <v>13.875</v>
      </c>
      <c r="AB32" s="1">
        <v>17.16</v>
      </c>
      <c r="AC32" s="1"/>
      <c r="AD32" s="1"/>
      <c r="AE32" s="1"/>
      <c r="AF32" s="1"/>
    </row>
    <row r="33" spans="2:32" x14ac:dyDescent="0.45">
      <c r="B33" s="13">
        <v>4</v>
      </c>
      <c r="C33" s="14">
        <v>0.4</v>
      </c>
      <c r="D33" s="14">
        <v>25</v>
      </c>
      <c r="E33" s="14">
        <v>1</v>
      </c>
      <c r="F33" s="15"/>
      <c r="G33" s="15"/>
      <c r="H33" s="15">
        <v>2</v>
      </c>
      <c r="I33" s="15"/>
      <c r="J33" s="16">
        <v>1003</v>
      </c>
      <c r="K33" s="17">
        <v>41.19</v>
      </c>
      <c r="L33" s="16">
        <v>43</v>
      </c>
      <c r="M33" s="18">
        <v>2.91</v>
      </c>
      <c r="N33" s="1">
        <v>114</v>
      </c>
      <c r="O33" s="1">
        <v>173</v>
      </c>
      <c r="P33" s="1">
        <v>236</v>
      </c>
      <c r="Q33" s="1">
        <v>305</v>
      </c>
      <c r="R33" s="1">
        <v>465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45">
      <c r="B34" s="13"/>
      <c r="C34" s="14"/>
      <c r="D34" s="14"/>
      <c r="E34" s="14"/>
      <c r="F34" s="15"/>
      <c r="G34" s="15"/>
      <c r="H34" s="15"/>
      <c r="I34" s="15"/>
      <c r="J34" s="16"/>
      <c r="K34" s="17"/>
      <c r="L34" s="16"/>
      <c r="M34" s="18"/>
      <c r="N34" s="6">
        <f>N33/10</f>
        <v>11.4</v>
      </c>
      <c r="O34" s="6">
        <f>O33/20</f>
        <v>8.65</v>
      </c>
      <c r="P34" s="6">
        <f>P33/30</f>
        <v>7.8666666666666663</v>
      </c>
      <c r="Q34" s="6">
        <f>Q33/40</f>
        <v>7.625</v>
      </c>
      <c r="R34" s="6">
        <f>R33/50</f>
        <v>9.3000000000000007</v>
      </c>
      <c r="S34" s="1"/>
      <c r="T34" s="1"/>
      <c r="U34" s="1"/>
      <c r="V34" s="1"/>
      <c r="W34" s="1" t="s">
        <v>43</v>
      </c>
      <c r="X34" s="1">
        <v>11.4</v>
      </c>
      <c r="Y34" s="1">
        <v>8.65</v>
      </c>
      <c r="Z34" s="1">
        <v>7.8666666666666663</v>
      </c>
      <c r="AA34" s="1">
        <v>7.625</v>
      </c>
      <c r="AB34" s="1">
        <v>9.3000000000000007</v>
      </c>
      <c r="AC34" s="1"/>
      <c r="AD34" s="1"/>
      <c r="AE34" s="1"/>
      <c r="AF34" s="1"/>
    </row>
    <row r="35" spans="2:32" x14ac:dyDescent="0.45">
      <c r="B35" s="19">
        <v>4</v>
      </c>
      <c r="C35" s="20">
        <v>0.4</v>
      </c>
      <c r="D35" s="20">
        <v>25</v>
      </c>
      <c r="E35" s="20">
        <v>5</v>
      </c>
      <c r="F35" s="21"/>
      <c r="G35" s="21"/>
      <c r="H35" s="21">
        <v>2</v>
      </c>
      <c r="I35" s="21"/>
      <c r="J35" s="22">
        <v>961</v>
      </c>
      <c r="K35" s="23">
        <v>40.21</v>
      </c>
      <c r="L35" s="22">
        <v>3</v>
      </c>
      <c r="M35" s="24">
        <v>2.12</v>
      </c>
      <c r="N35" s="1">
        <v>27</v>
      </c>
      <c r="O35" s="1">
        <v>76</v>
      </c>
      <c r="P35" s="1">
        <v>113</v>
      </c>
      <c r="Q35" s="1">
        <v>153</v>
      </c>
      <c r="R35" s="1">
        <v>181</v>
      </c>
      <c r="S35" s="1">
        <v>208</v>
      </c>
      <c r="T35" s="1">
        <v>258</v>
      </c>
      <c r="U35" s="1">
        <v>289</v>
      </c>
      <c r="V35" s="1">
        <v>338</v>
      </c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x14ac:dyDescent="0.45">
      <c r="B36" s="13"/>
      <c r="C36" s="14"/>
      <c r="D36" s="14"/>
      <c r="E36" s="14"/>
      <c r="F36" s="15"/>
      <c r="G36" s="15"/>
      <c r="H36" s="15"/>
      <c r="I36" s="15"/>
      <c r="J36" s="16"/>
      <c r="K36" s="17"/>
      <c r="L36" s="16"/>
      <c r="M36" s="18"/>
      <c r="N36" s="6">
        <f>N35/10</f>
        <v>2.7</v>
      </c>
      <c r="O36" s="6">
        <f>O35/20</f>
        <v>3.8</v>
      </c>
      <c r="P36" s="6">
        <f>P35/30</f>
        <v>3.7666666666666666</v>
      </c>
      <c r="Q36" s="6">
        <f>Q35/40</f>
        <v>3.8250000000000002</v>
      </c>
      <c r="R36" s="6">
        <f>R35/50</f>
        <v>3.62</v>
      </c>
      <c r="S36" s="6">
        <f>S35/60</f>
        <v>3.4666666666666668</v>
      </c>
      <c r="T36" s="6">
        <f>T35/70</f>
        <v>3.6857142857142855</v>
      </c>
      <c r="U36" s="6">
        <f>U35/80</f>
        <v>3.6124999999999998</v>
      </c>
      <c r="V36" s="6">
        <f>V35/90</f>
        <v>3.7555555555555555</v>
      </c>
      <c r="W36" s="1"/>
      <c r="X36" s="1">
        <v>2.7</v>
      </c>
      <c r="Y36" s="1">
        <v>3.8</v>
      </c>
      <c r="Z36" s="1">
        <v>3.7666666666666666</v>
      </c>
      <c r="AA36" s="1">
        <v>3.8250000000000002</v>
      </c>
      <c r="AB36" s="1">
        <v>3.62</v>
      </c>
      <c r="AC36" s="1">
        <v>3.4666666666666668</v>
      </c>
      <c r="AD36" s="1">
        <v>3.6857142857142855</v>
      </c>
      <c r="AE36" s="1">
        <v>3.6124999999999998</v>
      </c>
      <c r="AF36" s="1">
        <v>3.7555555555555555</v>
      </c>
    </row>
    <row r="37" spans="2:32" x14ac:dyDescent="0.45">
      <c r="B37" s="13">
        <v>4</v>
      </c>
      <c r="C37" s="14">
        <v>0.4</v>
      </c>
      <c r="D37" s="14">
        <v>50</v>
      </c>
      <c r="E37" s="14">
        <v>1</v>
      </c>
      <c r="F37" s="15"/>
      <c r="G37" s="15"/>
      <c r="H37" s="15">
        <v>2</v>
      </c>
      <c r="I37" s="15"/>
      <c r="J37" s="16">
        <v>1246</v>
      </c>
      <c r="K37" s="17">
        <v>51.22</v>
      </c>
      <c r="L37" s="16">
        <v>53</v>
      </c>
      <c r="M37" s="18">
        <v>6.28</v>
      </c>
      <c r="N37" s="1">
        <v>307</v>
      </c>
      <c r="O37" s="1">
        <v>520</v>
      </c>
      <c r="P37" s="1">
        <v>652</v>
      </c>
      <c r="Q37" s="1">
        <v>719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x14ac:dyDescent="0.45">
      <c r="B38" s="13"/>
      <c r="C38" s="14"/>
      <c r="D38" s="14"/>
      <c r="E38" s="14"/>
      <c r="F38" s="15"/>
      <c r="G38" s="15"/>
      <c r="H38" s="15"/>
      <c r="I38" s="15"/>
      <c r="J38" s="16"/>
      <c r="K38" s="17"/>
      <c r="L38" s="16"/>
      <c r="M38" s="18"/>
      <c r="N38" s="6">
        <f>N37/10</f>
        <v>30.7</v>
      </c>
      <c r="O38" s="6">
        <f>O37/20</f>
        <v>26</v>
      </c>
      <c r="P38" s="6">
        <f>P37/30</f>
        <v>21.733333333333334</v>
      </c>
      <c r="Q38" s="6">
        <f>Q37/40</f>
        <v>17.975000000000001</v>
      </c>
      <c r="R38" s="1"/>
      <c r="S38" s="1"/>
      <c r="T38" s="1"/>
      <c r="U38" s="1"/>
      <c r="V38" s="1"/>
      <c r="W38" s="1" t="s">
        <v>44</v>
      </c>
      <c r="X38" s="6">
        <v>30.7</v>
      </c>
      <c r="Y38" s="6">
        <v>26</v>
      </c>
      <c r="Z38" s="6">
        <v>21.733333333333334</v>
      </c>
      <c r="AA38" s="6">
        <v>17.975000000000001</v>
      </c>
      <c r="AB38" s="1"/>
      <c r="AC38" s="1"/>
      <c r="AD38" s="1"/>
      <c r="AE38" s="1"/>
      <c r="AF38" s="1"/>
    </row>
    <row r="39" spans="2:32" x14ac:dyDescent="0.45">
      <c r="B39" s="7">
        <v>4</v>
      </c>
      <c r="C39" s="8">
        <v>0.4</v>
      </c>
      <c r="D39" s="8">
        <v>50</v>
      </c>
      <c r="E39" s="8">
        <v>1</v>
      </c>
      <c r="F39" s="9"/>
      <c r="G39" s="9"/>
      <c r="H39" s="9"/>
      <c r="I39" s="9">
        <v>3</v>
      </c>
      <c r="J39" s="10">
        <v>1048</v>
      </c>
      <c r="K39" s="11">
        <v>43.16</v>
      </c>
      <c r="L39" s="10">
        <v>34</v>
      </c>
      <c r="M39" s="12">
        <v>3.2</v>
      </c>
      <c r="N39" s="1">
        <v>172</v>
      </c>
      <c r="O39" s="1">
        <v>256</v>
      </c>
      <c r="P39" s="1">
        <v>304</v>
      </c>
      <c r="Q39" s="1">
        <v>333</v>
      </c>
      <c r="R39" s="1">
        <v>457</v>
      </c>
      <c r="S39" s="1">
        <v>637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x14ac:dyDescent="0.45">
      <c r="B40" s="13"/>
      <c r="C40" s="14"/>
      <c r="D40" s="14"/>
      <c r="E40" s="14"/>
      <c r="F40" s="15"/>
      <c r="G40" s="15"/>
      <c r="H40" s="15"/>
      <c r="I40" s="15"/>
      <c r="J40" s="16"/>
      <c r="K40" s="17"/>
      <c r="L40" s="16"/>
      <c r="M40" s="18"/>
      <c r="N40" s="6">
        <f>N39/10</f>
        <v>17.2</v>
      </c>
      <c r="O40" s="6">
        <f>O39/20</f>
        <v>12.8</v>
      </c>
      <c r="P40" s="6">
        <f>P39/30</f>
        <v>10.133333333333333</v>
      </c>
      <c r="Q40" s="6">
        <f>Q39/40</f>
        <v>8.3249999999999993</v>
      </c>
      <c r="R40" s="6">
        <f>R39/50</f>
        <v>9.14</v>
      </c>
      <c r="S40" s="6">
        <f>S39/60</f>
        <v>10.616666666666667</v>
      </c>
      <c r="T40" s="1"/>
      <c r="U40" s="1"/>
      <c r="V40" s="1"/>
      <c r="W40" s="1" t="s">
        <v>44</v>
      </c>
      <c r="X40" s="1">
        <v>17.2</v>
      </c>
      <c r="Y40" s="1">
        <v>12.8</v>
      </c>
      <c r="Z40" s="1">
        <v>10.133333333333333</v>
      </c>
      <c r="AA40" s="1">
        <v>8.3249999999999993</v>
      </c>
      <c r="AB40" s="1">
        <v>9.14</v>
      </c>
      <c r="AC40" s="1">
        <v>10.616666666666667</v>
      </c>
      <c r="AD40" s="1"/>
      <c r="AE40" s="1"/>
      <c r="AF40" s="1"/>
    </row>
    <row r="41" spans="2:32" x14ac:dyDescent="0.45">
      <c r="B41" s="13">
        <v>4</v>
      </c>
      <c r="C41" s="14">
        <v>0.4</v>
      </c>
      <c r="D41" s="14">
        <v>50</v>
      </c>
      <c r="E41" s="14">
        <v>1</v>
      </c>
      <c r="F41" s="15"/>
      <c r="G41" s="15"/>
      <c r="H41" s="15"/>
      <c r="I41" s="15">
        <v>3</v>
      </c>
      <c r="J41" s="16">
        <v>1206</v>
      </c>
      <c r="K41" s="17">
        <v>50.06</v>
      </c>
      <c r="L41" s="16">
        <v>13</v>
      </c>
      <c r="M41" s="18">
        <v>3.24</v>
      </c>
      <c r="N41" s="1">
        <v>179</v>
      </c>
      <c r="O41" s="1">
        <v>257</v>
      </c>
      <c r="P41" s="1">
        <v>291</v>
      </c>
      <c r="Q41" s="1">
        <v>326</v>
      </c>
      <c r="R41" s="1">
        <v>396</v>
      </c>
      <c r="S41" s="1">
        <v>444</v>
      </c>
      <c r="T41" s="1">
        <v>584</v>
      </c>
      <c r="U41" s="1">
        <v>688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x14ac:dyDescent="0.45">
      <c r="B42" s="13"/>
      <c r="C42" s="14"/>
      <c r="D42" s="14"/>
      <c r="E42" s="14"/>
      <c r="F42" s="15"/>
      <c r="G42" s="15"/>
      <c r="H42" s="15"/>
      <c r="I42" s="15"/>
      <c r="J42" s="16"/>
      <c r="K42" s="17"/>
      <c r="L42" s="16"/>
      <c r="M42" s="18"/>
      <c r="N42" s="6">
        <f>N41/10</f>
        <v>17.899999999999999</v>
      </c>
      <c r="O42" s="6">
        <f>O41/20</f>
        <v>12.85</v>
      </c>
      <c r="P42" s="6">
        <f>P41/30</f>
        <v>9.6999999999999993</v>
      </c>
      <c r="Q42" s="6">
        <f>Q41/40</f>
        <v>8.15</v>
      </c>
      <c r="R42" s="6">
        <f>R41/50</f>
        <v>7.92</v>
      </c>
      <c r="S42" s="6">
        <f>S41/60</f>
        <v>7.4</v>
      </c>
      <c r="T42" s="6">
        <f>T41/70</f>
        <v>8.3428571428571434</v>
      </c>
      <c r="U42" s="6">
        <f>U41/80</f>
        <v>8.6</v>
      </c>
      <c r="V42" s="1"/>
      <c r="W42" s="1" t="s">
        <v>44</v>
      </c>
      <c r="X42" s="1">
        <v>17.899999999999999</v>
      </c>
      <c r="Y42" s="1">
        <v>12.85</v>
      </c>
      <c r="Z42" s="1">
        <v>9.6999999999999993</v>
      </c>
      <c r="AA42" s="1">
        <v>8.15</v>
      </c>
      <c r="AB42" s="1">
        <v>7.92</v>
      </c>
      <c r="AC42" s="1">
        <v>7.4</v>
      </c>
      <c r="AD42" s="1">
        <v>8.3428571428571434</v>
      </c>
      <c r="AE42" s="1">
        <v>8.6</v>
      </c>
      <c r="AF42" s="1"/>
    </row>
    <row r="43" spans="2:32" x14ac:dyDescent="0.45">
      <c r="B43" s="19">
        <v>4</v>
      </c>
      <c r="C43" s="20">
        <v>0.4</v>
      </c>
      <c r="D43" s="20">
        <v>50</v>
      </c>
      <c r="E43" s="20">
        <v>5</v>
      </c>
      <c r="F43" s="21"/>
      <c r="G43" s="21"/>
      <c r="H43" s="21"/>
      <c r="I43" s="21">
        <v>3</v>
      </c>
      <c r="J43" s="22">
        <v>1066</v>
      </c>
      <c r="K43" s="23">
        <v>44.1</v>
      </c>
      <c r="L43" s="22">
        <v>11</v>
      </c>
      <c r="M43" s="24">
        <v>2.16</v>
      </c>
      <c r="N43" s="1">
        <v>66</v>
      </c>
      <c r="O43" s="1">
        <v>141</v>
      </c>
      <c r="P43" s="1">
        <v>163</v>
      </c>
      <c r="Q43" s="1">
        <v>215</v>
      </c>
      <c r="R43" s="1">
        <v>240</v>
      </c>
      <c r="S43" s="1">
        <v>263</v>
      </c>
      <c r="T43" s="1">
        <v>341</v>
      </c>
      <c r="U43" s="1">
        <v>457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x14ac:dyDescent="0.45">
      <c r="B44" s="14"/>
      <c r="C44" s="14"/>
      <c r="D44" s="14"/>
      <c r="E44" s="14"/>
      <c r="F44" s="15"/>
      <c r="G44" s="15"/>
      <c r="H44" s="15"/>
      <c r="I44" s="15"/>
      <c r="J44" s="16"/>
      <c r="K44" s="17"/>
      <c r="L44" s="16"/>
      <c r="M44" s="16"/>
      <c r="N44" s="6">
        <f>N43/10</f>
        <v>6.6</v>
      </c>
      <c r="O44" s="6">
        <f>O43/20</f>
        <v>7.05</v>
      </c>
      <c r="P44" s="6">
        <f>P43/30</f>
        <v>5.4333333333333336</v>
      </c>
      <c r="Q44" s="6">
        <f>Q43/40</f>
        <v>5.375</v>
      </c>
      <c r="R44" s="6">
        <f>R43/50</f>
        <v>4.8</v>
      </c>
      <c r="S44" s="6">
        <f>S43/60</f>
        <v>4.3833333333333337</v>
      </c>
      <c r="T44" s="6">
        <f>T43/70</f>
        <v>4.871428571428571</v>
      </c>
      <c r="U44" s="6">
        <f>U43/80</f>
        <v>5.7125000000000004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0"/>
  <sheetViews>
    <sheetView tabSelected="1" topLeftCell="A174" workbookViewId="0">
      <selection activeCell="B191" sqref="B191:G222"/>
    </sheetView>
  </sheetViews>
  <sheetFormatPr defaultRowHeight="14.25" x14ac:dyDescent="0.45"/>
  <cols>
    <col min="2" max="2" width="11.73046875" customWidth="1"/>
    <col min="9" max="9" width="12.1328125" customWidth="1"/>
    <col min="10" max="10" width="11.46484375" customWidth="1"/>
    <col min="11" max="11" width="10.73046875" customWidth="1"/>
    <col min="12" max="12" width="11.265625" customWidth="1"/>
    <col min="13" max="13" width="11.9296875" customWidth="1"/>
    <col min="19" max="19" width="13.265625" customWidth="1"/>
  </cols>
  <sheetData>
    <row r="1" spans="1:29" ht="14.65" thickBot="1" x14ac:dyDescent="0.5">
      <c r="B1" s="4" t="s">
        <v>1</v>
      </c>
      <c r="C1" s="4" t="s">
        <v>2</v>
      </c>
      <c r="D1" s="4" t="s">
        <v>62</v>
      </c>
      <c r="E1" s="4" t="s">
        <v>11</v>
      </c>
      <c r="F1" s="3" t="s">
        <v>67</v>
      </c>
      <c r="G1" s="5" t="s">
        <v>6</v>
      </c>
      <c r="H1" s="6" t="s">
        <v>54</v>
      </c>
      <c r="I1" s="5" t="s">
        <v>7</v>
      </c>
      <c r="J1" s="5" t="s">
        <v>8</v>
      </c>
      <c r="K1" s="1" t="s">
        <v>38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37</v>
      </c>
      <c r="Q1" s="1" t="s">
        <v>34</v>
      </c>
      <c r="R1" s="1" t="s">
        <v>36</v>
      </c>
      <c r="S1" s="1" t="s">
        <v>35</v>
      </c>
      <c r="T1" s="25" t="s">
        <v>66</v>
      </c>
      <c r="U1" s="25"/>
      <c r="V1" s="25"/>
      <c r="W1" s="25"/>
      <c r="X1" s="25"/>
      <c r="Y1" s="25"/>
      <c r="Z1" s="25"/>
      <c r="AA1" s="25"/>
      <c r="AB1" s="25"/>
      <c r="AC1" s="1"/>
    </row>
    <row r="2" spans="1:29" x14ac:dyDescent="0.45">
      <c r="A2" t="s">
        <v>61</v>
      </c>
      <c r="B2" s="82">
        <v>5</v>
      </c>
      <c r="C2" s="83">
        <v>1</v>
      </c>
      <c r="D2" s="83">
        <v>8</v>
      </c>
      <c r="E2" s="83">
        <v>1</v>
      </c>
      <c r="F2" s="53" t="s">
        <v>24</v>
      </c>
      <c r="G2" s="87">
        <v>1047</v>
      </c>
      <c r="H2" s="90">
        <v>43.15</v>
      </c>
      <c r="I2" s="87">
        <v>3</v>
      </c>
      <c r="J2" s="87">
        <v>2.33</v>
      </c>
      <c r="K2" s="45">
        <v>125</v>
      </c>
      <c r="L2" s="45">
        <v>203</v>
      </c>
      <c r="M2" s="45">
        <v>250</v>
      </c>
      <c r="N2" s="45">
        <v>281</v>
      </c>
      <c r="O2" s="45">
        <v>351</v>
      </c>
      <c r="P2" s="45">
        <v>400</v>
      </c>
      <c r="Q2" s="45">
        <v>449</v>
      </c>
      <c r="R2" s="45">
        <v>504</v>
      </c>
      <c r="S2" s="45">
        <v>577</v>
      </c>
      <c r="T2" s="94"/>
      <c r="U2" s="47"/>
      <c r="V2" s="47"/>
      <c r="W2" s="47"/>
      <c r="X2" s="47"/>
      <c r="Y2" s="47"/>
      <c r="Z2" s="47"/>
      <c r="AA2" s="47"/>
      <c r="AB2" s="47"/>
      <c r="AC2" s="1"/>
    </row>
    <row r="3" spans="1:29" x14ac:dyDescent="0.45">
      <c r="B3" s="84"/>
      <c r="C3" s="85"/>
      <c r="D3" s="85"/>
      <c r="E3" s="85"/>
      <c r="F3" s="50"/>
      <c r="G3" s="85"/>
      <c r="H3" s="91"/>
      <c r="I3" s="85"/>
      <c r="J3" s="85"/>
      <c r="K3" s="23">
        <f>K2/10</f>
        <v>12.5</v>
      </c>
      <c r="L3" s="23">
        <f>L2/20</f>
        <v>10.15</v>
      </c>
      <c r="M3" s="23">
        <f>M2/30</f>
        <v>8.3333333333333339</v>
      </c>
      <c r="N3" s="23">
        <f>N2/40</f>
        <v>7.0250000000000004</v>
      </c>
      <c r="O3" s="23">
        <f>O2/50</f>
        <v>7.02</v>
      </c>
      <c r="P3" s="23">
        <f>P2/60</f>
        <v>6.666666666666667</v>
      </c>
      <c r="Q3" s="23">
        <f>Q2/70</f>
        <v>6.4142857142857146</v>
      </c>
      <c r="R3" s="23">
        <f>R2/80</f>
        <v>6.3</v>
      </c>
      <c r="S3" s="23">
        <f>S2/90</f>
        <v>6.4111111111111114</v>
      </c>
      <c r="T3" s="95">
        <f>AVERAGE(K3:S3)</f>
        <v>7.8689329805996477</v>
      </c>
      <c r="U3" s="25"/>
      <c r="V3" s="25"/>
      <c r="W3" s="25"/>
      <c r="X3" s="25"/>
      <c r="Y3" s="25"/>
      <c r="Z3" s="25"/>
      <c r="AA3" s="25"/>
      <c r="AB3" s="25"/>
      <c r="AC3" s="1">
        <v>9.4</v>
      </c>
    </row>
    <row r="4" spans="1:29" x14ac:dyDescent="0.45">
      <c r="A4" t="s">
        <v>61</v>
      </c>
      <c r="B4" s="86">
        <v>5</v>
      </c>
      <c r="C4" s="87">
        <v>1</v>
      </c>
      <c r="D4" s="87">
        <v>8</v>
      </c>
      <c r="E4" s="87">
        <v>1</v>
      </c>
      <c r="F4" s="54" t="s">
        <v>24</v>
      </c>
      <c r="G4" s="87">
        <v>1168</v>
      </c>
      <c r="H4" s="90">
        <v>48.16</v>
      </c>
      <c r="I4" s="87">
        <v>1</v>
      </c>
      <c r="J4" s="87">
        <v>2.1800000000000002</v>
      </c>
      <c r="K4" s="45">
        <v>177</v>
      </c>
      <c r="L4" s="45">
        <v>297</v>
      </c>
      <c r="M4" s="45">
        <v>394</v>
      </c>
      <c r="N4" s="45">
        <v>473</v>
      </c>
      <c r="O4" s="45">
        <v>528</v>
      </c>
      <c r="P4" s="45">
        <v>553</v>
      </c>
      <c r="Q4" s="45">
        <v>606</v>
      </c>
      <c r="R4" s="45">
        <v>694</v>
      </c>
      <c r="S4" s="45">
        <v>752</v>
      </c>
      <c r="T4" s="96"/>
      <c r="U4" s="47"/>
      <c r="V4" s="47"/>
      <c r="W4" s="47"/>
      <c r="X4" s="47"/>
      <c r="Y4" s="47"/>
      <c r="Z4" s="47"/>
      <c r="AA4" s="47"/>
      <c r="AB4" s="47"/>
      <c r="AC4" s="1"/>
    </row>
    <row r="5" spans="1:29" x14ac:dyDescent="0.45">
      <c r="B5" s="84"/>
      <c r="C5" s="85"/>
      <c r="D5" s="85"/>
      <c r="E5" s="85"/>
      <c r="F5" s="50"/>
      <c r="G5" s="85"/>
      <c r="H5" s="91"/>
      <c r="I5" s="85"/>
      <c r="J5" s="85"/>
      <c r="K5" s="23">
        <f>K4/10</f>
        <v>17.7</v>
      </c>
      <c r="L5" s="23">
        <f>L4/20</f>
        <v>14.85</v>
      </c>
      <c r="M5" s="23">
        <f>M4/30</f>
        <v>13.133333333333333</v>
      </c>
      <c r="N5" s="23">
        <f>N4/40</f>
        <v>11.824999999999999</v>
      </c>
      <c r="O5" s="23">
        <f>O4/50</f>
        <v>10.56</v>
      </c>
      <c r="P5" s="23">
        <f>P4/60</f>
        <v>9.2166666666666668</v>
      </c>
      <c r="Q5" s="23">
        <f>Q4/70</f>
        <v>8.6571428571428566</v>
      </c>
      <c r="R5" s="23">
        <f>R4/80</f>
        <v>8.6750000000000007</v>
      </c>
      <c r="S5" s="23">
        <f>S4/90</f>
        <v>8.3555555555555561</v>
      </c>
      <c r="T5" s="95">
        <f>AVERAGE(K5:S5)</f>
        <v>11.441410934744267</v>
      </c>
      <c r="U5" s="25"/>
      <c r="V5" s="25"/>
      <c r="W5" s="25"/>
      <c r="X5" s="25"/>
      <c r="Y5" s="25"/>
      <c r="Z5" s="25"/>
      <c r="AA5" s="25"/>
      <c r="AB5" s="25"/>
      <c r="AC5" s="1">
        <v>11.733333333333333</v>
      </c>
    </row>
    <row r="6" spans="1:29" x14ac:dyDescent="0.45">
      <c r="A6" t="s">
        <v>61</v>
      </c>
      <c r="B6" s="86">
        <v>4</v>
      </c>
      <c r="C6" s="87">
        <v>1</v>
      </c>
      <c r="D6" s="87">
        <v>8</v>
      </c>
      <c r="E6" s="87">
        <v>1</v>
      </c>
      <c r="F6" s="54" t="s">
        <v>24</v>
      </c>
      <c r="G6" s="87">
        <v>1138</v>
      </c>
      <c r="H6" s="90">
        <v>47.1</v>
      </c>
      <c r="I6" s="87">
        <v>1</v>
      </c>
      <c r="J6" s="87">
        <v>2.0499999999999998</v>
      </c>
      <c r="K6" s="45">
        <v>185</v>
      </c>
      <c r="L6" s="45">
        <v>238</v>
      </c>
      <c r="M6" s="45">
        <v>286</v>
      </c>
      <c r="N6" s="45">
        <v>341</v>
      </c>
      <c r="O6" s="45">
        <v>383</v>
      </c>
      <c r="P6" s="45">
        <v>418</v>
      </c>
      <c r="Q6" s="45">
        <v>481</v>
      </c>
      <c r="R6" s="45">
        <v>559</v>
      </c>
      <c r="S6" s="45">
        <v>664</v>
      </c>
      <c r="T6" s="96"/>
      <c r="U6" s="47"/>
      <c r="V6" s="47"/>
      <c r="W6" s="47"/>
      <c r="X6" s="47"/>
      <c r="Y6" s="47"/>
      <c r="Z6" s="47"/>
      <c r="AA6" s="47"/>
      <c r="AB6" s="47"/>
      <c r="AC6" s="1"/>
    </row>
    <row r="7" spans="1:29" ht="14.65" thickBot="1" x14ac:dyDescent="0.5">
      <c r="B7" s="88"/>
      <c r="C7" s="89"/>
      <c r="D7" s="89"/>
      <c r="E7" s="89"/>
      <c r="F7" s="55"/>
      <c r="G7" s="85"/>
      <c r="H7" s="91"/>
      <c r="I7" s="85"/>
      <c r="J7" s="85"/>
      <c r="K7" s="23">
        <f>K6/10</f>
        <v>18.5</v>
      </c>
      <c r="L7" s="23">
        <f>L6/20</f>
        <v>11.9</v>
      </c>
      <c r="M7" s="23">
        <f>M6/30</f>
        <v>9.5333333333333332</v>
      </c>
      <c r="N7" s="23">
        <f>N6/40</f>
        <v>8.5250000000000004</v>
      </c>
      <c r="O7" s="23">
        <f>O6/50</f>
        <v>7.66</v>
      </c>
      <c r="P7" s="23">
        <f>P6/60</f>
        <v>6.9666666666666668</v>
      </c>
      <c r="Q7" s="23">
        <f>Q6/70</f>
        <v>6.871428571428571</v>
      </c>
      <c r="R7" s="23">
        <f>R6/80</f>
        <v>6.9874999999999998</v>
      </c>
      <c r="S7" s="23">
        <f>S6/90</f>
        <v>7.3777777777777782</v>
      </c>
      <c r="T7" s="97">
        <f>AVERAGE(K7:S7)</f>
        <v>9.3690784832451488</v>
      </c>
      <c r="U7" s="25"/>
      <c r="V7" s="25"/>
      <c r="W7" s="25"/>
      <c r="X7" s="25"/>
      <c r="Y7" s="25"/>
      <c r="Z7" s="25"/>
      <c r="AA7" s="25"/>
      <c r="AB7" s="25"/>
      <c r="AC7" s="1"/>
    </row>
    <row r="8" spans="1:29" x14ac:dyDescent="0.45">
      <c r="A8" t="s">
        <v>63</v>
      </c>
      <c r="B8" s="70">
        <v>5</v>
      </c>
      <c r="C8" s="35">
        <v>1</v>
      </c>
      <c r="D8" s="35">
        <v>4</v>
      </c>
      <c r="E8" s="35">
        <v>1</v>
      </c>
      <c r="F8" s="48" t="s">
        <v>24</v>
      </c>
      <c r="G8" s="10">
        <v>1141</v>
      </c>
      <c r="H8" s="11">
        <v>47.13</v>
      </c>
      <c r="I8" s="10">
        <v>3</v>
      </c>
      <c r="J8" s="10">
        <v>1.91</v>
      </c>
      <c r="K8" s="45">
        <v>121</v>
      </c>
      <c r="L8" s="45">
        <v>167</v>
      </c>
      <c r="M8" s="45">
        <v>249</v>
      </c>
      <c r="N8" s="45">
        <v>317</v>
      </c>
      <c r="O8" s="45">
        <v>427</v>
      </c>
      <c r="P8" s="45">
        <v>493</v>
      </c>
      <c r="Q8" s="45">
        <v>575</v>
      </c>
      <c r="R8" s="45">
        <v>636</v>
      </c>
      <c r="S8" s="45">
        <v>736</v>
      </c>
      <c r="T8" s="98"/>
      <c r="U8" s="47"/>
      <c r="V8" s="47"/>
      <c r="W8" s="47"/>
      <c r="X8" s="47"/>
      <c r="Y8" s="47"/>
      <c r="Z8" s="47"/>
      <c r="AA8" s="47"/>
      <c r="AB8" s="47"/>
      <c r="AC8" s="1"/>
    </row>
    <row r="9" spans="1:29" x14ac:dyDescent="0.45">
      <c r="B9" s="71"/>
      <c r="C9" s="22"/>
      <c r="D9" s="22"/>
      <c r="E9" s="22"/>
      <c r="F9" s="50"/>
      <c r="G9" s="22"/>
      <c r="H9" s="23"/>
      <c r="I9" s="22"/>
      <c r="J9" s="22"/>
      <c r="K9" s="46">
        <f>K8/10</f>
        <v>12.1</v>
      </c>
      <c r="L9" s="46">
        <f>L8/20</f>
        <v>8.35</v>
      </c>
      <c r="M9" s="46">
        <f>M8/30</f>
        <v>8.3000000000000007</v>
      </c>
      <c r="N9" s="46">
        <f>N8/40</f>
        <v>7.9249999999999998</v>
      </c>
      <c r="O9" s="46">
        <f>O8/50</f>
        <v>8.5399999999999991</v>
      </c>
      <c r="P9" s="46">
        <f>P8/60</f>
        <v>8.2166666666666668</v>
      </c>
      <c r="Q9" s="46">
        <f>Q8/70</f>
        <v>8.2142857142857135</v>
      </c>
      <c r="R9" s="46">
        <f>R8/80</f>
        <v>7.95</v>
      </c>
      <c r="S9" s="46">
        <f>S8/90</f>
        <v>8.1777777777777771</v>
      </c>
      <c r="T9" s="99">
        <f>AVERAGE(K9:S9)</f>
        <v>8.64152557319224</v>
      </c>
      <c r="U9" s="25"/>
      <c r="V9" s="25"/>
      <c r="W9" s="25">
        <f>1000/24</f>
        <v>41.666666666666664</v>
      </c>
      <c r="X9" s="25"/>
      <c r="Y9" s="25"/>
      <c r="Z9" s="25"/>
      <c r="AA9" s="25"/>
      <c r="AB9" s="25"/>
      <c r="AC9" s="1"/>
    </row>
    <row r="10" spans="1:29" x14ac:dyDescent="0.45">
      <c r="A10" t="s">
        <v>63</v>
      </c>
      <c r="B10" s="72">
        <v>5</v>
      </c>
      <c r="C10" s="10">
        <v>1</v>
      </c>
      <c r="D10" s="10">
        <v>4</v>
      </c>
      <c r="E10" s="10">
        <v>1</v>
      </c>
      <c r="F10" s="52" t="s">
        <v>24</v>
      </c>
      <c r="G10" s="10">
        <v>1264</v>
      </c>
      <c r="H10" s="11">
        <v>52.16</v>
      </c>
      <c r="I10" s="10">
        <v>0</v>
      </c>
      <c r="J10" s="10">
        <v>1.82</v>
      </c>
      <c r="K10" s="45">
        <v>270</v>
      </c>
      <c r="L10" s="45">
        <v>364</v>
      </c>
      <c r="M10" s="45">
        <v>420</v>
      </c>
      <c r="N10" s="45">
        <v>463</v>
      </c>
      <c r="O10" s="45">
        <v>569</v>
      </c>
      <c r="P10" s="45">
        <v>643</v>
      </c>
      <c r="Q10" s="45">
        <v>685</v>
      </c>
      <c r="R10" s="45">
        <v>723</v>
      </c>
      <c r="S10" s="45">
        <v>789</v>
      </c>
      <c r="T10" s="100"/>
      <c r="U10" s="47"/>
      <c r="V10" s="47"/>
      <c r="W10" s="47"/>
      <c r="X10" s="47"/>
      <c r="Y10" s="47"/>
      <c r="Z10" s="47"/>
      <c r="AA10" s="47"/>
      <c r="AB10" s="47"/>
      <c r="AC10" s="1"/>
    </row>
    <row r="11" spans="1:29" x14ac:dyDescent="0.45">
      <c r="B11" s="71"/>
      <c r="C11" s="22"/>
      <c r="D11" s="22"/>
      <c r="E11" s="22"/>
      <c r="F11" s="50"/>
      <c r="G11" s="22"/>
      <c r="H11" s="23"/>
      <c r="I11" s="22"/>
      <c r="J11" s="22"/>
      <c r="K11" s="46">
        <f>K10/10</f>
        <v>27</v>
      </c>
      <c r="L11" s="46">
        <f>L10/20</f>
        <v>18.2</v>
      </c>
      <c r="M11" s="46">
        <f>M10/30</f>
        <v>14</v>
      </c>
      <c r="N11" s="46">
        <f>N10/40</f>
        <v>11.574999999999999</v>
      </c>
      <c r="O11" s="46">
        <f>O10/50</f>
        <v>11.38</v>
      </c>
      <c r="P11" s="46">
        <f>P10/60</f>
        <v>10.716666666666667</v>
      </c>
      <c r="Q11" s="46">
        <f>Q10/70</f>
        <v>9.7857142857142865</v>
      </c>
      <c r="R11" s="46">
        <f>R10/80</f>
        <v>9.0374999999999996</v>
      </c>
      <c r="S11" s="46">
        <f>S10/90</f>
        <v>8.7666666666666675</v>
      </c>
      <c r="T11" s="99">
        <f>AVERAGE(K11:S11)</f>
        <v>13.384616402116402</v>
      </c>
      <c r="U11" s="25"/>
      <c r="V11" s="25"/>
      <c r="W11" s="25"/>
      <c r="X11" s="25"/>
      <c r="Y11" s="25"/>
      <c r="Z11" s="25"/>
      <c r="AA11" s="25"/>
      <c r="AB11" s="25"/>
      <c r="AC11" s="1"/>
    </row>
    <row r="12" spans="1:29" x14ac:dyDescent="0.45">
      <c r="A12" t="s">
        <v>63</v>
      </c>
      <c r="B12" s="72">
        <v>5</v>
      </c>
      <c r="C12" s="10">
        <v>1</v>
      </c>
      <c r="D12" s="10">
        <v>4</v>
      </c>
      <c r="E12" s="10">
        <v>1</v>
      </c>
      <c r="F12" s="52" t="s">
        <v>24</v>
      </c>
      <c r="G12" s="10">
        <v>1188</v>
      </c>
      <c r="H12" s="11">
        <v>49.23</v>
      </c>
      <c r="I12" s="10">
        <v>6</v>
      </c>
      <c r="J12" s="10">
        <v>1.87</v>
      </c>
      <c r="K12" s="45">
        <v>180</v>
      </c>
      <c r="L12" s="45">
        <v>246</v>
      </c>
      <c r="M12" s="45">
        <v>297</v>
      </c>
      <c r="N12" s="45">
        <v>365</v>
      </c>
      <c r="O12" s="45">
        <v>412</v>
      </c>
      <c r="P12" s="45">
        <v>471</v>
      </c>
      <c r="Q12" s="45">
        <v>546</v>
      </c>
      <c r="R12" s="45">
        <v>642</v>
      </c>
      <c r="S12" s="45">
        <v>779</v>
      </c>
      <c r="T12" s="100"/>
      <c r="U12" s="47"/>
      <c r="V12" s="47"/>
      <c r="W12" s="47"/>
      <c r="X12" s="47"/>
      <c r="Y12" s="47"/>
      <c r="Z12" s="47"/>
      <c r="AA12" s="47"/>
      <c r="AB12" s="47"/>
      <c r="AC12" s="1"/>
    </row>
    <row r="13" spans="1:29" ht="14.65" thickBot="1" x14ac:dyDescent="0.5">
      <c r="B13" s="73"/>
      <c r="C13" s="41"/>
      <c r="D13" s="41"/>
      <c r="E13" s="41"/>
      <c r="F13" s="55"/>
      <c r="G13" s="22"/>
      <c r="H13" s="23"/>
      <c r="I13" s="22"/>
      <c r="J13" s="22"/>
      <c r="K13" s="46">
        <f>K12/10</f>
        <v>18</v>
      </c>
      <c r="L13" s="46">
        <f>L12/20</f>
        <v>12.3</v>
      </c>
      <c r="M13" s="46">
        <f>M12/30</f>
        <v>9.9</v>
      </c>
      <c r="N13" s="46">
        <f>N12/40</f>
        <v>9.125</v>
      </c>
      <c r="O13" s="46">
        <f>O12/50</f>
        <v>8.24</v>
      </c>
      <c r="P13" s="46">
        <f>P12/60</f>
        <v>7.85</v>
      </c>
      <c r="Q13" s="46">
        <f>Q12/70</f>
        <v>7.8</v>
      </c>
      <c r="R13" s="46">
        <f>R12/80</f>
        <v>8.0250000000000004</v>
      </c>
      <c r="S13" s="46">
        <f>S12/90</f>
        <v>8.655555555555555</v>
      </c>
      <c r="T13" s="101">
        <f>AVERAGE(K13:S13)</f>
        <v>9.9883950617283954</v>
      </c>
      <c r="U13" s="25"/>
      <c r="V13" s="25"/>
      <c r="W13" s="25"/>
      <c r="X13" s="25"/>
      <c r="Y13" s="25"/>
      <c r="Z13" s="25"/>
      <c r="AA13" s="25"/>
      <c r="AB13" s="25"/>
      <c r="AC13" s="1"/>
    </row>
    <row r="14" spans="1:29" x14ac:dyDescent="0.45">
      <c r="A14" t="s">
        <v>63</v>
      </c>
      <c r="B14" s="32">
        <v>5</v>
      </c>
      <c r="C14" s="33">
        <v>1</v>
      </c>
      <c r="D14" s="33">
        <v>8</v>
      </c>
      <c r="E14" s="33">
        <v>1</v>
      </c>
      <c r="F14" s="48">
        <v>1100</v>
      </c>
      <c r="G14" s="63">
        <v>857</v>
      </c>
      <c r="H14" s="66">
        <v>35.17</v>
      </c>
      <c r="I14" s="63">
        <v>0</v>
      </c>
      <c r="J14" s="63">
        <v>2.14</v>
      </c>
      <c r="K14" s="45"/>
      <c r="L14" s="45"/>
      <c r="M14" s="45"/>
      <c r="N14" s="45"/>
      <c r="O14" s="45"/>
      <c r="P14" s="45"/>
      <c r="Q14" s="45"/>
      <c r="R14" s="45"/>
      <c r="S14" s="45"/>
      <c r="T14" s="102"/>
      <c r="U14" s="47"/>
      <c r="V14" s="47"/>
      <c r="W14" s="47"/>
      <c r="X14" s="47"/>
      <c r="Y14" s="47"/>
      <c r="Z14" s="47"/>
      <c r="AA14" s="47"/>
      <c r="AB14" s="47"/>
      <c r="AC14" s="1"/>
    </row>
    <row r="15" spans="1:29" ht="14.65" thickBot="1" x14ac:dyDescent="0.5">
      <c r="B15" s="49"/>
      <c r="C15" s="20"/>
      <c r="D15" s="20"/>
      <c r="E15" s="20"/>
      <c r="F15" s="50"/>
      <c r="G15" s="20"/>
      <c r="H15" s="69"/>
      <c r="I15" s="20"/>
      <c r="J15" s="20"/>
      <c r="K15" s="46">
        <f>K14/10</f>
        <v>0</v>
      </c>
      <c r="L15" s="46">
        <f>L14/20</f>
        <v>0</v>
      </c>
      <c r="M15" s="46">
        <f>M14/30</f>
        <v>0</v>
      </c>
      <c r="N15" s="46">
        <f>N14/40</f>
        <v>0</v>
      </c>
      <c r="O15" s="46">
        <f>O14/50</f>
        <v>0</v>
      </c>
      <c r="P15" s="46">
        <f>P14/60</f>
        <v>0</v>
      </c>
      <c r="Q15" s="46">
        <f>Q14/70</f>
        <v>0</v>
      </c>
      <c r="R15" s="46">
        <f>R14/80</f>
        <v>0</v>
      </c>
      <c r="S15" s="46">
        <f>S14/96</f>
        <v>0</v>
      </c>
      <c r="T15" s="103">
        <f>AVERAGE(K15:S15)</f>
        <v>0</v>
      </c>
      <c r="U15" s="25"/>
      <c r="V15" s="25"/>
      <c r="W15" s="25"/>
      <c r="X15" s="25"/>
      <c r="Y15" s="25"/>
      <c r="Z15" s="25"/>
      <c r="AA15" s="25"/>
      <c r="AB15" s="25"/>
      <c r="AC15" s="1"/>
    </row>
    <row r="16" spans="1:29" x14ac:dyDescent="0.45">
      <c r="A16" t="s">
        <v>63</v>
      </c>
      <c r="B16" s="32">
        <v>5</v>
      </c>
      <c r="C16" s="33">
        <v>1</v>
      </c>
      <c r="D16" s="33">
        <v>8</v>
      </c>
      <c r="E16" s="33">
        <v>1</v>
      </c>
      <c r="F16" s="48">
        <v>1100</v>
      </c>
      <c r="G16" s="8"/>
      <c r="H16" s="68"/>
      <c r="I16" s="8"/>
      <c r="J16" s="8"/>
      <c r="K16" s="45"/>
      <c r="L16" s="45"/>
      <c r="M16" s="45"/>
      <c r="N16" s="45"/>
      <c r="O16" s="45"/>
      <c r="P16" s="45"/>
      <c r="Q16" s="45"/>
      <c r="R16" s="45"/>
      <c r="S16" s="45"/>
      <c r="T16" s="102"/>
      <c r="U16" s="47"/>
      <c r="V16" s="47"/>
      <c r="W16" s="47"/>
      <c r="X16" s="47"/>
      <c r="Y16" s="47"/>
      <c r="Z16" s="47"/>
      <c r="AA16" s="47"/>
      <c r="AB16" s="47"/>
      <c r="AC16" s="1"/>
    </row>
    <row r="17" spans="1:29" ht="14.65" thickBot="1" x14ac:dyDescent="0.5">
      <c r="B17" s="49"/>
      <c r="C17" s="20"/>
      <c r="D17" s="20"/>
      <c r="E17" s="20"/>
      <c r="F17" s="50"/>
      <c r="G17" s="20"/>
      <c r="H17" s="69"/>
      <c r="I17" s="20"/>
      <c r="J17" s="20"/>
      <c r="K17" s="46"/>
      <c r="L17" s="46"/>
      <c r="M17" s="46"/>
      <c r="N17" s="46"/>
      <c r="O17" s="46"/>
      <c r="P17" s="46"/>
      <c r="Q17" s="46"/>
      <c r="R17" s="46"/>
      <c r="S17" s="46"/>
      <c r="T17" s="103" t="e">
        <f>AVERAGE(K17:S17)</f>
        <v>#DIV/0!</v>
      </c>
      <c r="U17" s="25"/>
      <c r="V17" s="25"/>
      <c r="W17" s="25"/>
      <c r="X17" s="25"/>
      <c r="Y17" s="25"/>
      <c r="Z17" s="25"/>
      <c r="AA17" s="25"/>
      <c r="AB17" s="25"/>
      <c r="AC17" s="1"/>
    </row>
    <row r="18" spans="1:29" x14ac:dyDescent="0.45">
      <c r="A18" t="s">
        <v>63</v>
      </c>
      <c r="B18" s="32">
        <v>5</v>
      </c>
      <c r="C18" s="33">
        <v>1</v>
      </c>
      <c r="D18" s="33">
        <v>8</v>
      </c>
      <c r="E18" s="33">
        <v>1</v>
      </c>
      <c r="F18" s="48">
        <v>1100</v>
      </c>
      <c r="G18" s="8"/>
      <c r="H18" s="68"/>
      <c r="I18" s="8"/>
      <c r="J18" s="8"/>
      <c r="K18" s="45"/>
      <c r="L18" s="45"/>
      <c r="M18" s="45"/>
      <c r="N18" s="45"/>
      <c r="O18" s="45"/>
      <c r="P18" s="45"/>
      <c r="Q18" s="45"/>
      <c r="R18" s="45"/>
      <c r="S18" s="45"/>
      <c r="T18" s="102"/>
      <c r="U18" s="47"/>
      <c r="V18" s="47"/>
      <c r="W18" s="47"/>
      <c r="X18" s="47"/>
      <c r="Y18" s="47"/>
      <c r="Z18" s="47"/>
      <c r="AA18" s="47"/>
      <c r="AB18" s="47"/>
      <c r="AC18" s="1"/>
    </row>
    <row r="19" spans="1:29" ht="14.65" thickBot="1" x14ac:dyDescent="0.5">
      <c r="B19" s="49"/>
      <c r="C19" s="20"/>
      <c r="D19" s="20"/>
      <c r="E19" s="20"/>
      <c r="F19" s="50"/>
      <c r="G19" s="20"/>
      <c r="H19" s="69"/>
      <c r="I19" s="20"/>
      <c r="J19" s="20"/>
      <c r="K19" s="46"/>
      <c r="L19" s="46"/>
      <c r="M19" s="46"/>
      <c r="N19" s="46"/>
      <c r="O19" s="46"/>
      <c r="P19" s="46"/>
      <c r="Q19" s="46"/>
      <c r="R19" s="46"/>
      <c r="S19" s="46"/>
      <c r="T19" s="103" t="e">
        <f>AVERAGE(K19:S19)</f>
        <v>#DIV/0!</v>
      </c>
      <c r="U19" s="25"/>
      <c r="V19" s="25"/>
      <c r="W19" s="25"/>
      <c r="X19" s="25"/>
      <c r="Y19" s="25"/>
      <c r="Z19" s="25"/>
      <c r="AA19" s="25"/>
      <c r="AB19" s="25"/>
      <c r="AC19" s="1"/>
    </row>
    <row r="20" spans="1:29" x14ac:dyDescent="0.45">
      <c r="A20" t="s">
        <v>63</v>
      </c>
      <c r="B20" s="32">
        <v>5</v>
      </c>
      <c r="C20" s="33">
        <v>1</v>
      </c>
      <c r="D20" s="33">
        <v>4</v>
      </c>
      <c r="E20" s="33">
        <v>1</v>
      </c>
      <c r="F20" s="48">
        <v>1100</v>
      </c>
      <c r="G20" s="8"/>
      <c r="H20" s="68"/>
      <c r="I20" s="8"/>
      <c r="J20" s="8"/>
      <c r="K20" s="45"/>
      <c r="L20" s="45"/>
      <c r="M20" s="45"/>
      <c r="N20" s="45"/>
      <c r="O20" s="45"/>
      <c r="P20" s="45"/>
      <c r="Q20" s="45"/>
      <c r="R20" s="45"/>
      <c r="S20" s="45"/>
      <c r="T20" s="102"/>
      <c r="U20" s="47"/>
      <c r="V20" s="47"/>
      <c r="W20" s="47"/>
      <c r="X20" s="47"/>
      <c r="Y20" s="47"/>
      <c r="Z20" s="47"/>
      <c r="AA20" s="47"/>
      <c r="AB20" s="47"/>
      <c r="AC20" s="1"/>
    </row>
    <row r="21" spans="1:29" x14ac:dyDescent="0.45">
      <c r="B21" s="49"/>
      <c r="C21" s="20"/>
      <c r="D21" s="20"/>
      <c r="E21" s="20"/>
      <c r="F21" s="50"/>
      <c r="G21" s="20"/>
      <c r="H21" s="69"/>
      <c r="I21" s="20"/>
      <c r="J21" s="20"/>
      <c r="K21" s="46">
        <f>K20/10</f>
        <v>0</v>
      </c>
      <c r="L21" s="46">
        <f>L20/20</f>
        <v>0</v>
      </c>
      <c r="M21" s="46">
        <f>M20/30</f>
        <v>0</v>
      </c>
      <c r="N21" s="46">
        <f>N20/40</f>
        <v>0</v>
      </c>
      <c r="O21" s="46">
        <f>O20/50</f>
        <v>0</v>
      </c>
      <c r="P21" s="46">
        <f>P20/60</f>
        <v>0</v>
      </c>
      <c r="Q21" s="46">
        <f>Q20/70</f>
        <v>0</v>
      </c>
      <c r="R21" s="46">
        <f>R20/80</f>
        <v>0</v>
      </c>
      <c r="S21" s="46">
        <f>S20/90</f>
        <v>0</v>
      </c>
      <c r="T21" s="103">
        <f>AVERAGE(K21:S21)</f>
        <v>0</v>
      </c>
      <c r="U21" s="25"/>
      <c r="V21" s="25"/>
      <c r="W21" s="25"/>
      <c r="X21" s="25"/>
      <c r="Y21" s="25"/>
      <c r="Z21" s="25"/>
      <c r="AA21" s="25"/>
      <c r="AB21" s="25"/>
      <c r="AC21" s="1"/>
    </row>
    <row r="22" spans="1:29" x14ac:dyDescent="0.45">
      <c r="A22" t="s">
        <v>63</v>
      </c>
      <c r="B22" s="159">
        <v>5</v>
      </c>
      <c r="C22" s="154">
        <v>1</v>
      </c>
      <c r="D22" s="154">
        <v>4</v>
      </c>
      <c r="E22" s="154">
        <v>1</v>
      </c>
      <c r="F22" s="160">
        <v>1100</v>
      </c>
      <c r="G22" s="154">
        <v>1301</v>
      </c>
      <c r="H22" s="155">
        <v>54.05</v>
      </c>
      <c r="I22" s="154">
        <v>6</v>
      </c>
      <c r="J22" s="154">
        <v>1.85</v>
      </c>
      <c r="K22" s="154"/>
      <c r="L22" s="154"/>
      <c r="M22" s="154"/>
      <c r="N22" s="154"/>
      <c r="O22" s="154"/>
      <c r="P22" s="154"/>
      <c r="Q22" s="154"/>
      <c r="R22" s="154"/>
      <c r="S22" s="154"/>
      <c r="T22" s="104"/>
      <c r="U22" s="47"/>
      <c r="V22" s="47"/>
      <c r="W22" s="47"/>
      <c r="X22" s="47"/>
      <c r="Y22" s="47"/>
      <c r="Z22" s="47"/>
      <c r="AA22" s="47"/>
      <c r="AB22" s="47"/>
      <c r="AC22" s="1"/>
    </row>
    <row r="23" spans="1:29" x14ac:dyDescent="0.45">
      <c r="B23" s="156"/>
      <c r="C23" s="157"/>
      <c r="D23" s="157"/>
      <c r="E23" s="157"/>
      <c r="F23" s="175"/>
      <c r="G23" s="157"/>
      <c r="H23" s="158"/>
      <c r="I23" s="157"/>
      <c r="J23" s="157"/>
      <c r="K23" s="46">
        <f>K22/10</f>
        <v>0</v>
      </c>
      <c r="L23" s="46">
        <f>L22/20</f>
        <v>0</v>
      </c>
      <c r="M23" s="46">
        <f>M22/30</f>
        <v>0</v>
      </c>
      <c r="N23" s="46">
        <f>N22/40</f>
        <v>0</v>
      </c>
      <c r="O23" s="46">
        <f>O22/50</f>
        <v>0</v>
      </c>
      <c r="P23" s="46">
        <f>P22/60</f>
        <v>0</v>
      </c>
      <c r="Q23" s="46">
        <f>Q22/70</f>
        <v>0</v>
      </c>
      <c r="R23" s="46">
        <f>R22/80</f>
        <v>0</v>
      </c>
      <c r="S23" s="46">
        <f>S22/90</f>
        <v>0</v>
      </c>
      <c r="T23" s="103">
        <f>AVERAGE(K23:R23)</f>
        <v>0</v>
      </c>
      <c r="U23" s="25"/>
      <c r="V23" s="25"/>
      <c r="W23" s="25"/>
      <c r="X23" s="25"/>
      <c r="Y23" s="25"/>
      <c r="Z23" s="25"/>
      <c r="AA23" s="25"/>
      <c r="AB23" s="25"/>
      <c r="AC23" s="1"/>
    </row>
    <row r="24" spans="1:29" x14ac:dyDescent="0.45">
      <c r="A24" t="s">
        <v>63</v>
      </c>
      <c r="B24" s="51">
        <v>5</v>
      </c>
      <c r="C24" s="8">
        <v>1</v>
      </c>
      <c r="D24" s="8">
        <v>4</v>
      </c>
      <c r="E24" s="8">
        <v>1</v>
      </c>
      <c r="F24" s="52">
        <v>1100</v>
      </c>
      <c r="G24" s="8">
        <v>950</v>
      </c>
      <c r="H24" s="68">
        <v>39.14</v>
      </c>
      <c r="I24" s="8">
        <v>6</v>
      </c>
      <c r="J24" s="8">
        <v>2.1</v>
      </c>
      <c r="K24" s="45"/>
      <c r="L24" s="45"/>
      <c r="M24" s="45"/>
      <c r="N24" s="45"/>
      <c r="O24" s="45"/>
      <c r="P24" s="45"/>
      <c r="Q24" s="45"/>
      <c r="R24" s="45"/>
      <c r="S24" s="45"/>
      <c r="T24" s="104"/>
      <c r="U24" s="47"/>
      <c r="V24" s="47"/>
      <c r="W24" s="47"/>
      <c r="X24" s="47"/>
      <c r="Y24" s="47"/>
      <c r="Z24" s="47"/>
      <c r="AA24" s="47"/>
      <c r="AB24" s="47"/>
      <c r="AC24" s="1"/>
    </row>
    <row r="25" spans="1:29" ht="14.65" thickBot="1" x14ac:dyDescent="0.5">
      <c r="B25" s="38"/>
      <c r="C25" s="39"/>
      <c r="D25" s="39"/>
      <c r="E25" s="39"/>
      <c r="F25" s="55"/>
      <c r="G25" s="20"/>
      <c r="H25" s="69"/>
      <c r="I25" s="20"/>
      <c r="J25" s="20"/>
      <c r="K25" s="46"/>
      <c r="L25" s="46"/>
      <c r="M25" s="46"/>
      <c r="N25" s="46"/>
      <c r="O25" s="46"/>
      <c r="P25" s="46"/>
      <c r="Q25" s="46"/>
      <c r="R25" s="46"/>
      <c r="S25" s="46"/>
      <c r="T25" s="105" t="e">
        <f>AVERAGE(K25:P25)</f>
        <v>#DIV/0!</v>
      </c>
      <c r="U25" s="25"/>
      <c r="V25" s="25" t="s">
        <v>68</v>
      </c>
      <c r="W25" s="25">
        <f>24*14</f>
        <v>336</v>
      </c>
      <c r="X25" s="25"/>
      <c r="Y25" s="25"/>
      <c r="Z25" s="25"/>
      <c r="AA25" s="25"/>
      <c r="AB25" s="25"/>
      <c r="AC25" s="1"/>
    </row>
    <row r="26" spans="1:29" x14ac:dyDescent="0.45">
      <c r="A26" t="s">
        <v>63</v>
      </c>
      <c r="B26" s="58">
        <v>5</v>
      </c>
      <c r="C26" s="59">
        <v>1</v>
      </c>
      <c r="D26" s="59">
        <v>8</v>
      </c>
      <c r="E26" s="59">
        <v>1</v>
      </c>
      <c r="F26" s="48">
        <v>2100</v>
      </c>
      <c r="G26" s="63">
        <v>1090</v>
      </c>
      <c r="H26" s="66">
        <v>45.1</v>
      </c>
      <c r="I26" s="63">
        <v>15</v>
      </c>
      <c r="J26" s="63">
        <v>2.1800000000000002</v>
      </c>
      <c r="K26" s="45"/>
      <c r="L26" s="45"/>
      <c r="M26" s="45"/>
      <c r="N26" s="45"/>
      <c r="O26" s="45"/>
      <c r="P26" s="45"/>
      <c r="Q26" s="45"/>
      <c r="R26" s="45"/>
      <c r="S26" s="45"/>
      <c r="T26" s="106"/>
      <c r="U26" s="47"/>
      <c r="V26" s="47" t="s">
        <v>69</v>
      </c>
      <c r="W26" s="47">
        <f>24*28</f>
        <v>672</v>
      </c>
      <c r="X26" s="47"/>
      <c r="Y26" s="47"/>
      <c r="Z26" s="47"/>
      <c r="AA26" s="47"/>
      <c r="AB26" s="47"/>
      <c r="AC26" s="1"/>
    </row>
    <row r="27" spans="1:29" ht="14.65" thickBot="1" x14ac:dyDescent="0.5">
      <c r="B27" s="60"/>
      <c r="C27" s="61"/>
      <c r="D27" s="61"/>
      <c r="E27" s="61"/>
      <c r="F27" s="50"/>
      <c r="G27" s="61"/>
      <c r="H27" s="67"/>
      <c r="I27" s="61"/>
      <c r="J27" s="61"/>
      <c r="K27" s="46">
        <f>K26/10</f>
        <v>0</v>
      </c>
      <c r="L27" s="46">
        <f>L26/20</f>
        <v>0</v>
      </c>
      <c r="M27" s="46">
        <f>M26/30</f>
        <v>0</v>
      </c>
      <c r="N27" s="46">
        <f>N26/40</f>
        <v>0</v>
      </c>
      <c r="O27" s="46">
        <f>O26/50</f>
        <v>0</v>
      </c>
      <c r="P27" s="46">
        <f>P26/60</f>
        <v>0</v>
      </c>
      <c r="Q27" s="46">
        <f>Q26/70</f>
        <v>0</v>
      </c>
      <c r="R27" s="46">
        <f>R26/77</f>
        <v>0</v>
      </c>
      <c r="S27" s="46"/>
      <c r="T27" s="107">
        <f>AVERAGE(K27:P27)</f>
        <v>0</v>
      </c>
      <c r="U27" s="25"/>
      <c r="V27" s="25"/>
      <c r="W27" s="25"/>
      <c r="X27" s="25"/>
      <c r="Y27" s="25"/>
      <c r="Z27" s="25"/>
      <c r="AA27" s="25"/>
      <c r="AB27" s="25"/>
      <c r="AC27" s="1"/>
    </row>
    <row r="28" spans="1:29" x14ac:dyDescent="0.45">
      <c r="A28" t="s">
        <v>63</v>
      </c>
      <c r="B28" s="151">
        <v>5</v>
      </c>
      <c r="C28" s="152">
        <v>1</v>
      </c>
      <c r="D28" s="152">
        <v>8</v>
      </c>
      <c r="E28" s="152">
        <v>1</v>
      </c>
      <c r="F28" s="153">
        <v>2100</v>
      </c>
      <c r="G28" s="154">
        <v>1088</v>
      </c>
      <c r="H28" s="155">
        <v>45.08</v>
      </c>
      <c r="I28" s="154">
        <v>25</v>
      </c>
      <c r="J28" s="154">
        <v>2.09</v>
      </c>
      <c r="K28" s="45"/>
      <c r="L28" s="45"/>
      <c r="M28" s="45"/>
      <c r="N28" s="45"/>
      <c r="O28" s="45"/>
      <c r="P28" s="45"/>
      <c r="Q28" s="45"/>
      <c r="R28" s="45"/>
      <c r="S28" s="45"/>
      <c r="T28" s="106"/>
      <c r="U28" s="47"/>
      <c r="V28" s="47"/>
      <c r="W28" s="47"/>
      <c r="X28" s="47"/>
      <c r="Y28" s="47"/>
      <c r="Z28" s="47"/>
      <c r="AA28" s="47"/>
      <c r="AB28" s="47"/>
      <c r="AC28" s="1"/>
    </row>
    <row r="29" spans="1:29" ht="14.65" thickBot="1" x14ac:dyDescent="0.5">
      <c r="B29" s="156"/>
      <c r="C29" s="157"/>
      <c r="D29" s="157"/>
      <c r="E29" s="157"/>
      <c r="F29" s="175"/>
      <c r="G29" s="157"/>
      <c r="H29" s="158"/>
      <c r="I29" s="157"/>
      <c r="J29" s="157"/>
      <c r="K29" s="46">
        <f>K28/10</f>
        <v>0</v>
      </c>
      <c r="L29" s="46">
        <f>L28/20</f>
        <v>0</v>
      </c>
      <c r="M29" s="46">
        <f>M28/30</f>
        <v>0</v>
      </c>
      <c r="N29" s="46">
        <f>N28/40</f>
        <v>0</v>
      </c>
      <c r="O29" s="46">
        <f>O28/50</f>
        <v>0</v>
      </c>
      <c r="P29" s="46">
        <f>P28/60</f>
        <v>0</v>
      </c>
      <c r="Q29" s="46">
        <f>Q28/70</f>
        <v>0</v>
      </c>
      <c r="R29" s="46">
        <f>R28/74</f>
        <v>0</v>
      </c>
      <c r="S29" s="46"/>
      <c r="T29" s="107">
        <f>AVERAGE(K29:Q29)</f>
        <v>0</v>
      </c>
      <c r="U29" s="25"/>
      <c r="V29" s="25"/>
      <c r="W29" s="25"/>
      <c r="X29" s="25"/>
      <c r="Y29" s="25"/>
      <c r="Z29" s="25"/>
      <c r="AA29" s="25"/>
      <c r="AB29" s="25"/>
      <c r="AC29" s="1"/>
    </row>
    <row r="30" spans="1:29" x14ac:dyDescent="0.45">
      <c r="A30" t="s">
        <v>63</v>
      </c>
      <c r="B30" s="58">
        <v>5</v>
      </c>
      <c r="C30" s="59">
        <v>1</v>
      </c>
      <c r="D30" s="59">
        <v>8</v>
      </c>
      <c r="E30" s="59">
        <v>1</v>
      </c>
      <c r="F30" s="48">
        <v>2100</v>
      </c>
      <c r="G30" s="63"/>
      <c r="H30" s="66"/>
      <c r="I30" s="63"/>
      <c r="J30" s="63"/>
      <c r="K30" s="45"/>
      <c r="L30" s="45"/>
      <c r="M30" s="45"/>
      <c r="N30" s="45"/>
      <c r="O30" s="45"/>
      <c r="P30" s="45"/>
      <c r="Q30" s="45"/>
      <c r="R30" s="45"/>
      <c r="S30" s="45"/>
      <c r="T30" s="106"/>
      <c r="U30" s="47"/>
      <c r="V30" s="47"/>
      <c r="W30" s="47"/>
      <c r="X30" s="47"/>
      <c r="Y30" s="47"/>
      <c r="Z30" s="47"/>
      <c r="AA30" s="47"/>
      <c r="AB30" s="47"/>
      <c r="AC30" s="1"/>
    </row>
    <row r="31" spans="1:29" ht="14.65" thickBot="1" x14ac:dyDescent="0.5">
      <c r="B31" s="60"/>
      <c r="C31" s="61"/>
      <c r="D31" s="61"/>
      <c r="E31" s="61"/>
      <c r="F31" s="50"/>
      <c r="G31" s="61"/>
      <c r="H31" s="67"/>
      <c r="I31" s="61"/>
      <c r="J31" s="61"/>
      <c r="K31" s="46"/>
      <c r="L31" s="46"/>
      <c r="M31" s="46"/>
      <c r="N31" s="46"/>
      <c r="O31" s="46"/>
      <c r="P31" s="46"/>
      <c r="Q31" s="46"/>
      <c r="R31" s="46"/>
      <c r="S31" s="46"/>
      <c r="T31" s="107" t="e">
        <f>AVERAGE(K31:S31)</f>
        <v>#DIV/0!</v>
      </c>
      <c r="U31" s="25"/>
      <c r="V31" s="25"/>
      <c r="W31" s="25"/>
      <c r="X31" s="25"/>
      <c r="Y31" s="25"/>
      <c r="Z31" s="25"/>
      <c r="AA31" s="25"/>
      <c r="AB31" s="25"/>
      <c r="AC31" s="1"/>
    </row>
    <row r="32" spans="1:29" x14ac:dyDescent="0.45">
      <c r="A32" t="s">
        <v>63</v>
      </c>
      <c r="B32" s="58">
        <v>5</v>
      </c>
      <c r="C32" s="59">
        <v>1</v>
      </c>
      <c r="D32" s="59">
        <v>4</v>
      </c>
      <c r="E32" s="59">
        <v>1</v>
      </c>
      <c r="F32" s="48">
        <v>2100</v>
      </c>
      <c r="G32" s="63">
        <v>885</v>
      </c>
      <c r="H32" s="66">
        <v>36.21</v>
      </c>
      <c r="I32" s="63">
        <v>30</v>
      </c>
      <c r="J32" s="63">
        <v>1.94</v>
      </c>
      <c r="K32" s="45"/>
      <c r="L32" s="45"/>
      <c r="M32" s="45"/>
      <c r="N32" s="45"/>
      <c r="O32" s="45"/>
      <c r="P32" s="45"/>
      <c r="Q32" s="45"/>
      <c r="R32" s="45"/>
      <c r="S32" s="45"/>
      <c r="T32" s="106"/>
      <c r="U32" s="47"/>
      <c r="V32" s="47"/>
      <c r="W32" s="47"/>
      <c r="X32" s="47"/>
      <c r="Y32" s="47"/>
      <c r="Z32" s="47"/>
      <c r="AA32" s="47"/>
      <c r="AB32" s="47"/>
      <c r="AC32" s="1"/>
    </row>
    <row r="33" spans="1:29" x14ac:dyDescent="0.45">
      <c r="B33" s="60"/>
      <c r="C33" s="61"/>
      <c r="D33" s="61"/>
      <c r="E33" s="61"/>
      <c r="F33" s="50"/>
      <c r="G33" s="61"/>
      <c r="H33" s="67"/>
      <c r="I33" s="61"/>
      <c r="J33" s="61"/>
      <c r="K33" s="46">
        <f>K32/10</f>
        <v>0</v>
      </c>
      <c r="L33" s="46">
        <f>L32/20</f>
        <v>0</v>
      </c>
      <c r="M33" s="46">
        <f>M32/30</f>
        <v>0</v>
      </c>
      <c r="N33" s="46">
        <f>N32/40</f>
        <v>0</v>
      </c>
      <c r="O33" s="46">
        <f>O32/50</f>
        <v>0</v>
      </c>
      <c r="P33" s="46"/>
      <c r="Q33" s="46"/>
      <c r="R33" s="46"/>
      <c r="S33" s="46"/>
      <c r="T33" s="107">
        <f>AVERAGE(K33:P33)</f>
        <v>0</v>
      </c>
      <c r="U33" s="25"/>
      <c r="V33" s="25"/>
      <c r="W33" s="25"/>
      <c r="X33" s="25"/>
      <c r="Y33" s="25"/>
      <c r="Z33" s="25"/>
      <c r="AA33" s="25"/>
      <c r="AB33" s="25"/>
      <c r="AC33" s="1"/>
    </row>
    <row r="34" spans="1:29" x14ac:dyDescent="0.45">
      <c r="A34" t="s">
        <v>63</v>
      </c>
      <c r="B34" s="159">
        <v>5</v>
      </c>
      <c r="C34" s="154">
        <v>1</v>
      </c>
      <c r="D34" s="154">
        <v>4</v>
      </c>
      <c r="E34" s="154">
        <v>1</v>
      </c>
      <c r="F34" s="160">
        <v>2100</v>
      </c>
      <c r="G34" s="154">
        <v>726</v>
      </c>
      <c r="H34" s="155">
        <v>30.06</v>
      </c>
      <c r="I34" s="154">
        <v>48</v>
      </c>
      <c r="J34" s="154">
        <v>2.17</v>
      </c>
      <c r="K34" s="154"/>
      <c r="L34" s="154"/>
      <c r="M34" s="154"/>
      <c r="N34" s="154"/>
      <c r="O34" s="154"/>
      <c r="P34" s="154"/>
      <c r="Q34" s="154"/>
      <c r="R34" s="154"/>
      <c r="S34" s="154"/>
      <c r="T34" s="199"/>
      <c r="U34" s="47"/>
      <c r="V34" s="47"/>
      <c r="W34" s="47"/>
      <c r="X34" s="47"/>
      <c r="Y34" s="47"/>
      <c r="Z34" s="47"/>
      <c r="AA34" s="47"/>
      <c r="AB34" s="47"/>
      <c r="AC34" s="1"/>
    </row>
    <row r="35" spans="1:29" x14ac:dyDescent="0.45">
      <c r="B35" s="156"/>
      <c r="C35" s="157"/>
      <c r="D35" s="157"/>
      <c r="E35" s="157"/>
      <c r="F35" s="175"/>
      <c r="G35" s="157"/>
      <c r="H35" s="158"/>
      <c r="I35" s="157"/>
      <c r="J35" s="157"/>
      <c r="K35" s="46">
        <f>K34/10</f>
        <v>0</v>
      </c>
      <c r="L35" s="46">
        <f>L34/20</f>
        <v>0</v>
      </c>
      <c r="M35" s="46">
        <f>M34/30</f>
        <v>0</v>
      </c>
      <c r="N35" s="46">
        <f>N34/40</f>
        <v>0</v>
      </c>
      <c r="O35" s="46">
        <f>O34/50</f>
        <v>0</v>
      </c>
      <c r="P35" s="46">
        <f>P34/60</f>
        <v>0</v>
      </c>
      <c r="Q35" s="158">
        <f>Q34/69</f>
        <v>0</v>
      </c>
      <c r="R35" s="158"/>
      <c r="S35" s="158"/>
      <c r="T35" s="200">
        <f>AVERAGE(K35:M35)</f>
        <v>0</v>
      </c>
      <c r="U35" s="25"/>
      <c r="V35" s="25"/>
      <c r="W35" s="25"/>
      <c r="X35" s="25"/>
      <c r="Y35" s="25"/>
      <c r="Z35" s="25"/>
      <c r="AA35" s="25"/>
      <c r="AB35" s="25"/>
      <c r="AC35" s="1"/>
    </row>
    <row r="36" spans="1:29" x14ac:dyDescent="0.45">
      <c r="A36" t="s">
        <v>63</v>
      </c>
      <c r="B36" s="62">
        <v>5</v>
      </c>
      <c r="C36" s="63">
        <v>1</v>
      </c>
      <c r="D36" s="63">
        <v>4</v>
      </c>
      <c r="E36" s="63">
        <v>1</v>
      </c>
      <c r="F36" s="52">
        <v>2100</v>
      </c>
      <c r="G36" s="63"/>
      <c r="H36" s="66"/>
      <c r="I36" s="63"/>
      <c r="J36" s="66"/>
      <c r="K36" s="45"/>
      <c r="L36" s="45"/>
      <c r="M36" s="45"/>
      <c r="N36" s="45"/>
      <c r="O36" s="45"/>
      <c r="P36" s="45"/>
      <c r="Q36" s="45"/>
      <c r="R36" s="45"/>
      <c r="S36" s="45"/>
      <c r="T36" s="108"/>
      <c r="U36" s="47"/>
      <c r="V36" s="47"/>
      <c r="W36" s="47"/>
      <c r="X36" s="47"/>
      <c r="Y36" s="47"/>
      <c r="Z36" s="47"/>
      <c r="AA36" s="47"/>
      <c r="AB36" s="47"/>
      <c r="AC36" s="1"/>
    </row>
    <row r="37" spans="1:29" x14ac:dyDescent="0.45">
      <c r="B37" s="60"/>
      <c r="C37" s="61"/>
      <c r="D37" s="61"/>
      <c r="E37" s="61"/>
      <c r="F37" s="50"/>
      <c r="G37" s="61"/>
      <c r="H37" s="67"/>
      <c r="I37" s="61"/>
      <c r="J37" s="61"/>
      <c r="K37" s="46"/>
      <c r="L37" s="46"/>
      <c r="M37" s="46"/>
      <c r="N37" s="46"/>
      <c r="O37" s="46"/>
      <c r="P37" s="46"/>
      <c r="Q37" s="46"/>
      <c r="R37" s="46"/>
      <c r="S37" s="46"/>
      <c r="T37" s="107" t="e">
        <f>AVERAGE(K37:P37)</f>
        <v>#DIV/0!</v>
      </c>
      <c r="U37" s="25"/>
      <c r="V37" s="25"/>
      <c r="W37" s="25"/>
      <c r="X37" s="25"/>
      <c r="Y37" s="25"/>
      <c r="Z37" s="25"/>
      <c r="AA37" s="25"/>
      <c r="AB37" s="25"/>
      <c r="AC37" s="1"/>
    </row>
    <row r="38" spans="1:29" x14ac:dyDescent="0.45">
      <c r="A38" t="s">
        <v>63</v>
      </c>
      <c r="B38" s="62">
        <v>5</v>
      </c>
      <c r="C38" s="63">
        <v>1</v>
      </c>
      <c r="D38" s="63">
        <v>4</v>
      </c>
      <c r="E38" s="63">
        <v>1</v>
      </c>
      <c r="F38" s="52">
        <v>2100</v>
      </c>
      <c r="G38" s="63"/>
      <c r="H38" s="66"/>
      <c r="I38" s="63"/>
      <c r="J38" s="63"/>
      <c r="K38" s="45"/>
      <c r="L38" s="45"/>
      <c r="M38" s="45"/>
      <c r="N38" s="45"/>
      <c r="O38" s="45"/>
      <c r="P38" s="45"/>
      <c r="Q38" s="45"/>
      <c r="R38" s="45"/>
      <c r="S38" s="45"/>
      <c r="T38" s="108"/>
      <c r="U38" s="47"/>
      <c r="V38" s="47"/>
      <c r="W38" s="47"/>
      <c r="X38" s="47"/>
      <c r="Y38" s="47"/>
      <c r="Z38" s="47"/>
      <c r="AA38" s="47"/>
      <c r="AB38" s="47"/>
      <c r="AC38" s="1"/>
    </row>
    <row r="39" spans="1:29" x14ac:dyDescent="0.45">
      <c r="B39" s="60"/>
      <c r="C39" s="61"/>
      <c r="D39" s="61"/>
      <c r="E39" s="61"/>
      <c r="F39" s="50"/>
      <c r="G39" s="61"/>
      <c r="H39" s="67"/>
      <c r="I39" s="61"/>
      <c r="J39" s="61"/>
      <c r="K39" s="46"/>
      <c r="L39" s="46"/>
      <c r="M39" s="46"/>
      <c r="N39" s="46"/>
      <c r="O39" s="46"/>
      <c r="P39" s="46"/>
      <c r="Q39" s="46"/>
      <c r="R39" s="46"/>
      <c r="S39" s="46"/>
      <c r="T39" s="107" t="e">
        <f>AVERAGE(K39:P39)</f>
        <v>#DIV/0!</v>
      </c>
      <c r="U39" s="25"/>
      <c r="V39" s="25"/>
      <c r="W39" s="25"/>
      <c r="X39" s="25"/>
      <c r="Y39" s="25"/>
      <c r="Z39" s="25"/>
      <c r="AA39" s="25"/>
      <c r="AB39" s="25"/>
      <c r="AC39" s="1"/>
    </row>
    <row r="40" spans="1:29" x14ac:dyDescent="0.45">
      <c r="A40" t="s">
        <v>63</v>
      </c>
      <c r="B40" s="62">
        <v>5</v>
      </c>
      <c r="C40" s="63">
        <v>1</v>
      </c>
      <c r="D40" s="63">
        <v>4</v>
      </c>
      <c r="E40" s="63">
        <v>1</v>
      </c>
      <c r="F40" s="52">
        <v>2100</v>
      </c>
      <c r="G40" s="63"/>
      <c r="H40" s="66"/>
      <c r="I40" s="63"/>
      <c r="J40" s="63"/>
      <c r="K40" s="45"/>
      <c r="L40" s="45"/>
      <c r="M40" s="45"/>
      <c r="N40" s="45"/>
      <c r="O40" s="45"/>
      <c r="P40" s="45"/>
      <c r="Q40" s="45"/>
      <c r="R40" s="45"/>
      <c r="S40" s="45"/>
      <c r="T40" s="108"/>
      <c r="U40" s="47"/>
      <c r="V40" s="47"/>
      <c r="W40" s="47"/>
      <c r="X40" s="47"/>
      <c r="Y40" s="47"/>
      <c r="Z40" s="47"/>
      <c r="AA40" s="47"/>
      <c r="AB40" s="47"/>
      <c r="AC40" s="1"/>
    </row>
    <row r="41" spans="1:29" ht="14.65" thickBot="1" x14ac:dyDescent="0.5">
      <c r="B41" s="64"/>
      <c r="C41" s="65"/>
      <c r="D41" s="65"/>
      <c r="E41" s="65"/>
      <c r="F41" s="55"/>
      <c r="G41" s="61"/>
      <c r="H41" s="67"/>
      <c r="I41" s="61"/>
      <c r="J41" s="61"/>
      <c r="K41" s="46"/>
      <c r="L41" s="46"/>
      <c r="M41" s="46"/>
      <c r="N41" s="46"/>
      <c r="O41" s="46"/>
      <c r="P41" s="46"/>
      <c r="Q41" s="46"/>
      <c r="R41" s="46"/>
      <c r="S41" s="46"/>
      <c r="T41" s="109" t="e">
        <f>AVERAGE(K41:O41)</f>
        <v>#DIV/0!</v>
      </c>
      <c r="U41" s="25"/>
      <c r="V41" s="25"/>
      <c r="W41" s="25"/>
      <c r="X41" s="25"/>
      <c r="Y41" s="25"/>
      <c r="Z41" s="25"/>
      <c r="AA41" s="25"/>
      <c r="AB41" s="25"/>
      <c r="AC41" s="1"/>
    </row>
    <row r="45" spans="1:29" ht="14.65" thickBot="1" x14ac:dyDescent="0.5">
      <c r="B45" s="4" t="s">
        <v>1</v>
      </c>
      <c r="C45" s="4" t="s">
        <v>2</v>
      </c>
      <c r="D45" s="4" t="s">
        <v>62</v>
      </c>
      <c r="E45" s="4" t="s">
        <v>11</v>
      </c>
      <c r="F45" s="3" t="s">
        <v>67</v>
      </c>
      <c r="G45" s="5" t="s">
        <v>6</v>
      </c>
      <c r="H45" s="6" t="s">
        <v>54</v>
      </c>
      <c r="I45" s="5" t="s">
        <v>7</v>
      </c>
      <c r="J45" s="5" t="s">
        <v>8</v>
      </c>
      <c r="K45" s="1" t="s">
        <v>38</v>
      </c>
      <c r="L45" s="1" t="s">
        <v>30</v>
      </c>
      <c r="M45" s="1" t="s">
        <v>31</v>
      </c>
      <c r="N45" s="1" t="s">
        <v>32</v>
      </c>
      <c r="O45" s="1" t="s">
        <v>33</v>
      </c>
      <c r="P45" s="1" t="s">
        <v>37</v>
      </c>
      <c r="Q45" s="1" t="s">
        <v>34</v>
      </c>
      <c r="R45" s="1" t="s">
        <v>36</v>
      </c>
      <c r="S45" s="1" t="s">
        <v>35</v>
      </c>
      <c r="T45" s="1" t="s">
        <v>66</v>
      </c>
    </row>
    <row r="46" spans="1:29" x14ac:dyDescent="0.45">
      <c r="A46" t="s">
        <v>61</v>
      </c>
      <c r="B46" s="82">
        <v>4</v>
      </c>
      <c r="C46" s="83">
        <v>1</v>
      </c>
      <c r="D46" s="83">
        <v>8</v>
      </c>
      <c r="E46" s="116">
        <v>1</v>
      </c>
      <c r="F46" s="9" t="s">
        <v>24</v>
      </c>
      <c r="G46" s="87">
        <v>2395</v>
      </c>
      <c r="H46" s="90">
        <v>99.19</v>
      </c>
      <c r="I46" s="87">
        <v>7</v>
      </c>
      <c r="J46" s="112">
        <v>1.93</v>
      </c>
      <c r="K46" s="1">
        <v>216</v>
      </c>
      <c r="L46" s="1">
        <v>318</v>
      </c>
      <c r="M46" s="1">
        <v>500</v>
      </c>
      <c r="N46" s="1">
        <v>890</v>
      </c>
      <c r="O46" s="1">
        <v>1005</v>
      </c>
      <c r="P46" s="1">
        <v>1101</v>
      </c>
      <c r="Q46" s="1">
        <v>1203</v>
      </c>
      <c r="R46" s="1">
        <v>1449</v>
      </c>
      <c r="S46" s="1">
        <v>1832</v>
      </c>
      <c r="T46" s="185"/>
      <c r="V46">
        <f t="shared" ref="V46:AC46" si="0">L46-K46</f>
        <v>102</v>
      </c>
      <c r="W46">
        <f t="shared" si="0"/>
        <v>182</v>
      </c>
      <c r="X46">
        <f t="shared" si="0"/>
        <v>390</v>
      </c>
      <c r="Y46">
        <f t="shared" si="0"/>
        <v>115</v>
      </c>
      <c r="Z46">
        <f t="shared" si="0"/>
        <v>96</v>
      </c>
      <c r="AA46">
        <f t="shared" si="0"/>
        <v>102</v>
      </c>
      <c r="AB46">
        <f t="shared" si="0"/>
        <v>246</v>
      </c>
      <c r="AC46">
        <f t="shared" si="0"/>
        <v>383</v>
      </c>
    </row>
    <row r="47" spans="1:29" x14ac:dyDescent="0.45">
      <c r="B47" s="111"/>
      <c r="C47" s="110"/>
      <c r="D47" s="110"/>
      <c r="E47" s="119"/>
      <c r="F47" s="15"/>
      <c r="G47" s="110"/>
      <c r="H47" s="113"/>
      <c r="I47" s="110"/>
      <c r="J47" s="114"/>
      <c r="K47" s="6">
        <f>K46/10</f>
        <v>21.6</v>
      </c>
      <c r="L47" s="6">
        <f>L46/20</f>
        <v>15.9</v>
      </c>
      <c r="M47" s="6">
        <f>M46/30</f>
        <v>16.666666666666668</v>
      </c>
      <c r="N47" s="6">
        <f>N46/40</f>
        <v>22.25</v>
      </c>
      <c r="O47" s="6">
        <f>O46/50</f>
        <v>20.100000000000001</v>
      </c>
      <c r="P47" s="6">
        <f>P46/60</f>
        <v>18.350000000000001</v>
      </c>
      <c r="Q47" s="6">
        <f>Q46/70</f>
        <v>17.185714285714287</v>
      </c>
      <c r="R47" s="6">
        <f>R46/80</f>
        <v>18.112500000000001</v>
      </c>
      <c r="S47" s="6">
        <f>S46/90</f>
        <v>20.355555555555554</v>
      </c>
      <c r="T47" s="186">
        <f>AVERAGE(K47:S47)</f>
        <v>18.946715167548504</v>
      </c>
      <c r="U47" s="31"/>
    </row>
    <row r="48" spans="1:29" x14ac:dyDescent="0.45">
      <c r="A48" t="s">
        <v>61</v>
      </c>
      <c r="B48" s="86">
        <v>4</v>
      </c>
      <c r="C48" s="87">
        <v>1</v>
      </c>
      <c r="D48" s="87">
        <v>8</v>
      </c>
      <c r="E48" s="137">
        <v>1</v>
      </c>
      <c r="F48" s="9" t="s">
        <v>24</v>
      </c>
      <c r="G48" s="87">
        <v>1639</v>
      </c>
      <c r="H48" s="90">
        <v>68.069999999999993</v>
      </c>
      <c r="I48" s="87">
        <v>2</v>
      </c>
      <c r="J48" s="112">
        <v>1.76</v>
      </c>
      <c r="K48" s="1">
        <v>404</v>
      </c>
      <c r="L48" s="1">
        <v>502</v>
      </c>
      <c r="M48" s="1">
        <v>593</v>
      </c>
      <c r="N48" s="1">
        <v>654</v>
      </c>
      <c r="O48" s="1">
        <v>727</v>
      </c>
      <c r="P48" s="1">
        <v>795</v>
      </c>
      <c r="Q48" s="1">
        <v>881</v>
      </c>
      <c r="R48" s="1">
        <v>949</v>
      </c>
      <c r="S48" s="1">
        <v>1067</v>
      </c>
      <c r="T48" s="187"/>
      <c r="V48">
        <f>L48-K48</f>
        <v>98</v>
      </c>
      <c r="W48">
        <f t="shared" ref="W48" si="1">M48-L48</f>
        <v>91</v>
      </c>
      <c r="X48">
        <f t="shared" ref="X48" si="2">N48-M48</f>
        <v>61</v>
      </c>
      <c r="Y48">
        <f t="shared" ref="Y48" si="3">O48-N48</f>
        <v>73</v>
      </c>
      <c r="Z48">
        <f t="shared" ref="Z48" si="4">P48-O48</f>
        <v>68</v>
      </c>
      <c r="AA48">
        <f t="shared" ref="AA48" si="5">Q48-P48</f>
        <v>86</v>
      </c>
      <c r="AB48">
        <f t="shared" ref="AB48" si="6">R48-Q48</f>
        <v>68</v>
      </c>
      <c r="AC48">
        <f t="shared" ref="AC48" si="7">S48-R48</f>
        <v>118</v>
      </c>
    </row>
    <row r="49" spans="1:30" ht="14.65" thickBot="1" x14ac:dyDescent="0.5">
      <c r="B49" s="111"/>
      <c r="C49" s="110"/>
      <c r="D49" s="110"/>
      <c r="E49" s="119"/>
      <c r="F49" s="15"/>
      <c r="G49" s="110"/>
      <c r="H49" s="113"/>
      <c r="I49" s="110"/>
      <c r="J49" s="114"/>
      <c r="K49" s="6">
        <f>K48/10</f>
        <v>40.4</v>
      </c>
      <c r="L49" s="6">
        <f>L48/20</f>
        <v>25.1</v>
      </c>
      <c r="M49" s="6">
        <f>M48/30</f>
        <v>19.766666666666666</v>
      </c>
      <c r="N49" s="6">
        <f>N48/40</f>
        <v>16.350000000000001</v>
      </c>
      <c r="O49" s="6">
        <f>O48/50</f>
        <v>14.54</v>
      </c>
      <c r="P49" s="6">
        <f>P48/60</f>
        <v>13.25</v>
      </c>
      <c r="Q49" s="6">
        <f>Q48/70</f>
        <v>12.585714285714285</v>
      </c>
      <c r="R49" s="6">
        <f>R48/80</f>
        <v>11.862500000000001</v>
      </c>
      <c r="S49" s="6">
        <f>S48/90</f>
        <v>11.855555555555556</v>
      </c>
      <c r="T49" s="186">
        <f>AVERAGE(K49:S49)</f>
        <v>18.412270723104058</v>
      </c>
      <c r="U49" s="31"/>
    </row>
    <row r="50" spans="1:30" x14ac:dyDescent="0.45">
      <c r="A50" t="s">
        <v>61</v>
      </c>
      <c r="B50" s="82">
        <v>4</v>
      </c>
      <c r="C50" s="83">
        <v>1</v>
      </c>
      <c r="D50" s="83">
        <v>8</v>
      </c>
      <c r="E50" s="116">
        <v>1</v>
      </c>
      <c r="F50" s="34" t="s">
        <v>24</v>
      </c>
      <c r="G50" s="83">
        <v>1470</v>
      </c>
      <c r="H50" s="115">
        <v>61.06</v>
      </c>
      <c r="I50" s="83">
        <v>16</v>
      </c>
      <c r="J50" s="116">
        <v>1.89</v>
      </c>
      <c r="K50" s="1">
        <v>237</v>
      </c>
      <c r="L50" s="1">
        <v>336</v>
      </c>
      <c r="M50" s="1">
        <v>388</v>
      </c>
      <c r="N50" s="1">
        <v>422</v>
      </c>
      <c r="O50" s="1">
        <v>505</v>
      </c>
      <c r="P50" s="1">
        <v>593</v>
      </c>
      <c r="Q50" s="1">
        <v>711</v>
      </c>
      <c r="R50" s="1">
        <v>969</v>
      </c>
      <c r="S50" s="1"/>
      <c r="T50" s="187"/>
      <c r="V50">
        <f>L50-K50</f>
        <v>99</v>
      </c>
      <c r="W50">
        <f t="shared" ref="W50" si="8">M50-L50</f>
        <v>52</v>
      </c>
      <c r="X50">
        <f t="shared" ref="X50" si="9">N50-M50</f>
        <v>34</v>
      </c>
      <c r="Y50">
        <f t="shared" ref="Y50" si="10">O50-N50</f>
        <v>83</v>
      </c>
      <c r="Z50">
        <f t="shared" ref="Z50" si="11">P50-O50</f>
        <v>88</v>
      </c>
      <c r="AA50">
        <f t="shared" ref="AA50" si="12">Q50-P50</f>
        <v>118</v>
      </c>
      <c r="AB50">
        <f t="shared" ref="AB50" si="13">R50-Q50</f>
        <v>258</v>
      </c>
      <c r="AC50">
        <f t="shared" ref="AC50" si="14">S50-R50</f>
        <v>-969</v>
      </c>
    </row>
    <row r="51" spans="1:30" ht="14.65" thickBot="1" x14ac:dyDescent="0.5">
      <c r="B51" s="88"/>
      <c r="C51" s="89"/>
      <c r="D51" s="89"/>
      <c r="E51" s="118"/>
      <c r="F51" s="40"/>
      <c r="G51" s="89"/>
      <c r="H51" s="117"/>
      <c r="I51" s="89"/>
      <c r="J51" s="118"/>
      <c r="K51" s="6">
        <f>K50/10</f>
        <v>23.7</v>
      </c>
      <c r="L51" s="6">
        <f>L50/20</f>
        <v>16.8</v>
      </c>
      <c r="M51" s="6">
        <f>M50/30</f>
        <v>12.933333333333334</v>
      </c>
      <c r="N51" s="6">
        <f>N50/40</f>
        <v>10.55</v>
      </c>
      <c r="O51" s="6">
        <f>O50/50</f>
        <v>10.1</v>
      </c>
      <c r="P51" s="6">
        <f>P50/60</f>
        <v>9.8833333333333329</v>
      </c>
      <c r="Q51" s="6">
        <f>Q50/70</f>
        <v>10.157142857142857</v>
      </c>
      <c r="R51" s="6">
        <f>R50/80</f>
        <v>12.112500000000001</v>
      </c>
      <c r="S51" s="6"/>
      <c r="T51" s="186">
        <f>AVERAGE(K51:R51)</f>
        <v>13.279538690476191</v>
      </c>
    </row>
    <row r="52" spans="1:30" x14ac:dyDescent="0.45">
      <c r="A52" t="s">
        <v>61</v>
      </c>
      <c r="B52" s="82">
        <v>4</v>
      </c>
      <c r="C52" s="83">
        <v>1</v>
      </c>
      <c r="D52" s="83">
        <v>4</v>
      </c>
      <c r="E52" s="116">
        <v>1</v>
      </c>
      <c r="F52" s="34" t="s">
        <v>24</v>
      </c>
      <c r="G52" s="83">
        <v>1298</v>
      </c>
      <c r="H52" s="115">
        <v>54.02</v>
      </c>
      <c r="I52" s="83">
        <v>2</v>
      </c>
      <c r="J52" s="116">
        <v>1.82</v>
      </c>
      <c r="K52" s="1">
        <v>183</v>
      </c>
      <c r="L52" s="1">
        <v>297</v>
      </c>
      <c r="M52" s="1">
        <v>393</v>
      </c>
      <c r="N52" s="1">
        <v>465</v>
      </c>
      <c r="O52" s="1">
        <v>554</v>
      </c>
      <c r="P52" s="1">
        <v>596</v>
      </c>
      <c r="Q52" s="1">
        <v>652</v>
      </c>
      <c r="R52" s="1">
        <v>696</v>
      </c>
      <c r="S52" s="1">
        <v>792</v>
      </c>
      <c r="T52" s="187"/>
      <c r="V52">
        <f>L52-K52</f>
        <v>114</v>
      </c>
      <c r="W52">
        <f t="shared" ref="W52" si="15">M52-L52</f>
        <v>96</v>
      </c>
      <c r="X52">
        <f t="shared" ref="X52" si="16">N52-M52</f>
        <v>72</v>
      </c>
      <c r="Y52">
        <f t="shared" ref="Y52" si="17">O52-N52</f>
        <v>89</v>
      </c>
      <c r="Z52">
        <f t="shared" ref="Z52" si="18">P52-O52</f>
        <v>42</v>
      </c>
      <c r="AA52">
        <f t="shared" ref="AA52" si="19">Q52-P52</f>
        <v>56</v>
      </c>
      <c r="AB52">
        <f t="shared" ref="AB52" si="20">R52-Q52</f>
        <v>44</v>
      </c>
      <c r="AC52">
        <f t="shared" ref="AC52" si="21">S52-R52</f>
        <v>96</v>
      </c>
    </row>
    <row r="53" spans="1:30" ht="14.65" thickBot="1" x14ac:dyDescent="0.5">
      <c r="B53" s="111"/>
      <c r="C53" s="110"/>
      <c r="D53" s="110"/>
      <c r="E53" s="119"/>
      <c r="F53" s="15"/>
      <c r="G53" s="110"/>
      <c r="H53" s="113"/>
      <c r="I53" s="110"/>
      <c r="J53" s="119"/>
      <c r="K53" s="6">
        <f>K52/10</f>
        <v>18.3</v>
      </c>
      <c r="L53" s="6">
        <f>L52/20</f>
        <v>14.85</v>
      </c>
      <c r="M53" s="6">
        <f>M52/30</f>
        <v>13.1</v>
      </c>
      <c r="N53" s="6">
        <f>N52/40</f>
        <v>11.625</v>
      </c>
      <c r="O53" s="6">
        <f>O52/50</f>
        <v>11.08</v>
      </c>
      <c r="P53" s="6">
        <f>P52/60</f>
        <v>9.9333333333333336</v>
      </c>
      <c r="Q53" s="6">
        <f>Q52/70</f>
        <v>9.3142857142857149</v>
      </c>
      <c r="R53" s="6">
        <f>R52/80</f>
        <v>8.6999999999999993</v>
      </c>
      <c r="S53" s="6">
        <f>S52/90</f>
        <v>8.8000000000000007</v>
      </c>
      <c r="T53" s="186">
        <f>AVERAGE(K53:S53)</f>
        <v>11.744735449735451</v>
      </c>
      <c r="U53" s="31"/>
    </row>
    <row r="54" spans="1:30" x14ac:dyDescent="0.45">
      <c r="A54" s="30" t="s">
        <v>63</v>
      </c>
      <c r="B54" s="82"/>
      <c r="C54" s="83"/>
      <c r="D54" s="83"/>
      <c r="E54" s="116"/>
      <c r="F54" s="44"/>
      <c r="G54" s="83"/>
      <c r="H54" s="115"/>
      <c r="I54" s="83"/>
      <c r="J54" s="116"/>
      <c r="K54" s="1"/>
      <c r="L54" s="1"/>
      <c r="M54" s="1"/>
      <c r="N54" s="1"/>
      <c r="O54" s="1"/>
      <c r="P54" s="1"/>
      <c r="Q54" s="1"/>
      <c r="R54" s="1"/>
      <c r="S54" s="1"/>
      <c r="T54" s="187"/>
      <c r="V54">
        <f>L54-K54</f>
        <v>0</v>
      </c>
      <c r="W54">
        <f t="shared" ref="W54" si="22">M54-L54</f>
        <v>0</v>
      </c>
      <c r="X54">
        <f t="shared" ref="X54" si="23">N54-M54</f>
        <v>0</v>
      </c>
      <c r="Y54">
        <f t="shared" ref="Y54" si="24">O54-N54</f>
        <v>0</v>
      </c>
      <c r="Z54">
        <f t="shared" ref="Z54" si="25">P54-O54</f>
        <v>0</v>
      </c>
      <c r="AA54">
        <f t="shared" ref="AA54" si="26">Q54-P54</f>
        <v>0</v>
      </c>
      <c r="AB54">
        <f t="shared" ref="AB54" si="27">R54-Q54</f>
        <v>0</v>
      </c>
      <c r="AC54">
        <f t="shared" ref="AC54" si="28">S54-R54</f>
        <v>0</v>
      </c>
    </row>
    <row r="55" spans="1:30" ht="14.65" thickBot="1" x14ac:dyDescent="0.5">
      <c r="B55" s="88"/>
      <c r="C55" s="89"/>
      <c r="D55" s="89"/>
      <c r="E55" s="118"/>
      <c r="F55" s="40"/>
      <c r="G55" s="89"/>
      <c r="H55" s="117"/>
      <c r="I55" s="89"/>
      <c r="J55" s="118"/>
      <c r="K55" s="29"/>
      <c r="L55" s="29"/>
      <c r="M55" s="29"/>
      <c r="N55" s="29"/>
      <c r="O55" s="29"/>
      <c r="P55" s="29"/>
      <c r="Q55" s="29"/>
      <c r="R55" s="29"/>
      <c r="S55" s="29"/>
      <c r="T55" s="188"/>
    </row>
    <row r="56" spans="1:30" ht="14.65" thickBot="1" x14ac:dyDescent="0.5">
      <c r="A56" t="s">
        <v>63</v>
      </c>
      <c r="B56" s="74">
        <v>4.5</v>
      </c>
      <c r="C56" s="75">
        <v>1</v>
      </c>
      <c r="D56" s="75">
        <v>8</v>
      </c>
      <c r="E56" s="138">
        <v>1</v>
      </c>
      <c r="F56" s="44">
        <v>2100</v>
      </c>
      <c r="G56" s="79">
        <v>964</v>
      </c>
      <c r="H56" s="121">
        <v>40.04</v>
      </c>
      <c r="I56" s="79">
        <v>57</v>
      </c>
      <c r="J56" s="122">
        <v>2</v>
      </c>
      <c r="K56" s="1"/>
      <c r="L56" s="1"/>
      <c r="M56" s="1"/>
      <c r="N56" s="1"/>
      <c r="O56" s="1"/>
      <c r="P56" s="1"/>
      <c r="Q56" s="1"/>
      <c r="R56" s="1"/>
      <c r="S56" s="1"/>
    </row>
    <row r="57" spans="1:30" ht="14.65" thickBot="1" x14ac:dyDescent="0.5">
      <c r="B57" s="76"/>
      <c r="C57" s="77"/>
      <c r="D57" s="77"/>
      <c r="E57" s="139"/>
      <c r="F57" s="40"/>
      <c r="G57" s="81"/>
      <c r="H57" s="123"/>
      <c r="I57" s="81"/>
      <c r="J57" s="124"/>
      <c r="K57" s="6">
        <f>K56/10</f>
        <v>0</v>
      </c>
      <c r="L57" s="6">
        <f>L56/20</f>
        <v>0</v>
      </c>
      <c r="M57" s="6">
        <f>M56/30</f>
        <v>0</v>
      </c>
      <c r="N57" s="6">
        <f>N56/40</f>
        <v>0</v>
      </c>
      <c r="O57" s="6">
        <f>O56/50</f>
        <v>0</v>
      </c>
      <c r="P57" s="6"/>
      <c r="Q57" s="29"/>
      <c r="R57" s="29"/>
      <c r="S57" s="29"/>
      <c r="T57" s="125"/>
      <c r="W57">
        <v>102</v>
      </c>
      <c r="X57">
        <v>182</v>
      </c>
      <c r="Y57">
        <v>390</v>
      </c>
      <c r="Z57">
        <v>115</v>
      </c>
      <c r="AA57">
        <v>96</v>
      </c>
      <c r="AB57">
        <v>102</v>
      </c>
      <c r="AC57">
        <v>246</v>
      </c>
      <c r="AD57">
        <v>383</v>
      </c>
    </row>
    <row r="58" spans="1:30" ht="14.65" thickBot="1" x14ac:dyDescent="0.5">
      <c r="A58" t="s">
        <v>63</v>
      </c>
      <c r="B58" s="74">
        <v>4.5</v>
      </c>
      <c r="C58" s="75">
        <v>1</v>
      </c>
      <c r="D58" s="75">
        <v>8</v>
      </c>
      <c r="E58" s="138">
        <v>1</v>
      </c>
      <c r="F58" s="44">
        <v>1100</v>
      </c>
      <c r="G58" s="35">
        <v>1182</v>
      </c>
      <c r="H58" s="36">
        <v>49.06</v>
      </c>
      <c r="I58" s="35">
        <v>3</v>
      </c>
      <c r="J58" s="37">
        <v>1.82</v>
      </c>
      <c r="K58" s="1"/>
      <c r="L58" s="1"/>
      <c r="M58" s="1"/>
      <c r="N58" s="1"/>
      <c r="O58" s="1"/>
      <c r="P58" s="1"/>
      <c r="Q58" s="1"/>
      <c r="R58" s="1"/>
      <c r="S58" s="1"/>
    </row>
    <row r="59" spans="1:30" ht="14.65" thickBot="1" x14ac:dyDescent="0.5">
      <c r="B59" s="76"/>
      <c r="C59" s="77"/>
      <c r="D59" s="77"/>
      <c r="E59" s="139"/>
      <c r="F59" s="40"/>
      <c r="G59" s="81"/>
      <c r="H59" s="123"/>
      <c r="I59" s="81"/>
      <c r="J59" s="124"/>
      <c r="K59" s="6">
        <f>K58/10</f>
        <v>0</v>
      </c>
      <c r="L59" s="6">
        <f>L58/20</f>
        <v>0</v>
      </c>
      <c r="M59" s="6">
        <f>M58/30</f>
        <v>0</v>
      </c>
      <c r="N59" s="6">
        <f>N58/40</f>
        <v>0</v>
      </c>
      <c r="O59" s="6">
        <f>O58/50</f>
        <v>0</v>
      </c>
      <c r="P59" s="6">
        <f>P58/60</f>
        <v>0</v>
      </c>
      <c r="Q59" s="6">
        <f>Q58/70</f>
        <v>0</v>
      </c>
      <c r="R59" s="6">
        <f>R58/80</f>
        <v>0</v>
      </c>
      <c r="S59" s="6">
        <f>S58/90</f>
        <v>0</v>
      </c>
      <c r="T59" s="125"/>
      <c r="W59">
        <v>102</v>
      </c>
      <c r="X59">
        <v>182</v>
      </c>
      <c r="Y59">
        <v>390</v>
      </c>
      <c r="Z59">
        <v>115</v>
      </c>
      <c r="AA59">
        <v>96</v>
      </c>
      <c r="AB59">
        <v>102</v>
      </c>
      <c r="AC59">
        <v>246</v>
      </c>
      <c r="AD59">
        <v>383</v>
      </c>
    </row>
    <row r="60" spans="1:30" x14ac:dyDescent="0.45">
      <c r="A60" t="s">
        <v>63</v>
      </c>
      <c r="B60" s="151">
        <v>4</v>
      </c>
      <c r="C60" s="152">
        <v>1</v>
      </c>
      <c r="D60" s="152">
        <v>8</v>
      </c>
      <c r="E60" s="163">
        <v>1</v>
      </c>
      <c r="F60" s="169">
        <v>2100</v>
      </c>
      <c r="G60" s="152">
        <v>1025</v>
      </c>
      <c r="H60" s="170">
        <v>42.17</v>
      </c>
      <c r="I60" s="152">
        <v>40</v>
      </c>
      <c r="J60" s="163">
        <v>2.04</v>
      </c>
      <c r="K60" s="25"/>
      <c r="L60" s="25"/>
      <c r="M60" s="25"/>
      <c r="N60" s="25"/>
      <c r="O60" s="25"/>
      <c r="P60" s="25"/>
      <c r="Q60" s="25"/>
      <c r="R60" s="25"/>
      <c r="S60" s="25"/>
      <c r="T60" s="126"/>
      <c r="W60">
        <v>98</v>
      </c>
      <c r="X60">
        <v>91</v>
      </c>
      <c r="Y60">
        <v>61</v>
      </c>
      <c r="Z60">
        <v>73</v>
      </c>
      <c r="AA60">
        <v>68</v>
      </c>
      <c r="AB60">
        <v>86</v>
      </c>
      <c r="AC60">
        <v>68</v>
      </c>
      <c r="AD60">
        <v>118</v>
      </c>
    </row>
    <row r="61" spans="1:30" ht="14.65" thickBot="1" x14ac:dyDescent="0.5">
      <c r="B61" s="161"/>
      <c r="C61" s="162"/>
      <c r="D61" s="162"/>
      <c r="E61" s="171"/>
      <c r="F61" s="162"/>
      <c r="G61" s="162"/>
      <c r="H61" s="172"/>
      <c r="I61" s="162"/>
      <c r="J61" s="171"/>
      <c r="K61" s="26">
        <f>K60/10</f>
        <v>0</v>
      </c>
      <c r="L61" s="26">
        <f>L60/18</f>
        <v>0</v>
      </c>
      <c r="M61" s="26"/>
      <c r="N61" s="26"/>
      <c r="O61" s="26"/>
      <c r="P61" s="26"/>
      <c r="Q61" s="26"/>
      <c r="R61" s="26"/>
      <c r="S61" s="26"/>
      <c r="T61" s="127">
        <f>AVERAGE(K61:P61)</f>
        <v>0</v>
      </c>
      <c r="W61">
        <v>99</v>
      </c>
      <c r="X61">
        <v>52</v>
      </c>
      <c r="Y61">
        <v>34</v>
      </c>
      <c r="Z61">
        <v>83</v>
      </c>
      <c r="AA61">
        <v>88</v>
      </c>
      <c r="AB61">
        <v>118</v>
      </c>
      <c r="AC61">
        <v>258</v>
      </c>
    </row>
    <row r="62" spans="1:30" x14ac:dyDescent="0.45">
      <c r="A62" t="s">
        <v>63</v>
      </c>
      <c r="B62" s="78">
        <v>4</v>
      </c>
      <c r="C62" s="79">
        <v>1</v>
      </c>
      <c r="D62" s="79">
        <v>8</v>
      </c>
      <c r="E62" s="122">
        <v>1</v>
      </c>
      <c r="F62" s="44">
        <v>1100</v>
      </c>
      <c r="G62" s="152">
        <v>3366</v>
      </c>
      <c r="H62" s="170">
        <v>140.06</v>
      </c>
      <c r="I62" s="152">
        <v>8</v>
      </c>
      <c r="J62" s="163">
        <v>1.76</v>
      </c>
      <c r="K62" s="25"/>
      <c r="L62" s="25"/>
      <c r="M62" s="25"/>
      <c r="N62" s="25"/>
      <c r="O62" s="25"/>
      <c r="P62" s="25"/>
      <c r="Q62" s="25"/>
      <c r="R62" s="25"/>
      <c r="S62" s="25"/>
      <c r="T62" s="126"/>
      <c r="W62">
        <v>79</v>
      </c>
      <c r="X62">
        <v>32</v>
      </c>
      <c r="Y62">
        <v>41</v>
      </c>
      <c r="Z62">
        <v>32</v>
      </c>
      <c r="AA62">
        <v>42</v>
      </c>
      <c r="AB62">
        <v>29</v>
      </c>
      <c r="AC62">
        <v>81</v>
      </c>
      <c r="AD62">
        <v>60</v>
      </c>
    </row>
    <row r="63" spans="1:30" ht="14.65" thickBot="1" x14ac:dyDescent="0.5">
      <c r="B63" s="80"/>
      <c r="C63" s="81"/>
      <c r="D63" s="81"/>
      <c r="E63" s="124"/>
      <c r="F63" s="40"/>
      <c r="G63" s="81"/>
      <c r="H63" s="123"/>
      <c r="I63" s="81"/>
      <c r="J63" s="124"/>
      <c r="K63" s="6">
        <f>K62/10</f>
        <v>0</v>
      </c>
      <c r="L63" s="6">
        <f>L62/20</f>
        <v>0</v>
      </c>
      <c r="M63" s="6">
        <f>M62/30</f>
        <v>0</v>
      </c>
      <c r="N63" s="6">
        <f>N62/40</f>
        <v>0</v>
      </c>
      <c r="O63" s="6">
        <f>O62/50</f>
        <v>0</v>
      </c>
      <c r="P63" s="6">
        <f>P62/60</f>
        <v>0</v>
      </c>
      <c r="Q63" s="6">
        <f>Q62/70</f>
        <v>0</v>
      </c>
      <c r="R63" s="6">
        <f>R62/80</f>
        <v>0</v>
      </c>
      <c r="S63" s="6">
        <f>S62/87</f>
        <v>0</v>
      </c>
      <c r="T63" s="128">
        <f>AVERAGE(K63:S63)</f>
        <v>0</v>
      </c>
    </row>
    <row r="64" spans="1:30" x14ac:dyDescent="0.45">
      <c r="A64" t="s">
        <v>63</v>
      </c>
      <c r="B64" s="32">
        <v>4</v>
      </c>
      <c r="C64" s="33">
        <v>1</v>
      </c>
      <c r="D64" s="33">
        <v>4</v>
      </c>
      <c r="E64" s="134">
        <v>1</v>
      </c>
      <c r="F64" s="44">
        <v>1100</v>
      </c>
      <c r="G64" s="33">
        <v>1704</v>
      </c>
      <c r="H64" s="133">
        <v>71</v>
      </c>
      <c r="I64" s="33">
        <v>12</v>
      </c>
      <c r="J64" s="134">
        <v>1.74</v>
      </c>
      <c r="K64" s="25"/>
      <c r="L64" s="25"/>
      <c r="M64" s="25"/>
      <c r="N64" s="25"/>
      <c r="O64" s="1"/>
      <c r="P64" s="1"/>
      <c r="Q64" s="1"/>
      <c r="R64" s="1"/>
      <c r="S64" s="1"/>
      <c r="T64" s="149"/>
    </row>
    <row r="65" spans="1:20" ht="14.65" thickBot="1" x14ac:dyDescent="0.5">
      <c r="B65" s="38"/>
      <c r="C65" s="39"/>
      <c r="D65" s="39"/>
      <c r="E65" s="136"/>
      <c r="F65" s="40"/>
      <c r="G65" s="39"/>
      <c r="H65" s="135"/>
      <c r="I65" s="39"/>
      <c r="J65" s="136"/>
      <c r="K65" s="6">
        <f>K64/10</f>
        <v>0</v>
      </c>
      <c r="L65" s="6">
        <f>L64/20</f>
        <v>0</v>
      </c>
      <c r="M65" s="6">
        <f>M64/30</f>
        <v>0</v>
      </c>
      <c r="N65" s="6">
        <f>N64/40</f>
        <v>0</v>
      </c>
      <c r="O65" s="6">
        <f>O64/50</f>
        <v>0</v>
      </c>
      <c r="P65" s="6">
        <f>P64/60</f>
        <v>0</v>
      </c>
      <c r="Q65" s="6">
        <f>Q64/70</f>
        <v>0</v>
      </c>
      <c r="R65" s="6">
        <f>R64/80</f>
        <v>0</v>
      </c>
      <c r="S65" s="29">
        <f>S64/87</f>
        <v>0</v>
      </c>
      <c r="T65" s="93">
        <f>AVERAGE(K65:S65)</f>
        <v>0</v>
      </c>
    </row>
    <row r="66" spans="1:20" x14ac:dyDescent="0.45">
      <c r="A66" t="s">
        <v>63</v>
      </c>
      <c r="B66" s="32">
        <v>4</v>
      </c>
      <c r="C66" s="33">
        <v>1</v>
      </c>
      <c r="D66" s="33">
        <v>4</v>
      </c>
      <c r="E66" s="134">
        <v>1</v>
      </c>
      <c r="F66" s="44">
        <v>1100</v>
      </c>
      <c r="G66" s="33">
        <v>1668</v>
      </c>
      <c r="H66" s="133">
        <v>69.12</v>
      </c>
      <c r="I66" s="33">
        <v>24</v>
      </c>
      <c r="J66" s="134">
        <v>1.71</v>
      </c>
      <c r="K66" s="25"/>
      <c r="L66" s="25"/>
      <c r="M66" s="25"/>
      <c r="N66" s="25"/>
      <c r="O66" s="1"/>
      <c r="P66" s="1"/>
      <c r="Q66" s="1"/>
      <c r="R66" s="1"/>
      <c r="S66" s="1"/>
      <c r="T66" s="149"/>
    </row>
    <row r="67" spans="1:20" ht="14.65" thickBot="1" x14ac:dyDescent="0.5">
      <c r="B67" s="38"/>
      <c r="C67" s="39"/>
      <c r="D67" s="39"/>
      <c r="E67" s="136"/>
      <c r="F67" s="40"/>
      <c r="G67" s="39"/>
      <c r="H67" s="135"/>
      <c r="I67" s="39"/>
      <c r="J67" s="136"/>
      <c r="K67" s="6">
        <f>K66/10</f>
        <v>0</v>
      </c>
      <c r="L67" s="6">
        <f>L66/20</f>
        <v>0</v>
      </c>
      <c r="M67" s="6">
        <f>M66/30</f>
        <v>0</v>
      </c>
      <c r="N67" s="6">
        <f>N66/40</f>
        <v>0</v>
      </c>
      <c r="O67" s="6">
        <f>O66/50</f>
        <v>0</v>
      </c>
      <c r="P67" s="6">
        <f>P66/60</f>
        <v>0</v>
      </c>
      <c r="Q67" s="6">
        <f>Q66/70</f>
        <v>0</v>
      </c>
      <c r="R67" s="6">
        <f>R66/80</f>
        <v>0</v>
      </c>
      <c r="S67" s="29">
        <f>S66/87</f>
        <v>0</v>
      </c>
      <c r="T67" s="93">
        <f>AVERAGE(K67:S67)</f>
        <v>0</v>
      </c>
    </row>
    <row r="68" spans="1:20" x14ac:dyDescent="0.45">
      <c r="A68" t="s">
        <v>63</v>
      </c>
      <c r="B68" s="151">
        <v>4</v>
      </c>
      <c r="C68" s="152">
        <v>1</v>
      </c>
      <c r="D68" s="152">
        <v>8</v>
      </c>
      <c r="E68" s="163">
        <v>1</v>
      </c>
      <c r="F68" s="169">
        <v>2100</v>
      </c>
      <c r="G68" s="152">
        <v>1111</v>
      </c>
      <c r="H68" s="170">
        <v>46.07</v>
      </c>
      <c r="I68" s="152">
        <v>47</v>
      </c>
      <c r="J68" s="163">
        <v>1.79</v>
      </c>
      <c r="K68" s="25"/>
      <c r="L68" s="25"/>
      <c r="M68" s="25"/>
      <c r="N68" s="25"/>
      <c r="O68" s="25"/>
      <c r="P68" s="25"/>
      <c r="Q68" s="25"/>
      <c r="R68" s="25"/>
      <c r="S68" s="25"/>
      <c r="T68" s="47"/>
    </row>
    <row r="69" spans="1:20" ht="14.65" thickBot="1" x14ac:dyDescent="0.5">
      <c r="B69" s="161"/>
      <c r="C69" s="162"/>
      <c r="D69" s="162"/>
      <c r="E69" s="171"/>
      <c r="F69" s="162"/>
      <c r="G69" s="162"/>
      <c r="H69" s="172"/>
      <c r="I69" s="162"/>
      <c r="J69" s="171"/>
      <c r="K69" s="6">
        <f>K68/10</f>
        <v>0</v>
      </c>
      <c r="L69" s="6">
        <f>L68/20</f>
        <v>0</v>
      </c>
      <c r="M69" s="6">
        <f>M68/30</f>
        <v>0</v>
      </c>
      <c r="N69" s="6">
        <f>N68/40</f>
        <v>0</v>
      </c>
      <c r="O69" s="6">
        <f>O68/50</f>
        <v>0</v>
      </c>
      <c r="P69" s="6">
        <f>P68/60</f>
        <v>0</v>
      </c>
      <c r="Q69" s="6">
        <f>Q68/70</f>
        <v>0</v>
      </c>
      <c r="R69" s="26"/>
      <c r="S69" s="26"/>
      <c r="T69" s="148"/>
    </row>
    <row r="70" spans="1:20" x14ac:dyDescent="0.45">
      <c r="A70" t="s">
        <v>63</v>
      </c>
      <c r="B70" s="151">
        <v>4</v>
      </c>
      <c r="C70" s="152">
        <v>1</v>
      </c>
      <c r="D70" s="152">
        <v>4</v>
      </c>
      <c r="E70" s="163">
        <v>1</v>
      </c>
      <c r="F70" s="169">
        <v>2100</v>
      </c>
      <c r="G70" s="152">
        <v>652</v>
      </c>
      <c r="H70" s="170">
        <v>27.04</v>
      </c>
      <c r="I70" s="152">
        <v>88</v>
      </c>
      <c r="J70" s="163">
        <v>1.43</v>
      </c>
      <c r="K70" s="25"/>
      <c r="L70" s="25"/>
      <c r="M70" s="25"/>
      <c r="N70" s="25"/>
      <c r="O70" s="25"/>
      <c r="P70" s="25"/>
      <c r="Q70" s="25"/>
      <c r="R70" s="25"/>
      <c r="S70" s="25"/>
      <c r="T70" s="47"/>
    </row>
    <row r="71" spans="1:20" ht="14.65" thickBot="1" x14ac:dyDescent="0.5">
      <c r="B71" s="161"/>
      <c r="C71" s="162"/>
      <c r="D71" s="162"/>
      <c r="E71" s="171"/>
      <c r="F71" s="162"/>
      <c r="G71" s="162"/>
      <c r="H71" s="172"/>
      <c r="I71" s="162"/>
      <c r="J71" s="171"/>
      <c r="K71" s="6">
        <f>K70/10</f>
        <v>0</v>
      </c>
      <c r="L71" s="6">
        <f>L70/20</f>
        <v>0</v>
      </c>
      <c r="M71" s="6">
        <f>M70/30</f>
        <v>0</v>
      </c>
      <c r="N71" s="6">
        <f>N70/40</f>
        <v>0</v>
      </c>
      <c r="O71" s="6">
        <f>O70/50</f>
        <v>0</v>
      </c>
      <c r="P71" s="6">
        <f>P70/60</f>
        <v>0</v>
      </c>
      <c r="Q71" s="6">
        <f>Q70/70</f>
        <v>0</v>
      </c>
      <c r="R71" s="6">
        <f>R70/80</f>
        <v>0</v>
      </c>
      <c r="S71" s="26">
        <f>S70/89</f>
        <v>0</v>
      </c>
      <c r="T71" s="148"/>
    </row>
    <row r="72" spans="1:20" x14ac:dyDescent="0.45">
      <c r="A72" t="s">
        <v>63</v>
      </c>
      <c r="B72" s="151">
        <v>4</v>
      </c>
      <c r="C72" s="152">
        <v>1</v>
      </c>
      <c r="D72" s="152">
        <v>4</v>
      </c>
      <c r="E72" s="163">
        <v>1</v>
      </c>
      <c r="F72" s="169">
        <v>2100</v>
      </c>
      <c r="G72" s="152">
        <v>853</v>
      </c>
      <c r="H72" s="170">
        <v>35.130000000000003</v>
      </c>
      <c r="I72" s="152">
        <v>65</v>
      </c>
      <c r="J72" s="163">
        <v>2.38</v>
      </c>
      <c r="K72" s="25"/>
      <c r="L72" s="25"/>
      <c r="M72" s="25"/>
      <c r="N72" s="25"/>
      <c r="O72" s="1"/>
      <c r="P72" s="1"/>
      <c r="Q72" s="1"/>
      <c r="R72" s="1"/>
      <c r="S72" s="1"/>
      <c r="T72" s="30"/>
    </row>
    <row r="73" spans="1:20" ht="14.65" thickBot="1" x14ac:dyDescent="0.5">
      <c r="B73" s="161"/>
      <c r="C73" s="162"/>
      <c r="D73" s="162"/>
      <c r="E73" s="171"/>
      <c r="F73" s="162"/>
      <c r="G73" s="162"/>
      <c r="H73" s="172"/>
      <c r="I73" s="162"/>
      <c r="J73" s="171"/>
      <c r="K73" s="26">
        <f>K72/10</f>
        <v>0</v>
      </c>
      <c r="L73" s="26">
        <f>L72/16</f>
        <v>0</v>
      </c>
      <c r="M73" s="29"/>
      <c r="N73" s="29"/>
      <c r="O73" s="29"/>
      <c r="P73" s="29"/>
      <c r="Q73" s="29"/>
      <c r="R73" s="29"/>
      <c r="S73" s="29"/>
      <c r="T73" s="92"/>
    </row>
    <row r="74" spans="1:20" x14ac:dyDescent="0.45">
      <c r="A74" t="s">
        <v>63</v>
      </c>
      <c r="B74" s="151">
        <v>4.5</v>
      </c>
      <c r="C74" s="152">
        <v>1</v>
      </c>
      <c r="D74" s="152">
        <v>4</v>
      </c>
      <c r="E74" s="163">
        <v>1</v>
      </c>
      <c r="F74" s="169">
        <v>2100</v>
      </c>
      <c r="G74" s="152">
        <v>729</v>
      </c>
      <c r="H74" s="170">
        <v>30.09</v>
      </c>
      <c r="I74" s="152">
        <v>71</v>
      </c>
      <c r="J74" s="163">
        <v>1.69</v>
      </c>
      <c r="K74" s="25"/>
      <c r="L74" s="25"/>
      <c r="M74" s="25"/>
      <c r="N74" s="25"/>
      <c r="O74" s="25"/>
      <c r="P74" s="25"/>
      <c r="Q74" s="25"/>
      <c r="R74" s="25"/>
      <c r="S74" s="25"/>
      <c r="T74" s="47"/>
    </row>
    <row r="75" spans="1:20" ht="14.65" thickBot="1" x14ac:dyDescent="0.5">
      <c r="B75" s="161"/>
      <c r="C75" s="162"/>
      <c r="D75" s="162"/>
      <c r="E75" s="171"/>
      <c r="F75" s="162"/>
      <c r="G75" s="162"/>
      <c r="H75" s="172"/>
      <c r="I75" s="162"/>
      <c r="J75" s="171"/>
      <c r="K75" s="26">
        <f>K74/10</f>
        <v>0</v>
      </c>
      <c r="L75" s="26">
        <f>L74/20</f>
        <v>0</v>
      </c>
      <c r="M75" s="26">
        <f>M74/30</f>
        <v>0</v>
      </c>
      <c r="N75" s="26">
        <f>N74/40</f>
        <v>0</v>
      </c>
      <c r="O75" s="26">
        <f>O74/50</f>
        <v>0</v>
      </c>
      <c r="P75" s="26">
        <f>P74/60</f>
        <v>0</v>
      </c>
      <c r="Q75" s="26"/>
      <c r="R75" s="26"/>
      <c r="S75" s="26"/>
      <c r="T75" s="148">
        <f>AVERAGE(K75:S75)</f>
        <v>0</v>
      </c>
    </row>
    <row r="76" spans="1:20" x14ac:dyDescent="0.45">
      <c r="A76" t="s">
        <v>63</v>
      </c>
      <c r="B76" s="151">
        <v>4.5</v>
      </c>
      <c r="C76" s="152">
        <v>1</v>
      </c>
      <c r="D76" s="152">
        <v>4</v>
      </c>
      <c r="E76" s="163">
        <v>1</v>
      </c>
      <c r="F76" s="169">
        <v>1100</v>
      </c>
      <c r="G76" s="152">
        <v>1490</v>
      </c>
      <c r="H76" s="170">
        <v>62.02</v>
      </c>
      <c r="I76" s="152">
        <v>2</v>
      </c>
      <c r="J76" s="163">
        <v>1.94</v>
      </c>
      <c r="K76" s="25"/>
      <c r="L76" s="25"/>
      <c r="M76" s="25"/>
      <c r="N76" s="25"/>
      <c r="O76" s="25"/>
      <c r="P76" s="25"/>
      <c r="Q76" s="25"/>
      <c r="R76" s="25"/>
      <c r="S76" s="25"/>
      <c r="T76" s="47"/>
    </row>
    <row r="77" spans="1:20" ht="14.65" thickBot="1" x14ac:dyDescent="0.5">
      <c r="B77" s="161"/>
      <c r="C77" s="162"/>
      <c r="D77" s="162"/>
      <c r="E77" s="171"/>
      <c r="F77" s="162"/>
      <c r="G77" s="162"/>
      <c r="H77" s="172"/>
      <c r="I77" s="162"/>
      <c r="J77" s="171"/>
      <c r="K77" s="6">
        <f>K76/10</f>
        <v>0</v>
      </c>
      <c r="L77" s="6">
        <f>L76/20</f>
        <v>0</v>
      </c>
      <c r="M77" s="6">
        <f>M76/30</f>
        <v>0</v>
      </c>
      <c r="N77" s="6">
        <f>N76/40</f>
        <v>0</v>
      </c>
      <c r="O77" s="6">
        <f>O76/50</f>
        <v>0</v>
      </c>
      <c r="P77" s="6">
        <f>P76/60</f>
        <v>0</v>
      </c>
      <c r="Q77" s="6">
        <f>Q76/70</f>
        <v>0</v>
      </c>
      <c r="R77" s="6">
        <f>R76/80</f>
        <v>0</v>
      </c>
      <c r="S77" s="26">
        <f>S76/87</f>
        <v>0</v>
      </c>
      <c r="T77" s="148">
        <f>AVERAGE(K77:M77)</f>
        <v>0</v>
      </c>
    </row>
    <row r="78" spans="1:20" x14ac:dyDescent="0.45">
      <c r="A78" t="s">
        <v>63</v>
      </c>
      <c r="B78" s="74">
        <v>4.5</v>
      </c>
      <c r="C78" s="75">
        <v>1</v>
      </c>
      <c r="D78" s="75">
        <v>4</v>
      </c>
      <c r="E78" s="138">
        <v>1</v>
      </c>
      <c r="F78" s="44">
        <v>2100</v>
      </c>
      <c r="G78" s="35">
        <v>773</v>
      </c>
      <c r="H78" s="36">
        <v>32.049999999999997</v>
      </c>
      <c r="I78" s="35">
        <v>63</v>
      </c>
      <c r="J78" s="37">
        <v>1.83</v>
      </c>
      <c r="K78" s="25"/>
      <c r="L78" s="25"/>
      <c r="M78" s="25"/>
      <c r="N78" s="1"/>
      <c r="O78" s="1"/>
      <c r="P78" s="1"/>
      <c r="Q78" s="1"/>
      <c r="R78" s="1"/>
      <c r="S78" s="1"/>
      <c r="T78" s="197"/>
    </row>
    <row r="79" spans="1:20" ht="14.65" thickBot="1" x14ac:dyDescent="0.5">
      <c r="B79" s="76"/>
      <c r="C79" s="77"/>
      <c r="D79" s="77"/>
      <c r="E79" s="139"/>
      <c r="F79" s="15"/>
      <c r="G79" s="16"/>
      <c r="H79" s="17"/>
      <c r="I79" s="16"/>
      <c r="J79" s="43"/>
      <c r="K79" s="6">
        <f>K78/10</f>
        <v>0</v>
      </c>
      <c r="L79" s="6"/>
      <c r="M79" s="6"/>
      <c r="N79" s="6"/>
      <c r="O79" s="6"/>
      <c r="P79" s="6"/>
      <c r="Q79" s="6"/>
      <c r="R79" s="6"/>
      <c r="S79" s="6"/>
      <c r="T79" s="198">
        <f>AVERAGE(K79:S79)</f>
        <v>0</v>
      </c>
    </row>
    <row r="80" spans="1:20" x14ac:dyDescent="0.45">
      <c r="A80" t="s">
        <v>63</v>
      </c>
      <c r="B80" s="140">
        <v>4.5</v>
      </c>
      <c r="C80" s="141">
        <v>1</v>
      </c>
      <c r="D80" s="141">
        <v>8</v>
      </c>
      <c r="E80" s="145">
        <v>1</v>
      </c>
      <c r="F80" s="44">
        <v>2100</v>
      </c>
      <c r="G80" s="141">
        <v>941</v>
      </c>
      <c r="H80" s="144">
        <v>39.049999999999997</v>
      </c>
      <c r="I80" s="141">
        <v>56</v>
      </c>
      <c r="J80" s="145">
        <v>2.2599999999999998</v>
      </c>
      <c r="K80" s="25"/>
      <c r="L80" s="25"/>
      <c r="M80" s="25"/>
      <c r="N80" s="25"/>
      <c r="O80" s="1"/>
      <c r="P80" s="1"/>
      <c r="Q80" s="1"/>
      <c r="R80" s="1"/>
      <c r="S80" s="1"/>
      <c r="T80" s="47"/>
    </row>
    <row r="81" spans="1:22" ht="14.65" thickBot="1" x14ac:dyDescent="0.5">
      <c r="B81" s="142"/>
      <c r="C81" s="143"/>
      <c r="D81" s="143"/>
      <c r="E81" s="147"/>
      <c r="F81" s="40"/>
      <c r="G81" s="143"/>
      <c r="H81" s="146"/>
      <c r="I81" s="143"/>
      <c r="J81" s="147"/>
      <c r="K81" s="6">
        <f>K80/10</f>
        <v>0</v>
      </c>
      <c r="L81" s="6">
        <f>L80/20</f>
        <v>0</v>
      </c>
      <c r="M81" s="6">
        <f>M80/30</f>
        <v>0</v>
      </c>
      <c r="N81" s="6">
        <f>N80/40</f>
        <v>0</v>
      </c>
      <c r="O81" s="6">
        <f>O80/50</f>
        <v>0</v>
      </c>
      <c r="P81" s="6"/>
      <c r="Q81" s="29"/>
      <c r="R81" s="29"/>
      <c r="S81" s="29"/>
      <c r="T81" s="148">
        <f>AVERAGE(K81:N81)</f>
        <v>0</v>
      </c>
    </row>
    <row r="82" spans="1:22" x14ac:dyDescent="0.45">
      <c r="A82" t="s">
        <v>63</v>
      </c>
      <c r="S82" t="s">
        <v>3</v>
      </c>
    </row>
    <row r="83" spans="1:22" x14ac:dyDescent="0.45">
      <c r="K83" s="168" t="s">
        <v>64</v>
      </c>
      <c r="L83" s="165">
        <f>24*14</f>
        <v>336</v>
      </c>
      <c r="M83" s="190">
        <v>0</v>
      </c>
      <c r="N83" s="189"/>
      <c r="P83" t="s">
        <v>72</v>
      </c>
      <c r="Q83" s="193"/>
      <c r="R83" s="195">
        <v>0</v>
      </c>
      <c r="S83" t="s">
        <v>77</v>
      </c>
      <c r="T83" s="195">
        <v>0</v>
      </c>
    </row>
    <row r="84" spans="1:22" x14ac:dyDescent="0.45">
      <c r="K84" s="168" t="s">
        <v>70</v>
      </c>
      <c r="L84" s="165">
        <f>24*29</f>
        <v>696</v>
      </c>
      <c r="M84" s="190">
        <v>0.75</v>
      </c>
      <c r="N84" s="191"/>
      <c r="P84" t="s">
        <v>73</v>
      </c>
      <c r="Q84" s="194"/>
      <c r="R84" s="195">
        <v>0.8</v>
      </c>
      <c r="S84" t="s">
        <v>79</v>
      </c>
      <c r="T84" s="195">
        <v>0.8</v>
      </c>
      <c r="U84" t="s">
        <v>4</v>
      </c>
    </row>
    <row r="85" spans="1:22" x14ac:dyDescent="0.45">
      <c r="K85" s="168" t="s">
        <v>71</v>
      </c>
      <c r="L85" s="165">
        <f>35*24</f>
        <v>840</v>
      </c>
      <c r="M85" s="190">
        <v>0</v>
      </c>
      <c r="N85" s="189"/>
      <c r="P85" t="s">
        <v>74</v>
      </c>
      <c r="Q85" s="196"/>
      <c r="R85" s="195">
        <v>0</v>
      </c>
      <c r="S85" t="s">
        <v>80</v>
      </c>
      <c r="T85" s="195">
        <v>0.95</v>
      </c>
      <c r="U85" t="s">
        <v>77</v>
      </c>
    </row>
    <row r="86" spans="1:22" x14ac:dyDescent="0.45">
      <c r="K86" s="168" t="s">
        <v>65</v>
      </c>
      <c r="L86" s="165">
        <f>42*24</f>
        <v>1008</v>
      </c>
      <c r="M86" s="190">
        <v>0.95</v>
      </c>
      <c r="N86" s="192"/>
      <c r="P86" t="s">
        <v>75</v>
      </c>
      <c r="Q86" s="194"/>
      <c r="R86" s="195"/>
      <c r="U86" t="s">
        <v>79</v>
      </c>
    </row>
    <row r="87" spans="1:22" x14ac:dyDescent="0.45">
      <c r="P87" t="s">
        <v>76</v>
      </c>
      <c r="Q87" s="193"/>
      <c r="R87" s="195"/>
      <c r="U87" t="s">
        <v>81</v>
      </c>
    </row>
    <row r="91" spans="1:22" x14ac:dyDescent="0.45">
      <c r="B91" s="193"/>
      <c r="K91" s="193"/>
      <c r="V91" s="193"/>
    </row>
    <row r="92" spans="1:22" ht="14.65" thickBot="1" x14ac:dyDescent="0.5">
      <c r="B92" s="4" t="s">
        <v>1</v>
      </c>
      <c r="C92" s="4" t="s">
        <v>62</v>
      </c>
      <c r="D92" s="3" t="s">
        <v>67</v>
      </c>
      <c r="E92" s="5" t="s">
        <v>6</v>
      </c>
      <c r="F92" s="6" t="s">
        <v>54</v>
      </c>
      <c r="G92" s="5" t="s">
        <v>7</v>
      </c>
      <c r="I92" s="4" t="s">
        <v>1</v>
      </c>
      <c r="J92" s="4" t="s">
        <v>62</v>
      </c>
      <c r="K92" s="3" t="s">
        <v>67</v>
      </c>
      <c r="L92" s="5" t="s">
        <v>6</v>
      </c>
      <c r="M92" s="6" t="s">
        <v>54</v>
      </c>
      <c r="N92" s="5" t="s">
        <v>7</v>
      </c>
      <c r="Q92" s="4" t="s">
        <v>1</v>
      </c>
      <c r="R92" s="4" t="s">
        <v>62</v>
      </c>
      <c r="S92" s="3" t="s">
        <v>67</v>
      </c>
      <c r="T92" s="5" t="s">
        <v>6</v>
      </c>
      <c r="U92" s="6" t="s">
        <v>54</v>
      </c>
      <c r="V92" s="5" t="s">
        <v>7</v>
      </c>
    </row>
    <row r="93" spans="1:22" x14ac:dyDescent="0.45">
      <c r="B93" s="74">
        <v>5</v>
      </c>
      <c r="C93" s="152">
        <v>8</v>
      </c>
      <c r="D93" s="152" t="s">
        <v>24</v>
      </c>
      <c r="E93" s="152">
        <v>1047</v>
      </c>
      <c r="F93" s="170">
        <v>43.15</v>
      </c>
      <c r="G93" s="163">
        <v>3</v>
      </c>
      <c r="I93" s="151">
        <v>5</v>
      </c>
      <c r="J93" s="152">
        <v>4</v>
      </c>
      <c r="K93" s="169" t="s">
        <v>24</v>
      </c>
      <c r="L93" s="152">
        <v>1141</v>
      </c>
      <c r="M93" s="170">
        <v>47.13</v>
      </c>
      <c r="N93" s="163">
        <v>3</v>
      </c>
      <c r="Q93" s="151">
        <v>4</v>
      </c>
      <c r="R93" s="152">
        <v>4</v>
      </c>
      <c r="S93" s="169">
        <v>2100</v>
      </c>
      <c r="T93" s="152">
        <v>652</v>
      </c>
      <c r="U93" s="170">
        <v>27.04</v>
      </c>
      <c r="V93" s="163">
        <v>88</v>
      </c>
    </row>
    <row r="94" spans="1:22" x14ac:dyDescent="0.45">
      <c r="B94" s="120">
        <v>5</v>
      </c>
      <c r="C94" s="165">
        <v>8</v>
      </c>
      <c r="D94" s="165" t="s">
        <v>24</v>
      </c>
      <c r="E94" s="165">
        <v>1168</v>
      </c>
      <c r="F94" s="168">
        <v>48.16</v>
      </c>
      <c r="G94" s="166">
        <v>1</v>
      </c>
      <c r="I94" s="164">
        <v>5</v>
      </c>
      <c r="J94" s="165">
        <v>4</v>
      </c>
      <c r="K94" s="167" t="s">
        <v>24</v>
      </c>
      <c r="L94" s="165">
        <v>1264</v>
      </c>
      <c r="M94" s="168">
        <v>52.16</v>
      </c>
      <c r="N94" s="166">
        <v>0</v>
      </c>
      <c r="Q94" s="164">
        <v>4</v>
      </c>
      <c r="R94" s="165">
        <v>4</v>
      </c>
      <c r="S94" s="167">
        <v>2100</v>
      </c>
      <c r="T94" s="165">
        <v>853</v>
      </c>
      <c r="U94" s="168">
        <v>35.130000000000003</v>
      </c>
      <c r="V94" s="166">
        <v>65</v>
      </c>
    </row>
    <row r="95" spans="1:22" x14ac:dyDescent="0.45">
      <c r="B95" s="120">
        <v>5</v>
      </c>
      <c r="C95" s="165">
        <v>8</v>
      </c>
      <c r="D95" s="182">
        <v>2100</v>
      </c>
      <c r="E95" s="179">
        <v>1090</v>
      </c>
      <c r="F95" s="180">
        <v>45.1</v>
      </c>
      <c r="G95" s="181">
        <v>15</v>
      </c>
      <c r="I95" s="164">
        <v>5</v>
      </c>
      <c r="J95" s="165">
        <v>4</v>
      </c>
      <c r="K95" s="167" t="s">
        <v>24</v>
      </c>
      <c r="L95" s="165">
        <v>1188</v>
      </c>
      <c r="M95" s="168">
        <v>49.23</v>
      </c>
      <c r="N95" s="166">
        <v>6</v>
      </c>
      <c r="Q95" s="164">
        <v>4.5</v>
      </c>
      <c r="R95" s="165">
        <v>4</v>
      </c>
      <c r="S95" s="167">
        <v>2100</v>
      </c>
      <c r="T95" s="165">
        <v>773</v>
      </c>
      <c r="U95" s="168">
        <v>32.049999999999997</v>
      </c>
      <c r="V95" s="166">
        <v>63</v>
      </c>
    </row>
    <row r="96" spans="1:22" x14ac:dyDescent="0.45">
      <c r="B96" s="120">
        <v>5</v>
      </c>
      <c r="C96" s="165">
        <v>8</v>
      </c>
      <c r="D96" s="182">
        <v>2100</v>
      </c>
      <c r="E96" s="179">
        <v>1088</v>
      </c>
      <c r="F96" s="180">
        <v>45.08</v>
      </c>
      <c r="G96" s="181">
        <v>25</v>
      </c>
      <c r="I96" s="164">
        <v>4</v>
      </c>
      <c r="J96" s="165">
        <v>4</v>
      </c>
      <c r="K96" s="165" t="s">
        <v>24</v>
      </c>
      <c r="L96" s="165">
        <v>1298</v>
      </c>
      <c r="M96" s="168">
        <v>54.02</v>
      </c>
      <c r="N96" s="166">
        <v>2</v>
      </c>
      <c r="Q96" s="164">
        <v>4.5</v>
      </c>
      <c r="R96" s="165">
        <v>8</v>
      </c>
      <c r="S96" s="167">
        <v>2100</v>
      </c>
      <c r="T96" s="165">
        <v>964</v>
      </c>
      <c r="U96" s="168">
        <v>40.04</v>
      </c>
      <c r="V96" s="166">
        <v>57</v>
      </c>
    </row>
    <row r="97" spans="2:22" ht="14.65" thickBot="1" x14ac:dyDescent="0.5">
      <c r="B97" s="76">
        <v>5</v>
      </c>
      <c r="C97" s="162">
        <v>8</v>
      </c>
      <c r="D97" s="184">
        <v>1100</v>
      </c>
      <c r="E97" s="89">
        <v>857</v>
      </c>
      <c r="F97" s="117">
        <v>35.17</v>
      </c>
      <c r="G97" s="118">
        <v>0</v>
      </c>
      <c r="I97" s="164">
        <v>5</v>
      </c>
      <c r="J97" s="165">
        <v>8</v>
      </c>
      <c r="K97" s="165" t="s">
        <v>24</v>
      </c>
      <c r="L97" s="165">
        <v>1047</v>
      </c>
      <c r="M97" s="168">
        <v>43.15</v>
      </c>
      <c r="N97" s="166">
        <v>3</v>
      </c>
      <c r="Q97" s="164">
        <v>4.5</v>
      </c>
      <c r="R97" s="165">
        <v>8</v>
      </c>
      <c r="S97" s="167">
        <v>2100</v>
      </c>
      <c r="T97" s="165">
        <v>941</v>
      </c>
      <c r="U97" s="168">
        <v>39.049999999999997</v>
      </c>
      <c r="V97" s="166">
        <v>56</v>
      </c>
    </row>
    <row r="98" spans="2:22" x14ac:dyDescent="0.45">
      <c r="B98" s="120">
        <v>5</v>
      </c>
      <c r="C98" s="165">
        <v>4</v>
      </c>
      <c r="D98" s="167" t="s">
        <v>24</v>
      </c>
      <c r="E98" s="165">
        <v>1141</v>
      </c>
      <c r="F98" s="168">
        <v>47.13</v>
      </c>
      <c r="G98" s="166">
        <v>3</v>
      </c>
      <c r="I98" s="164">
        <v>5</v>
      </c>
      <c r="J98" s="165">
        <v>8</v>
      </c>
      <c r="K98" s="165" t="s">
        <v>24</v>
      </c>
      <c r="L98" s="165">
        <v>1168</v>
      </c>
      <c r="M98" s="168">
        <v>48.16</v>
      </c>
      <c r="N98" s="166">
        <v>1</v>
      </c>
      <c r="Q98" s="164">
        <v>5</v>
      </c>
      <c r="R98" s="165">
        <v>4</v>
      </c>
      <c r="S98" s="167">
        <v>2100</v>
      </c>
      <c r="T98" s="165">
        <v>726</v>
      </c>
      <c r="U98" s="168">
        <v>30.06</v>
      </c>
      <c r="V98" s="166">
        <v>48</v>
      </c>
    </row>
    <row r="99" spans="2:22" x14ac:dyDescent="0.45">
      <c r="B99" s="120">
        <v>5</v>
      </c>
      <c r="C99" s="165">
        <v>4</v>
      </c>
      <c r="D99" s="167" t="s">
        <v>24</v>
      </c>
      <c r="E99" s="165">
        <v>1264</v>
      </c>
      <c r="F99" s="168">
        <v>52.16</v>
      </c>
      <c r="G99" s="166">
        <v>0</v>
      </c>
      <c r="I99" s="164">
        <v>4.5</v>
      </c>
      <c r="J99" s="165">
        <v>8</v>
      </c>
      <c r="K99" s="165" t="s">
        <v>24</v>
      </c>
      <c r="L99" s="165">
        <v>1182</v>
      </c>
      <c r="M99" s="168">
        <v>49.06</v>
      </c>
      <c r="N99" s="166">
        <v>3</v>
      </c>
      <c r="Q99" s="164">
        <v>4</v>
      </c>
      <c r="R99" s="165">
        <v>8</v>
      </c>
      <c r="S99" s="167">
        <v>2100</v>
      </c>
      <c r="T99" s="165">
        <v>1111</v>
      </c>
      <c r="U99" s="168">
        <v>46.07</v>
      </c>
      <c r="V99" s="166">
        <v>47</v>
      </c>
    </row>
    <row r="100" spans="2:22" x14ac:dyDescent="0.45">
      <c r="B100" s="120">
        <v>5</v>
      </c>
      <c r="C100" s="165">
        <v>4</v>
      </c>
      <c r="D100" s="167" t="s">
        <v>24</v>
      </c>
      <c r="E100" s="165">
        <v>1188</v>
      </c>
      <c r="F100" s="168">
        <v>49.23</v>
      </c>
      <c r="G100" s="166">
        <v>6</v>
      </c>
      <c r="I100" s="164">
        <v>4</v>
      </c>
      <c r="J100" s="165">
        <v>8</v>
      </c>
      <c r="K100" s="165" t="s">
        <v>24</v>
      </c>
      <c r="L100" s="165">
        <v>2395</v>
      </c>
      <c r="M100" s="168">
        <v>99.19</v>
      </c>
      <c r="N100" s="166">
        <v>7</v>
      </c>
      <c r="Q100" s="164">
        <v>5</v>
      </c>
      <c r="R100" s="165">
        <v>4</v>
      </c>
      <c r="S100" s="167">
        <v>2100</v>
      </c>
      <c r="T100" s="165">
        <v>885</v>
      </c>
      <c r="U100" s="168">
        <v>36.21</v>
      </c>
      <c r="V100" s="166">
        <v>30</v>
      </c>
    </row>
    <row r="101" spans="2:22" x14ac:dyDescent="0.45">
      <c r="B101" s="120">
        <v>5</v>
      </c>
      <c r="C101" s="165">
        <v>4</v>
      </c>
      <c r="D101" s="182">
        <v>2100</v>
      </c>
      <c r="E101" s="179">
        <v>726</v>
      </c>
      <c r="F101" s="180">
        <v>30.06</v>
      </c>
      <c r="G101" s="181">
        <v>48</v>
      </c>
      <c r="I101" s="164">
        <v>4</v>
      </c>
      <c r="J101" s="165">
        <v>8</v>
      </c>
      <c r="K101" s="165" t="s">
        <v>24</v>
      </c>
      <c r="L101" s="165">
        <v>1639</v>
      </c>
      <c r="M101" s="168">
        <v>68.069999999999993</v>
      </c>
      <c r="N101" s="166">
        <v>2</v>
      </c>
      <c r="Q101" s="164">
        <v>5</v>
      </c>
      <c r="R101" s="165">
        <v>8</v>
      </c>
      <c r="S101" s="167">
        <v>2100</v>
      </c>
      <c r="T101" s="165">
        <v>1088</v>
      </c>
      <c r="U101" s="168">
        <v>45.08</v>
      </c>
      <c r="V101" s="166">
        <v>25</v>
      </c>
    </row>
    <row r="102" spans="2:22" x14ac:dyDescent="0.45">
      <c r="B102" s="120">
        <v>5</v>
      </c>
      <c r="C102" s="165">
        <v>4</v>
      </c>
      <c r="D102" s="182">
        <v>2100</v>
      </c>
      <c r="E102" s="179">
        <v>885</v>
      </c>
      <c r="F102" s="180">
        <v>36.21</v>
      </c>
      <c r="G102" s="181">
        <v>30</v>
      </c>
      <c r="I102" s="164">
        <v>4</v>
      </c>
      <c r="J102" s="165">
        <v>8</v>
      </c>
      <c r="K102" s="165" t="s">
        <v>24</v>
      </c>
      <c r="L102" s="165">
        <v>1470</v>
      </c>
      <c r="M102" s="168">
        <v>61.06</v>
      </c>
      <c r="N102" s="166">
        <v>16</v>
      </c>
      <c r="Q102" s="178">
        <v>4</v>
      </c>
      <c r="R102" s="179">
        <v>4</v>
      </c>
      <c r="S102" s="182">
        <v>1100</v>
      </c>
      <c r="T102" s="179">
        <v>1668</v>
      </c>
      <c r="U102" s="180">
        <v>69.12</v>
      </c>
      <c r="V102" s="181">
        <v>24</v>
      </c>
    </row>
    <row r="103" spans="2:22" ht="14.65" thickBot="1" x14ac:dyDescent="0.5">
      <c r="B103" s="120">
        <v>5</v>
      </c>
      <c r="C103" s="165">
        <v>4</v>
      </c>
      <c r="D103" s="173">
        <v>1100</v>
      </c>
      <c r="E103" s="110">
        <v>1301</v>
      </c>
      <c r="F103" s="113">
        <v>54.05</v>
      </c>
      <c r="G103" s="119">
        <v>6</v>
      </c>
      <c r="I103" s="161">
        <v>4</v>
      </c>
      <c r="J103" s="162">
        <v>8</v>
      </c>
      <c r="K103" s="162" t="s">
        <v>24</v>
      </c>
      <c r="L103" s="162">
        <v>1138</v>
      </c>
      <c r="M103" s="172">
        <v>47.1</v>
      </c>
      <c r="N103" s="171">
        <v>1</v>
      </c>
      <c r="Q103" s="164">
        <v>4</v>
      </c>
      <c r="R103" s="165">
        <v>8</v>
      </c>
      <c r="S103" s="165" t="s">
        <v>24</v>
      </c>
      <c r="T103" s="165">
        <v>1470</v>
      </c>
      <c r="U103" s="168">
        <v>61.06</v>
      </c>
      <c r="V103" s="166">
        <v>16</v>
      </c>
    </row>
    <row r="104" spans="2:22" ht="14.65" thickBot="1" x14ac:dyDescent="0.5">
      <c r="B104" s="76">
        <v>5</v>
      </c>
      <c r="C104" s="162">
        <v>4</v>
      </c>
      <c r="D104" s="184">
        <v>1100</v>
      </c>
      <c r="E104" s="89">
        <v>950</v>
      </c>
      <c r="F104" s="117">
        <v>39.14</v>
      </c>
      <c r="G104" s="118">
        <v>6</v>
      </c>
      <c r="I104" s="151">
        <v>5</v>
      </c>
      <c r="J104" s="56">
        <v>4</v>
      </c>
      <c r="K104" s="177">
        <v>2100</v>
      </c>
      <c r="L104" s="56">
        <v>726</v>
      </c>
      <c r="M104" s="129">
        <v>30.06</v>
      </c>
      <c r="N104" s="130">
        <v>48</v>
      </c>
      <c r="Q104" s="161">
        <v>5</v>
      </c>
      <c r="R104" s="162">
        <v>8</v>
      </c>
      <c r="S104" s="176">
        <v>2100</v>
      </c>
      <c r="T104" s="162">
        <v>1090</v>
      </c>
      <c r="U104" s="172">
        <v>45.1</v>
      </c>
      <c r="V104" s="171">
        <v>15</v>
      </c>
    </row>
    <row r="105" spans="2:22" x14ac:dyDescent="0.45">
      <c r="B105" s="32">
        <v>4.5</v>
      </c>
      <c r="C105" s="152">
        <v>8</v>
      </c>
      <c r="D105" s="152" t="s">
        <v>24</v>
      </c>
      <c r="E105" s="152">
        <v>1182</v>
      </c>
      <c r="F105" s="170">
        <v>49.06</v>
      </c>
      <c r="G105" s="163">
        <v>3</v>
      </c>
      <c r="I105" s="164">
        <v>5</v>
      </c>
      <c r="J105" s="179">
        <v>4</v>
      </c>
      <c r="K105" s="182">
        <v>2100</v>
      </c>
      <c r="L105" s="179">
        <v>885</v>
      </c>
      <c r="M105" s="180">
        <v>36.21</v>
      </c>
      <c r="N105" s="181">
        <v>30</v>
      </c>
      <c r="Q105" s="165">
        <v>4</v>
      </c>
      <c r="R105" s="165">
        <v>4</v>
      </c>
      <c r="S105" s="167">
        <v>1100</v>
      </c>
      <c r="T105" s="165">
        <v>1704</v>
      </c>
      <c r="U105" s="168">
        <v>71</v>
      </c>
      <c r="V105" s="165">
        <v>12</v>
      </c>
    </row>
    <row r="106" spans="2:22" x14ac:dyDescent="0.45">
      <c r="B106" s="42">
        <v>4.5</v>
      </c>
      <c r="C106" s="165">
        <v>8</v>
      </c>
      <c r="D106" s="182">
        <v>2100</v>
      </c>
      <c r="E106" s="179">
        <v>941</v>
      </c>
      <c r="F106" s="180">
        <v>39.049999999999997</v>
      </c>
      <c r="G106" s="181">
        <v>56</v>
      </c>
      <c r="I106" s="164">
        <v>4.5</v>
      </c>
      <c r="J106" s="179">
        <v>4</v>
      </c>
      <c r="K106" s="182">
        <v>2100</v>
      </c>
      <c r="L106" s="179">
        <v>773</v>
      </c>
      <c r="M106" s="180">
        <v>32.049999999999997</v>
      </c>
      <c r="N106" s="181">
        <v>63</v>
      </c>
      <c r="Q106" s="165">
        <v>4</v>
      </c>
      <c r="R106" s="165">
        <v>8</v>
      </c>
      <c r="S106" s="167">
        <v>1100</v>
      </c>
      <c r="T106" s="165">
        <v>3366</v>
      </c>
      <c r="U106" s="168">
        <v>140.06</v>
      </c>
      <c r="V106" s="165">
        <v>8</v>
      </c>
    </row>
    <row r="107" spans="2:22" x14ac:dyDescent="0.45">
      <c r="B107" s="42">
        <v>4.5</v>
      </c>
      <c r="C107" s="165">
        <v>8</v>
      </c>
      <c r="D107" s="182">
        <v>2100</v>
      </c>
      <c r="E107" s="179">
        <v>964</v>
      </c>
      <c r="F107" s="180">
        <v>40.04</v>
      </c>
      <c r="G107" s="181">
        <v>57</v>
      </c>
      <c r="I107" s="164">
        <v>4</v>
      </c>
      <c r="J107" s="179">
        <v>4</v>
      </c>
      <c r="K107" s="182">
        <v>2100</v>
      </c>
      <c r="L107" s="179">
        <v>853</v>
      </c>
      <c r="M107" s="180">
        <v>35.130000000000003</v>
      </c>
      <c r="N107" s="181">
        <v>65</v>
      </c>
      <c r="Q107" s="165">
        <v>4</v>
      </c>
      <c r="R107" s="165">
        <v>8</v>
      </c>
      <c r="S107" s="165" t="s">
        <v>24</v>
      </c>
      <c r="T107" s="165">
        <v>2395</v>
      </c>
      <c r="U107" s="168">
        <v>99.19</v>
      </c>
      <c r="V107" s="165">
        <v>7</v>
      </c>
    </row>
    <row r="108" spans="2:22" x14ac:dyDescent="0.45">
      <c r="B108" s="42">
        <v>4.5</v>
      </c>
      <c r="C108" s="165">
        <v>8</v>
      </c>
      <c r="D108" s="173">
        <v>1100</v>
      </c>
      <c r="E108" s="110">
        <v>1182</v>
      </c>
      <c r="F108" s="113">
        <v>49.06</v>
      </c>
      <c r="G108" s="119">
        <v>3</v>
      </c>
      <c r="I108" s="164">
        <v>4</v>
      </c>
      <c r="J108" s="179">
        <v>4</v>
      </c>
      <c r="K108" s="182">
        <v>2100</v>
      </c>
      <c r="L108" s="179">
        <v>652</v>
      </c>
      <c r="M108" s="180">
        <v>27.04</v>
      </c>
      <c r="N108" s="181">
        <v>88</v>
      </c>
      <c r="O108">
        <f>AVERAGE(N104:N108)</f>
        <v>58.8</v>
      </c>
      <c r="Q108" s="14">
        <v>5</v>
      </c>
      <c r="R108" s="14">
        <v>4</v>
      </c>
      <c r="S108" s="174">
        <v>1100</v>
      </c>
      <c r="T108" s="165">
        <v>1301</v>
      </c>
      <c r="U108" s="168">
        <v>54.05</v>
      </c>
      <c r="V108" s="165">
        <v>6</v>
      </c>
    </row>
    <row r="109" spans="2:22" ht="14.65" thickBot="1" x14ac:dyDescent="0.5">
      <c r="B109" s="38">
        <v>4.5</v>
      </c>
      <c r="C109" s="162">
        <v>4</v>
      </c>
      <c r="D109" s="183">
        <v>2100</v>
      </c>
      <c r="E109" s="57">
        <v>773</v>
      </c>
      <c r="F109" s="131">
        <v>32.049999999999997</v>
      </c>
      <c r="G109" s="132">
        <v>63</v>
      </c>
      <c r="I109" s="164">
        <v>5</v>
      </c>
      <c r="J109" s="165">
        <v>8</v>
      </c>
      <c r="K109" s="167">
        <v>2100</v>
      </c>
      <c r="L109" s="165">
        <v>1090</v>
      </c>
      <c r="M109" s="168">
        <v>45.1</v>
      </c>
      <c r="N109" s="166">
        <v>15</v>
      </c>
      <c r="Q109" s="14">
        <v>5</v>
      </c>
      <c r="R109" s="14">
        <v>4</v>
      </c>
      <c r="S109" s="174">
        <v>1100</v>
      </c>
      <c r="T109" s="165">
        <v>950</v>
      </c>
      <c r="U109" s="168">
        <v>39.14</v>
      </c>
      <c r="V109" s="165">
        <v>6</v>
      </c>
    </row>
    <row r="110" spans="2:22" x14ac:dyDescent="0.45">
      <c r="B110" s="78">
        <v>4</v>
      </c>
      <c r="C110" s="152">
        <v>8</v>
      </c>
      <c r="D110" s="152" t="s">
        <v>24</v>
      </c>
      <c r="E110" s="152">
        <v>2395</v>
      </c>
      <c r="F110" s="170">
        <v>99.19</v>
      </c>
      <c r="G110" s="163">
        <v>7</v>
      </c>
      <c r="I110" s="164">
        <v>5</v>
      </c>
      <c r="J110" s="165">
        <v>8</v>
      </c>
      <c r="K110" s="167">
        <v>2100</v>
      </c>
      <c r="L110" s="165">
        <v>1088</v>
      </c>
      <c r="M110" s="168">
        <v>45.08</v>
      </c>
      <c r="N110" s="166">
        <v>25</v>
      </c>
      <c r="Q110" s="165">
        <v>5</v>
      </c>
      <c r="R110" s="165">
        <v>4</v>
      </c>
      <c r="S110" s="167" t="s">
        <v>24</v>
      </c>
      <c r="T110" s="165">
        <v>1188</v>
      </c>
      <c r="U110" s="168">
        <v>49.23</v>
      </c>
      <c r="V110" s="165">
        <v>6</v>
      </c>
    </row>
    <row r="111" spans="2:22" x14ac:dyDescent="0.45">
      <c r="B111" s="150">
        <v>4</v>
      </c>
      <c r="C111" s="165">
        <v>8</v>
      </c>
      <c r="D111" s="165" t="s">
        <v>24</v>
      </c>
      <c r="E111" s="165">
        <v>1639</v>
      </c>
      <c r="F111" s="168">
        <v>68.069999999999993</v>
      </c>
      <c r="G111" s="166">
        <v>2</v>
      </c>
      <c r="I111" s="164">
        <v>4.5</v>
      </c>
      <c r="J111" s="165">
        <v>8</v>
      </c>
      <c r="K111" s="167">
        <v>2100</v>
      </c>
      <c r="L111" s="165">
        <v>941</v>
      </c>
      <c r="M111" s="168">
        <v>39.049999999999997</v>
      </c>
      <c r="N111" s="166">
        <v>56</v>
      </c>
      <c r="Q111" s="165">
        <v>5</v>
      </c>
      <c r="R111" s="165">
        <v>8</v>
      </c>
      <c r="S111" s="165" t="s">
        <v>24</v>
      </c>
      <c r="T111" s="165">
        <v>1047</v>
      </c>
      <c r="U111" s="168">
        <v>43.15</v>
      </c>
      <c r="V111" s="165">
        <v>3</v>
      </c>
    </row>
    <row r="112" spans="2:22" x14ac:dyDescent="0.45">
      <c r="B112" s="150">
        <v>4</v>
      </c>
      <c r="C112" s="165">
        <v>8</v>
      </c>
      <c r="D112" s="165" t="s">
        <v>24</v>
      </c>
      <c r="E112" s="165">
        <v>1470</v>
      </c>
      <c r="F112" s="168">
        <v>61.06</v>
      </c>
      <c r="G112" s="166">
        <v>16</v>
      </c>
      <c r="I112" s="164">
        <v>4.5</v>
      </c>
      <c r="J112" s="165">
        <v>8</v>
      </c>
      <c r="K112" s="167">
        <v>2100</v>
      </c>
      <c r="L112" s="165">
        <v>964</v>
      </c>
      <c r="M112" s="168">
        <v>40.04</v>
      </c>
      <c r="N112" s="166">
        <v>57</v>
      </c>
      <c r="Q112" s="165">
        <v>5</v>
      </c>
      <c r="R112" s="165">
        <v>4</v>
      </c>
      <c r="S112" s="167" t="s">
        <v>24</v>
      </c>
      <c r="T112" s="165">
        <v>1141</v>
      </c>
      <c r="U112" s="168">
        <v>47.13</v>
      </c>
      <c r="V112" s="165">
        <v>3</v>
      </c>
    </row>
    <row r="113" spans="2:22" ht="14.65" thickBot="1" x14ac:dyDescent="0.5">
      <c r="B113" s="150">
        <v>4</v>
      </c>
      <c r="C113" s="165">
        <v>8</v>
      </c>
      <c r="D113" s="165" t="s">
        <v>24</v>
      </c>
      <c r="E113" s="165">
        <v>1138</v>
      </c>
      <c r="F113" s="168">
        <v>47.1</v>
      </c>
      <c r="G113" s="166">
        <v>1</v>
      </c>
      <c r="I113" s="161">
        <v>4</v>
      </c>
      <c r="J113" s="162">
        <v>8</v>
      </c>
      <c r="K113" s="176">
        <v>2100</v>
      </c>
      <c r="L113" s="162">
        <v>1111</v>
      </c>
      <c r="M113" s="172">
        <v>46.07</v>
      </c>
      <c r="N113" s="171">
        <v>47</v>
      </c>
      <c r="O113">
        <f>AVERAGE(N109:N113)</f>
        <v>40</v>
      </c>
      <c r="P113">
        <f>AVERAGE(N104:N113)</f>
        <v>49.4</v>
      </c>
      <c r="Q113" s="165">
        <v>4.5</v>
      </c>
      <c r="R113" s="165">
        <v>8</v>
      </c>
      <c r="S113" s="167">
        <v>1100</v>
      </c>
      <c r="T113" s="165">
        <v>1182</v>
      </c>
      <c r="U113" s="168">
        <v>49.06</v>
      </c>
      <c r="V113" s="165">
        <v>3</v>
      </c>
    </row>
    <row r="114" spans="2:22" x14ac:dyDescent="0.45">
      <c r="B114" s="150">
        <v>4</v>
      </c>
      <c r="C114" s="165">
        <v>8</v>
      </c>
      <c r="D114" s="182">
        <v>2100</v>
      </c>
      <c r="E114" s="179">
        <v>1111</v>
      </c>
      <c r="F114" s="180">
        <v>46.07</v>
      </c>
      <c r="G114" s="181">
        <v>47</v>
      </c>
      <c r="I114" s="151">
        <v>5</v>
      </c>
      <c r="J114" s="56">
        <v>4</v>
      </c>
      <c r="K114" s="177">
        <v>1100</v>
      </c>
      <c r="L114" s="56">
        <v>1301</v>
      </c>
      <c r="M114" s="129">
        <v>54.05</v>
      </c>
      <c r="N114" s="130">
        <v>6</v>
      </c>
      <c r="Q114" s="165">
        <v>4.5</v>
      </c>
      <c r="R114" s="165">
        <v>8</v>
      </c>
      <c r="S114" s="165" t="s">
        <v>24</v>
      </c>
      <c r="T114" s="165">
        <v>1182</v>
      </c>
      <c r="U114" s="168">
        <v>49.06</v>
      </c>
      <c r="V114" s="165">
        <v>3</v>
      </c>
    </row>
    <row r="115" spans="2:22" ht="14.65" thickBot="1" x14ac:dyDescent="0.5">
      <c r="B115" s="80">
        <v>4</v>
      </c>
      <c r="C115" s="162">
        <v>8</v>
      </c>
      <c r="D115" s="184">
        <v>1100</v>
      </c>
      <c r="E115" s="89">
        <v>3366</v>
      </c>
      <c r="F115" s="117">
        <v>140.06</v>
      </c>
      <c r="G115" s="118">
        <v>8</v>
      </c>
      <c r="I115" s="164">
        <v>5</v>
      </c>
      <c r="J115" s="179">
        <v>4</v>
      </c>
      <c r="K115" s="182">
        <v>1100</v>
      </c>
      <c r="L115" s="179">
        <v>950</v>
      </c>
      <c r="M115" s="180">
        <v>39.14</v>
      </c>
      <c r="N115" s="181">
        <v>6</v>
      </c>
      <c r="Q115" s="165">
        <v>4</v>
      </c>
      <c r="R115" s="165">
        <v>8</v>
      </c>
      <c r="S115" s="165" t="s">
        <v>24</v>
      </c>
      <c r="T115" s="165">
        <v>1639</v>
      </c>
      <c r="U115" s="168">
        <v>68.069999999999993</v>
      </c>
      <c r="V115" s="165">
        <v>2</v>
      </c>
    </row>
    <row r="116" spans="2:22" x14ac:dyDescent="0.45">
      <c r="B116" s="78">
        <v>4</v>
      </c>
      <c r="C116" s="152">
        <v>4</v>
      </c>
      <c r="D116" s="152" t="s">
        <v>24</v>
      </c>
      <c r="E116" s="152">
        <v>1298</v>
      </c>
      <c r="F116" s="170">
        <v>54.02</v>
      </c>
      <c r="G116" s="163">
        <v>2</v>
      </c>
      <c r="I116" s="164">
        <v>4</v>
      </c>
      <c r="J116" s="179">
        <v>4</v>
      </c>
      <c r="K116" s="182">
        <v>1100</v>
      </c>
      <c r="L116" s="179">
        <v>1704</v>
      </c>
      <c r="M116" s="180">
        <v>71</v>
      </c>
      <c r="N116" s="181">
        <v>12</v>
      </c>
      <c r="Q116" s="165">
        <v>4</v>
      </c>
      <c r="R116" s="165">
        <v>4</v>
      </c>
      <c r="S116" s="165" t="s">
        <v>24</v>
      </c>
      <c r="T116" s="165">
        <v>1298</v>
      </c>
      <c r="U116" s="168">
        <v>54.02</v>
      </c>
      <c r="V116" s="165">
        <v>2</v>
      </c>
    </row>
    <row r="117" spans="2:22" x14ac:dyDescent="0.45">
      <c r="B117" s="150">
        <v>4</v>
      </c>
      <c r="C117" s="165">
        <v>4</v>
      </c>
      <c r="D117" s="182">
        <v>2100</v>
      </c>
      <c r="E117" s="179">
        <v>853</v>
      </c>
      <c r="F117" s="180">
        <v>35.130000000000003</v>
      </c>
      <c r="G117" s="181">
        <v>65</v>
      </c>
      <c r="I117" s="164">
        <v>4</v>
      </c>
      <c r="J117" s="179">
        <v>4</v>
      </c>
      <c r="K117" s="182">
        <v>1100</v>
      </c>
      <c r="L117" s="179">
        <v>1668</v>
      </c>
      <c r="M117" s="180">
        <v>69.12</v>
      </c>
      <c r="N117" s="181">
        <v>24</v>
      </c>
      <c r="O117">
        <f>AVERAGE(N114:N117)</f>
        <v>12</v>
      </c>
      <c r="Q117" s="165">
        <v>5</v>
      </c>
      <c r="R117" s="165">
        <v>8</v>
      </c>
      <c r="S117" s="165" t="s">
        <v>24</v>
      </c>
      <c r="T117" s="165">
        <v>1168</v>
      </c>
      <c r="U117" s="168">
        <v>48.16</v>
      </c>
      <c r="V117" s="165">
        <v>1</v>
      </c>
    </row>
    <row r="118" spans="2:22" x14ac:dyDescent="0.45">
      <c r="B118" s="150">
        <v>4</v>
      </c>
      <c r="C118" s="165">
        <v>4</v>
      </c>
      <c r="D118" s="182">
        <v>2100</v>
      </c>
      <c r="E118" s="179">
        <v>652</v>
      </c>
      <c r="F118" s="180">
        <v>27.04</v>
      </c>
      <c r="G118" s="181">
        <v>88</v>
      </c>
      <c r="I118" s="164">
        <v>5</v>
      </c>
      <c r="J118" s="165">
        <v>8</v>
      </c>
      <c r="K118" s="167">
        <v>1100</v>
      </c>
      <c r="L118" s="165">
        <v>857</v>
      </c>
      <c r="M118" s="168">
        <v>35.17</v>
      </c>
      <c r="N118" s="166">
        <v>0</v>
      </c>
      <c r="Q118" s="165">
        <v>4</v>
      </c>
      <c r="R118" s="165">
        <v>8</v>
      </c>
      <c r="S118" s="165" t="s">
        <v>24</v>
      </c>
      <c r="T118" s="165">
        <v>1138</v>
      </c>
      <c r="U118" s="168">
        <v>47.1</v>
      </c>
      <c r="V118" s="165">
        <v>1</v>
      </c>
    </row>
    <row r="119" spans="2:22" x14ac:dyDescent="0.45">
      <c r="B119" s="150">
        <v>4</v>
      </c>
      <c r="C119" s="165">
        <v>4</v>
      </c>
      <c r="D119" s="173">
        <v>1100</v>
      </c>
      <c r="E119" s="110">
        <v>1704</v>
      </c>
      <c r="F119" s="113">
        <v>71</v>
      </c>
      <c r="G119" s="119">
        <v>12</v>
      </c>
      <c r="I119" s="164">
        <v>4.5</v>
      </c>
      <c r="J119" s="165">
        <v>8</v>
      </c>
      <c r="K119" s="167">
        <v>1100</v>
      </c>
      <c r="L119" s="165">
        <v>1182</v>
      </c>
      <c r="M119" s="168">
        <v>49.06</v>
      </c>
      <c r="N119" s="166">
        <v>3</v>
      </c>
      <c r="Q119" s="165">
        <v>5</v>
      </c>
      <c r="R119" s="165">
        <v>8</v>
      </c>
      <c r="S119" s="167">
        <v>1100</v>
      </c>
      <c r="T119" s="165">
        <v>857</v>
      </c>
      <c r="U119" s="168">
        <v>35.17</v>
      </c>
      <c r="V119" s="165">
        <v>0</v>
      </c>
    </row>
    <row r="120" spans="2:22" ht="14.65" thickBot="1" x14ac:dyDescent="0.5">
      <c r="B120" s="80">
        <v>4</v>
      </c>
      <c r="C120" s="162">
        <v>4</v>
      </c>
      <c r="D120" s="184">
        <v>1100</v>
      </c>
      <c r="E120" s="89">
        <v>1668</v>
      </c>
      <c r="F120" s="117">
        <v>69.12</v>
      </c>
      <c r="G120" s="118">
        <v>24</v>
      </c>
      <c r="I120" s="161">
        <v>4</v>
      </c>
      <c r="J120" s="162">
        <v>8</v>
      </c>
      <c r="K120" s="176">
        <v>1100</v>
      </c>
      <c r="L120" s="162">
        <v>3366</v>
      </c>
      <c r="M120" s="172">
        <v>140.06</v>
      </c>
      <c r="N120" s="171">
        <v>8</v>
      </c>
      <c r="O120" s="31">
        <f>AVERAGE(N118:N120)</f>
        <v>3.6666666666666665</v>
      </c>
      <c r="P120" s="31">
        <f>AVERAGE(N114:N120)</f>
        <v>8.4285714285714288</v>
      </c>
      <c r="Q120" s="165">
        <v>5</v>
      </c>
      <c r="R120" s="165">
        <v>4</v>
      </c>
      <c r="S120" s="167" t="s">
        <v>24</v>
      </c>
      <c r="T120" s="165">
        <v>1264</v>
      </c>
      <c r="U120" s="168">
        <v>52.16</v>
      </c>
      <c r="V120" s="165">
        <v>0</v>
      </c>
    </row>
    <row r="122" spans="2:22" x14ac:dyDescent="0.45">
      <c r="P122" t="s">
        <v>78</v>
      </c>
    </row>
    <row r="124" spans="2:22" x14ac:dyDescent="0.45">
      <c r="B124" s="165">
        <v>4</v>
      </c>
      <c r="C124" s="165">
        <v>4</v>
      </c>
      <c r="D124" s="201">
        <v>2</v>
      </c>
      <c r="E124" s="167">
        <v>2100</v>
      </c>
      <c r="F124" s="165">
        <v>878</v>
      </c>
      <c r="G124" s="168">
        <v>36.14</v>
      </c>
      <c r="H124" s="165">
        <v>68</v>
      </c>
    </row>
    <row r="128" spans="2:22" ht="14.65" thickBot="1" x14ac:dyDescent="0.5">
      <c r="B128" s="4" t="s">
        <v>1</v>
      </c>
      <c r="C128" s="4" t="s">
        <v>62</v>
      </c>
      <c r="D128" s="3" t="s">
        <v>67</v>
      </c>
      <c r="E128" s="5" t="s">
        <v>6</v>
      </c>
      <c r="F128" s="6" t="s">
        <v>54</v>
      </c>
      <c r="G128" s="5" t="s">
        <v>7</v>
      </c>
      <c r="H128" s="5" t="s">
        <v>8</v>
      </c>
    </row>
    <row r="129" spans="2:8" x14ac:dyDescent="0.45">
      <c r="B129" s="82">
        <v>5</v>
      </c>
      <c r="C129" s="83">
        <v>8</v>
      </c>
      <c r="D129" s="53" t="s">
        <v>24</v>
      </c>
      <c r="E129" s="87">
        <v>1047</v>
      </c>
      <c r="F129" s="90">
        <v>43.15</v>
      </c>
      <c r="G129" s="87">
        <v>3</v>
      </c>
      <c r="H129" s="87">
        <v>2.33</v>
      </c>
    </row>
    <row r="130" spans="2:8" x14ac:dyDescent="0.45">
      <c r="B130" s="84"/>
      <c r="C130" s="85"/>
      <c r="D130" s="50"/>
      <c r="E130" s="85"/>
      <c r="F130" s="91"/>
      <c r="G130" s="85"/>
      <c r="H130" s="85"/>
    </row>
    <row r="131" spans="2:8" x14ac:dyDescent="0.45">
      <c r="B131" s="86">
        <v>5</v>
      </c>
      <c r="C131" s="87">
        <v>8</v>
      </c>
      <c r="D131" s="54" t="s">
        <v>24</v>
      </c>
      <c r="E131" s="87">
        <v>1168</v>
      </c>
      <c r="F131" s="90">
        <v>48.16</v>
      </c>
      <c r="G131" s="87">
        <v>1</v>
      </c>
      <c r="H131" s="87">
        <v>2.1800000000000002</v>
      </c>
    </row>
    <row r="132" spans="2:8" x14ac:dyDescent="0.45">
      <c r="B132" s="84"/>
      <c r="C132" s="85"/>
      <c r="D132" s="50"/>
      <c r="E132" s="85"/>
      <c r="F132" s="91"/>
      <c r="G132" s="85"/>
      <c r="H132" s="85"/>
    </row>
    <row r="133" spans="2:8" x14ac:dyDescent="0.45">
      <c r="B133" s="86">
        <v>4</v>
      </c>
      <c r="C133" s="87">
        <v>8</v>
      </c>
      <c r="D133" s="54" t="s">
        <v>24</v>
      </c>
      <c r="E133" s="87">
        <v>1138</v>
      </c>
      <c r="F133" s="90">
        <v>47.1</v>
      </c>
      <c r="G133" s="87">
        <v>1</v>
      </c>
      <c r="H133" s="87">
        <v>2.0499999999999998</v>
      </c>
    </row>
    <row r="134" spans="2:8" ht="14.65" thickBot="1" x14ac:dyDescent="0.5">
      <c r="B134" s="88"/>
      <c r="C134" s="89"/>
      <c r="D134" s="55"/>
      <c r="E134" s="85"/>
      <c r="F134" s="91"/>
      <c r="G134" s="85"/>
      <c r="H134" s="85"/>
    </row>
    <row r="135" spans="2:8" x14ac:dyDescent="0.45">
      <c r="B135" s="70">
        <v>5</v>
      </c>
      <c r="C135" s="35">
        <v>4</v>
      </c>
      <c r="D135" s="48" t="s">
        <v>24</v>
      </c>
      <c r="E135" s="10">
        <v>1141</v>
      </c>
      <c r="F135" s="11">
        <v>47.13</v>
      </c>
      <c r="G135" s="10">
        <v>3</v>
      </c>
      <c r="H135" s="10">
        <v>1.91</v>
      </c>
    </row>
    <row r="136" spans="2:8" x14ac:dyDescent="0.45">
      <c r="B136" s="71"/>
      <c r="C136" s="22"/>
      <c r="D136" s="50"/>
      <c r="E136" s="22"/>
      <c r="F136" s="23"/>
      <c r="G136" s="22"/>
      <c r="H136" s="22"/>
    </row>
    <row r="137" spans="2:8" x14ac:dyDescent="0.45">
      <c r="B137" s="72">
        <v>5</v>
      </c>
      <c r="C137" s="10">
        <v>4</v>
      </c>
      <c r="D137" s="52" t="s">
        <v>24</v>
      </c>
      <c r="E137" s="10">
        <v>1264</v>
      </c>
      <c r="F137" s="11">
        <v>52.16</v>
      </c>
      <c r="G137" s="10">
        <v>0</v>
      </c>
      <c r="H137" s="10">
        <v>1.82</v>
      </c>
    </row>
    <row r="138" spans="2:8" x14ac:dyDescent="0.45">
      <c r="B138" s="71"/>
      <c r="C138" s="22"/>
      <c r="D138" s="50"/>
      <c r="E138" s="22"/>
      <c r="F138" s="23"/>
      <c r="G138" s="22"/>
      <c r="H138" s="22"/>
    </row>
    <row r="139" spans="2:8" x14ac:dyDescent="0.45">
      <c r="B139" s="72">
        <v>5</v>
      </c>
      <c r="C139" s="10">
        <v>4</v>
      </c>
      <c r="D139" s="52" t="s">
        <v>24</v>
      </c>
      <c r="E139" s="10">
        <v>1188</v>
      </c>
      <c r="F139" s="11">
        <v>49.23</v>
      </c>
      <c r="G139" s="10">
        <v>6</v>
      </c>
      <c r="H139" s="10">
        <v>1.87</v>
      </c>
    </row>
    <row r="140" spans="2:8" ht="14.65" thickBot="1" x14ac:dyDescent="0.5">
      <c r="B140" s="73"/>
      <c r="C140" s="41"/>
      <c r="D140" s="55"/>
      <c r="E140" s="22"/>
      <c r="F140" s="23"/>
      <c r="G140" s="22"/>
      <c r="H140" s="22"/>
    </row>
    <row r="141" spans="2:8" x14ac:dyDescent="0.45">
      <c r="B141" s="32">
        <v>5</v>
      </c>
      <c r="C141" s="33">
        <v>8</v>
      </c>
      <c r="D141" s="48">
        <v>1100</v>
      </c>
      <c r="E141" s="63">
        <v>857</v>
      </c>
      <c r="F141" s="66">
        <v>35.17</v>
      </c>
      <c r="G141" s="63">
        <v>0</v>
      </c>
      <c r="H141" s="63">
        <v>2.14</v>
      </c>
    </row>
    <row r="142" spans="2:8" x14ac:dyDescent="0.45">
      <c r="B142" s="49"/>
      <c r="C142" s="20"/>
      <c r="D142" s="50"/>
      <c r="E142" s="20"/>
      <c r="F142" s="69"/>
      <c r="G142" s="20"/>
      <c r="H142" s="20"/>
    </row>
    <row r="143" spans="2:8" x14ac:dyDescent="0.45">
      <c r="B143" s="159">
        <v>5</v>
      </c>
      <c r="C143" s="154">
        <v>4</v>
      </c>
      <c r="D143" s="160">
        <v>1100</v>
      </c>
      <c r="E143" s="154">
        <v>1301</v>
      </c>
      <c r="F143" s="155">
        <v>54.05</v>
      </c>
      <c r="G143" s="154">
        <v>6</v>
      </c>
      <c r="H143" s="154">
        <v>1.85</v>
      </c>
    </row>
    <row r="144" spans="2:8" x14ac:dyDescent="0.45">
      <c r="B144" s="156"/>
      <c r="C144" s="157"/>
      <c r="D144" s="175"/>
      <c r="E144" s="157"/>
      <c r="F144" s="158"/>
      <c r="G144" s="157"/>
      <c r="H144" s="157"/>
    </row>
    <row r="145" spans="2:8" x14ac:dyDescent="0.45">
      <c r="B145" s="51">
        <v>5</v>
      </c>
      <c r="C145" s="8">
        <v>4</v>
      </c>
      <c r="D145" s="52">
        <v>1100</v>
      </c>
      <c r="E145" s="8">
        <v>950</v>
      </c>
      <c r="F145" s="68">
        <v>39.14</v>
      </c>
      <c r="G145" s="8">
        <v>6</v>
      </c>
      <c r="H145" s="8">
        <v>2.1</v>
      </c>
    </row>
    <row r="146" spans="2:8" ht="14.65" thickBot="1" x14ac:dyDescent="0.5">
      <c r="B146" s="38"/>
      <c r="C146" s="39"/>
      <c r="D146" s="55"/>
      <c r="E146" s="20"/>
      <c r="F146" s="69"/>
      <c r="G146" s="20"/>
      <c r="H146" s="20"/>
    </row>
    <row r="147" spans="2:8" x14ac:dyDescent="0.45">
      <c r="B147" s="58">
        <v>5</v>
      </c>
      <c r="C147" s="59">
        <v>8</v>
      </c>
      <c r="D147" s="48">
        <v>2100</v>
      </c>
      <c r="E147" s="63">
        <v>1090</v>
      </c>
      <c r="F147" s="66">
        <v>45.1</v>
      </c>
      <c r="G147" s="63">
        <v>15</v>
      </c>
      <c r="H147" s="63">
        <v>2.1800000000000002</v>
      </c>
    </row>
    <row r="148" spans="2:8" ht="14.65" thickBot="1" x14ac:dyDescent="0.5">
      <c r="B148" s="60"/>
      <c r="C148" s="61"/>
      <c r="D148" s="50"/>
      <c r="E148" s="61"/>
      <c r="F148" s="67"/>
      <c r="G148" s="61"/>
      <c r="H148" s="61"/>
    </row>
    <row r="149" spans="2:8" x14ac:dyDescent="0.45">
      <c r="B149" s="151">
        <v>5</v>
      </c>
      <c r="C149" s="152">
        <v>8</v>
      </c>
      <c r="D149" s="153">
        <v>2100</v>
      </c>
      <c r="E149" s="154">
        <v>1088</v>
      </c>
      <c r="F149" s="155">
        <v>45.08</v>
      </c>
      <c r="G149" s="154">
        <v>25</v>
      </c>
      <c r="H149" s="154">
        <v>2.09</v>
      </c>
    </row>
    <row r="150" spans="2:8" ht="14.65" thickBot="1" x14ac:dyDescent="0.5">
      <c r="B150" s="156"/>
      <c r="C150" s="157"/>
      <c r="D150" s="175"/>
      <c r="E150" s="157"/>
      <c r="F150" s="158"/>
      <c r="G150" s="157"/>
      <c r="H150" s="157"/>
    </row>
    <row r="151" spans="2:8" x14ac:dyDescent="0.45">
      <c r="B151" s="58">
        <v>5</v>
      </c>
      <c r="C151" s="59">
        <v>4</v>
      </c>
      <c r="D151" s="48">
        <v>2100</v>
      </c>
      <c r="E151" s="63">
        <v>885</v>
      </c>
      <c r="F151" s="66">
        <v>36.21</v>
      </c>
      <c r="G151" s="63">
        <v>30</v>
      </c>
      <c r="H151" s="63">
        <v>1.94</v>
      </c>
    </row>
    <row r="152" spans="2:8" x14ac:dyDescent="0.45">
      <c r="B152" s="60"/>
      <c r="C152" s="61"/>
      <c r="D152" s="50"/>
      <c r="E152" s="61"/>
      <c r="F152" s="67"/>
      <c r="G152" s="61"/>
      <c r="H152" s="61"/>
    </row>
    <row r="153" spans="2:8" x14ac:dyDescent="0.45">
      <c r="B153" s="159">
        <v>5</v>
      </c>
      <c r="C153" s="154">
        <v>4</v>
      </c>
      <c r="D153" s="160">
        <v>2100</v>
      </c>
      <c r="E153" s="154">
        <v>726</v>
      </c>
      <c r="F153" s="155">
        <v>30.06</v>
      </c>
      <c r="G153" s="154">
        <v>48</v>
      </c>
      <c r="H153" s="154">
        <v>2.17</v>
      </c>
    </row>
    <row r="154" spans="2:8" ht="14.65" thickBot="1" x14ac:dyDescent="0.5">
      <c r="B154" s="156"/>
      <c r="C154" s="157"/>
      <c r="D154" s="175"/>
      <c r="E154" s="157"/>
      <c r="F154" s="158"/>
      <c r="G154" s="157"/>
      <c r="H154" s="157"/>
    </row>
    <row r="155" spans="2:8" x14ac:dyDescent="0.45">
      <c r="B155" s="82">
        <v>4</v>
      </c>
      <c r="C155" s="83">
        <v>8</v>
      </c>
      <c r="D155" s="9" t="s">
        <v>24</v>
      </c>
      <c r="E155" s="87">
        <v>2395</v>
      </c>
      <c r="F155" s="90">
        <v>99.19</v>
      </c>
      <c r="G155" s="87">
        <v>7</v>
      </c>
      <c r="H155" s="112">
        <v>1.93</v>
      </c>
    </row>
    <row r="156" spans="2:8" x14ac:dyDescent="0.45">
      <c r="B156" s="111"/>
      <c r="C156" s="110"/>
      <c r="D156" s="15"/>
      <c r="E156" s="110"/>
      <c r="F156" s="113"/>
      <c r="G156" s="110"/>
      <c r="H156" s="114"/>
    </row>
    <row r="157" spans="2:8" x14ac:dyDescent="0.45">
      <c r="B157" s="86">
        <v>4</v>
      </c>
      <c r="C157" s="87">
        <v>8</v>
      </c>
      <c r="D157" s="9" t="s">
        <v>24</v>
      </c>
      <c r="E157" s="87">
        <v>1639</v>
      </c>
      <c r="F157" s="90">
        <v>68.069999999999993</v>
      </c>
      <c r="G157" s="87">
        <v>2</v>
      </c>
      <c r="H157" s="112">
        <v>1.76</v>
      </c>
    </row>
    <row r="158" spans="2:8" ht="14.65" thickBot="1" x14ac:dyDescent="0.5">
      <c r="B158" s="111"/>
      <c r="C158" s="110"/>
      <c r="D158" s="15"/>
      <c r="E158" s="110"/>
      <c r="F158" s="113"/>
      <c r="G158" s="110"/>
      <c r="H158" s="114"/>
    </row>
    <row r="159" spans="2:8" x14ac:dyDescent="0.45">
      <c r="B159" s="82">
        <v>4</v>
      </c>
      <c r="C159" s="83">
        <v>8</v>
      </c>
      <c r="D159" s="34" t="s">
        <v>24</v>
      </c>
      <c r="E159" s="83">
        <v>1470</v>
      </c>
      <c r="F159" s="115">
        <v>61.06</v>
      </c>
      <c r="G159" s="83">
        <v>16</v>
      </c>
      <c r="H159" s="116">
        <v>1.89</v>
      </c>
    </row>
    <row r="160" spans="2:8" ht="14.65" thickBot="1" x14ac:dyDescent="0.5">
      <c r="B160" s="88"/>
      <c r="C160" s="89"/>
      <c r="D160" s="40"/>
      <c r="E160" s="89"/>
      <c r="F160" s="117"/>
      <c r="G160" s="89"/>
      <c r="H160" s="118"/>
    </row>
    <row r="161" spans="2:8" x14ac:dyDescent="0.45">
      <c r="B161" s="82">
        <v>4</v>
      </c>
      <c r="C161" s="83">
        <v>4</v>
      </c>
      <c r="D161" s="34" t="s">
        <v>24</v>
      </c>
      <c r="E161" s="83">
        <v>1298</v>
      </c>
      <c r="F161" s="115">
        <v>54.02</v>
      </c>
      <c r="G161" s="83">
        <v>2</v>
      </c>
      <c r="H161" s="116">
        <v>1.82</v>
      </c>
    </row>
    <row r="162" spans="2:8" ht="14.65" thickBot="1" x14ac:dyDescent="0.5">
      <c r="B162" s="111"/>
      <c r="C162" s="110"/>
      <c r="D162" s="15"/>
      <c r="E162" s="110"/>
      <c r="F162" s="113"/>
      <c r="G162" s="110"/>
      <c r="H162" s="119"/>
    </row>
    <row r="163" spans="2:8" x14ac:dyDescent="0.45">
      <c r="B163" s="74">
        <v>4.5</v>
      </c>
      <c r="C163" s="75">
        <v>8</v>
      </c>
      <c r="D163" s="44">
        <v>2100</v>
      </c>
      <c r="E163" s="79">
        <v>964</v>
      </c>
      <c r="F163" s="121">
        <v>40.04</v>
      </c>
      <c r="G163" s="79">
        <v>57</v>
      </c>
      <c r="H163" s="122">
        <v>2</v>
      </c>
    </row>
    <row r="164" spans="2:8" ht="14.65" thickBot="1" x14ac:dyDescent="0.5">
      <c r="B164" s="76"/>
      <c r="C164" s="77"/>
      <c r="D164" s="40"/>
      <c r="E164" s="81"/>
      <c r="F164" s="123"/>
      <c r="G164" s="81"/>
      <c r="H164" s="124"/>
    </row>
    <row r="165" spans="2:8" x14ac:dyDescent="0.45">
      <c r="B165" s="74">
        <v>4.5</v>
      </c>
      <c r="C165" s="75">
        <v>8</v>
      </c>
      <c r="D165" s="44">
        <v>1100</v>
      </c>
      <c r="E165" s="35">
        <v>1182</v>
      </c>
      <c r="F165" s="36">
        <v>49.06</v>
      </c>
      <c r="G165" s="35">
        <v>3</v>
      </c>
      <c r="H165" s="37">
        <v>1.82</v>
      </c>
    </row>
    <row r="166" spans="2:8" ht="14.65" thickBot="1" x14ac:dyDescent="0.5">
      <c r="B166" s="76"/>
      <c r="C166" s="77"/>
      <c r="D166" s="40"/>
      <c r="E166" s="81"/>
      <c r="F166" s="123"/>
      <c r="G166" s="81"/>
      <c r="H166" s="124"/>
    </row>
    <row r="167" spans="2:8" x14ac:dyDescent="0.45">
      <c r="B167" s="151">
        <v>4</v>
      </c>
      <c r="C167" s="152">
        <v>8</v>
      </c>
      <c r="D167" s="169">
        <v>2100</v>
      </c>
      <c r="E167" s="152">
        <v>1025</v>
      </c>
      <c r="F167" s="170">
        <v>42.17</v>
      </c>
      <c r="G167" s="152">
        <v>40</v>
      </c>
      <c r="H167" s="163">
        <v>2.04</v>
      </c>
    </row>
    <row r="168" spans="2:8" ht="14.65" thickBot="1" x14ac:dyDescent="0.5">
      <c r="B168" s="161"/>
      <c r="C168" s="162"/>
      <c r="D168" s="162"/>
      <c r="E168" s="162"/>
      <c r="F168" s="172"/>
      <c r="G168" s="162"/>
      <c r="H168" s="171"/>
    </row>
    <row r="169" spans="2:8" x14ac:dyDescent="0.45">
      <c r="B169" s="78">
        <v>4</v>
      </c>
      <c r="C169" s="79">
        <v>8</v>
      </c>
      <c r="D169" s="44">
        <v>1100</v>
      </c>
      <c r="E169" s="152">
        <v>3366</v>
      </c>
      <c r="F169" s="170">
        <v>140.06</v>
      </c>
      <c r="G169" s="152">
        <v>8</v>
      </c>
      <c r="H169" s="163">
        <v>1.76</v>
      </c>
    </row>
    <row r="170" spans="2:8" ht="14.65" thickBot="1" x14ac:dyDescent="0.5">
      <c r="B170" s="80"/>
      <c r="C170" s="81"/>
      <c r="D170" s="40"/>
      <c r="E170" s="81"/>
      <c r="F170" s="123"/>
      <c r="G170" s="81"/>
      <c r="H170" s="124"/>
    </row>
    <row r="171" spans="2:8" x14ac:dyDescent="0.45">
      <c r="B171" s="32">
        <v>4</v>
      </c>
      <c r="C171" s="33">
        <v>4</v>
      </c>
      <c r="D171" s="44">
        <v>1100</v>
      </c>
      <c r="E171" s="33">
        <v>1704</v>
      </c>
      <c r="F171" s="133">
        <v>71</v>
      </c>
      <c r="G171" s="33">
        <v>12</v>
      </c>
      <c r="H171" s="134">
        <v>1.74</v>
      </c>
    </row>
    <row r="172" spans="2:8" ht="14.65" thickBot="1" x14ac:dyDescent="0.5">
      <c r="B172" s="38"/>
      <c r="C172" s="39"/>
      <c r="D172" s="40"/>
      <c r="E172" s="39"/>
      <c r="F172" s="135"/>
      <c r="G172" s="39"/>
      <c r="H172" s="136"/>
    </row>
    <row r="173" spans="2:8" x14ac:dyDescent="0.45">
      <c r="B173" s="32">
        <v>4</v>
      </c>
      <c r="C173" s="33">
        <v>4</v>
      </c>
      <c r="D173" s="44">
        <v>1100</v>
      </c>
      <c r="E173" s="33">
        <v>1668</v>
      </c>
      <c r="F173" s="133">
        <v>69.12</v>
      </c>
      <c r="G173" s="33">
        <v>24</v>
      </c>
      <c r="H173" s="134">
        <v>1.71</v>
      </c>
    </row>
    <row r="174" spans="2:8" ht="14.65" thickBot="1" x14ac:dyDescent="0.5">
      <c r="B174" s="38"/>
      <c r="C174" s="39"/>
      <c r="D174" s="40"/>
      <c r="E174" s="39"/>
      <c r="F174" s="135"/>
      <c r="G174" s="39"/>
      <c r="H174" s="136"/>
    </row>
    <row r="175" spans="2:8" x14ac:dyDescent="0.45">
      <c r="B175" s="151">
        <v>4</v>
      </c>
      <c r="C175" s="152">
        <v>8</v>
      </c>
      <c r="D175" s="169">
        <v>2100</v>
      </c>
      <c r="E175" s="152">
        <v>1111</v>
      </c>
      <c r="F175" s="170">
        <v>46.07</v>
      </c>
      <c r="G175" s="152">
        <v>47</v>
      </c>
      <c r="H175" s="163">
        <v>1.79</v>
      </c>
    </row>
    <row r="176" spans="2:8" ht="14.65" thickBot="1" x14ac:dyDescent="0.5">
      <c r="B176" s="161"/>
      <c r="C176" s="162"/>
      <c r="D176" s="162"/>
      <c r="E176" s="162"/>
      <c r="F176" s="172"/>
      <c r="G176" s="162"/>
      <c r="H176" s="171"/>
    </row>
    <row r="177" spans="2:24" x14ac:dyDescent="0.45">
      <c r="B177" s="151">
        <v>4</v>
      </c>
      <c r="C177" s="152">
        <v>4</v>
      </c>
      <c r="D177" s="169">
        <v>2100</v>
      </c>
      <c r="E177" s="152">
        <v>652</v>
      </c>
      <c r="F177" s="170">
        <v>27.04</v>
      </c>
      <c r="G177" s="152">
        <v>88</v>
      </c>
      <c r="H177" s="163">
        <v>1.43</v>
      </c>
    </row>
    <row r="178" spans="2:24" ht="14.65" thickBot="1" x14ac:dyDescent="0.5">
      <c r="B178" s="161"/>
      <c r="C178" s="162"/>
      <c r="D178" s="162"/>
      <c r="E178" s="162"/>
      <c r="F178" s="172"/>
      <c r="G178" s="162"/>
      <c r="H178" s="171"/>
    </row>
    <row r="179" spans="2:24" x14ac:dyDescent="0.45">
      <c r="B179" s="151">
        <v>4</v>
      </c>
      <c r="C179" s="152">
        <v>4</v>
      </c>
      <c r="D179" s="169">
        <v>2100</v>
      </c>
      <c r="E179" s="152">
        <v>853</v>
      </c>
      <c r="F179" s="170">
        <v>35.130000000000003</v>
      </c>
      <c r="G179" s="152">
        <v>65</v>
      </c>
      <c r="H179" s="163">
        <v>2.38</v>
      </c>
    </row>
    <row r="180" spans="2:24" ht="14.65" thickBot="1" x14ac:dyDescent="0.5">
      <c r="B180" s="161"/>
      <c r="C180" s="162"/>
      <c r="D180" s="162"/>
      <c r="E180" s="162"/>
      <c r="F180" s="172"/>
      <c r="G180" s="162"/>
      <c r="H180" s="171"/>
    </row>
    <row r="181" spans="2:24" x14ac:dyDescent="0.45">
      <c r="B181" s="151">
        <v>4.5</v>
      </c>
      <c r="C181" s="152">
        <v>4</v>
      </c>
      <c r="D181" s="169">
        <v>2100</v>
      </c>
      <c r="E181" s="152">
        <v>729</v>
      </c>
      <c r="F181" s="170">
        <v>30.09</v>
      </c>
      <c r="G181" s="152">
        <v>71</v>
      </c>
      <c r="H181" s="163">
        <v>1.69</v>
      </c>
    </row>
    <row r="182" spans="2:24" ht="14.65" thickBot="1" x14ac:dyDescent="0.5">
      <c r="B182" s="161"/>
      <c r="C182" s="162"/>
      <c r="D182" s="162"/>
      <c r="E182" s="162"/>
      <c r="F182" s="172"/>
      <c r="G182" s="162"/>
      <c r="H182" s="171"/>
    </row>
    <row r="183" spans="2:24" x14ac:dyDescent="0.45">
      <c r="B183" s="151">
        <v>4.5</v>
      </c>
      <c r="C183" s="152">
        <v>4</v>
      </c>
      <c r="D183" s="169">
        <v>1100</v>
      </c>
      <c r="E183" s="152">
        <v>1490</v>
      </c>
      <c r="F183" s="170">
        <v>62.02</v>
      </c>
      <c r="G183" s="152">
        <v>2</v>
      </c>
      <c r="H183" s="163">
        <v>1.94</v>
      </c>
    </row>
    <row r="184" spans="2:24" ht="14.65" thickBot="1" x14ac:dyDescent="0.5">
      <c r="B184" s="161"/>
      <c r="C184" s="162"/>
      <c r="D184" s="162"/>
      <c r="E184" s="162"/>
      <c r="F184" s="172"/>
      <c r="G184" s="162"/>
      <c r="H184" s="171"/>
    </row>
    <row r="185" spans="2:24" x14ac:dyDescent="0.45">
      <c r="B185" s="74">
        <v>4.5</v>
      </c>
      <c r="C185" s="75">
        <v>4</v>
      </c>
      <c r="D185" s="44">
        <v>2100</v>
      </c>
      <c r="E185" s="35">
        <v>773</v>
      </c>
      <c r="F185" s="36">
        <v>32.049999999999997</v>
      </c>
      <c r="G185" s="35">
        <v>63</v>
      </c>
      <c r="H185" s="37">
        <v>1.83</v>
      </c>
    </row>
    <row r="186" spans="2:24" ht="14.65" thickBot="1" x14ac:dyDescent="0.5">
      <c r="B186" s="76"/>
      <c r="C186" s="77"/>
      <c r="D186" s="15"/>
      <c r="E186" s="16"/>
      <c r="F186" s="17"/>
      <c r="G186" s="16"/>
      <c r="H186" s="43"/>
    </row>
    <row r="187" spans="2:24" x14ac:dyDescent="0.45">
      <c r="B187" s="140">
        <v>4.5</v>
      </c>
      <c r="C187" s="141">
        <v>8</v>
      </c>
      <c r="D187" s="44">
        <v>2100</v>
      </c>
      <c r="E187" s="141">
        <v>941</v>
      </c>
      <c r="F187" s="144">
        <v>39.049999999999997</v>
      </c>
      <c r="G187" s="141">
        <v>56</v>
      </c>
      <c r="H187" s="145">
        <v>2.2599999999999998</v>
      </c>
    </row>
    <row r="188" spans="2:24" ht="14.65" thickBot="1" x14ac:dyDescent="0.5">
      <c r="B188" s="142"/>
      <c r="C188" s="143"/>
      <c r="D188" s="40"/>
      <c r="E188" s="143"/>
      <c r="F188" s="146"/>
      <c r="G188" s="143"/>
      <c r="H188" s="147"/>
    </row>
    <row r="191" spans="2:24" x14ac:dyDescent="0.45">
      <c r="B191" s="219" t="s">
        <v>83</v>
      </c>
    </row>
    <row r="192" spans="2:24" ht="14.65" thickBot="1" x14ac:dyDescent="0.5">
      <c r="B192" s="4" t="s">
        <v>1</v>
      </c>
      <c r="C192" s="4" t="s">
        <v>62</v>
      </c>
      <c r="D192" s="3" t="s">
        <v>67</v>
      </c>
      <c r="E192" s="5" t="s">
        <v>6</v>
      </c>
      <c r="F192" s="6" t="s">
        <v>54</v>
      </c>
      <c r="G192" s="5" t="s">
        <v>7</v>
      </c>
      <c r="J192" s="4" t="s">
        <v>1</v>
      </c>
      <c r="K192" s="4" t="s">
        <v>82</v>
      </c>
      <c r="L192" s="3" t="s">
        <v>67</v>
      </c>
      <c r="M192" s="5" t="s">
        <v>6</v>
      </c>
      <c r="N192" s="6" t="s">
        <v>54</v>
      </c>
      <c r="O192" s="5" t="s">
        <v>7</v>
      </c>
      <c r="S192" s="4" t="s">
        <v>1</v>
      </c>
      <c r="T192" s="4" t="s">
        <v>62</v>
      </c>
      <c r="U192" s="3" t="s">
        <v>67</v>
      </c>
      <c r="V192" s="5" t="s">
        <v>6</v>
      </c>
      <c r="W192" s="6" t="s">
        <v>54</v>
      </c>
      <c r="X192" s="5" t="s">
        <v>7</v>
      </c>
    </row>
    <row r="193" spans="2:24" x14ac:dyDescent="0.45">
      <c r="B193" s="151">
        <v>5</v>
      </c>
      <c r="C193" s="152">
        <v>8</v>
      </c>
      <c r="D193" s="152" t="s">
        <v>24</v>
      </c>
      <c r="E193" s="152">
        <v>1047</v>
      </c>
      <c r="F193" s="170">
        <v>43.15</v>
      </c>
      <c r="G193" s="163">
        <v>3</v>
      </c>
      <c r="J193" s="165">
        <v>4</v>
      </c>
      <c r="K193" s="165">
        <v>4</v>
      </c>
      <c r="L193" s="165" t="s">
        <v>24</v>
      </c>
      <c r="M193" s="165">
        <v>1298</v>
      </c>
      <c r="N193" s="168">
        <v>54.02</v>
      </c>
      <c r="O193" s="165">
        <v>2</v>
      </c>
      <c r="S193" s="151">
        <v>4</v>
      </c>
      <c r="T193" s="152">
        <v>4</v>
      </c>
      <c r="U193" s="169">
        <v>2100</v>
      </c>
      <c r="V193" s="152">
        <v>652</v>
      </c>
      <c r="W193" s="170">
        <v>27.04</v>
      </c>
      <c r="X193" s="163">
        <v>88</v>
      </c>
    </row>
    <row r="194" spans="2:24" x14ac:dyDescent="0.45">
      <c r="B194" s="164">
        <v>5</v>
      </c>
      <c r="C194" s="165">
        <v>8</v>
      </c>
      <c r="D194" s="165" t="s">
        <v>24</v>
      </c>
      <c r="E194" s="165">
        <v>1168</v>
      </c>
      <c r="F194" s="168">
        <v>48.16</v>
      </c>
      <c r="G194" s="166">
        <v>1</v>
      </c>
      <c r="J194" s="165">
        <v>4</v>
      </c>
      <c r="K194" s="165">
        <v>8</v>
      </c>
      <c r="L194" s="165" t="s">
        <v>24</v>
      </c>
      <c r="M194" s="165">
        <v>1138</v>
      </c>
      <c r="N194" s="168">
        <v>47.1</v>
      </c>
      <c r="O194" s="165">
        <v>1</v>
      </c>
      <c r="S194" s="164">
        <v>4.5</v>
      </c>
      <c r="T194" s="165">
        <v>4</v>
      </c>
      <c r="U194" s="167">
        <v>2100</v>
      </c>
      <c r="V194" s="165">
        <v>729</v>
      </c>
      <c r="W194" s="168">
        <v>30.09</v>
      </c>
      <c r="X194" s="166">
        <v>71</v>
      </c>
    </row>
    <row r="195" spans="2:24" x14ac:dyDescent="0.45">
      <c r="B195" s="164">
        <v>5</v>
      </c>
      <c r="C195" s="165">
        <v>8</v>
      </c>
      <c r="D195" s="167">
        <v>2100</v>
      </c>
      <c r="E195" s="165">
        <v>1090</v>
      </c>
      <c r="F195" s="168">
        <v>45.1</v>
      </c>
      <c r="G195" s="166">
        <v>15</v>
      </c>
      <c r="J195" s="165">
        <v>4</v>
      </c>
      <c r="K195" s="165">
        <v>8</v>
      </c>
      <c r="L195" s="165" t="s">
        <v>24</v>
      </c>
      <c r="M195" s="165">
        <v>2395</v>
      </c>
      <c r="N195" s="168">
        <v>99.19</v>
      </c>
      <c r="O195" s="165">
        <v>7</v>
      </c>
      <c r="S195" s="164">
        <v>4</v>
      </c>
      <c r="T195" s="165">
        <v>4</v>
      </c>
      <c r="U195" s="167">
        <v>2100</v>
      </c>
      <c r="V195" s="165">
        <v>853</v>
      </c>
      <c r="W195" s="168">
        <v>35.130000000000003</v>
      </c>
      <c r="X195" s="166">
        <v>65</v>
      </c>
    </row>
    <row r="196" spans="2:24" x14ac:dyDescent="0.45">
      <c r="B196" s="164">
        <v>5</v>
      </c>
      <c r="C196" s="165">
        <v>8</v>
      </c>
      <c r="D196" s="167">
        <v>2100</v>
      </c>
      <c r="E196" s="165">
        <v>1088</v>
      </c>
      <c r="F196" s="168">
        <v>45.08</v>
      </c>
      <c r="G196" s="166">
        <v>25</v>
      </c>
      <c r="J196" s="165">
        <v>4</v>
      </c>
      <c r="K196" s="165">
        <v>8</v>
      </c>
      <c r="L196" s="165" t="s">
        <v>24</v>
      </c>
      <c r="M196" s="165">
        <v>1639</v>
      </c>
      <c r="N196" s="168">
        <v>68.069999999999993</v>
      </c>
      <c r="O196" s="165">
        <v>2</v>
      </c>
      <c r="S196" s="164">
        <v>4.5</v>
      </c>
      <c r="T196" s="165">
        <v>4</v>
      </c>
      <c r="U196" s="167">
        <v>2100</v>
      </c>
      <c r="V196" s="165">
        <v>773</v>
      </c>
      <c r="W196" s="168">
        <v>32.049999999999997</v>
      </c>
      <c r="X196" s="166">
        <v>63</v>
      </c>
    </row>
    <row r="197" spans="2:24" x14ac:dyDescent="0.45">
      <c r="B197" s="156">
        <v>5</v>
      </c>
      <c r="C197" s="157">
        <v>8</v>
      </c>
      <c r="D197" s="167">
        <v>1100</v>
      </c>
      <c r="E197" s="165">
        <v>857</v>
      </c>
      <c r="F197" s="168">
        <v>35.17</v>
      </c>
      <c r="G197" s="205">
        <v>0</v>
      </c>
      <c r="H197" s="207">
        <f>AVERAGE(G193:G197)</f>
        <v>8.8000000000000007</v>
      </c>
      <c r="J197" s="165">
        <v>4</v>
      </c>
      <c r="K197" s="165">
        <v>8</v>
      </c>
      <c r="L197" s="165" t="s">
        <v>24</v>
      </c>
      <c r="M197" s="165">
        <v>1470</v>
      </c>
      <c r="N197" s="168">
        <v>61.06</v>
      </c>
      <c r="O197" s="165">
        <v>16</v>
      </c>
      <c r="S197" s="164">
        <v>4.5</v>
      </c>
      <c r="T197" s="165">
        <v>8</v>
      </c>
      <c r="U197" s="167">
        <v>2100</v>
      </c>
      <c r="V197" s="165">
        <v>964</v>
      </c>
      <c r="W197" s="168">
        <v>40.04</v>
      </c>
      <c r="X197" s="166">
        <v>57</v>
      </c>
    </row>
    <row r="198" spans="2:24" x14ac:dyDescent="0.45">
      <c r="B198" s="164">
        <v>5</v>
      </c>
      <c r="C198" s="165">
        <v>4</v>
      </c>
      <c r="D198" s="167" t="s">
        <v>24</v>
      </c>
      <c r="E198" s="165">
        <v>1141</v>
      </c>
      <c r="F198" s="168">
        <v>47.13</v>
      </c>
      <c r="G198" s="166">
        <v>3</v>
      </c>
      <c r="H198" s="31"/>
      <c r="J198" s="165">
        <v>5</v>
      </c>
      <c r="K198" s="165">
        <v>4</v>
      </c>
      <c r="L198" s="167" t="s">
        <v>24</v>
      </c>
      <c r="M198" s="165">
        <v>1141</v>
      </c>
      <c r="N198" s="168">
        <v>47.13</v>
      </c>
      <c r="O198" s="165">
        <v>3</v>
      </c>
      <c r="S198" s="164">
        <v>4.5</v>
      </c>
      <c r="T198" s="165">
        <v>8</v>
      </c>
      <c r="U198" s="167">
        <v>2100</v>
      </c>
      <c r="V198" s="165">
        <v>941</v>
      </c>
      <c r="W198" s="168">
        <v>39.049999999999997</v>
      </c>
      <c r="X198" s="166">
        <v>56</v>
      </c>
    </row>
    <row r="199" spans="2:24" x14ac:dyDescent="0.45">
      <c r="B199" s="164">
        <v>5</v>
      </c>
      <c r="C199" s="165">
        <v>4</v>
      </c>
      <c r="D199" s="167" t="s">
        <v>24</v>
      </c>
      <c r="E199" s="165">
        <v>1264</v>
      </c>
      <c r="F199" s="168">
        <v>52.16</v>
      </c>
      <c r="G199" s="166">
        <v>0</v>
      </c>
      <c r="H199" s="31"/>
      <c r="J199" s="165">
        <v>5</v>
      </c>
      <c r="K199" s="165">
        <v>4</v>
      </c>
      <c r="L199" s="167" t="s">
        <v>24</v>
      </c>
      <c r="M199" s="165">
        <v>1264</v>
      </c>
      <c r="N199" s="168">
        <v>52.16</v>
      </c>
      <c r="O199" s="165">
        <v>0</v>
      </c>
      <c r="S199" s="164">
        <v>5</v>
      </c>
      <c r="T199" s="165">
        <v>4</v>
      </c>
      <c r="U199" s="167">
        <v>2100</v>
      </c>
      <c r="V199" s="165">
        <v>726</v>
      </c>
      <c r="W199" s="168">
        <v>30.06</v>
      </c>
      <c r="X199" s="166">
        <v>48</v>
      </c>
    </row>
    <row r="200" spans="2:24" x14ac:dyDescent="0.45">
      <c r="B200" s="164">
        <v>5</v>
      </c>
      <c r="C200" s="165">
        <v>4</v>
      </c>
      <c r="D200" s="167" t="s">
        <v>24</v>
      </c>
      <c r="E200" s="165">
        <v>1188</v>
      </c>
      <c r="F200" s="168">
        <v>49.23</v>
      </c>
      <c r="G200" s="166">
        <v>6</v>
      </c>
      <c r="H200" s="31"/>
      <c r="J200" s="165">
        <v>5</v>
      </c>
      <c r="K200" s="165">
        <v>4</v>
      </c>
      <c r="L200" s="167" t="s">
        <v>24</v>
      </c>
      <c r="M200" s="165">
        <v>1188</v>
      </c>
      <c r="N200" s="168">
        <v>49.23</v>
      </c>
      <c r="O200" s="165">
        <v>6</v>
      </c>
      <c r="S200" s="164">
        <v>4</v>
      </c>
      <c r="T200" s="165">
        <v>8</v>
      </c>
      <c r="U200" s="167">
        <v>2100</v>
      </c>
      <c r="V200" s="165">
        <v>1111</v>
      </c>
      <c r="W200" s="168">
        <v>46.07</v>
      </c>
      <c r="X200" s="166">
        <v>47</v>
      </c>
    </row>
    <row r="201" spans="2:24" x14ac:dyDescent="0.45">
      <c r="B201" s="164">
        <v>5</v>
      </c>
      <c r="C201" s="165">
        <v>4</v>
      </c>
      <c r="D201" s="167">
        <v>2100</v>
      </c>
      <c r="E201" s="165">
        <v>885</v>
      </c>
      <c r="F201" s="168">
        <v>36.21</v>
      </c>
      <c r="G201" s="166">
        <v>30</v>
      </c>
      <c r="H201" s="31"/>
      <c r="J201" s="165">
        <v>5</v>
      </c>
      <c r="K201" s="165">
        <v>8</v>
      </c>
      <c r="L201" s="165" t="s">
        <v>24</v>
      </c>
      <c r="M201" s="165">
        <v>1047</v>
      </c>
      <c r="N201" s="168">
        <v>43.15</v>
      </c>
      <c r="O201" s="165">
        <v>3</v>
      </c>
      <c r="S201" s="164">
        <v>4</v>
      </c>
      <c r="T201" s="165">
        <v>8</v>
      </c>
      <c r="U201" s="167">
        <v>2100</v>
      </c>
      <c r="V201" s="165">
        <v>1025</v>
      </c>
      <c r="W201" s="168">
        <v>42.17</v>
      </c>
      <c r="X201" s="166">
        <v>40</v>
      </c>
    </row>
    <row r="202" spans="2:24" ht="14.65" thickBot="1" x14ac:dyDescent="0.5">
      <c r="B202" s="164">
        <v>5</v>
      </c>
      <c r="C202" s="165">
        <v>4</v>
      </c>
      <c r="D202" s="167">
        <v>2100</v>
      </c>
      <c r="E202" s="165">
        <v>726</v>
      </c>
      <c r="F202" s="168">
        <v>30.06</v>
      </c>
      <c r="G202" s="166">
        <v>48</v>
      </c>
      <c r="H202" s="31"/>
      <c r="J202" s="165">
        <v>5</v>
      </c>
      <c r="K202" s="165">
        <v>8</v>
      </c>
      <c r="L202" s="165" t="s">
        <v>24</v>
      </c>
      <c r="M202" s="165">
        <v>1168</v>
      </c>
      <c r="N202" s="168">
        <v>48.16</v>
      </c>
      <c r="O202" s="165">
        <v>1</v>
      </c>
      <c r="P202" s="31">
        <f>AVERAGE(O193:O202)</f>
        <v>4.0999999999999996</v>
      </c>
      <c r="S202" s="164">
        <v>5</v>
      </c>
      <c r="T202" s="165">
        <v>4</v>
      </c>
      <c r="U202" s="167">
        <v>2100</v>
      </c>
      <c r="V202" s="165">
        <v>885</v>
      </c>
      <c r="W202" s="168">
        <v>36.21</v>
      </c>
      <c r="X202" s="166">
        <v>30</v>
      </c>
    </row>
    <row r="203" spans="2:24" ht="14.65" thickBot="1" x14ac:dyDescent="0.5">
      <c r="B203" s="164">
        <v>5</v>
      </c>
      <c r="C203" s="165">
        <v>4</v>
      </c>
      <c r="D203" s="167">
        <v>1100</v>
      </c>
      <c r="E203" s="165">
        <v>1301</v>
      </c>
      <c r="F203" s="168">
        <v>54.05</v>
      </c>
      <c r="G203" s="166">
        <v>6</v>
      </c>
      <c r="H203" s="31"/>
      <c r="J203" s="151">
        <v>4</v>
      </c>
      <c r="K203" s="56">
        <v>4</v>
      </c>
      <c r="L203" s="177">
        <v>2100</v>
      </c>
      <c r="M203" s="56">
        <v>652</v>
      </c>
      <c r="N203" s="129">
        <v>27.04</v>
      </c>
      <c r="O203" s="130">
        <v>88</v>
      </c>
      <c r="P203" s="31"/>
      <c r="S203" s="161">
        <v>5</v>
      </c>
      <c r="T203" s="162">
        <v>8</v>
      </c>
      <c r="U203" s="176">
        <v>2100</v>
      </c>
      <c r="V203" s="162">
        <v>1088</v>
      </c>
      <c r="W203" s="172">
        <v>45.08</v>
      </c>
      <c r="X203" s="171">
        <v>25</v>
      </c>
    </row>
    <row r="204" spans="2:24" ht="14.65" thickBot="1" x14ac:dyDescent="0.5">
      <c r="B204" s="161">
        <v>5</v>
      </c>
      <c r="C204" s="162">
        <v>4</v>
      </c>
      <c r="D204" s="176">
        <v>1100</v>
      </c>
      <c r="E204" s="162">
        <v>950</v>
      </c>
      <c r="F204" s="172">
        <v>39.14</v>
      </c>
      <c r="G204" s="171">
        <v>6</v>
      </c>
      <c r="H204" s="207">
        <f>AVERAGE(G198:G204)</f>
        <v>14.142857142857142</v>
      </c>
      <c r="J204" s="164">
        <v>4</v>
      </c>
      <c r="K204" s="179">
        <v>4</v>
      </c>
      <c r="L204" s="182">
        <v>2100</v>
      </c>
      <c r="M204" s="179">
        <v>853</v>
      </c>
      <c r="N204" s="180">
        <v>35.130000000000003</v>
      </c>
      <c r="O204" s="181">
        <v>65</v>
      </c>
      <c r="P204" s="31"/>
      <c r="S204" s="165">
        <v>4</v>
      </c>
      <c r="T204" s="165">
        <v>4</v>
      </c>
      <c r="U204" s="167">
        <v>1100</v>
      </c>
      <c r="V204" s="165">
        <v>1668</v>
      </c>
      <c r="W204" s="168">
        <v>69.12</v>
      </c>
      <c r="X204" s="165">
        <v>24</v>
      </c>
    </row>
    <row r="205" spans="2:24" x14ac:dyDescent="0.45">
      <c r="B205" s="151">
        <v>4.5</v>
      </c>
      <c r="C205" s="152">
        <v>8</v>
      </c>
      <c r="D205" s="169">
        <v>2100</v>
      </c>
      <c r="E205" s="152">
        <v>964</v>
      </c>
      <c r="F205" s="170">
        <v>40.04</v>
      </c>
      <c r="G205" s="163">
        <v>57</v>
      </c>
      <c r="H205" s="31"/>
      <c r="J205" s="164">
        <v>4</v>
      </c>
      <c r="K205" s="165">
        <v>8</v>
      </c>
      <c r="L205" s="167">
        <v>2100</v>
      </c>
      <c r="M205" s="165">
        <v>1025</v>
      </c>
      <c r="N205" s="168">
        <v>42.17</v>
      </c>
      <c r="O205" s="166">
        <v>40</v>
      </c>
      <c r="P205" s="31"/>
      <c r="S205" s="165">
        <v>4</v>
      </c>
      <c r="T205" s="165">
        <v>8</v>
      </c>
      <c r="U205" s="165" t="s">
        <v>24</v>
      </c>
      <c r="V205" s="165">
        <v>1470</v>
      </c>
      <c r="W205" s="168">
        <v>61.06</v>
      </c>
      <c r="X205" s="165">
        <v>16</v>
      </c>
    </row>
    <row r="206" spans="2:24" x14ac:dyDescent="0.45">
      <c r="B206" s="164">
        <v>4.5</v>
      </c>
      <c r="C206" s="165">
        <v>8</v>
      </c>
      <c r="D206" s="167">
        <v>2100</v>
      </c>
      <c r="E206" s="165">
        <v>941</v>
      </c>
      <c r="F206" s="168">
        <v>39.049999999999997</v>
      </c>
      <c r="G206" s="166">
        <v>56</v>
      </c>
      <c r="H206" s="31"/>
      <c r="J206" s="156">
        <v>4</v>
      </c>
      <c r="K206" s="157">
        <v>8</v>
      </c>
      <c r="L206" s="203">
        <v>2100</v>
      </c>
      <c r="M206" s="157">
        <v>1111</v>
      </c>
      <c r="N206" s="158">
        <v>46.07</v>
      </c>
      <c r="O206" s="175">
        <v>47</v>
      </c>
      <c r="P206" s="31"/>
      <c r="S206" s="165">
        <v>5</v>
      </c>
      <c r="T206" s="165">
        <v>8</v>
      </c>
      <c r="U206" s="167">
        <v>2100</v>
      </c>
      <c r="V206" s="165">
        <v>1090</v>
      </c>
      <c r="W206" s="168">
        <v>45.1</v>
      </c>
      <c r="X206" s="165">
        <v>15</v>
      </c>
    </row>
    <row r="207" spans="2:24" x14ac:dyDescent="0.45">
      <c r="B207" s="156">
        <v>4.5</v>
      </c>
      <c r="C207" s="157">
        <v>8</v>
      </c>
      <c r="D207" s="167">
        <v>1100</v>
      </c>
      <c r="E207" s="165">
        <v>1182</v>
      </c>
      <c r="F207" s="168">
        <v>49.06</v>
      </c>
      <c r="G207" s="166">
        <v>3</v>
      </c>
      <c r="H207" s="207">
        <f>AVERAGE(G205:G207)</f>
        <v>38.666666666666664</v>
      </c>
      <c r="J207" s="164">
        <v>4.5</v>
      </c>
      <c r="K207" s="179">
        <v>4</v>
      </c>
      <c r="L207" s="182">
        <v>2100</v>
      </c>
      <c r="M207" s="179">
        <v>729</v>
      </c>
      <c r="N207" s="180">
        <v>30.09</v>
      </c>
      <c r="O207" s="181">
        <v>71</v>
      </c>
      <c r="P207" s="31"/>
      <c r="S207" s="165">
        <v>4</v>
      </c>
      <c r="T207" s="165">
        <v>4</v>
      </c>
      <c r="U207" s="167">
        <v>1100</v>
      </c>
      <c r="V207" s="165">
        <v>1704</v>
      </c>
      <c r="W207" s="168">
        <v>71</v>
      </c>
      <c r="X207" s="165">
        <v>12</v>
      </c>
    </row>
    <row r="208" spans="2:24" x14ac:dyDescent="0.45">
      <c r="B208" s="164">
        <v>4.5</v>
      </c>
      <c r="C208" s="165">
        <v>4</v>
      </c>
      <c r="D208" s="167">
        <v>2100</v>
      </c>
      <c r="E208" s="165">
        <v>729</v>
      </c>
      <c r="F208" s="168">
        <v>30.09</v>
      </c>
      <c r="G208" s="166">
        <v>71</v>
      </c>
      <c r="H208" s="31"/>
      <c r="J208" s="164">
        <v>4.5</v>
      </c>
      <c r="K208" s="179">
        <v>4</v>
      </c>
      <c r="L208" s="182">
        <v>2100</v>
      </c>
      <c r="M208" s="179">
        <v>773</v>
      </c>
      <c r="N208" s="180">
        <v>32.049999999999997</v>
      </c>
      <c r="O208" s="181">
        <v>63</v>
      </c>
      <c r="P208" s="31"/>
      <c r="S208" s="165">
        <v>4</v>
      </c>
      <c r="T208" s="165">
        <v>8</v>
      </c>
      <c r="U208" s="167">
        <v>1100</v>
      </c>
      <c r="V208" s="165">
        <v>3366</v>
      </c>
      <c r="W208" s="168">
        <v>140.06</v>
      </c>
      <c r="X208" s="165">
        <v>8</v>
      </c>
    </row>
    <row r="209" spans="2:24" x14ac:dyDescent="0.45">
      <c r="B209" s="164">
        <v>4.5</v>
      </c>
      <c r="C209" s="165">
        <v>4</v>
      </c>
      <c r="D209" s="167">
        <v>2100</v>
      </c>
      <c r="E209" s="165">
        <v>773</v>
      </c>
      <c r="F209" s="168">
        <v>32.049999999999997</v>
      </c>
      <c r="G209" s="166">
        <v>63</v>
      </c>
      <c r="H209" s="31"/>
      <c r="J209" s="164">
        <v>4.5</v>
      </c>
      <c r="K209" s="165">
        <v>8</v>
      </c>
      <c r="L209" s="167">
        <v>2100</v>
      </c>
      <c r="M209" s="165">
        <v>964</v>
      </c>
      <c r="N209" s="168">
        <v>40.04</v>
      </c>
      <c r="O209" s="166">
        <v>57</v>
      </c>
      <c r="P209" s="31"/>
      <c r="S209" s="165">
        <v>4</v>
      </c>
      <c r="T209" s="165">
        <v>8</v>
      </c>
      <c r="U209" s="165" t="s">
        <v>24</v>
      </c>
      <c r="V209" s="165">
        <v>2395</v>
      </c>
      <c r="W209" s="168">
        <v>99.19</v>
      </c>
      <c r="X209" s="165">
        <v>7</v>
      </c>
    </row>
    <row r="210" spans="2:24" ht="14.65" thickBot="1" x14ac:dyDescent="0.5">
      <c r="B210" s="161">
        <v>4.5</v>
      </c>
      <c r="C210" s="162">
        <v>4</v>
      </c>
      <c r="D210" s="176">
        <v>1100</v>
      </c>
      <c r="E210" s="162">
        <v>1490</v>
      </c>
      <c r="F210" s="172">
        <v>62.02</v>
      </c>
      <c r="G210" s="171">
        <v>2</v>
      </c>
      <c r="H210" s="207">
        <f>AVERAGE(G208:G210)</f>
        <v>45.333333333333336</v>
      </c>
      <c r="J210" s="156">
        <v>4.5</v>
      </c>
      <c r="K210" s="157">
        <v>8</v>
      </c>
      <c r="L210" s="203">
        <v>2100</v>
      </c>
      <c r="M210" s="157">
        <v>941</v>
      </c>
      <c r="N210" s="158">
        <v>39.049999999999997</v>
      </c>
      <c r="O210" s="175">
        <v>56</v>
      </c>
      <c r="P210" s="31"/>
      <c r="S210" s="165">
        <v>5</v>
      </c>
      <c r="T210" s="165">
        <v>4</v>
      </c>
      <c r="U210" s="167" t="s">
        <v>24</v>
      </c>
      <c r="V210" s="165">
        <v>1188</v>
      </c>
      <c r="W210" s="168">
        <v>49.23</v>
      </c>
      <c r="X210" s="165">
        <v>6</v>
      </c>
    </row>
    <row r="211" spans="2:24" x14ac:dyDescent="0.45">
      <c r="B211" s="151">
        <v>4</v>
      </c>
      <c r="C211" s="152">
        <v>8</v>
      </c>
      <c r="D211" s="152" t="s">
        <v>24</v>
      </c>
      <c r="E211" s="152">
        <v>1138</v>
      </c>
      <c r="F211" s="170">
        <v>47.1</v>
      </c>
      <c r="G211" s="163">
        <v>1</v>
      </c>
      <c r="H211" s="31"/>
      <c r="J211" s="164">
        <v>5</v>
      </c>
      <c r="K211" s="179">
        <v>4</v>
      </c>
      <c r="L211" s="182">
        <v>2100</v>
      </c>
      <c r="M211" s="179">
        <v>885</v>
      </c>
      <c r="N211" s="180">
        <v>36.21</v>
      </c>
      <c r="O211" s="181">
        <v>30</v>
      </c>
      <c r="P211" s="31"/>
      <c r="S211" s="165">
        <v>5</v>
      </c>
      <c r="T211" s="165">
        <v>4</v>
      </c>
      <c r="U211" s="167">
        <v>1100</v>
      </c>
      <c r="V211" s="165">
        <v>1301</v>
      </c>
      <c r="W211" s="168">
        <v>54.05</v>
      </c>
      <c r="X211" s="165">
        <v>6</v>
      </c>
    </row>
    <row r="212" spans="2:24" x14ac:dyDescent="0.45">
      <c r="B212" s="164">
        <v>4</v>
      </c>
      <c r="C212" s="165">
        <v>8</v>
      </c>
      <c r="D212" s="165" t="s">
        <v>24</v>
      </c>
      <c r="E212" s="165">
        <v>2395</v>
      </c>
      <c r="F212" s="168">
        <v>99.19</v>
      </c>
      <c r="G212" s="166">
        <v>7</v>
      </c>
      <c r="H212" s="31"/>
      <c r="J212" s="164">
        <v>5</v>
      </c>
      <c r="K212" s="179">
        <v>4</v>
      </c>
      <c r="L212" s="182">
        <v>2100</v>
      </c>
      <c r="M212" s="179">
        <v>726</v>
      </c>
      <c r="N212" s="180">
        <v>30.06</v>
      </c>
      <c r="O212" s="181">
        <v>48</v>
      </c>
      <c r="P212" s="31"/>
      <c r="S212" s="165">
        <v>5</v>
      </c>
      <c r="T212" s="165">
        <v>4</v>
      </c>
      <c r="U212" s="167">
        <v>1100</v>
      </c>
      <c r="V212" s="165">
        <v>950</v>
      </c>
      <c r="W212" s="168">
        <v>39.14</v>
      </c>
      <c r="X212" s="165">
        <v>6</v>
      </c>
    </row>
    <row r="213" spans="2:24" x14ac:dyDescent="0.45">
      <c r="B213" s="164">
        <v>4</v>
      </c>
      <c r="C213" s="165">
        <v>8</v>
      </c>
      <c r="D213" s="165" t="s">
        <v>24</v>
      </c>
      <c r="E213" s="165">
        <v>1639</v>
      </c>
      <c r="F213" s="168">
        <v>68.069999999999993</v>
      </c>
      <c r="G213" s="166">
        <v>2</v>
      </c>
      <c r="H213" s="31"/>
      <c r="J213" s="164">
        <v>5</v>
      </c>
      <c r="K213" s="165">
        <v>8</v>
      </c>
      <c r="L213" s="167">
        <v>2100</v>
      </c>
      <c r="M213" s="165">
        <v>1090</v>
      </c>
      <c r="N213" s="168">
        <v>45.1</v>
      </c>
      <c r="O213" s="166">
        <v>15</v>
      </c>
      <c r="P213" s="31"/>
      <c r="S213" s="165">
        <v>5</v>
      </c>
      <c r="T213" s="165">
        <v>8</v>
      </c>
      <c r="U213" s="165" t="s">
        <v>24</v>
      </c>
      <c r="V213" s="165">
        <v>1047</v>
      </c>
      <c r="W213" s="168">
        <v>43.15</v>
      </c>
      <c r="X213" s="165">
        <v>3</v>
      </c>
    </row>
    <row r="214" spans="2:24" ht="14.65" thickBot="1" x14ac:dyDescent="0.5">
      <c r="B214" s="164">
        <v>4</v>
      </c>
      <c r="C214" s="165">
        <v>8</v>
      </c>
      <c r="D214" s="165" t="s">
        <v>24</v>
      </c>
      <c r="E214" s="165">
        <v>1470</v>
      </c>
      <c r="F214" s="168">
        <v>61.06</v>
      </c>
      <c r="G214" s="166">
        <v>16</v>
      </c>
      <c r="H214" s="31"/>
      <c r="J214" s="161">
        <v>5</v>
      </c>
      <c r="K214" s="162">
        <v>8</v>
      </c>
      <c r="L214" s="176">
        <v>2100</v>
      </c>
      <c r="M214" s="162">
        <v>1088</v>
      </c>
      <c r="N214" s="172">
        <v>45.08</v>
      </c>
      <c r="O214" s="171">
        <v>25</v>
      </c>
      <c r="P214" s="31">
        <f>AVERAGE(O203:O214)</f>
        <v>50.416666666666664</v>
      </c>
      <c r="S214" s="165">
        <v>5</v>
      </c>
      <c r="T214" s="165">
        <v>4</v>
      </c>
      <c r="U214" s="167" t="s">
        <v>24</v>
      </c>
      <c r="V214" s="165">
        <v>1141</v>
      </c>
      <c r="W214" s="168">
        <v>47.13</v>
      </c>
      <c r="X214" s="165">
        <v>3</v>
      </c>
    </row>
    <row r="215" spans="2:24" x14ac:dyDescent="0.45">
      <c r="B215" s="164">
        <v>4</v>
      </c>
      <c r="C215" s="165">
        <v>8</v>
      </c>
      <c r="D215" s="167">
        <v>2100</v>
      </c>
      <c r="E215" s="165">
        <v>1025</v>
      </c>
      <c r="F215" s="168">
        <v>42.17</v>
      </c>
      <c r="G215" s="166">
        <v>40</v>
      </c>
      <c r="H215" s="31"/>
      <c r="J215" s="165">
        <v>4</v>
      </c>
      <c r="K215" s="14">
        <v>4</v>
      </c>
      <c r="L215" s="174">
        <v>1100</v>
      </c>
      <c r="M215" s="14">
        <v>1704</v>
      </c>
      <c r="N215" s="202">
        <v>71</v>
      </c>
      <c r="O215" s="14">
        <v>12</v>
      </c>
      <c r="P215" s="31"/>
      <c r="S215" s="165">
        <v>4.5</v>
      </c>
      <c r="T215" s="165">
        <v>8</v>
      </c>
      <c r="U215" s="167">
        <v>1100</v>
      </c>
      <c r="V215" s="165">
        <v>1182</v>
      </c>
      <c r="W215" s="168">
        <v>49.06</v>
      </c>
      <c r="X215" s="165">
        <v>3</v>
      </c>
    </row>
    <row r="216" spans="2:24" x14ac:dyDescent="0.45">
      <c r="B216" s="164">
        <v>4</v>
      </c>
      <c r="C216" s="165">
        <v>8</v>
      </c>
      <c r="D216" s="167">
        <v>2100</v>
      </c>
      <c r="E216" s="165">
        <v>1111</v>
      </c>
      <c r="F216" s="168">
        <v>46.07</v>
      </c>
      <c r="G216" s="166">
        <v>47</v>
      </c>
      <c r="H216" s="31"/>
      <c r="J216" s="165">
        <v>4</v>
      </c>
      <c r="K216" s="14">
        <v>4</v>
      </c>
      <c r="L216" s="174">
        <v>1100</v>
      </c>
      <c r="M216" s="14">
        <v>1668</v>
      </c>
      <c r="N216" s="202">
        <v>69.12</v>
      </c>
      <c r="O216" s="14">
        <v>24</v>
      </c>
      <c r="P216" s="31"/>
      <c r="S216" s="165">
        <v>4.5</v>
      </c>
      <c r="T216" s="165">
        <v>4</v>
      </c>
      <c r="U216" s="167">
        <v>1100</v>
      </c>
      <c r="V216" s="165">
        <v>1490</v>
      </c>
      <c r="W216" s="168">
        <v>62.02</v>
      </c>
      <c r="X216" s="165">
        <v>2</v>
      </c>
    </row>
    <row r="217" spans="2:24" x14ac:dyDescent="0.45">
      <c r="B217" s="156">
        <v>4</v>
      </c>
      <c r="C217" s="157">
        <v>8</v>
      </c>
      <c r="D217" s="167">
        <v>1100</v>
      </c>
      <c r="E217" s="165">
        <v>3366</v>
      </c>
      <c r="F217" s="168">
        <v>140.06</v>
      </c>
      <c r="G217" s="166">
        <v>8</v>
      </c>
      <c r="H217" s="207">
        <f>AVERAGE(G211:G217)</f>
        <v>17.285714285714285</v>
      </c>
      <c r="J217" s="165">
        <v>4</v>
      </c>
      <c r="K217" s="165">
        <v>8</v>
      </c>
      <c r="L217" s="167">
        <v>1100</v>
      </c>
      <c r="M217" s="165">
        <v>3366</v>
      </c>
      <c r="N217" s="168">
        <v>140.06</v>
      </c>
      <c r="O217" s="165">
        <v>8</v>
      </c>
      <c r="P217" s="31"/>
      <c r="S217" s="165">
        <v>4</v>
      </c>
      <c r="T217" s="165">
        <v>8</v>
      </c>
      <c r="U217" s="165" t="s">
        <v>24</v>
      </c>
      <c r="V217" s="165">
        <v>1639</v>
      </c>
      <c r="W217" s="168">
        <v>68.069999999999993</v>
      </c>
      <c r="X217" s="165">
        <v>2</v>
      </c>
    </row>
    <row r="218" spans="2:24" x14ac:dyDescent="0.45">
      <c r="B218" s="164">
        <v>4</v>
      </c>
      <c r="C218" s="165">
        <v>4</v>
      </c>
      <c r="D218" s="165" t="s">
        <v>24</v>
      </c>
      <c r="E218" s="165">
        <v>1298</v>
      </c>
      <c r="F218" s="168">
        <v>54.02</v>
      </c>
      <c r="G218" s="166">
        <v>2</v>
      </c>
      <c r="H218" s="31"/>
      <c r="J218" s="165">
        <v>4.5</v>
      </c>
      <c r="K218" s="165">
        <v>4</v>
      </c>
      <c r="L218" s="167">
        <v>1100</v>
      </c>
      <c r="M218" s="165">
        <v>1490</v>
      </c>
      <c r="N218" s="168">
        <v>62.02</v>
      </c>
      <c r="O218" s="165">
        <v>2</v>
      </c>
      <c r="P218" s="31"/>
      <c r="S218" s="165">
        <v>4</v>
      </c>
      <c r="T218" s="165">
        <v>4</v>
      </c>
      <c r="U218" s="165" t="s">
        <v>24</v>
      </c>
      <c r="V218" s="165">
        <v>1298</v>
      </c>
      <c r="W218" s="168">
        <v>54.02</v>
      </c>
      <c r="X218" s="165">
        <v>2</v>
      </c>
    </row>
    <row r="219" spans="2:24" x14ac:dyDescent="0.45">
      <c r="B219" s="164">
        <v>4</v>
      </c>
      <c r="C219" s="165">
        <v>4</v>
      </c>
      <c r="D219" s="167">
        <v>2100</v>
      </c>
      <c r="E219" s="165">
        <v>652</v>
      </c>
      <c r="F219" s="168">
        <v>27.04</v>
      </c>
      <c r="G219" s="166">
        <v>88</v>
      </c>
      <c r="H219" s="31"/>
      <c r="J219" s="165">
        <v>4.5</v>
      </c>
      <c r="K219" s="165">
        <v>8</v>
      </c>
      <c r="L219" s="167">
        <v>1100</v>
      </c>
      <c r="M219" s="165">
        <v>1182</v>
      </c>
      <c r="N219" s="168">
        <v>49.06</v>
      </c>
      <c r="O219" s="165">
        <v>3</v>
      </c>
      <c r="P219" s="31"/>
      <c r="S219" s="165">
        <v>5</v>
      </c>
      <c r="T219" s="165">
        <v>8</v>
      </c>
      <c r="U219" s="165" t="s">
        <v>24</v>
      </c>
      <c r="V219" s="165">
        <v>1168</v>
      </c>
      <c r="W219" s="168">
        <v>48.16</v>
      </c>
      <c r="X219" s="165">
        <v>1</v>
      </c>
    </row>
    <row r="220" spans="2:24" x14ac:dyDescent="0.45">
      <c r="B220" s="164">
        <v>4</v>
      </c>
      <c r="C220" s="165">
        <v>4</v>
      </c>
      <c r="D220" s="167">
        <v>2100</v>
      </c>
      <c r="E220" s="165">
        <v>853</v>
      </c>
      <c r="F220" s="168">
        <v>35.130000000000003</v>
      </c>
      <c r="G220" s="166">
        <v>65</v>
      </c>
      <c r="H220" s="31"/>
      <c r="J220" s="165">
        <v>5</v>
      </c>
      <c r="K220" s="165">
        <v>4</v>
      </c>
      <c r="L220" s="167">
        <v>1100</v>
      </c>
      <c r="M220" s="165">
        <v>1301</v>
      </c>
      <c r="N220" s="168">
        <v>54.05</v>
      </c>
      <c r="O220" s="165">
        <v>6</v>
      </c>
      <c r="P220" s="31"/>
      <c r="S220" s="165">
        <v>4</v>
      </c>
      <c r="T220" s="165">
        <v>8</v>
      </c>
      <c r="U220" s="165" t="s">
        <v>24</v>
      </c>
      <c r="V220" s="165">
        <v>1138</v>
      </c>
      <c r="W220" s="168">
        <v>47.1</v>
      </c>
      <c r="X220" s="165">
        <v>1</v>
      </c>
    </row>
    <row r="221" spans="2:24" x14ac:dyDescent="0.45">
      <c r="B221" s="164">
        <v>4</v>
      </c>
      <c r="C221" s="165">
        <v>4</v>
      </c>
      <c r="D221" s="167">
        <v>1100</v>
      </c>
      <c r="E221" s="165">
        <v>1704</v>
      </c>
      <c r="F221" s="168">
        <v>71</v>
      </c>
      <c r="G221" s="166">
        <v>12</v>
      </c>
      <c r="H221" s="31"/>
      <c r="J221" s="165">
        <v>5</v>
      </c>
      <c r="K221" s="165">
        <v>4</v>
      </c>
      <c r="L221" s="167">
        <v>1100</v>
      </c>
      <c r="M221" s="165">
        <v>950</v>
      </c>
      <c r="N221" s="168">
        <v>39.14</v>
      </c>
      <c r="O221" s="165">
        <v>6</v>
      </c>
      <c r="P221" s="31"/>
      <c r="S221" s="165">
        <v>5</v>
      </c>
      <c r="T221" s="165">
        <v>8</v>
      </c>
      <c r="U221" s="167">
        <v>1100</v>
      </c>
      <c r="V221" s="165">
        <v>857</v>
      </c>
      <c r="W221" s="168">
        <v>35.17</v>
      </c>
      <c r="X221" s="165">
        <v>0</v>
      </c>
    </row>
    <row r="222" spans="2:24" ht="14.65" thickBot="1" x14ac:dyDescent="0.5">
      <c r="B222" s="161">
        <v>4</v>
      </c>
      <c r="C222" s="162">
        <v>4</v>
      </c>
      <c r="D222" s="176">
        <v>1100</v>
      </c>
      <c r="E222" s="162">
        <v>1668</v>
      </c>
      <c r="F222" s="172">
        <v>69.12</v>
      </c>
      <c r="G222" s="171">
        <v>24</v>
      </c>
      <c r="H222" s="207">
        <f>AVERAGE(G218:G222)</f>
        <v>38.200000000000003</v>
      </c>
      <c r="J222" s="165">
        <v>5</v>
      </c>
      <c r="K222" s="165">
        <v>8</v>
      </c>
      <c r="L222" s="167">
        <v>1100</v>
      </c>
      <c r="M222" s="165">
        <v>857</v>
      </c>
      <c r="N222" s="168">
        <v>35.17</v>
      </c>
      <c r="O222" s="165">
        <v>0</v>
      </c>
      <c r="P222" s="31">
        <f>AVERAGE(O215:O222)</f>
        <v>7.625</v>
      </c>
      <c r="S222" s="165">
        <v>5</v>
      </c>
      <c r="T222" s="165">
        <v>4</v>
      </c>
      <c r="U222" s="167" t="s">
        <v>24</v>
      </c>
      <c r="V222" s="165">
        <v>1264</v>
      </c>
      <c r="W222" s="168">
        <v>52.16</v>
      </c>
      <c r="X222" s="165">
        <v>0</v>
      </c>
    </row>
    <row r="225" spans="2:16" x14ac:dyDescent="0.45">
      <c r="B225" s="4" t="s">
        <v>1</v>
      </c>
      <c r="C225" s="4" t="s">
        <v>62</v>
      </c>
      <c r="D225" s="3" t="s">
        <v>67</v>
      </c>
      <c r="E225" s="5" t="s">
        <v>6</v>
      </c>
      <c r="F225" s="6" t="s">
        <v>54</v>
      </c>
      <c r="G225" s="5" t="s">
        <v>7</v>
      </c>
    </row>
    <row r="226" spans="2:16" x14ac:dyDescent="0.45">
      <c r="B226" s="164">
        <v>5</v>
      </c>
      <c r="C226" s="165">
        <v>8</v>
      </c>
      <c r="D226" s="182">
        <v>2100</v>
      </c>
      <c r="E226" s="179">
        <v>1090</v>
      </c>
      <c r="F226" s="180">
        <v>45.1</v>
      </c>
      <c r="G226" s="181">
        <v>15</v>
      </c>
    </row>
    <row r="227" spans="2:16" x14ac:dyDescent="0.45">
      <c r="B227" s="164">
        <v>5</v>
      </c>
      <c r="C227" s="165">
        <v>8</v>
      </c>
      <c r="D227" s="182">
        <v>2100</v>
      </c>
      <c r="E227" s="179">
        <v>1088</v>
      </c>
      <c r="F227" s="180">
        <v>45.08</v>
      </c>
      <c r="G227" s="181">
        <v>25</v>
      </c>
    </row>
    <row r="228" spans="2:16" x14ac:dyDescent="0.45">
      <c r="B228" s="156">
        <v>5</v>
      </c>
      <c r="C228" s="157">
        <v>8</v>
      </c>
      <c r="D228" s="167">
        <v>1100</v>
      </c>
      <c r="E228" s="165">
        <v>857</v>
      </c>
      <c r="F228" s="168">
        <v>35.17</v>
      </c>
      <c r="G228" s="206">
        <v>0</v>
      </c>
    </row>
    <row r="229" spans="2:16" ht="14.65" thickBot="1" x14ac:dyDescent="0.5">
      <c r="B229" s="164">
        <v>5</v>
      </c>
      <c r="C229" s="165">
        <v>4</v>
      </c>
      <c r="D229" s="182">
        <v>2100</v>
      </c>
      <c r="E229" s="179">
        <v>885</v>
      </c>
      <c r="F229" s="180">
        <v>36.21</v>
      </c>
      <c r="G229" s="181">
        <v>30</v>
      </c>
      <c r="L229" s="4" t="s">
        <v>1</v>
      </c>
      <c r="M229" s="4" t="s">
        <v>82</v>
      </c>
      <c r="N229" s="3" t="s">
        <v>67</v>
      </c>
      <c r="O229" s="5" t="s">
        <v>6</v>
      </c>
      <c r="P229" s="5" t="s">
        <v>7</v>
      </c>
    </row>
    <row r="230" spans="2:16" x14ac:dyDescent="0.45">
      <c r="B230" s="164">
        <v>5</v>
      </c>
      <c r="C230" s="165">
        <v>4</v>
      </c>
      <c r="D230" s="182">
        <v>2100</v>
      </c>
      <c r="E230" s="179">
        <v>726</v>
      </c>
      <c r="F230" s="180">
        <v>30.06</v>
      </c>
      <c r="G230" s="181">
        <v>48</v>
      </c>
      <c r="L230" s="151">
        <v>4</v>
      </c>
      <c r="M230" s="56">
        <v>4</v>
      </c>
      <c r="N230" s="177">
        <v>2100</v>
      </c>
      <c r="O230" s="56">
        <v>652</v>
      </c>
      <c r="P230" s="130">
        <v>88</v>
      </c>
    </row>
    <row r="231" spans="2:16" x14ac:dyDescent="0.45">
      <c r="B231" s="164">
        <v>5</v>
      </c>
      <c r="C231" s="165">
        <v>4</v>
      </c>
      <c r="D231" s="167">
        <v>1100</v>
      </c>
      <c r="E231" s="165">
        <v>1301</v>
      </c>
      <c r="F231" s="168">
        <v>54.05</v>
      </c>
      <c r="G231" s="166">
        <v>6</v>
      </c>
      <c r="L231" s="164">
        <v>4</v>
      </c>
      <c r="M231" s="179">
        <v>4</v>
      </c>
      <c r="N231" s="182">
        <v>2100</v>
      </c>
      <c r="O231" s="179">
        <v>853</v>
      </c>
      <c r="P231" s="181">
        <v>65</v>
      </c>
    </row>
    <row r="232" spans="2:16" ht="14.65" thickBot="1" x14ac:dyDescent="0.5">
      <c r="B232" s="161">
        <v>5</v>
      </c>
      <c r="C232" s="162">
        <v>4</v>
      </c>
      <c r="D232" s="176">
        <v>1100</v>
      </c>
      <c r="E232" s="162">
        <v>950</v>
      </c>
      <c r="F232" s="172">
        <v>39.14</v>
      </c>
      <c r="G232" s="208">
        <v>6</v>
      </c>
      <c r="L232" s="164">
        <v>4</v>
      </c>
      <c r="M232" s="165">
        <v>8</v>
      </c>
      <c r="N232" s="167">
        <v>2100</v>
      </c>
      <c r="O232" s="165">
        <v>1025</v>
      </c>
      <c r="P232" s="166">
        <v>40</v>
      </c>
    </row>
    <row r="233" spans="2:16" x14ac:dyDescent="0.45">
      <c r="B233" s="151">
        <v>4.5</v>
      </c>
      <c r="C233" s="152">
        <v>8</v>
      </c>
      <c r="D233" s="177">
        <v>2100</v>
      </c>
      <c r="E233" s="56">
        <v>964</v>
      </c>
      <c r="F233" s="129">
        <v>40.04</v>
      </c>
      <c r="G233" s="130">
        <v>57</v>
      </c>
      <c r="L233" s="156">
        <v>4</v>
      </c>
      <c r="M233" s="157">
        <v>8</v>
      </c>
      <c r="N233" s="203">
        <v>2100</v>
      </c>
      <c r="O233" s="157">
        <v>1111</v>
      </c>
      <c r="P233" s="175">
        <v>47</v>
      </c>
    </row>
    <row r="234" spans="2:16" x14ac:dyDescent="0.45">
      <c r="B234" s="164">
        <v>4.5</v>
      </c>
      <c r="C234" s="165">
        <v>8</v>
      </c>
      <c r="D234" s="182">
        <v>2100</v>
      </c>
      <c r="E234" s="179">
        <v>941</v>
      </c>
      <c r="F234" s="180">
        <v>39.049999999999997</v>
      </c>
      <c r="G234" s="181">
        <v>56</v>
      </c>
      <c r="L234" s="164">
        <v>4.5</v>
      </c>
      <c r="M234" s="179">
        <v>4</v>
      </c>
      <c r="N234" s="182">
        <v>2100</v>
      </c>
      <c r="O234" s="179">
        <v>729</v>
      </c>
      <c r="P234" s="181">
        <v>71</v>
      </c>
    </row>
    <row r="235" spans="2:16" x14ac:dyDescent="0.45">
      <c r="B235" s="156">
        <v>4.5</v>
      </c>
      <c r="C235" s="157">
        <v>8</v>
      </c>
      <c r="D235" s="167">
        <v>1100</v>
      </c>
      <c r="E235" s="165">
        <v>1182</v>
      </c>
      <c r="F235" s="168">
        <v>49.06</v>
      </c>
      <c r="G235" s="209">
        <v>3</v>
      </c>
      <c r="L235" s="164">
        <v>4.5</v>
      </c>
      <c r="M235" s="179">
        <v>4</v>
      </c>
      <c r="N235" s="182">
        <v>2100</v>
      </c>
      <c r="O235" s="179">
        <v>773</v>
      </c>
      <c r="P235" s="181">
        <v>63</v>
      </c>
    </row>
    <row r="236" spans="2:16" x14ac:dyDescent="0.45">
      <c r="B236" s="164">
        <v>4.5</v>
      </c>
      <c r="C236" s="165">
        <v>4</v>
      </c>
      <c r="D236" s="182">
        <v>2100</v>
      </c>
      <c r="E236" s="179">
        <v>729</v>
      </c>
      <c r="F236" s="180">
        <v>30.09</v>
      </c>
      <c r="G236" s="181">
        <v>71</v>
      </c>
      <c r="L236" s="164">
        <v>4.5</v>
      </c>
      <c r="M236" s="165">
        <v>8</v>
      </c>
      <c r="N236" s="167">
        <v>2100</v>
      </c>
      <c r="O236" s="165">
        <v>964</v>
      </c>
      <c r="P236" s="166">
        <v>57</v>
      </c>
    </row>
    <row r="237" spans="2:16" x14ac:dyDescent="0.45">
      <c r="B237" s="164">
        <v>4.5</v>
      </c>
      <c r="C237" s="165">
        <v>4</v>
      </c>
      <c r="D237" s="182">
        <v>2100</v>
      </c>
      <c r="E237" s="179">
        <v>773</v>
      </c>
      <c r="F237" s="180">
        <v>32.049999999999997</v>
      </c>
      <c r="G237" s="181">
        <v>63</v>
      </c>
      <c r="L237" s="156">
        <v>4.5</v>
      </c>
      <c r="M237" s="157">
        <v>8</v>
      </c>
      <c r="N237" s="203">
        <v>2100</v>
      </c>
      <c r="O237" s="157">
        <v>941</v>
      </c>
      <c r="P237" s="175">
        <v>56</v>
      </c>
    </row>
    <row r="238" spans="2:16" ht="14.65" thickBot="1" x14ac:dyDescent="0.5">
      <c r="B238" s="161">
        <v>4.5</v>
      </c>
      <c r="C238" s="162">
        <v>4</v>
      </c>
      <c r="D238" s="176">
        <v>1100</v>
      </c>
      <c r="E238" s="162">
        <v>1490</v>
      </c>
      <c r="F238" s="172">
        <v>62.02</v>
      </c>
      <c r="G238" s="208">
        <v>2</v>
      </c>
      <c r="L238" s="164">
        <v>5</v>
      </c>
      <c r="M238" s="179">
        <v>4</v>
      </c>
      <c r="N238" s="182">
        <v>2100</v>
      </c>
      <c r="O238" s="179">
        <v>885</v>
      </c>
      <c r="P238" s="181">
        <v>30</v>
      </c>
    </row>
    <row r="239" spans="2:16" x14ac:dyDescent="0.45">
      <c r="B239" s="151">
        <v>4</v>
      </c>
      <c r="C239" s="152">
        <v>8</v>
      </c>
      <c r="D239" s="152" t="s">
        <v>24</v>
      </c>
      <c r="E239" s="152">
        <v>1138</v>
      </c>
      <c r="F239" s="170">
        <v>47.1</v>
      </c>
      <c r="G239" s="163">
        <v>1</v>
      </c>
      <c r="L239" s="164">
        <v>5</v>
      </c>
      <c r="M239" s="179">
        <v>4</v>
      </c>
      <c r="N239" s="182">
        <v>2100</v>
      </c>
      <c r="O239" s="179">
        <v>726</v>
      </c>
      <c r="P239" s="181">
        <v>48</v>
      </c>
    </row>
    <row r="240" spans="2:16" x14ac:dyDescent="0.45">
      <c r="B240" s="164">
        <v>4</v>
      </c>
      <c r="C240" s="165">
        <v>8</v>
      </c>
      <c r="D240" s="165" t="s">
        <v>24</v>
      </c>
      <c r="E240" s="165">
        <v>2395</v>
      </c>
      <c r="F240" s="168">
        <v>99.19</v>
      </c>
      <c r="G240" s="166">
        <v>7</v>
      </c>
      <c r="L240" s="164">
        <v>5</v>
      </c>
      <c r="M240" s="165">
        <v>8</v>
      </c>
      <c r="N240" s="167">
        <v>2100</v>
      </c>
      <c r="O240" s="165">
        <v>1090</v>
      </c>
      <c r="P240" s="166">
        <v>15</v>
      </c>
    </row>
    <row r="241" spans="2:16" x14ac:dyDescent="0.45">
      <c r="B241" s="164">
        <v>4</v>
      </c>
      <c r="C241" s="165">
        <v>8</v>
      </c>
      <c r="D241" s="165" t="s">
        <v>24</v>
      </c>
      <c r="E241" s="165">
        <v>1639</v>
      </c>
      <c r="F241" s="168">
        <v>68.069999999999993</v>
      </c>
      <c r="G241" s="166">
        <v>2</v>
      </c>
      <c r="L241" s="164">
        <v>5</v>
      </c>
      <c r="M241" s="165">
        <v>8</v>
      </c>
      <c r="N241" s="167">
        <v>2100</v>
      </c>
      <c r="O241" s="165">
        <v>1088</v>
      </c>
      <c r="P241" s="166">
        <v>25</v>
      </c>
    </row>
    <row r="242" spans="2:16" x14ac:dyDescent="0.45">
      <c r="B242" s="164">
        <v>4</v>
      </c>
      <c r="C242" s="165">
        <v>8</v>
      </c>
      <c r="D242" s="165" t="s">
        <v>24</v>
      </c>
      <c r="E242" s="165">
        <v>1470</v>
      </c>
      <c r="F242" s="168">
        <v>61.06</v>
      </c>
      <c r="G242" s="166">
        <v>16</v>
      </c>
      <c r="L242" s="210">
        <v>4</v>
      </c>
      <c r="M242" s="213">
        <v>4</v>
      </c>
      <c r="N242" s="214">
        <v>1100</v>
      </c>
      <c r="O242" s="213">
        <v>1704</v>
      </c>
      <c r="P242" s="215">
        <v>12</v>
      </c>
    </row>
    <row r="243" spans="2:16" x14ac:dyDescent="0.45">
      <c r="B243" s="164">
        <v>4</v>
      </c>
      <c r="C243" s="165">
        <v>8</v>
      </c>
      <c r="D243" s="182">
        <v>2100</v>
      </c>
      <c r="E243" s="179">
        <v>1025</v>
      </c>
      <c r="F243" s="180">
        <v>42.17</v>
      </c>
      <c r="G243" s="181">
        <v>40</v>
      </c>
      <c r="L243" s="211">
        <v>4</v>
      </c>
      <c r="M243" s="216">
        <v>4</v>
      </c>
      <c r="N243" s="217">
        <v>1100</v>
      </c>
      <c r="O243" s="216">
        <v>1668</v>
      </c>
      <c r="P243" s="218">
        <v>24</v>
      </c>
    </row>
    <row r="244" spans="2:16" x14ac:dyDescent="0.45">
      <c r="B244" s="164">
        <v>4</v>
      </c>
      <c r="C244" s="165">
        <v>8</v>
      </c>
      <c r="D244" s="182">
        <v>2100</v>
      </c>
      <c r="E244" s="179">
        <v>1111</v>
      </c>
      <c r="F244" s="180">
        <v>46.07</v>
      </c>
      <c r="G244" s="181">
        <v>47</v>
      </c>
      <c r="L244" s="211">
        <v>4</v>
      </c>
      <c r="M244" s="165">
        <v>8</v>
      </c>
      <c r="N244" s="167">
        <v>1100</v>
      </c>
      <c r="O244" s="165">
        <v>3366</v>
      </c>
      <c r="P244" s="205">
        <v>8</v>
      </c>
    </row>
    <row r="245" spans="2:16" x14ac:dyDescent="0.45">
      <c r="B245" s="156">
        <v>4</v>
      </c>
      <c r="C245" s="157">
        <v>8</v>
      </c>
      <c r="D245" s="167">
        <v>1100</v>
      </c>
      <c r="E245" s="165">
        <v>3366</v>
      </c>
      <c r="F245" s="168">
        <v>140.06</v>
      </c>
      <c r="G245" s="209">
        <v>8</v>
      </c>
      <c r="L245" s="211">
        <v>4.5</v>
      </c>
      <c r="M245" s="165">
        <v>4</v>
      </c>
      <c r="N245" s="167">
        <v>1100</v>
      </c>
      <c r="O245" s="165">
        <v>1490</v>
      </c>
      <c r="P245" s="205">
        <v>2</v>
      </c>
    </row>
    <row r="246" spans="2:16" x14ac:dyDescent="0.45">
      <c r="B246" s="164">
        <v>4</v>
      </c>
      <c r="C246" s="165">
        <v>4</v>
      </c>
      <c r="D246" s="165" t="s">
        <v>24</v>
      </c>
      <c r="E246" s="165">
        <v>1298</v>
      </c>
      <c r="F246" s="168">
        <v>54.02</v>
      </c>
      <c r="G246" s="166">
        <v>2</v>
      </c>
      <c r="L246" s="211">
        <v>4.5</v>
      </c>
      <c r="M246" s="165">
        <v>8</v>
      </c>
      <c r="N246" s="167">
        <v>1100</v>
      </c>
      <c r="O246" s="165">
        <v>1182</v>
      </c>
      <c r="P246" s="205">
        <v>3</v>
      </c>
    </row>
    <row r="247" spans="2:16" x14ac:dyDescent="0.45">
      <c r="B247" s="164">
        <v>4</v>
      </c>
      <c r="C247" s="165">
        <v>4</v>
      </c>
      <c r="D247" s="182">
        <v>2100</v>
      </c>
      <c r="E247" s="179">
        <v>652</v>
      </c>
      <c r="F247" s="180">
        <v>27.04</v>
      </c>
      <c r="G247" s="181">
        <v>88</v>
      </c>
      <c r="L247" s="211">
        <v>5</v>
      </c>
      <c r="M247" s="165">
        <v>4</v>
      </c>
      <c r="N247" s="167">
        <v>1100</v>
      </c>
      <c r="O247" s="165">
        <v>1301</v>
      </c>
      <c r="P247" s="205">
        <v>6</v>
      </c>
    </row>
    <row r="248" spans="2:16" x14ac:dyDescent="0.45">
      <c r="B248" s="164">
        <v>4</v>
      </c>
      <c r="C248" s="165">
        <v>4</v>
      </c>
      <c r="D248" s="182">
        <v>2100</v>
      </c>
      <c r="E248" s="179">
        <v>853</v>
      </c>
      <c r="F248" s="180">
        <v>35.130000000000003</v>
      </c>
      <c r="G248" s="181">
        <v>65</v>
      </c>
      <c r="L248" s="211">
        <v>5</v>
      </c>
      <c r="M248" s="165">
        <v>4</v>
      </c>
      <c r="N248" s="167">
        <v>1100</v>
      </c>
      <c r="O248" s="165">
        <v>950</v>
      </c>
      <c r="P248" s="205">
        <v>6</v>
      </c>
    </row>
    <row r="249" spans="2:16" x14ac:dyDescent="0.45">
      <c r="B249" s="164">
        <v>4</v>
      </c>
      <c r="C249" s="165">
        <v>4</v>
      </c>
      <c r="D249" s="167">
        <v>1100</v>
      </c>
      <c r="E249" s="165">
        <v>1704</v>
      </c>
      <c r="F249" s="168">
        <v>71</v>
      </c>
      <c r="G249" s="166">
        <v>12</v>
      </c>
      <c r="L249" s="212">
        <v>5</v>
      </c>
      <c r="M249" s="157">
        <v>8</v>
      </c>
      <c r="N249" s="203">
        <v>1100</v>
      </c>
      <c r="O249" s="157">
        <v>857</v>
      </c>
      <c r="P249" s="204">
        <v>0</v>
      </c>
    </row>
    <row r="250" spans="2:16" ht="14.65" thickBot="1" x14ac:dyDescent="0.5">
      <c r="B250" s="161">
        <v>4</v>
      </c>
      <c r="C250" s="162">
        <v>4</v>
      </c>
      <c r="D250" s="176">
        <v>1100</v>
      </c>
      <c r="E250" s="162">
        <v>1668</v>
      </c>
      <c r="F250" s="172">
        <v>69.12</v>
      </c>
      <c r="G250" s="208">
        <v>24</v>
      </c>
    </row>
  </sheetData>
  <sortState ref="R193:W222">
    <sortCondition descending="1" ref="W193:W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versions</vt:lpstr>
      <vt:lpstr>recalibrated</vt:lpstr>
      <vt:lpstr>useP+red4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2021-01-02T04:25:13Z</dcterms:created>
  <dcterms:modified xsi:type="dcterms:W3CDTF">2021-01-06T04:56:12Z</dcterms:modified>
</cp:coreProperties>
</file>