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30" windowWidth="17190" windowHeight="14940" activeTab="2"/>
  </bookViews>
  <sheets>
    <sheet name="old versions" sheetId="1" r:id="rId1"/>
    <sheet name="recalibrated" sheetId="2" r:id="rId2"/>
    <sheet name="useP+red4" sheetId="3" r:id="rId3"/>
  </sheets>
  <calcPr calcId="144525"/>
</workbook>
</file>

<file path=xl/calcChain.xml><?xml version="1.0" encoding="utf-8"?>
<calcChain xmlns="http://schemas.openxmlformats.org/spreadsheetml/2006/main">
  <c r="S61" i="3" l="1"/>
  <c r="R61" i="3"/>
  <c r="Q61" i="3"/>
  <c r="P61" i="3"/>
  <c r="O61" i="3"/>
  <c r="N61" i="3"/>
  <c r="M61" i="3"/>
  <c r="L61" i="3"/>
  <c r="K61" i="3"/>
  <c r="P59" i="3"/>
  <c r="O59" i="3"/>
  <c r="N59" i="3"/>
  <c r="M59" i="3"/>
  <c r="L59" i="3"/>
  <c r="K59" i="3"/>
  <c r="R77" i="3"/>
  <c r="Q77" i="3"/>
  <c r="P77" i="3"/>
  <c r="O77" i="3"/>
  <c r="N77" i="3"/>
  <c r="M77" i="3"/>
  <c r="L77" i="3"/>
  <c r="K77" i="3"/>
  <c r="S77" i="3"/>
  <c r="R71" i="3"/>
  <c r="Q71" i="3"/>
  <c r="P71" i="3"/>
  <c r="O71" i="3"/>
  <c r="N71" i="3"/>
  <c r="M71" i="3"/>
  <c r="L71" i="3"/>
  <c r="K71" i="3"/>
  <c r="S71" i="3"/>
  <c r="P81" i="3"/>
  <c r="O81" i="3"/>
  <c r="S65" i="3"/>
  <c r="L63" i="3"/>
  <c r="L73" i="3"/>
  <c r="B101" i="3"/>
  <c r="P143" i="3"/>
  <c r="P136" i="3"/>
  <c r="O143" i="3"/>
  <c r="O140" i="3"/>
  <c r="O136" i="3"/>
  <c r="O131" i="3"/>
  <c r="Q69" i="3"/>
  <c r="P69" i="3"/>
  <c r="O69" i="3"/>
  <c r="N69" i="3"/>
  <c r="M69" i="3"/>
  <c r="L69" i="3"/>
  <c r="K69" i="3"/>
  <c r="S23" i="3"/>
  <c r="R23" i="3"/>
  <c r="Q23" i="3"/>
  <c r="P23" i="3"/>
  <c r="O23" i="3"/>
  <c r="N23" i="3"/>
  <c r="M23" i="3"/>
  <c r="L23" i="3"/>
  <c r="K23" i="3"/>
  <c r="K73" i="3"/>
  <c r="P35" i="3"/>
  <c r="O35" i="3"/>
  <c r="N35" i="3"/>
  <c r="M35" i="3"/>
  <c r="L35" i="3"/>
  <c r="K35" i="3"/>
  <c r="Q35" i="3"/>
  <c r="Q29" i="3"/>
  <c r="P29" i="3"/>
  <c r="O29" i="3"/>
  <c r="N29" i="3"/>
  <c r="M29" i="3"/>
  <c r="L29" i="3"/>
  <c r="K29" i="3"/>
  <c r="R29" i="3"/>
  <c r="R67" i="3"/>
  <c r="Q67" i="3"/>
  <c r="P67" i="3"/>
  <c r="O67" i="3"/>
  <c r="N67" i="3"/>
  <c r="M67" i="3"/>
  <c r="L67" i="3"/>
  <c r="K67" i="3"/>
  <c r="S67" i="3"/>
  <c r="K63" i="3"/>
  <c r="R65" i="3"/>
  <c r="Q65" i="3"/>
  <c r="P65" i="3"/>
  <c r="O65" i="3"/>
  <c r="N65" i="3"/>
  <c r="M65" i="3"/>
  <c r="L65" i="3"/>
  <c r="K65" i="3"/>
  <c r="P75" i="3"/>
  <c r="O75" i="3"/>
  <c r="N75" i="3"/>
  <c r="M75" i="3"/>
  <c r="L75" i="3"/>
  <c r="K75" i="3"/>
  <c r="N81" i="3"/>
  <c r="M81" i="3"/>
  <c r="L81" i="3"/>
  <c r="K81" i="3"/>
  <c r="K79" i="3"/>
  <c r="L86" i="3"/>
  <c r="L85" i="3"/>
  <c r="L84" i="3"/>
  <c r="L83" i="3"/>
  <c r="W26" i="3"/>
  <c r="W25" i="3"/>
  <c r="P27" i="3"/>
  <c r="O27" i="3"/>
  <c r="N27" i="3"/>
  <c r="M27" i="3"/>
  <c r="L27" i="3"/>
  <c r="K27" i="3"/>
  <c r="S15" i="3"/>
  <c r="R15" i="3"/>
  <c r="Q15" i="3"/>
  <c r="P15" i="3"/>
  <c r="O15" i="3"/>
  <c r="N15" i="3"/>
  <c r="M15" i="3"/>
  <c r="L15" i="3"/>
  <c r="K15" i="3"/>
  <c r="W9" i="3"/>
  <c r="AC54" i="3"/>
  <c r="AB54" i="3"/>
  <c r="AA54" i="3"/>
  <c r="Z54" i="3"/>
  <c r="Y54" i="3"/>
  <c r="X54" i="3"/>
  <c r="W54" i="3"/>
  <c r="V54" i="3"/>
  <c r="AC52" i="3"/>
  <c r="AB52" i="3"/>
  <c r="AA52" i="3"/>
  <c r="Z52" i="3"/>
  <c r="Y52" i="3"/>
  <c r="X52" i="3"/>
  <c r="W52" i="3"/>
  <c r="V52" i="3"/>
  <c r="R51" i="3"/>
  <c r="Q51" i="3"/>
  <c r="P51" i="3"/>
  <c r="O51" i="3"/>
  <c r="N51" i="3"/>
  <c r="M51" i="3"/>
  <c r="L51" i="3"/>
  <c r="K51" i="3"/>
  <c r="AC50" i="3"/>
  <c r="AB50" i="3"/>
  <c r="AA50" i="3"/>
  <c r="Z50" i="3"/>
  <c r="Y50" i="3"/>
  <c r="X50" i="3"/>
  <c r="W50" i="3"/>
  <c r="V50" i="3"/>
  <c r="AC56" i="3"/>
  <c r="AB56" i="3"/>
  <c r="AA56" i="3"/>
  <c r="Z56" i="3"/>
  <c r="Y56" i="3"/>
  <c r="X56" i="3"/>
  <c r="W56" i="3"/>
  <c r="V56" i="3"/>
  <c r="AC48" i="3"/>
  <c r="AB48" i="3"/>
  <c r="AA48" i="3"/>
  <c r="Z48" i="3"/>
  <c r="Y48" i="3"/>
  <c r="X48" i="3"/>
  <c r="W48" i="3"/>
  <c r="V48" i="3"/>
  <c r="AC46" i="3"/>
  <c r="AB46" i="3"/>
  <c r="AA46" i="3"/>
  <c r="Z46" i="3"/>
  <c r="Y46" i="3"/>
  <c r="X46" i="3"/>
  <c r="W46" i="3"/>
  <c r="V46" i="3"/>
  <c r="S49" i="3"/>
  <c r="R49" i="3"/>
  <c r="Q49" i="3"/>
  <c r="P49" i="3"/>
  <c r="O49" i="3"/>
  <c r="N49" i="3"/>
  <c r="M49" i="3"/>
  <c r="L49" i="3"/>
  <c r="K49" i="3"/>
  <c r="S53" i="3"/>
  <c r="R53" i="3"/>
  <c r="Q53" i="3"/>
  <c r="P53" i="3"/>
  <c r="O53" i="3"/>
  <c r="N53" i="3"/>
  <c r="M53" i="3"/>
  <c r="L53" i="3"/>
  <c r="K53" i="3"/>
  <c r="S57" i="3"/>
  <c r="R57" i="3"/>
  <c r="Q57" i="3"/>
  <c r="P57" i="3"/>
  <c r="O57" i="3"/>
  <c r="N57" i="3"/>
  <c r="M57" i="3"/>
  <c r="L57" i="3"/>
  <c r="K57" i="3"/>
  <c r="S47" i="3"/>
  <c r="R47" i="3"/>
  <c r="Q47" i="3"/>
  <c r="P47" i="3"/>
  <c r="O47" i="3"/>
  <c r="N47" i="3"/>
  <c r="M47" i="3"/>
  <c r="L47" i="3"/>
  <c r="K47" i="3"/>
  <c r="O33" i="3"/>
  <c r="N33" i="3"/>
  <c r="M33" i="3"/>
  <c r="L33" i="3"/>
  <c r="K33" i="3"/>
  <c r="S21" i="3"/>
  <c r="R21" i="3"/>
  <c r="Q21" i="3"/>
  <c r="P21" i="3"/>
  <c r="O21" i="3"/>
  <c r="N21" i="3"/>
  <c r="M21" i="3"/>
  <c r="L21" i="3"/>
  <c r="K21" i="3"/>
  <c r="S11" i="3"/>
  <c r="R11" i="3"/>
  <c r="Q11" i="3"/>
  <c r="P11" i="3"/>
  <c r="O11" i="3"/>
  <c r="N11" i="3"/>
  <c r="M11" i="3"/>
  <c r="L11" i="3"/>
  <c r="K11" i="3"/>
  <c r="S13" i="3"/>
  <c r="R13" i="3"/>
  <c r="Q13" i="3"/>
  <c r="P13" i="3"/>
  <c r="O13" i="3"/>
  <c r="N13" i="3"/>
  <c r="M13" i="3"/>
  <c r="L13" i="3"/>
  <c r="K13" i="3"/>
  <c r="S9" i="3"/>
  <c r="R9" i="3"/>
  <c r="Q9" i="3"/>
  <c r="P9" i="3"/>
  <c r="O9" i="3"/>
  <c r="N9" i="3"/>
  <c r="M9" i="3"/>
  <c r="L9" i="3"/>
  <c r="K9" i="3"/>
  <c r="S7" i="3"/>
  <c r="R7" i="3"/>
  <c r="Q7" i="3"/>
  <c r="P7" i="3"/>
  <c r="O7" i="3"/>
  <c r="N7" i="3"/>
  <c r="M7" i="3"/>
  <c r="L7" i="3"/>
  <c r="K7" i="3"/>
  <c r="S5" i="3"/>
  <c r="R5" i="3"/>
  <c r="Q5" i="3"/>
  <c r="P5" i="3"/>
  <c r="O5" i="3"/>
  <c r="N5" i="3"/>
  <c r="M5" i="3"/>
  <c r="L5" i="3"/>
  <c r="K5" i="3"/>
  <c r="S3" i="3"/>
  <c r="R3" i="3"/>
  <c r="Q3" i="3"/>
  <c r="P3" i="3"/>
  <c r="O3" i="3"/>
  <c r="N3" i="3"/>
  <c r="M3" i="3"/>
  <c r="L3" i="3"/>
  <c r="K3" i="3"/>
  <c r="V23" i="2"/>
  <c r="U23" i="2"/>
  <c r="T23" i="2"/>
  <c r="S23" i="2"/>
  <c r="R23" i="2"/>
  <c r="Q23" i="2"/>
  <c r="P23" i="2"/>
  <c r="O23" i="2"/>
  <c r="N23" i="2"/>
  <c r="V21" i="2"/>
  <c r="U21" i="2"/>
  <c r="T21" i="2"/>
  <c r="S21" i="2"/>
  <c r="R21" i="2"/>
  <c r="Q21" i="2"/>
  <c r="P21" i="2"/>
  <c r="O21" i="2"/>
  <c r="N21" i="2"/>
  <c r="V19" i="2"/>
  <c r="U19" i="2"/>
  <c r="T19" i="2"/>
  <c r="S19" i="2"/>
  <c r="R19" i="2"/>
  <c r="Q19" i="2"/>
  <c r="P19" i="2"/>
  <c r="O19" i="2"/>
  <c r="N19" i="2"/>
  <c r="V17" i="2"/>
  <c r="U17" i="2"/>
  <c r="T17" i="2"/>
  <c r="S17" i="2"/>
  <c r="R17" i="2"/>
  <c r="Q17" i="2"/>
  <c r="P17" i="2"/>
  <c r="O17" i="2"/>
  <c r="N17" i="2"/>
  <c r="V15" i="2"/>
  <c r="U15" i="2"/>
  <c r="T15" i="2"/>
  <c r="S15" i="2"/>
  <c r="R15" i="2"/>
  <c r="Q15" i="2"/>
  <c r="P15" i="2"/>
  <c r="O15" i="2"/>
  <c r="N15" i="2"/>
  <c r="V13" i="2"/>
  <c r="U13" i="2"/>
  <c r="T13" i="2"/>
  <c r="S13" i="2"/>
  <c r="R13" i="2"/>
  <c r="Q13" i="2"/>
  <c r="P13" i="2"/>
  <c r="O13" i="2"/>
  <c r="N13" i="2"/>
  <c r="V11" i="2"/>
  <c r="U11" i="2"/>
  <c r="T11" i="2"/>
  <c r="S11" i="2"/>
  <c r="R11" i="2"/>
  <c r="Q11" i="2"/>
  <c r="P11" i="2"/>
  <c r="O11" i="2"/>
  <c r="N11" i="2"/>
  <c r="U44" i="2"/>
  <c r="T44" i="2"/>
  <c r="S44" i="2"/>
  <c r="R44" i="2"/>
  <c r="Q44" i="2"/>
  <c r="P44" i="2"/>
  <c r="O44" i="2"/>
  <c r="N44" i="2"/>
  <c r="U42" i="2"/>
  <c r="T42" i="2"/>
  <c r="S42" i="2"/>
  <c r="R42" i="2"/>
  <c r="Q42" i="2"/>
  <c r="P42" i="2"/>
  <c r="O42" i="2"/>
  <c r="N42" i="2"/>
  <c r="S40" i="2"/>
  <c r="R40" i="2"/>
  <c r="Q40" i="2"/>
  <c r="P40" i="2"/>
  <c r="O40" i="2"/>
  <c r="N40" i="2"/>
  <c r="Q38" i="2"/>
  <c r="P38" i="2"/>
  <c r="O38" i="2"/>
  <c r="N38" i="2"/>
  <c r="V36" i="2"/>
  <c r="U36" i="2"/>
  <c r="T36" i="2"/>
  <c r="S36" i="2"/>
  <c r="R36" i="2"/>
  <c r="Q36" i="2"/>
  <c r="P36" i="2"/>
  <c r="O36" i="2"/>
  <c r="N36" i="2"/>
  <c r="R34" i="2"/>
  <c r="Q34" i="2"/>
  <c r="P34" i="2"/>
  <c r="O34" i="2"/>
  <c r="N34" i="2"/>
  <c r="R32" i="2"/>
  <c r="Q32" i="2"/>
  <c r="P32" i="2"/>
  <c r="O32" i="2"/>
  <c r="N32" i="2"/>
  <c r="V30" i="2"/>
  <c r="U30" i="2"/>
  <c r="T30" i="2"/>
  <c r="S30" i="2"/>
  <c r="R30" i="2"/>
  <c r="Q30" i="2"/>
  <c r="P30" i="2"/>
  <c r="O30" i="2"/>
  <c r="N30" i="2"/>
  <c r="V28" i="2"/>
  <c r="U28" i="2"/>
  <c r="T28" i="2"/>
  <c r="S28" i="2"/>
  <c r="R28" i="2"/>
  <c r="Q28" i="2"/>
  <c r="P28" i="2"/>
  <c r="O28" i="2"/>
  <c r="N28" i="2"/>
  <c r="V26" i="2"/>
  <c r="U26" i="2"/>
  <c r="T26" i="2"/>
  <c r="S26" i="2"/>
  <c r="R26" i="2"/>
  <c r="Q26" i="2"/>
  <c r="P26" i="2"/>
  <c r="O26" i="2"/>
  <c r="N26" i="2"/>
  <c r="AE25" i="2"/>
  <c r="AD25" i="2"/>
  <c r="AC25" i="2"/>
  <c r="AB25" i="2"/>
  <c r="AA25" i="2"/>
  <c r="Z25" i="2"/>
  <c r="Y25" i="2"/>
  <c r="X25" i="2"/>
  <c r="V9" i="2"/>
  <c r="U9" i="2"/>
  <c r="T9" i="2"/>
  <c r="S9" i="2"/>
  <c r="R9" i="2"/>
  <c r="Q9" i="2"/>
  <c r="P9" i="2"/>
  <c r="O9" i="2"/>
  <c r="N9" i="2"/>
  <c r="V7" i="2"/>
  <c r="U7" i="2"/>
  <c r="T7" i="2"/>
  <c r="S7" i="2"/>
  <c r="R7" i="2"/>
  <c r="Q7" i="2"/>
  <c r="P7" i="2"/>
  <c r="O7" i="2"/>
  <c r="N7" i="2"/>
  <c r="V5" i="2"/>
  <c r="U5" i="2"/>
  <c r="T5" i="2"/>
  <c r="S5" i="2"/>
  <c r="R5" i="2"/>
  <c r="Q5" i="2"/>
  <c r="P5" i="2"/>
  <c r="O5" i="2"/>
  <c r="N5" i="2"/>
  <c r="Y3" i="2"/>
  <c r="V76" i="1"/>
  <c r="U76" i="1"/>
  <c r="T76" i="1"/>
  <c r="S76" i="1"/>
  <c r="R76" i="1"/>
  <c r="Q76" i="1"/>
  <c r="P76" i="1"/>
  <c r="O76" i="1"/>
  <c r="V74" i="1"/>
  <c r="U74" i="1"/>
  <c r="T74" i="1"/>
  <c r="S74" i="1"/>
  <c r="R74" i="1"/>
  <c r="Q74" i="1"/>
  <c r="P74" i="1"/>
  <c r="O74" i="1"/>
  <c r="T72" i="1"/>
  <c r="S72" i="1"/>
  <c r="R72" i="1"/>
  <c r="Q72" i="1"/>
  <c r="P72" i="1"/>
  <c r="O72" i="1"/>
  <c r="R70" i="1"/>
  <c r="Q70" i="1"/>
  <c r="P70" i="1"/>
  <c r="O70" i="1"/>
  <c r="W68" i="1"/>
  <c r="V68" i="1"/>
  <c r="U68" i="1"/>
  <c r="T68" i="1"/>
  <c r="S68" i="1"/>
  <c r="R68" i="1"/>
  <c r="Q68" i="1"/>
  <c r="P68" i="1"/>
  <c r="O68" i="1"/>
  <c r="S66" i="1"/>
  <c r="R66" i="1"/>
  <c r="Q66" i="1"/>
  <c r="P66" i="1"/>
  <c r="O66" i="1"/>
  <c r="S64" i="1"/>
  <c r="R64" i="1"/>
  <c r="Q64" i="1"/>
  <c r="P64" i="1"/>
  <c r="O64" i="1"/>
  <c r="W62" i="1"/>
  <c r="V62" i="1"/>
  <c r="U62" i="1"/>
  <c r="T62" i="1"/>
  <c r="S62" i="1"/>
  <c r="R62" i="1"/>
  <c r="Q62" i="1"/>
  <c r="P62" i="1"/>
  <c r="O62" i="1"/>
  <c r="W60" i="1"/>
  <c r="V60" i="1"/>
  <c r="U60" i="1"/>
  <c r="T60" i="1"/>
  <c r="S60" i="1"/>
  <c r="R60" i="1"/>
  <c r="Q60" i="1"/>
  <c r="P60" i="1"/>
  <c r="O60" i="1"/>
  <c r="W58" i="1"/>
  <c r="V58" i="1"/>
  <c r="U58" i="1"/>
  <c r="T58" i="1"/>
  <c r="S58" i="1"/>
  <c r="R58" i="1"/>
  <c r="Q58" i="1"/>
  <c r="P58" i="1"/>
  <c r="O58" i="1"/>
  <c r="AF57" i="1"/>
  <c r="AE57" i="1"/>
  <c r="AD57" i="1"/>
  <c r="AC57" i="1"/>
  <c r="AB57" i="1"/>
  <c r="AA57" i="1"/>
  <c r="Z57" i="1"/>
  <c r="Y57" i="1"/>
  <c r="W56" i="1"/>
  <c r="V56" i="1"/>
  <c r="U56" i="1"/>
  <c r="T56" i="1"/>
  <c r="S56" i="1"/>
  <c r="R56" i="1"/>
  <c r="Q56" i="1"/>
  <c r="P56" i="1"/>
  <c r="O56" i="1"/>
  <c r="W54" i="1"/>
  <c r="V54" i="1"/>
  <c r="U54" i="1"/>
  <c r="T54" i="1"/>
  <c r="S54" i="1"/>
  <c r="R54" i="1"/>
  <c r="Q54" i="1"/>
  <c r="P54" i="1"/>
  <c r="O54" i="1"/>
  <c r="W52" i="1"/>
  <c r="V52" i="1"/>
  <c r="U52" i="1"/>
  <c r="T52" i="1"/>
  <c r="S52" i="1"/>
  <c r="R52" i="1"/>
  <c r="Q52" i="1"/>
  <c r="P52" i="1"/>
  <c r="O52" i="1"/>
  <c r="Z50" i="1"/>
  <c r="Z2" i="1"/>
  <c r="Z1" i="1"/>
  <c r="AF9" i="1"/>
  <c r="AE9" i="1"/>
  <c r="AD9" i="1"/>
  <c r="AC9" i="1"/>
  <c r="AB9" i="1"/>
  <c r="AA9" i="1"/>
  <c r="Z9" i="1"/>
  <c r="Y9" i="1"/>
  <c r="W8" i="1"/>
  <c r="V8" i="1"/>
  <c r="U8" i="1"/>
  <c r="T8" i="1"/>
  <c r="S8" i="1"/>
  <c r="R8" i="1"/>
  <c r="Q8" i="1"/>
  <c r="P8" i="1"/>
  <c r="O8" i="1"/>
  <c r="W6" i="1"/>
  <c r="V6" i="1"/>
  <c r="U6" i="1"/>
  <c r="T6" i="1"/>
  <c r="S6" i="1"/>
  <c r="R6" i="1"/>
  <c r="Q6" i="1"/>
  <c r="P6" i="1"/>
  <c r="O6" i="1"/>
  <c r="V28" i="1"/>
  <c r="U28" i="1"/>
  <c r="T28" i="1"/>
  <c r="S28" i="1"/>
  <c r="R28" i="1"/>
  <c r="Q28" i="1"/>
  <c r="P28" i="1"/>
  <c r="O28" i="1"/>
  <c r="V26" i="1"/>
  <c r="U26" i="1"/>
  <c r="T26" i="1"/>
  <c r="S26" i="1"/>
  <c r="R26" i="1"/>
  <c r="Q26" i="1"/>
  <c r="P26" i="1"/>
  <c r="O26" i="1"/>
  <c r="T24" i="1"/>
  <c r="S24" i="1"/>
  <c r="R24" i="1"/>
  <c r="Q24" i="1"/>
  <c r="P24" i="1"/>
  <c r="O24" i="1"/>
  <c r="O22" i="1"/>
  <c r="R22" i="1"/>
  <c r="Q22" i="1"/>
  <c r="P22" i="1"/>
  <c r="W20" i="1"/>
  <c r="V20" i="1"/>
  <c r="U20" i="1"/>
  <c r="T20" i="1"/>
  <c r="S20" i="1"/>
  <c r="R20" i="1"/>
  <c r="Q20" i="1"/>
  <c r="P20" i="1"/>
  <c r="O20" i="1"/>
  <c r="S18" i="1"/>
  <c r="R18" i="1"/>
  <c r="Q18" i="1"/>
  <c r="P18" i="1"/>
  <c r="O18" i="1"/>
  <c r="S16" i="1"/>
  <c r="R16" i="1"/>
  <c r="Q16" i="1"/>
  <c r="P16" i="1"/>
  <c r="O16" i="1"/>
  <c r="O14" i="1"/>
  <c r="O12" i="1"/>
  <c r="O10" i="1"/>
  <c r="O4" i="1"/>
  <c r="W14" i="1"/>
  <c r="V14" i="1"/>
  <c r="U14" i="1"/>
  <c r="T14" i="1"/>
  <c r="S14" i="1"/>
  <c r="R14" i="1"/>
  <c r="Q14" i="1"/>
  <c r="P14" i="1"/>
  <c r="W12" i="1"/>
  <c r="V12" i="1"/>
  <c r="U12" i="1"/>
  <c r="T12" i="1"/>
  <c r="S12" i="1"/>
  <c r="R12" i="1"/>
  <c r="Q12" i="1"/>
  <c r="P12" i="1"/>
  <c r="W10" i="1"/>
  <c r="V10" i="1"/>
  <c r="U10" i="1"/>
  <c r="T10" i="1"/>
  <c r="S10" i="1"/>
  <c r="R10" i="1"/>
  <c r="Q10" i="1"/>
  <c r="P10" i="1"/>
  <c r="W4" i="1"/>
  <c r="V4" i="1"/>
  <c r="U4" i="1"/>
  <c r="T4" i="1"/>
  <c r="S4" i="1"/>
  <c r="R4" i="1"/>
  <c r="Q4" i="1"/>
  <c r="P4" i="1"/>
  <c r="T81" i="3" l="1"/>
  <c r="T65" i="3"/>
  <c r="T67" i="3"/>
  <c r="T79" i="3"/>
  <c r="T77" i="3"/>
  <c r="T63" i="3"/>
  <c r="T75" i="3"/>
  <c r="T31" i="3"/>
  <c r="T39" i="3"/>
  <c r="T41" i="3"/>
  <c r="T23" i="3"/>
  <c r="T25" i="3"/>
  <c r="T33" i="3"/>
  <c r="T35" i="3"/>
  <c r="T37" i="3"/>
  <c r="T57" i="3"/>
  <c r="T27" i="3"/>
  <c r="T29" i="3"/>
  <c r="T19" i="3"/>
  <c r="T17" i="3"/>
  <c r="T15" i="3"/>
  <c r="T3" i="3"/>
  <c r="T9" i="3"/>
  <c r="T13" i="3"/>
  <c r="T5" i="3"/>
  <c r="T11" i="3"/>
  <c r="T7" i="3"/>
  <c r="T21" i="3"/>
  <c r="T51" i="3"/>
  <c r="T49" i="3"/>
  <c r="T47" i="3"/>
  <c r="T53" i="3"/>
</calcChain>
</file>

<file path=xl/sharedStrings.xml><?xml version="1.0" encoding="utf-8"?>
<sst xmlns="http://schemas.openxmlformats.org/spreadsheetml/2006/main" count="329" uniqueCount="82">
  <si>
    <t>Trial</t>
  </si>
  <si>
    <t>Hazard Radius</t>
  </si>
  <si>
    <t>MinglfF</t>
  </si>
  <si>
    <t>Mode1</t>
  </si>
  <si>
    <t>Mode2</t>
  </si>
  <si>
    <t>Mode3</t>
  </si>
  <si>
    <t>Terminate</t>
  </si>
  <si>
    <t>Survivors</t>
  </si>
  <si>
    <t>R0 at term</t>
  </si>
  <si>
    <t>Baseline</t>
  </si>
  <si>
    <t>Term DH</t>
  </si>
  <si>
    <t>Initial Tx</t>
  </si>
  <si>
    <t>mode1</t>
  </si>
  <si>
    <t>T0=inj 1</t>
  </si>
  <si>
    <t>D14 - 75%</t>
  </si>
  <si>
    <t>D42 - 0%</t>
  </si>
  <si>
    <t>mode 2</t>
  </si>
  <si>
    <t>T0=inj1</t>
  </si>
  <si>
    <t>D28 inj 2</t>
  </si>
  <si>
    <t>D28 - 95%</t>
  </si>
  <si>
    <t>mode 3</t>
  </si>
  <si>
    <t>D28 inj2</t>
  </si>
  <si>
    <t>T0=imj1</t>
  </si>
  <si>
    <t>mode2 with 25 reserved is the same as mode 3 for 50 with supplies fulfilled on D28</t>
  </si>
  <si>
    <t>B</t>
  </si>
  <si>
    <t>#VA0X</t>
  </si>
  <si>
    <t>The R0's are high in the vaccinated groups because the transmitters touch the susceptibles but the probability is off, but still they are counted - this is probably an unexpected feature</t>
  </si>
  <si>
    <t>Metrics - unarguably, the more survivors the better, but is it better to also have the termination early, or late</t>
  </si>
  <si>
    <t>We should look at the thetas</t>
  </si>
  <si>
    <t>ok made the code change; we expect R0 to be less with vaccinations</t>
  </si>
  <si>
    <t>rho 20</t>
  </si>
  <si>
    <t>rho 30</t>
  </si>
  <si>
    <t>rho 40</t>
  </si>
  <si>
    <t>rho 50</t>
  </si>
  <si>
    <t>rho 70</t>
  </si>
  <si>
    <t>rho 90</t>
  </si>
  <si>
    <t>rho 80</t>
  </si>
  <si>
    <t>rho 60</t>
  </si>
  <si>
    <t>rho 10</t>
  </si>
  <si>
    <t>Mode 1 larger but no support</t>
  </si>
  <si>
    <t>Mode 2 smaller but goes to 95%</t>
  </si>
  <si>
    <t>mode 2 lots of survivors</t>
  </si>
  <si>
    <t>m1</t>
  </si>
  <si>
    <t>m2</t>
  </si>
  <si>
    <t>m3</t>
  </si>
  <si>
    <t>Theta</t>
  </si>
  <si>
    <t>d14=</t>
  </si>
  <si>
    <t>gens</t>
  </si>
  <si>
    <t>d28=</t>
  </si>
  <si>
    <t>d42=</t>
  </si>
  <si>
    <t>1108gens</t>
  </si>
  <si>
    <t xml:space="preserve"> @GEN</t>
  </si>
  <si>
    <t>GAP</t>
  </si>
  <si>
    <t>#VAX</t>
  </si>
  <si>
    <t>End DD.HH</t>
  </si>
  <si>
    <t>v."Jan1"</t>
  </si>
  <si>
    <t>v."mode2"</t>
  </si>
  <si>
    <t>v."mode3"</t>
  </si>
  <si>
    <t>v."mode2+"</t>
  </si>
  <si>
    <t xml:space="preserve">  (matches)</t>
  </si>
  <si>
    <t>v."mode2=3"</t>
  </si>
  <si>
    <t>OOB</t>
  </si>
  <si>
    <t>RedDays</t>
  </si>
  <si>
    <t>red4</t>
  </si>
  <si>
    <t>14d</t>
  </si>
  <si>
    <t>42d</t>
  </si>
  <si>
    <t>Average</t>
  </si>
  <si>
    <t>Mode</t>
  </si>
  <si>
    <t>d14</t>
  </si>
  <si>
    <t>d28</t>
  </si>
  <si>
    <t>29d</t>
  </si>
  <si>
    <t>35d</t>
  </si>
  <si>
    <t xml:space="preserve"> 0 to 14</t>
  </si>
  <si>
    <t xml:space="preserve"> 14 to 28</t>
  </si>
  <si>
    <t xml:space="preserve"> 28+ M2</t>
  </si>
  <si>
    <t xml:space="preserve"> 28 to 42</t>
  </si>
  <si>
    <t xml:space="preserve"> 42+ M1</t>
  </si>
  <si>
    <t xml:space="preserve"> 0 - 335</t>
  </si>
  <si>
    <t>6x</t>
  </si>
  <si>
    <t xml:space="preserve"> 336 - 720</t>
  </si>
  <si>
    <t>720++</t>
  </si>
  <si>
    <t>696++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</si>
</sst>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/>
    <xf numFmtId="0" fontId="0" fillId="10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2" fontId="0" fillId="0" borderId="0" xfId="0" applyNumberFormat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0" fontId="0" fillId="0" borderId="0" xfId="0" applyFill="1"/>
    <xf numFmtId="3" fontId="0" fillId="2" borderId="11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1" borderId="0" xfId="0" applyNumberFormat="1" applyFill="1"/>
    <xf numFmtId="2" fontId="0" fillId="5" borderId="0" xfId="0" applyNumberFormat="1" applyFill="1"/>
    <xf numFmtId="0" fontId="0" fillId="3" borderId="21" xfId="0" applyFill="1" applyBorder="1" applyAlignment="1">
      <alignment horizontal="center"/>
    </xf>
    <xf numFmtId="2" fontId="0" fillId="3" borderId="22" xfId="0" applyNumberFormat="1" applyFill="1" applyBorder="1"/>
    <xf numFmtId="0" fontId="0" fillId="3" borderId="22" xfId="0" applyFill="1" applyBorder="1" applyAlignment="1">
      <alignment horizontal="center"/>
    </xf>
    <xf numFmtId="2" fontId="0" fillId="3" borderId="23" xfId="0" applyNumberFormat="1" applyFill="1" applyBorder="1"/>
    <xf numFmtId="0" fontId="0" fillId="6" borderId="21" xfId="0" applyFill="1" applyBorder="1" applyAlignment="1">
      <alignment horizontal="center"/>
    </xf>
    <xf numFmtId="2" fontId="0" fillId="6" borderId="22" xfId="0" applyNumberFormat="1" applyFill="1" applyBorder="1"/>
    <xf numFmtId="0" fontId="0" fillId="6" borderId="22" xfId="0" applyFill="1" applyBorder="1" applyAlignment="1">
      <alignment horizontal="center"/>
    </xf>
    <xf numFmtId="2" fontId="0" fillId="6" borderId="23" xfId="0" applyNumberFormat="1" applyFill="1" applyBorder="1"/>
    <xf numFmtId="0" fontId="0" fillId="5" borderId="21" xfId="0" applyFill="1" applyBorder="1" applyAlignment="1">
      <alignment horizontal="center"/>
    </xf>
    <xf numFmtId="2" fontId="0" fillId="5" borderId="22" xfId="0" applyNumberFormat="1" applyFill="1" applyBorder="1"/>
    <xf numFmtId="0" fontId="0" fillId="5" borderId="22" xfId="0" applyFill="1" applyBorder="1" applyAlignment="1">
      <alignment horizontal="center"/>
    </xf>
    <xf numFmtId="2" fontId="0" fillId="5" borderId="23" xfId="0" applyNumberFormat="1" applyFill="1" applyBorder="1"/>
    <xf numFmtId="0" fontId="0" fillId="10" borderId="21" xfId="0" applyFill="1" applyBorder="1" applyAlignment="1">
      <alignment horizontal="center"/>
    </xf>
    <xf numFmtId="2" fontId="0" fillId="10" borderId="22" xfId="0" applyNumberFormat="1" applyFill="1" applyBorder="1"/>
    <xf numFmtId="0" fontId="0" fillId="10" borderId="22" xfId="0" applyFill="1" applyBorder="1" applyAlignment="1">
      <alignment horizontal="center"/>
    </xf>
    <xf numFmtId="2" fontId="0" fillId="10" borderId="2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21" xfId="0" applyNumberFormat="1" applyFill="1" applyBorder="1"/>
    <xf numFmtId="0" fontId="0" fillId="9" borderId="22" xfId="0" applyFill="1" applyBorder="1"/>
    <xf numFmtId="2" fontId="0" fillId="9" borderId="22" xfId="0" applyNumberFormat="1" applyFill="1" applyBorder="1"/>
    <xf numFmtId="2" fontId="0" fillId="9" borderId="23" xfId="0" applyNumberFormat="1" applyFill="1" applyBorder="1"/>
    <xf numFmtId="2" fontId="0" fillId="4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2" fontId="0" fillId="0" borderId="0" xfId="0" applyNumberFormat="1" applyFill="1"/>
    <xf numFmtId="0" fontId="0" fillId="5" borderId="0" xfId="0" applyFill="1"/>
    <xf numFmtId="0" fontId="0" fillId="9" borderId="1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ill="1" applyBorder="1"/>
    <xf numFmtId="3" fontId="0" fillId="0" borderId="13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0" fontId="0" fillId="0" borderId="22" xfId="0" applyBorder="1"/>
    <xf numFmtId="0" fontId="0" fillId="3" borderId="24" xfId="0" applyFill="1" applyBorder="1"/>
    <xf numFmtId="2" fontId="0" fillId="3" borderId="25" xfId="0" applyNumberFormat="1" applyFill="1" applyBorder="1"/>
    <xf numFmtId="0" fontId="0" fillId="3" borderId="25" xfId="0" applyFill="1" applyBorder="1"/>
    <xf numFmtId="2" fontId="0" fillId="3" borderId="26" xfId="0" applyNumberFormat="1" applyFill="1" applyBorder="1"/>
    <xf numFmtId="0" fontId="0" fillId="8" borderId="0" xfId="0" applyFill="1" applyBorder="1"/>
    <xf numFmtId="9" fontId="0" fillId="0" borderId="0" xfId="0" applyNumberFormat="1" applyFill="1" applyBorder="1" applyAlignment="1">
      <alignment horizontal="center"/>
    </xf>
    <xf numFmtId="0" fontId="0" fillId="14" borderId="0" xfId="0" applyFill="1" applyBorder="1"/>
    <xf numFmtId="0" fontId="0" fillId="13" borderId="0" xfId="0" applyFill="1" applyBorder="1"/>
    <xf numFmtId="0" fontId="0" fillId="8" borderId="0" xfId="0" applyFill="1"/>
    <xf numFmtId="0" fontId="0" fillId="14" borderId="0" xfId="0" applyFill="1"/>
    <xf numFmtId="9" fontId="0" fillId="0" borderId="0" xfId="0" applyNumberFormat="1"/>
    <xf numFmtId="0" fontId="0" fillId="13" borderId="0" xfId="0" applyFill="1"/>
    <xf numFmtId="0" fontId="0" fillId="0" borderId="22" xfId="0" applyFill="1" applyBorder="1"/>
    <xf numFmtId="2" fontId="0" fillId="0" borderId="23" xfId="0" applyNumberFormat="1" applyFill="1" applyBorder="1"/>
    <xf numFmtId="0" fontId="0" fillId="0" borderId="22" xfId="0" applyFill="1" applyBorder="1" applyAlignment="1">
      <alignment horizontal="center"/>
    </xf>
    <xf numFmtId="2" fontId="0" fillId="0" borderId="22" xfId="0" applyNumberFormat="1" applyFill="1" applyBorder="1"/>
    <xf numFmtId="0" fontId="0" fillId="1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0304"/>
        <c:axId val="208448512"/>
      </c:scatterChart>
      <c:valAx>
        <c:axId val="2084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48512"/>
        <c:crosses val="autoZero"/>
        <c:crossBetween val="midCat"/>
      </c:valAx>
      <c:valAx>
        <c:axId val="20844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45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GAP to previous 10 transmissions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versions'!$X$9</c:f>
              <c:strCache>
                <c:ptCount val="1"/>
                <c:pt idx="0">
                  <c:v>GAP</c:v>
                </c:pt>
              </c:strCache>
            </c:strRef>
          </c:tx>
          <c:xVal>
            <c:numRef>
              <c:f>'old versions'!$Y$8:$AF$8</c:f>
              <c:numCache>
                <c:formatCode>General</c:formatCode>
                <c:ptCount val="8"/>
                <c:pt idx="0">
                  <c:v>314</c:v>
                </c:pt>
                <c:pt idx="1">
                  <c:v>535</c:v>
                </c:pt>
                <c:pt idx="2">
                  <c:v>865</c:v>
                </c:pt>
                <c:pt idx="3">
                  <c:v>1070</c:v>
                </c:pt>
                <c:pt idx="4">
                  <c:v>1167</c:v>
                </c:pt>
              </c:numCache>
            </c:numRef>
          </c:xVal>
          <c:yVal>
            <c:numRef>
              <c:f>'old versions'!$Y$9:$AF$9</c:f>
              <c:numCache>
                <c:formatCode>General</c:formatCode>
                <c:ptCount val="8"/>
                <c:pt idx="0">
                  <c:v>143</c:v>
                </c:pt>
                <c:pt idx="1">
                  <c:v>221</c:v>
                </c:pt>
                <c:pt idx="2">
                  <c:v>330</c:v>
                </c:pt>
                <c:pt idx="3">
                  <c:v>205</c:v>
                </c:pt>
                <c:pt idx="4">
                  <c:v>97</c:v>
                </c:pt>
                <c:pt idx="5">
                  <c:v>49</c:v>
                </c:pt>
                <c:pt idx="6">
                  <c:v>61</c:v>
                </c:pt>
                <c:pt idx="7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5120"/>
        <c:axId val="173843584"/>
      </c:scatterChart>
      <c:valAx>
        <c:axId val="1738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Generation: D14=336; D28=672; D42=1108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843584"/>
        <c:crosses val="autoZero"/>
        <c:crossBetween val="midCat"/>
      </c:valAx>
      <c:valAx>
        <c:axId val="1738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4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'old versions'!$V$35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versions'!$V$36:$V$44</c:f>
              <c:numCache>
                <c:formatCode>0.00</c:formatCode>
                <c:ptCount val="9"/>
                <c:pt idx="0">
                  <c:v>17.100000000000001</c:v>
                </c:pt>
                <c:pt idx="1">
                  <c:v>15.7</c:v>
                </c:pt>
                <c:pt idx="2">
                  <c:v>17.833333333333332</c:v>
                </c:pt>
                <c:pt idx="3">
                  <c:v>21.625</c:v>
                </c:pt>
                <c:pt idx="4">
                  <c:v>21.4</c:v>
                </c:pt>
                <c:pt idx="5">
                  <c:v>19.45</c:v>
                </c:pt>
                <c:pt idx="6">
                  <c:v>17.37142857142857</c:v>
                </c:pt>
                <c:pt idx="7">
                  <c:v>15.9625</c:v>
                </c:pt>
                <c:pt idx="8">
                  <c:v>15.322222222222223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'old versions'!$W$35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versions'!$W$36:$W$44</c:f>
              <c:numCache>
                <c:formatCode>0.00</c:formatCode>
                <c:ptCount val="9"/>
                <c:pt idx="0">
                  <c:v>11.4</c:v>
                </c:pt>
                <c:pt idx="1">
                  <c:v>9.35</c:v>
                </c:pt>
                <c:pt idx="2">
                  <c:v>8.5333333333333332</c:v>
                </c:pt>
                <c:pt idx="3">
                  <c:v>7.95</c:v>
                </c:pt>
                <c:pt idx="4">
                  <c:v>7.64</c:v>
                </c:pt>
                <c:pt idx="5">
                  <c:v>7.8833333333333337</c:v>
                </c:pt>
                <c:pt idx="6">
                  <c:v>8.0285714285714285</c:v>
                </c:pt>
                <c:pt idx="7">
                  <c:v>10.275</c:v>
                </c:pt>
                <c:pt idx="8">
                  <c:v>17.088888888888889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5056"/>
        <c:axId val="201643520"/>
      </c:scatterChart>
      <c:valAx>
        <c:axId val="2016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43520"/>
        <c:crosses val="autoZero"/>
        <c:crossBetween val="midCat"/>
      </c:valAx>
      <c:valAx>
        <c:axId val="20164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6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6512"/>
        <c:axId val="208441728"/>
      </c:lineChart>
      <c:catAx>
        <c:axId val="2033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1728"/>
        <c:crosses val="autoZero"/>
        <c:auto val="1"/>
        <c:lblAlgn val="ctr"/>
        <c:lblOffset val="100"/>
        <c:noMultiLvlLbl val="0"/>
      </c:catAx>
      <c:valAx>
        <c:axId val="208441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3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versions'!$Z$35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versions'!$Z$36:$Z$43</c:f>
              <c:numCache>
                <c:formatCode>0.00</c:formatCode>
                <c:ptCount val="8"/>
                <c:pt idx="0">
                  <c:v>30.7</c:v>
                </c:pt>
                <c:pt idx="1">
                  <c:v>26</c:v>
                </c:pt>
                <c:pt idx="2">
                  <c:v>21.733333333333334</c:v>
                </c:pt>
                <c:pt idx="3">
                  <c:v>17.975000000000001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94432"/>
        <c:axId val="172200320"/>
      </c:lineChart>
      <c:catAx>
        <c:axId val="1721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00320"/>
        <c:crosses val="autoZero"/>
        <c:auto val="1"/>
        <c:lblAlgn val="ctr"/>
        <c:lblOffset val="100"/>
        <c:noMultiLvlLbl val="0"/>
      </c:catAx>
      <c:valAx>
        <c:axId val="172200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1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373856</xdr:colOff>
      <xdr:row>28</xdr:row>
      <xdr:rowOff>78580</xdr:rowOff>
    </xdr:from>
    <xdr:to>
      <xdr:col>35</xdr:col>
      <xdr:colOff>411956</xdr:colOff>
      <xdr:row>43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411955</xdr:colOff>
      <xdr:row>4</xdr:row>
      <xdr:rowOff>45243</xdr:rowOff>
    </xdr:from>
    <xdr:to>
      <xdr:col>40</xdr:col>
      <xdr:colOff>450055</xdr:colOff>
      <xdr:row>19</xdr:row>
      <xdr:rowOff>73818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616743</xdr:colOff>
      <xdr:row>28</xdr:row>
      <xdr:rowOff>126206</xdr:rowOff>
    </xdr:from>
    <xdr:to>
      <xdr:col>43</xdr:col>
      <xdr:colOff>7143</xdr:colOff>
      <xdr:row>43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7"/>
  <sheetViews>
    <sheetView workbookViewId="0">
      <selection activeCell="C2" sqref="C2:AG28"/>
    </sheetView>
  </sheetViews>
  <sheetFormatPr defaultRowHeight="14.25" x14ac:dyDescent="0.45"/>
  <cols>
    <col min="1" max="2" width="9.06640625" style="1"/>
    <col min="3" max="3" width="15.59765625" style="1" customWidth="1"/>
    <col min="4" max="4" width="9.06640625" style="1"/>
    <col min="5" max="5" width="11.3984375" style="1" customWidth="1"/>
    <col min="6" max="6" width="11.9296875" style="1" customWidth="1"/>
    <col min="7" max="10" width="9.06640625" style="1"/>
    <col min="11" max="11" width="9.06640625" style="2"/>
    <col min="12" max="18" width="9.06640625" style="1"/>
    <col min="19" max="24" width="9.06640625" style="1" customWidth="1"/>
    <col min="25" max="16384" width="9.06640625" style="1"/>
  </cols>
  <sheetData>
    <row r="1" spans="2:33" x14ac:dyDescent="0.45">
      <c r="Y1" s="1" t="s">
        <v>46</v>
      </c>
      <c r="Z1" s="1">
        <f>14*24</f>
        <v>336</v>
      </c>
      <c r="AA1" s="1" t="s">
        <v>47</v>
      </c>
      <c r="AC1" s="1" t="s">
        <v>49</v>
      </c>
      <c r="AD1" s="1" t="s">
        <v>50</v>
      </c>
    </row>
    <row r="2" spans="2:33" x14ac:dyDescent="0.45">
      <c r="C2" s="4" t="s">
        <v>1</v>
      </c>
      <c r="D2" s="4" t="s">
        <v>2</v>
      </c>
      <c r="E2" s="4" t="s">
        <v>25</v>
      </c>
      <c r="F2" s="4" t="s">
        <v>11</v>
      </c>
      <c r="G2" s="3" t="s">
        <v>9</v>
      </c>
      <c r="H2" s="3" t="s">
        <v>3</v>
      </c>
      <c r="I2" s="3" t="s">
        <v>4</v>
      </c>
      <c r="J2" s="3" t="s">
        <v>5</v>
      </c>
      <c r="K2" s="5" t="s">
        <v>6</v>
      </c>
      <c r="L2" s="6" t="s">
        <v>10</v>
      </c>
      <c r="M2" s="5" t="s">
        <v>7</v>
      </c>
      <c r="N2" s="5" t="s">
        <v>8</v>
      </c>
      <c r="O2" s="1" t="s">
        <v>38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37</v>
      </c>
      <c r="U2" s="1" t="s">
        <v>34</v>
      </c>
      <c r="V2" s="1" t="s">
        <v>36</v>
      </c>
      <c r="W2" s="1" t="s">
        <v>35</v>
      </c>
      <c r="Y2" s="1" t="s">
        <v>48</v>
      </c>
      <c r="Z2" s="1">
        <f>28*24</f>
        <v>672</v>
      </c>
    </row>
    <row r="3" spans="2:33" x14ac:dyDescent="0.45">
      <c r="B3" s="1" t="s">
        <v>0</v>
      </c>
      <c r="C3" s="7">
        <v>4</v>
      </c>
      <c r="D3" s="8">
        <v>0.4</v>
      </c>
      <c r="E3" s="8">
        <v>0</v>
      </c>
      <c r="F3" s="8">
        <v>1</v>
      </c>
      <c r="G3" s="9" t="s">
        <v>24</v>
      </c>
      <c r="H3" s="9"/>
      <c r="I3" s="9"/>
      <c r="J3" s="9"/>
      <c r="K3" s="10">
        <v>1426</v>
      </c>
      <c r="L3" s="11">
        <v>59.1</v>
      </c>
      <c r="M3" s="10">
        <v>3</v>
      </c>
      <c r="N3" s="12">
        <v>1.88</v>
      </c>
      <c r="O3" s="1">
        <v>178</v>
      </c>
      <c r="P3" s="1">
        <v>254</v>
      </c>
      <c r="Q3" s="1">
        <v>399</v>
      </c>
      <c r="R3" s="1">
        <v>440</v>
      </c>
      <c r="S3" s="1">
        <v>500</v>
      </c>
      <c r="T3" s="1">
        <v>551</v>
      </c>
      <c r="U3" s="1">
        <v>607</v>
      </c>
      <c r="V3" s="1">
        <v>710</v>
      </c>
      <c r="W3" s="1">
        <v>846</v>
      </c>
    </row>
    <row r="4" spans="2:33" x14ac:dyDescent="0.45">
      <c r="C4" s="13"/>
      <c r="D4" s="14"/>
      <c r="E4" s="14"/>
      <c r="F4" s="14"/>
      <c r="G4" s="15"/>
      <c r="H4" s="15"/>
      <c r="I4" s="15"/>
      <c r="J4" s="15"/>
      <c r="K4" s="16"/>
      <c r="L4" s="17"/>
      <c r="M4" s="16"/>
      <c r="N4" s="18"/>
      <c r="O4" s="6">
        <f>O3/10</f>
        <v>17.8</v>
      </c>
      <c r="P4" s="6">
        <f>P3/20</f>
        <v>12.7</v>
      </c>
      <c r="Q4" s="6">
        <f>Q3/30</f>
        <v>13.3</v>
      </c>
      <c r="R4" s="6">
        <f>R3/40</f>
        <v>11</v>
      </c>
      <c r="S4" s="6">
        <f>S3/50</f>
        <v>10</v>
      </c>
      <c r="T4" s="6">
        <f>T3/60</f>
        <v>9.1833333333333336</v>
      </c>
      <c r="U4" s="6">
        <f>U3/70</f>
        <v>8.6714285714285708</v>
      </c>
      <c r="V4" s="6">
        <f>V3/80</f>
        <v>8.875</v>
      </c>
      <c r="W4" s="6">
        <f>W3/90</f>
        <v>9.4</v>
      </c>
      <c r="X4" s="1" t="s">
        <v>24</v>
      </c>
      <c r="Y4" s="1">
        <v>17.8</v>
      </c>
      <c r="Z4" s="1">
        <v>12.7</v>
      </c>
      <c r="AA4" s="1">
        <v>13.3</v>
      </c>
      <c r="AB4" s="1">
        <v>11</v>
      </c>
      <c r="AC4" s="1">
        <v>10</v>
      </c>
      <c r="AD4" s="1">
        <v>9.1833333333333336</v>
      </c>
      <c r="AE4" s="1">
        <v>8.6714285714285708</v>
      </c>
      <c r="AF4" s="1">
        <v>8.875</v>
      </c>
      <c r="AG4" s="1">
        <v>9.4</v>
      </c>
    </row>
    <row r="5" spans="2:33" x14ac:dyDescent="0.45">
      <c r="C5" s="13">
        <v>4</v>
      </c>
      <c r="D5" s="14">
        <v>0.4</v>
      </c>
      <c r="E5" s="14">
        <v>0</v>
      </c>
      <c r="F5" s="14">
        <v>1</v>
      </c>
      <c r="G5" s="15" t="s">
        <v>24</v>
      </c>
      <c r="H5" s="15"/>
      <c r="I5" s="15"/>
      <c r="J5" s="15"/>
      <c r="K5" s="16">
        <v>1443</v>
      </c>
      <c r="L5" s="17">
        <v>60.03</v>
      </c>
      <c r="M5" s="16">
        <v>2</v>
      </c>
      <c r="N5" s="18">
        <v>2.02</v>
      </c>
      <c r="O5" s="1">
        <v>259</v>
      </c>
      <c r="P5" s="1">
        <v>342</v>
      </c>
      <c r="Q5" s="1">
        <v>407</v>
      </c>
      <c r="R5" s="1">
        <v>474</v>
      </c>
      <c r="S5" s="1">
        <v>573</v>
      </c>
      <c r="T5" s="1">
        <v>661</v>
      </c>
      <c r="U5" s="1">
        <v>848</v>
      </c>
      <c r="V5" s="1">
        <v>926</v>
      </c>
      <c r="W5" s="1">
        <v>1056</v>
      </c>
    </row>
    <row r="6" spans="2:33" x14ac:dyDescent="0.45">
      <c r="C6" s="13"/>
      <c r="D6" s="14"/>
      <c r="E6" s="14"/>
      <c r="F6" s="14"/>
      <c r="G6" s="15"/>
      <c r="H6" s="15"/>
      <c r="I6" s="15"/>
      <c r="J6" s="15"/>
      <c r="K6" s="16"/>
      <c r="L6" s="17"/>
      <c r="M6" s="16"/>
      <c r="N6" s="18"/>
      <c r="O6" s="6">
        <f>O5/10</f>
        <v>25.9</v>
      </c>
      <c r="P6" s="6">
        <f>P5/20</f>
        <v>17.100000000000001</v>
      </c>
      <c r="Q6" s="6">
        <f>Q5/30</f>
        <v>13.566666666666666</v>
      </c>
      <c r="R6" s="6">
        <f>R5/40</f>
        <v>11.85</v>
      </c>
      <c r="S6" s="6">
        <f>S5/50</f>
        <v>11.46</v>
      </c>
      <c r="T6" s="6">
        <f>T5/60</f>
        <v>11.016666666666667</v>
      </c>
      <c r="U6" s="6">
        <f>U5/70</f>
        <v>12.114285714285714</v>
      </c>
      <c r="V6" s="6">
        <f>V5/80</f>
        <v>11.574999999999999</v>
      </c>
      <c r="W6" s="6">
        <f>W5/90</f>
        <v>11.733333333333333</v>
      </c>
      <c r="X6" s="1" t="s">
        <v>24</v>
      </c>
      <c r="Y6" s="1">
        <v>25.9</v>
      </c>
      <c r="Z6" s="1">
        <v>17.100000000000001</v>
      </c>
      <c r="AA6" s="1">
        <v>13.566666666666666</v>
      </c>
      <c r="AB6" s="1">
        <v>11.85</v>
      </c>
      <c r="AC6" s="1">
        <v>11.46</v>
      </c>
      <c r="AD6" s="1">
        <v>11.016666666666667</v>
      </c>
      <c r="AE6" s="1">
        <v>12.114285714285714</v>
      </c>
      <c r="AF6" s="1">
        <v>11.574999999999999</v>
      </c>
      <c r="AG6" s="1">
        <v>11.733333333333333</v>
      </c>
    </row>
    <row r="7" spans="2:33" x14ac:dyDescent="0.45">
      <c r="C7" s="19">
        <v>4</v>
      </c>
      <c r="D7" s="20">
        <v>0.4</v>
      </c>
      <c r="E7" s="20">
        <v>0</v>
      </c>
      <c r="F7" s="20">
        <v>5</v>
      </c>
      <c r="G7" s="21" t="s">
        <v>24</v>
      </c>
      <c r="H7" s="21"/>
      <c r="I7" s="21"/>
      <c r="J7" s="21"/>
      <c r="K7" s="22">
        <v>839</v>
      </c>
      <c r="L7" s="23">
        <v>34.229999999999997</v>
      </c>
      <c r="M7" s="22">
        <v>2</v>
      </c>
      <c r="N7" s="24">
        <v>1.86</v>
      </c>
      <c r="O7" s="1">
        <v>23</v>
      </c>
      <c r="P7" s="1">
        <v>93</v>
      </c>
      <c r="Q7" s="1">
        <v>139</v>
      </c>
      <c r="R7" s="1">
        <v>162</v>
      </c>
      <c r="S7" s="1">
        <v>204</v>
      </c>
      <c r="T7" s="1">
        <v>234</v>
      </c>
      <c r="U7" s="1">
        <v>270</v>
      </c>
      <c r="V7" s="1">
        <v>316</v>
      </c>
      <c r="W7" s="1">
        <v>362</v>
      </c>
    </row>
    <row r="8" spans="2:33" x14ac:dyDescent="0.45">
      <c r="C8" s="13"/>
      <c r="D8" s="14"/>
      <c r="E8" s="14"/>
      <c r="F8" s="14"/>
      <c r="G8" s="15"/>
      <c r="H8" s="15"/>
      <c r="I8" s="15"/>
      <c r="J8" s="15"/>
      <c r="K8" s="16"/>
      <c r="L8" s="17"/>
      <c r="M8" s="16"/>
      <c r="N8" s="18"/>
      <c r="O8" s="6">
        <f>O7/10</f>
        <v>2.2999999999999998</v>
      </c>
      <c r="P8" s="6">
        <f>P7/20</f>
        <v>4.6500000000000004</v>
      </c>
      <c r="Q8" s="6">
        <f>Q7/30</f>
        <v>4.6333333333333337</v>
      </c>
      <c r="R8" s="6">
        <f>R7/40</f>
        <v>4.05</v>
      </c>
      <c r="S8" s="6">
        <f>S7/50</f>
        <v>4.08</v>
      </c>
      <c r="T8" s="6">
        <f>T7/60</f>
        <v>3.9</v>
      </c>
      <c r="U8" s="6">
        <f>U7/70</f>
        <v>3.8571428571428572</v>
      </c>
      <c r="V8" s="6">
        <f>V7/80</f>
        <v>3.95</v>
      </c>
      <c r="W8" s="6">
        <f>W7/90</f>
        <v>4.0222222222222221</v>
      </c>
      <c r="X8" s="28" t="s">
        <v>51</v>
      </c>
      <c r="Y8" s="28">
        <v>314</v>
      </c>
      <c r="Z8" s="28">
        <v>535</v>
      </c>
      <c r="AA8" s="28">
        <v>865</v>
      </c>
      <c r="AB8" s="28">
        <v>1070</v>
      </c>
      <c r="AC8" s="28">
        <v>1167</v>
      </c>
      <c r="AD8" s="28"/>
      <c r="AE8" s="28"/>
      <c r="AF8" s="28"/>
    </row>
    <row r="9" spans="2:33" x14ac:dyDescent="0.45">
      <c r="C9" s="7">
        <v>4</v>
      </c>
      <c r="D9" s="8">
        <v>0.4</v>
      </c>
      <c r="E9" s="8">
        <v>50</v>
      </c>
      <c r="F9" s="8">
        <v>1</v>
      </c>
      <c r="G9" s="9"/>
      <c r="H9" s="9">
        <v>1</v>
      </c>
      <c r="I9" s="9"/>
      <c r="J9" s="9"/>
      <c r="K9" s="10">
        <v>1820</v>
      </c>
      <c r="L9" s="11">
        <v>75.2</v>
      </c>
      <c r="M9" s="10">
        <v>4</v>
      </c>
      <c r="N9" s="12">
        <v>2.08</v>
      </c>
      <c r="O9" s="1">
        <v>171</v>
      </c>
      <c r="P9" s="1">
        <v>314</v>
      </c>
      <c r="Q9" s="1">
        <v>535</v>
      </c>
      <c r="R9" s="1">
        <v>865</v>
      </c>
      <c r="S9" s="1">
        <v>1070</v>
      </c>
      <c r="T9" s="1">
        <v>1167</v>
      </c>
      <c r="U9" s="1">
        <v>1216</v>
      </c>
      <c r="V9" s="1">
        <v>1277</v>
      </c>
      <c r="W9" s="1">
        <v>1379</v>
      </c>
      <c r="X9" s="28" t="s">
        <v>52</v>
      </c>
      <c r="Y9" s="28">
        <f>P9-O9</f>
        <v>143</v>
      </c>
      <c r="Z9" s="28">
        <f t="shared" ref="Z9:AH9" si="0">Q9-P9</f>
        <v>221</v>
      </c>
      <c r="AA9" s="28">
        <f t="shared" si="0"/>
        <v>330</v>
      </c>
      <c r="AB9" s="28">
        <f t="shared" si="0"/>
        <v>205</v>
      </c>
      <c r="AC9" s="28">
        <f t="shared" si="0"/>
        <v>97</v>
      </c>
      <c r="AD9" s="28">
        <f t="shared" si="0"/>
        <v>49</v>
      </c>
      <c r="AE9" s="28">
        <f t="shared" si="0"/>
        <v>61</v>
      </c>
      <c r="AF9" s="28">
        <f t="shared" si="0"/>
        <v>102</v>
      </c>
    </row>
    <row r="10" spans="2:33" x14ac:dyDescent="0.45">
      <c r="C10" s="13"/>
      <c r="D10" s="14"/>
      <c r="E10" s="14"/>
      <c r="F10" s="14"/>
      <c r="G10" s="15"/>
      <c r="H10" s="15"/>
      <c r="I10" s="15"/>
      <c r="J10" s="15"/>
      <c r="K10" s="16"/>
      <c r="L10" s="17"/>
      <c r="M10" s="16"/>
      <c r="N10" s="18"/>
      <c r="O10" s="6">
        <f>O9/10</f>
        <v>17.100000000000001</v>
      </c>
      <c r="P10" s="6">
        <f>P9/20</f>
        <v>15.7</v>
      </c>
      <c r="Q10" s="6">
        <f>Q9/30</f>
        <v>17.833333333333332</v>
      </c>
      <c r="R10" s="6">
        <f>R9/40</f>
        <v>21.625</v>
      </c>
      <c r="S10" s="6">
        <f>S9/50</f>
        <v>21.4</v>
      </c>
      <c r="T10" s="6">
        <f>T9/60</f>
        <v>19.45</v>
      </c>
      <c r="U10" s="6">
        <f>U9/70</f>
        <v>17.37142857142857</v>
      </c>
      <c r="V10" s="6">
        <f>V9/80</f>
        <v>15.9625</v>
      </c>
      <c r="W10" s="6">
        <f>W9/90</f>
        <v>15.322222222222223</v>
      </c>
      <c r="X10" s="1" t="s">
        <v>42</v>
      </c>
      <c r="Y10" s="1">
        <v>17.100000000000001</v>
      </c>
      <c r="Z10" s="1">
        <v>15.7</v>
      </c>
      <c r="AA10" s="1">
        <v>17.833333333333332</v>
      </c>
      <c r="AB10" s="1">
        <v>21.625</v>
      </c>
      <c r="AC10" s="1">
        <v>21.4</v>
      </c>
      <c r="AD10" s="1">
        <v>19.45</v>
      </c>
      <c r="AE10" s="1">
        <v>17.37142857142857</v>
      </c>
      <c r="AF10" s="1">
        <v>15.9625</v>
      </c>
      <c r="AG10" s="1">
        <v>15.322222222222223</v>
      </c>
    </row>
    <row r="11" spans="2:33" x14ac:dyDescent="0.45">
      <c r="C11" s="13">
        <v>4</v>
      </c>
      <c r="D11" s="14">
        <v>0.4</v>
      </c>
      <c r="E11" s="14">
        <v>50</v>
      </c>
      <c r="F11" s="14">
        <v>1</v>
      </c>
      <c r="G11" s="15"/>
      <c r="H11" s="15">
        <v>1</v>
      </c>
      <c r="I11" s="15"/>
      <c r="J11" s="15"/>
      <c r="K11" s="16">
        <v>2008</v>
      </c>
      <c r="L11" s="17">
        <v>83.16</v>
      </c>
      <c r="M11" s="16">
        <v>7</v>
      </c>
      <c r="N11" s="18">
        <v>3.4</v>
      </c>
      <c r="O11" s="1">
        <v>114</v>
      </c>
      <c r="P11" s="1">
        <v>187</v>
      </c>
      <c r="Q11" s="1">
        <v>256</v>
      </c>
      <c r="R11" s="1">
        <v>318</v>
      </c>
      <c r="S11" s="1">
        <v>382</v>
      </c>
      <c r="T11" s="1">
        <v>473</v>
      </c>
      <c r="U11" s="1">
        <v>562</v>
      </c>
      <c r="V11" s="1">
        <v>822</v>
      </c>
      <c r="W11" s="1">
        <v>1538</v>
      </c>
    </row>
    <row r="12" spans="2:33" x14ac:dyDescent="0.45">
      <c r="C12" s="13"/>
      <c r="D12" s="14"/>
      <c r="E12" s="14"/>
      <c r="F12" s="14"/>
      <c r="G12" s="15"/>
      <c r="H12" s="15"/>
      <c r="I12" s="15"/>
      <c r="J12" s="15"/>
      <c r="K12" s="16"/>
      <c r="L12" s="17"/>
      <c r="M12" s="16"/>
      <c r="N12" s="18"/>
      <c r="O12" s="6">
        <f>O11/10</f>
        <v>11.4</v>
      </c>
      <c r="P12" s="6">
        <f>P11/20</f>
        <v>9.35</v>
      </c>
      <c r="Q12" s="6">
        <f>Q11/30</f>
        <v>8.5333333333333332</v>
      </c>
      <c r="R12" s="6">
        <f>R11/40</f>
        <v>7.95</v>
      </c>
      <c r="S12" s="6">
        <f>S11/50</f>
        <v>7.64</v>
      </c>
      <c r="T12" s="6">
        <f>T11/60</f>
        <v>7.8833333333333337</v>
      </c>
      <c r="U12" s="6">
        <f>U11/70</f>
        <v>8.0285714285714285</v>
      </c>
      <c r="V12" s="6">
        <f>V11/80</f>
        <v>10.275</v>
      </c>
      <c r="W12" s="6">
        <f>W11/90</f>
        <v>17.088888888888889</v>
      </c>
      <c r="X12" s="1" t="s">
        <v>42</v>
      </c>
      <c r="Y12" s="1">
        <v>11.4</v>
      </c>
      <c r="Z12" s="1">
        <v>9.35</v>
      </c>
      <c r="AA12" s="1">
        <v>8.5333333333333332</v>
      </c>
      <c r="AB12" s="1">
        <v>7.95</v>
      </c>
      <c r="AC12" s="1">
        <v>7.64</v>
      </c>
      <c r="AD12" s="1">
        <v>7.8833333333333337</v>
      </c>
      <c r="AE12" s="1">
        <v>8.0285714285714285</v>
      </c>
      <c r="AF12" s="1">
        <v>10.275</v>
      </c>
      <c r="AG12" s="1">
        <v>17.088888888888889</v>
      </c>
    </row>
    <row r="13" spans="2:33" x14ac:dyDescent="0.45">
      <c r="C13" s="19">
        <v>4</v>
      </c>
      <c r="D13" s="20">
        <v>0.4</v>
      </c>
      <c r="E13" s="20">
        <v>50</v>
      </c>
      <c r="F13" s="20">
        <v>5</v>
      </c>
      <c r="G13" s="21"/>
      <c r="H13" s="21">
        <v>1</v>
      </c>
      <c r="I13" s="21"/>
      <c r="J13" s="21"/>
      <c r="K13" s="22">
        <v>863</v>
      </c>
      <c r="L13" s="23">
        <v>23</v>
      </c>
      <c r="M13" s="22">
        <v>2</v>
      </c>
      <c r="N13" s="24">
        <v>2.08</v>
      </c>
      <c r="O13" s="1">
        <v>54</v>
      </c>
      <c r="P13" s="1">
        <v>108</v>
      </c>
      <c r="Q13" s="1">
        <v>147</v>
      </c>
      <c r="R13" s="1">
        <v>194</v>
      </c>
      <c r="S13" s="1">
        <v>212</v>
      </c>
      <c r="T13" s="1">
        <v>242</v>
      </c>
      <c r="U13" s="1">
        <v>258</v>
      </c>
      <c r="V13" s="1">
        <v>313</v>
      </c>
      <c r="W13" s="1">
        <v>358</v>
      </c>
    </row>
    <row r="14" spans="2:33" x14ac:dyDescent="0.45">
      <c r="C14" s="13"/>
      <c r="D14" s="14"/>
      <c r="E14" s="14"/>
      <c r="F14" s="14"/>
      <c r="G14" s="15"/>
      <c r="H14" s="15"/>
      <c r="I14" s="15"/>
      <c r="J14" s="15"/>
      <c r="K14" s="16"/>
      <c r="L14" s="17"/>
      <c r="M14" s="16"/>
      <c r="N14" s="18"/>
      <c r="O14" s="6">
        <f>O13/10</f>
        <v>5.4</v>
      </c>
      <c r="P14" s="6">
        <f>P13/20</f>
        <v>5.4</v>
      </c>
      <c r="Q14" s="6">
        <f>Q13/30</f>
        <v>4.9000000000000004</v>
      </c>
      <c r="R14" s="6">
        <f>R13/40</f>
        <v>4.8499999999999996</v>
      </c>
      <c r="S14" s="6">
        <f>S13/50</f>
        <v>4.24</v>
      </c>
      <c r="T14" s="6">
        <f>T13/60</f>
        <v>4.0333333333333332</v>
      </c>
      <c r="U14" s="6">
        <f>U13/70</f>
        <v>3.6857142857142855</v>
      </c>
      <c r="V14" s="6">
        <f>V13/80</f>
        <v>3.9125000000000001</v>
      </c>
      <c r="W14" s="6">
        <f>W13/90</f>
        <v>3.9777777777777779</v>
      </c>
    </row>
    <row r="15" spans="2:33" x14ac:dyDescent="0.45">
      <c r="C15" s="7">
        <v>4</v>
      </c>
      <c r="D15" s="8">
        <v>0.4</v>
      </c>
      <c r="E15" s="8">
        <v>25</v>
      </c>
      <c r="F15" s="8">
        <v>1</v>
      </c>
      <c r="G15" s="9"/>
      <c r="H15" s="9"/>
      <c r="I15" s="9">
        <v>2</v>
      </c>
      <c r="J15" s="9"/>
      <c r="K15" s="10">
        <v>1154</v>
      </c>
      <c r="L15" s="11">
        <v>48.02</v>
      </c>
      <c r="M15" s="10">
        <v>49</v>
      </c>
      <c r="N15" s="12">
        <v>3.72</v>
      </c>
      <c r="O15" s="1">
        <v>259</v>
      </c>
      <c r="P15" s="1">
        <v>311</v>
      </c>
      <c r="Q15" s="1">
        <v>395</v>
      </c>
      <c r="R15" s="1">
        <v>555</v>
      </c>
      <c r="S15" s="1">
        <v>858</v>
      </c>
    </row>
    <row r="16" spans="2:33" x14ac:dyDescent="0.45">
      <c r="C16" s="13"/>
      <c r="D16" s="14"/>
      <c r="E16" s="14"/>
      <c r="F16" s="14"/>
      <c r="G16" s="15"/>
      <c r="H16" s="15"/>
      <c r="I16" s="15"/>
      <c r="J16" s="15"/>
      <c r="K16" s="16"/>
      <c r="L16" s="17"/>
      <c r="M16" s="16"/>
      <c r="N16" s="18"/>
      <c r="O16" s="6">
        <f>O15/10</f>
        <v>25.9</v>
      </c>
      <c r="P16" s="6">
        <f>P15/20</f>
        <v>15.55</v>
      </c>
      <c r="Q16" s="6">
        <f>Q15/30</f>
        <v>13.166666666666666</v>
      </c>
      <c r="R16" s="6">
        <f>R15/40</f>
        <v>13.875</v>
      </c>
      <c r="S16" s="6">
        <f>S15/50</f>
        <v>17.16</v>
      </c>
      <c r="X16" s="1" t="s">
        <v>43</v>
      </c>
      <c r="Y16" s="1">
        <v>25.9</v>
      </c>
      <c r="Z16" s="1">
        <v>15.55</v>
      </c>
      <c r="AA16" s="1">
        <v>13.166666666666666</v>
      </c>
      <c r="AB16" s="1">
        <v>13.875</v>
      </c>
      <c r="AC16" s="1">
        <v>17.16</v>
      </c>
    </row>
    <row r="17" spans="2:33" x14ac:dyDescent="0.45">
      <c r="C17" s="13">
        <v>4</v>
      </c>
      <c r="D17" s="14">
        <v>0.4</v>
      </c>
      <c r="E17" s="14">
        <v>25</v>
      </c>
      <c r="F17" s="14">
        <v>1</v>
      </c>
      <c r="G17" s="15"/>
      <c r="H17" s="15"/>
      <c r="I17" s="15">
        <v>2</v>
      </c>
      <c r="J17" s="15"/>
      <c r="K17" s="16">
        <v>1003</v>
      </c>
      <c r="L17" s="17">
        <v>41.19</v>
      </c>
      <c r="M17" s="16">
        <v>43</v>
      </c>
      <c r="N17" s="18">
        <v>2.91</v>
      </c>
      <c r="O17" s="1">
        <v>114</v>
      </c>
      <c r="P17" s="1">
        <v>173</v>
      </c>
      <c r="Q17" s="1">
        <v>236</v>
      </c>
      <c r="R17" s="1">
        <v>305</v>
      </c>
      <c r="S17" s="1">
        <v>465</v>
      </c>
    </row>
    <row r="18" spans="2:33" x14ac:dyDescent="0.45">
      <c r="C18" s="13"/>
      <c r="D18" s="14"/>
      <c r="E18" s="14"/>
      <c r="F18" s="14"/>
      <c r="G18" s="15"/>
      <c r="H18" s="15"/>
      <c r="I18" s="15"/>
      <c r="J18" s="15"/>
      <c r="K18" s="16"/>
      <c r="L18" s="17"/>
      <c r="M18" s="16"/>
      <c r="N18" s="18"/>
      <c r="O18" s="6">
        <f>O17/10</f>
        <v>11.4</v>
      </c>
      <c r="P18" s="6">
        <f>P17/20</f>
        <v>8.65</v>
      </c>
      <c r="Q18" s="6">
        <f>Q17/30</f>
        <v>7.8666666666666663</v>
      </c>
      <c r="R18" s="6">
        <f>R17/40</f>
        <v>7.625</v>
      </c>
      <c r="S18" s="6">
        <f>S17/50</f>
        <v>9.3000000000000007</v>
      </c>
      <c r="X18" s="1" t="s">
        <v>43</v>
      </c>
      <c r="Y18" s="1">
        <v>11.4</v>
      </c>
      <c r="Z18" s="1">
        <v>8.65</v>
      </c>
      <c r="AA18" s="1">
        <v>7.8666666666666663</v>
      </c>
      <c r="AB18" s="1">
        <v>7.625</v>
      </c>
      <c r="AC18" s="1">
        <v>9.3000000000000007</v>
      </c>
    </row>
    <row r="19" spans="2:33" x14ac:dyDescent="0.45">
      <c r="C19" s="19">
        <v>4</v>
      </c>
      <c r="D19" s="20">
        <v>0.4</v>
      </c>
      <c r="E19" s="20">
        <v>25</v>
      </c>
      <c r="F19" s="20">
        <v>5</v>
      </c>
      <c r="G19" s="21"/>
      <c r="H19" s="21"/>
      <c r="I19" s="21">
        <v>2</v>
      </c>
      <c r="J19" s="21"/>
      <c r="K19" s="22">
        <v>961</v>
      </c>
      <c r="L19" s="23">
        <v>40.21</v>
      </c>
      <c r="M19" s="22">
        <v>3</v>
      </c>
      <c r="N19" s="24">
        <v>2.12</v>
      </c>
      <c r="O19" s="1">
        <v>27</v>
      </c>
      <c r="P19" s="1">
        <v>76</v>
      </c>
      <c r="Q19" s="1">
        <v>113</v>
      </c>
      <c r="R19" s="1">
        <v>153</v>
      </c>
      <c r="S19" s="1">
        <v>181</v>
      </c>
      <c r="T19" s="1">
        <v>208</v>
      </c>
      <c r="U19" s="1">
        <v>258</v>
      </c>
      <c r="V19" s="1">
        <v>289</v>
      </c>
      <c r="W19" s="1">
        <v>338</v>
      </c>
    </row>
    <row r="20" spans="2:33" x14ac:dyDescent="0.45">
      <c r="C20" s="13"/>
      <c r="D20" s="14"/>
      <c r="E20" s="14"/>
      <c r="F20" s="14"/>
      <c r="G20" s="15"/>
      <c r="H20" s="15"/>
      <c r="I20" s="15"/>
      <c r="J20" s="15"/>
      <c r="K20" s="16"/>
      <c r="L20" s="17"/>
      <c r="M20" s="16"/>
      <c r="N20" s="18"/>
      <c r="O20" s="6">
        <f>O19/10</f>
        <v>2.7</v>
      </c>
      <c r="P20" s="6">
        <f>P19/20</f>
        <v>3.8</v>
      </c>
      <c r="Q20" s="6">
        <f>Q19/30</f>
        <v>3.7666666666666666</v>
      </c>
      <c r="R20" s="6">
        <f>R19/40</f>
        <v>3.8250000000000002</v>
      </c>
      <c r="S20" s="6">
        <f>S19/50</f>
        <v>3.62</v>
      </c>
      <c r="T20" s="6">
        <f>T19/60</f>
        <v>3.4666666666666668</v>
      </c>
      <c r="U20" s="6">
        <f>U19/70</f>
        <v>3.6857142857142855</v>
      </c>
      <c r="V20" s="6">
        <f>V19/80</f>
        <v>3.6124999999999998</v>
      </c>
      <c r="W20" s="6">
        <f>W19/90</f>
        <v>3.7555555555555555</v>
      </c>
      <c r="Y20" s="1">
        <v>2.7</v>
      </c>
      <c r="Z20" s="1">
        <v>3.8</v>
      </c>
      <c r="AA20" s="1">
        <v>3.7666666666666666</v>
      </c>
      <c r="AB20" s="1">
        <v>3.8250000000000002</v>
      </c>
      <c r="AC20" s="1">
        <v>3.62</v>
      </c>
      <c r="AD20" s="1">
        <v>3.4666666666666668</v>
      </c>
      <c r="AE20" s="1">
        <v>3.6857142857142855</v>
      </c>
      <c r="AF20" s="1">
        <v>3.6124999999999998</v>
      </c>
      <c r="AG20" s="1">
        <v>3.7555555555555555</v>
      </c>
    </row>
    <row r="21" spans="2:33" x14ac:dyDescent="0.45">
      <c r="C21" s="13">
        <v>4</v>
      </c>
      <c r="D21" s="14">
        <v>0.4</v>
      </c>
      <c r="E21" s="14">
        <v>50</v>
      </c>
      <c r="F21" s="14">
        <v>1</v>
      </c>
      <c r="G21" s="15"/>
      <c r="H21" s="15"/>
      <c r="I21" s="15">
        <v>2</v>
      </c>
      <c r="J21" s="15"/>
      <c r="K21" s="16">
        <v>1246</v>
      </c>
      <c r="L21" s="17">
        <v>51.22</v>
      </c>
      <c r="M21" s="16">
        <v>53</v>
      </c>
      <c r="N21" s="18">
        <v>6.28</v>
      </c>
      <c r="O21" s="1">
        <v>307</v>
      </c>
      <c r="P21" s="1">
        <v>520</v>
      </c>
      <c r="Q21" s="1">
        <v>652</v>
      </c>
      <c r="R21" s="1">
        <v>719</v>
      </c>
    </row>
    <row r="22" spans="2:33" x14ac:dyDescent="0.45">
      <c r="C22" s="13"/>
      <c r="D22" s="14"/>
      <c r="E22" s="14"/>
      <c r="F22" s="14"/>
      <c r="G22" s="15"/>
      <c r="H22" s="15"/>
      <c r="I22" s="15"/>
      <c r="J22" s="15"/>
      <c r="K22" s="16"/>
      <c r="L22" s="17"/>
      <c r="M22" s="16"/>
      <c r="N22" s="18"/>
      <c r="O22" s="6">
        <f>O21/10</f>
        <v>30.7</v>
      </c>
      <c r="P22" s="6">
        <f>P21/20</f>
        <v>26</v>
      </c>
      <c r="Q22" s="6">
        <f>Q21/30</f>
        <v>21.733333333333334</v>
      </c>
      <c r="R22" s="6">
        <f>R21/40</f>
        <v>17.975000000000001</v>
      </c>
      <c r="X22" s="1" t="s">
        <v>44</v>
      </c>
      <c r="Y22" s="6">
        <v>30.7</v>
      </c>
      <c r="Z22" s="6">
        <v>26</v>
      </c>
      <c r="AA22" s="6">
        <v>21.733333333333334</v>
      </c>
      <c r="AB22" s="6">
        <v>17.975000000000001</v>
      </c>
    </row>
    <row r="23" spans="2:33" x14ac:dyDescent="0.45">
      <c r="C23" s="7">
        <v>4</v>
      </c>
      <c r="D23" s="8">
        <v>0.4</v>
      </c>
      <c r="E23" s="8">
        <v>50</v>
      </c>
      <c r="F23" s="8">
        <v>1</v>
      </c>
      <c r="G23" s="9"/>
      <c r="H23" s="9"/>
      <c r="I23" s="9"/>
      <c r="J23" s="9">
        <v>3</v>
      </c>
      <c r="K23" s="10">
        <v>1048</v>
      </c>
      <c r="L23" s="11">
        <v>43.16</v>
      </c>
      <c r="M23" s="10">
        <v>34</v>
      </c>
      <c r="N23" s="12">
        <v>3.2</v>
      </c>
      <c r="O23" s="1">
        <v>172</v>
      </c>
      <c r="P23" s="1">
        <v>256</v>
      </c>
      <c r="Q23" s="1">
        <v>304</v>
      </c>
      <c r="R23" s="1">
        <v>333</v>
      </c>
      <c r="S23" s="1">
        <v>457</v>
      </c>
      <c r="T23" s="1">
        <v>637</v>
      </c>
    </row>
    <row r="24" spans="2:33" x14ac:dyDescent="0.45">
      <c r="B24" s="27"/>
      <c r="C24" s="13"/>
      <c r="D24" s="14"/>
      <c r="E24" s="14"/>
      <c r="F24" s="14"/>
      <c r="G24" s="15"/>
      <c r="H24" s="15"/>
      <c r="I24" s="15"/>
      <c r="J24" s="15"/>
      <c r="K24" s="16"/>
      <c r="L24" s="17"/>
      <c r="M24" s="16"/>
      <c r="N24" s="18"/>
      <c r="O24" s="6">
        <f>O23/10</f>
        <v>17.2</v>
      </c>
      <c r="P24" s="6">
        <f>P23/20</f>
        <v>12.8</v>
      </c>
      <c r="Q24" s="6">
        <f>Q23/30</f>
        <v>10.133333333333333</v>
      </c>
      <c r="R24" s="6">
        <f>R23/40</f>
        <v>8.3249999999999993</v>
      </c>
      <c r="S24" s="6">
        <f>S23/50</f>
        <v>9.14</v>
      </c>
      <c r="T24" s="6">
        <f>T23/60</f>
        <v>10.616666666666667</v>
      </c>
      <c r="X24" s="1" t="s">
        <v>44</v>
      </c>
      <c r="Y24" s="1">
        <v>17.2</v>
      </c>
      <c r="Z24" s="1">
        <v>12.8</v>
      </c>
      <c r="AA24" s="1">
        <v>10.133333333333333</v>
      </c>
      <c r="AB24" s="1">
        <v>8.3249999999999993</v>
      </c>
      <c r="AC24" s="1">
        <v>9.14</v>
      </c>
      <c r="AD24" s="1">
        <v>10.616666666666667</v>
      </c>
    </row>
    <row r="25" spans="2:33" x14ac:dyDescent="0.45">
      <c r="C25" s="13">
        <v>4</v>
      </c>
      <c r="D25" s="14">
        <v>0.4</v>
      </c>
      <c r="E25" s="14">
        <v>50</v>
      </c>
      <c r="F25" s="14">
        <v>1</v>
      </c>
      <c r="G25" s="15"/>
      <c r="H25" s="15"/>
      <c r="I25" s="15"/>
      <c r="J25" s="15">
        <v>3</v>
      </c>
      <c r="K25" s="16">
        <v>1206</v>
      </c>
      <c r="L25" s="17">
        <v>50.06</v>
      </c>
      <c r="M25" s="16">
        <v>13</v>
      </c>
      <c r="N25" s="18">
        <v>3.24</v>
      </c>
      <c r="O25" s="1">
        <v>179</v>
      </c>
      <c r="P25" s="1">
        <v>257</v>
      </c>
      <c r="Q25" s="1">
        <v>291</v>
      </c>
      <c r="R25" s="1">
        <v>326</v>
      </c>
      <c r="S25" s="1">
        <v>396</v>
      </c>
      <c r="T25" s="1">
        <v>444</v>
      </c>
      <c r="U25" s="1">
        <v>584</v>
      </c>
      <c r="V25" s="1">
        <v>688</v>
      </c>
    </row>
    <row r="26" spans="2:33" x14ac:dyDescent="0.45">
      <c r="C26" s="13"/>
      <c r="D26" s="14"/>
      <c r="E26" s="14"/>
      <c r="F26" s="14"/>
      <c r="G26" s="15"/>
      <c r="H26" s="15"/>
      <c r="I26" s="15"/>
      <c r="J26" s="15"/>
      <c r="K26" s="16"/>
      <c r="L26" s="17"/>
      <c r="M26" s="16"/>
      <c r="N26" s="18"/>
      <c r="O26" s="6">
        <f>O25/10</f>
        <v>17.899999999999999</v>
      </c>
      <c r="P26" s="6">
        <f>P25/20</f>
        <v>12.85</v>
      </c>
      <c r="Q26" s="6">
        <f>Q25/30</f>
        <v>9.6999999999999993</v>
      </c>
      <c r="R26" s="6">
        <f>R25/40</f>
        <v>8.15</v>
      </c>
      <c r="S26" s="6">
        <f>S25/50</f>
        <v>7.92</v>
      </c>
      <c r="T26" s="6">
        <f>T25/60</f>
        <v>7.4</v>
      </c>
      <c r="U26" s="6">
        <f>U25/70</f>
        <v>8.3428571428571434</v>
      </c>
      <c r="V26" s="6">
        <f>V25/80</f>
        <v>8.6</v>
      </c>
      <c r="X26" s="1" t="s">
        <v>44</v>
      </c>
      <c r="Y26" s="1">
        <v>17.899999999999999</v>
      </c>
      <c r="Z26" s="1">
        <v>12.85</v>
      </c>
      <c r="AA26" s="1">
        <v>9.6999999999999993</v>
      </c>
      <c r="AB26" s="1">
        <v>8.15</v>
      </c>
      <c r="AC26" s="1">
        <v>7.92</v>
      </c>
      <c r="AD26" s="1">
        <v>7.4</v>
      </c>
      <c r="AE26" s="1">
        <v>8.3428571428571434</v>
      </c>
      <c r="AF26" s="1">
        <v>8.6</v>
      </c>
    </row>
    <row r="27" spans="2:33" x14ac:dyDescent="0.45">
      <c r="C27" s="19">
        <v>4</v>
      </c>
      <c r="D27" s="20">
        <v>0.4</v>
      </c>
      <c r="E27" s="20">
        <v>50</v>
      </c>
      <c r="F27" s="20">
        <v>5</v>
      </c>
      <c r="G27" s="21"/>
      <c r="H27" s="21"/>
      <c r="I27" s="21"/>
      <c r="J27" s="21">
        <v>3</v>
      </c>
      <c r="K27" s="22">
        <v>1066</v>
      </c>
      <c r="L27" s="23">
        <v>44.1</v>
      </c>
      <c r="M27" s="22">
        <v>11</v>
      </c>
      <c r="N27" s="24">
        <v>2.16</v>
      </c>
      <c r="O27" s="1">
        <v>66</v>
      </c>
      <c r="P27" s="1">
        <v>141</v>
      </c>
      <c r="Q27" s="1">
        <v>163</v>
      </c>
      <c r="R27" s="1">
        <v>215</v>
      </c>
      <c r="S27" s="1">
        <v>240</v>
      </c>
      <c r="T27" s="1">
        <v>263</v>
      </c>
      <c r="U27" s="1">
        <v>341</v>
      </c>
      <c r="V27" s="1">
        <v>457</v>
      </c>
    </row>
    <row r="28" spans="2:33" x14ac:dyDescent="0.45">
      <c r="C28" s="14"/>
      <c r="D28" s="14"/>
      <c r="E28" s="14"/>
      <c r="F28" s="14"/>
      <c r="G28" s="15"/>
      <c r="H28" s="15"/>
      <c r="I28" s="15"/>
      <c r="J28" s="15"/>
      <c r="K28" s="16"/>
      <c r="L28" s="17"/>
      <c r="M28" s="16"/>
      <c r="N28" s="16"/>
      <c r="O28" s="6">
        <f>O27/10</f>
        <v>6.6</v>
      </c>
      <c r="P28" s="6">
        <f>P27/20</f>
        <v>7.05</v>
      </c>
      <c r="Q28" s="6">
        <f>Q27/30</f>
        <v>5.4333333333333336</v>
      </c>
      <c r="R28" s="6">
        <f>R27/40</f>
        <v>5.375</v>
      </c>
      <c r="S28" s="6">
        <f>S27/50</f>
        <v>4.8</v>
      </c>
      <c r="T28" s="6">
        <f>T27/60</f>
        <v>4.3833333333333337</v>
      </c>
      <c r="U28" s="6">
        <f>U27/70</f>
        <v>4.871428571428571</v>
      </c>
      <c r="V28" s="6">
        <f>V27/80</f>
        <v>5.7125000000000004</v>
      </c>
    </row>
    <row r="29" spans="2:33" x14ac:dyDescent="0.45">
      <c r="C29" s="25"/>
      <c r="D29" s="25"/>
      <c r="E29" s="25"/>
      <c r="F29" s="25"/>
      <c r="G29" s="25"/>
      <c r="H29" s="25"/>
      <c r="I29" s="25"/>
      <c r="J29" s="25"/>
      <c r="K29" s="26"/>
      <c r="L29" s="25"/>
      <c r="M29" s="25"/>
    </row>
    <row r="30" spans="2:33" x14ac:dyDescent="0.45">
      <c r="C30" s="25" t="s">
        <v>12</v>
      </c>
      <c r="D30" s="25" t="s">
        <v>13</v>
      </c>
      <c r="E30" s="25" t="s">
        <v>14</v>
      </c>
      <c r="F30" s="25" t="s">
        <v>15</v>
      </c>
      <c r="G30" s="25"/>
      <c r="H30" s="25"/>
      <c r="I30" s="25"/>
      <c r="J30" s="25"/>
      <c r="K30" s="26"/>
      <c r="L30" s="25"/>
      <c r="M30" s="25"/>
    </row>
    <row r="31" spans="2:33" x14ac:dyDescent="0.45">
      <c r="C31" s="1" t="s">
        <v>16</v>
      </c>
      <c r="D31" s="1" t="s">
        <v>17</v>
      </c>
      <c r="E31" s="1" t="s">
        <v>14</v>
      </c>
      <c r="F31" s="1" t="s">
        <v>18</v>
      </c>
      <c r="G31" s="1" t="s">
        <v>19</v>
      </c>
    </row>
    <row r="32" spans="2:33" x14ac:dyDescent="0.45">
      <c r="C32" s="1" t="s">
        <v>20</v>
      </c>
      <c r="D32" s="1" t="s">
        <v>22</v>
      </c>
      <c r="E32" s="1" t="s">
        <v>14</v>
      </c>
      <c r="F32" s="1" t="s">
        <v>21</v>
      </c>
      <c r="G32" s="1" t="s">
        <v>19</v>
      </c>
      <c r="S32" s="1">
        <v>17.8</v>
      </c>
      <c r="T32" s="1">
        <v>12.7</v>
      </c>
      <c r="U32" s="1">
        <v>13.3</v>
      </c>
      <c r="V32" s="1">
        <v>11</v>
      </c>
      <c r="W32" s="1">
        <v>10</v>
      </c>
      <c r="X32" s="1">
        <v>9.1833333333333336</v>
      </c>
      <c r="Y32" s="1">
        <v>8.6714285714285708</v>
      </c>
      <c r="Z32" s="1">
        <v>8.875</v>
      </c>
      <c r="AA32" s="1">
        <v>9.4</v>
      </c>
    </row>
    <row r="33" spans="3:28" x14ac:dyDescent="0.45">
      <c r="S33" s="1">
        <v>25.9</v>
      </c>
      <c r="T33" s="1">
        <v>17.100000000000001</v>
      </c>
      <c r="U33" s="1">
        <v>13.566666666666666</v>
      </c>
      <c r="V33" s="1">
        <v>11.85</v>
      </c>
      <c r="W33" s="1">
        <v>11.46</v>
      </c>
      <c r="X33" s="1">
        <v>11.016666666666667</v>
      </c>
      <c r="Y33" s="1">
        <v>12.114285714285714</v>
      </c>
      <c r="Z33" s="1">
        <v>11.574999999999999</v>
      </c>
      <c r="AA33" s="1">
        <v>11.733333333333333</v>
      </c>
    </row>
    <row r="34" spans="3:28" x14ac:dyDescent="0.45">
      <c r="C34" s="27" t="s">
        <v>23</v>
      </c>
    </row>
    <row r="35" spans="3:28" x14ac:dyDescent="0.45">
      <c r="S35" s="1" t="s">
        <v>45</v>
      </c>
      <c r="T35" s="1" t="s">
        <v>24</v>
      </c>
      <c r="U35" s="1" t="s">
        <v>24</v>
      </c>
      <c r="V35" s="1" t="s">
        <v>42</v>
      </c>
      <c r="W35" s="1" t="s">
        <v>42</v>
      </c>
      <c r="X35" s="1" t="s">
        <v>43</v>
      </c>
      <c r="Y35" s="1" t="s">
        <v>43</v>
      </c>
      <c r="Z35" s="1" t="s">
        <v>44</v>
      </c>
      <c r="AA35" s="1" t="s">
        <v>44</v>
      </c>
      <c r="AB35" s="1" t="s">
        <v>44</v>
      </c>
    </row>
    <row r="36" spans="3:28" x14ac:dyDescent="0.45">
      <c r="C36" s="27" t="s">
        <v>26</v>
      </c>
      <c r="S36" s="1">
        <v>10</v>
      </c>
      <c r="T36" s="2">
        <v>17.8</v>
      </c>
      <c r="U36" s="2">
        <v>25.9</v>
      </c>
      <c r="V36" s="2">
        <v>17.100000000000001</v>
      </c>
      <c r="W36" s="2">
        <v>11.4</v>
      </c>
      <c r="X36" s="2">
        <v>25.9</v>
      </c>
      <c r="Y36" s="2">
        <v>11.4</v>
      </c>
      <c r="Z36" s="6">
        <v>30.7</v>
      </c>
      <c r="AA36" s="2">
        <v>17.2</v>
      </c>
      <c r="AB36" s="2">
        <v>17.899999999999999</v>
      </c>
    </row>
    <row r="37" spans="3:28" x14ac:dyDescent="0.45">
      <c r="D37" s="27" t="s">
        <v>29</v>
      </c>
      <c r="S37" s="1">
        <v>20</v>
      </c>
      <c r="T37" s="2">
        <v>12.7</v>
      </c>
      <c r="U37" s="2">
        <v>17.100000000000001</v>
      </c>
      <c r="V37" s="2">
        <v>15.7</v>
      </c>
      <c r="W37" s="2">
        <v>9.35</v>
      </c>
      <c r="X37" s="2">
        <v>15.55</v>
      </c>
      <c r="Y37" s="2">
        <v>8.65</v>
      </c>
      <c r="Z37" s="6">
        <v>26</v>
      </c>
      <c r="AA37" s="2">
        <v>12.8</v>
      </c>
      <c r="AB37" s="2">
        <v>12.85</v>
      </c>
    </row>
    <row r="38" spans="3:28" x14ac:dyDescent="0.45">
      <c r="C38" s="27" t="s">
        <v>27</v>
      </c>
      <c r="S38" s="1">
        <v>30</v>
      </c>
      <c r="T38" s="2">
        <v>13.3</v>
      </c>
      <c r="U38" s="2">
        <v>13.566666666666666</v>
      </c>
      <c r="V38" s="2">
        <v>17.833333333333332</v>
      </c>
      <c r="W38" s="2">
        <v>8.5333333333333332</v>
      </c>
      <c r="X38" s="2">
        <v>13.166666666666666</v>
      </c>
      <c r="Y38" s="2">
        <v>7.8666666666666663</v>
      </c>
      <c r="Z38" s="6">
        <v>21.733333333333334</v>
      </c>
      <c r="AA38" s="2">
        <v>10.133333333333333</v>
      </c>
      <c r="AB38" s="2">
        <v>9.6999999999999993</v>
      </c>
    </row>
    <row r="39" spans="3:28" x14ac:dyDescent="0.45">
      <c r="C39" s="27" t="s">
        <v>28</v>
      </c>
      <c r="S39" s="1">
        <v>40</v>
      </c>
      <c r="T39" s="2">
        <v>11</v>
      </c>
      <c r="U39" s="2">
        <v>11.85</v>
      </c>
      <c r="V39" s="2">
        <v>21.625</v>
      </c>
      <c r="W39" s="2">
        <v>7.95</v>
      </c>
      <c r="X39" s="2">
        <v>13.875</v>
      </c>
      <c r="Y39" s="2">
        <v>7.625</v>
      </c>
      <c r="Z39" s="6">
        <v>17.975000000000001</v>
      </c>
      <c r="AA39" s="2">
        <v>8.3249999999999993</v>
      </c>
      <c r="AB39" s="2">
        <v>8.15</v>
      </c>
    </row>
    <row r="40" spans="3:28" x14ac:dyDescent="0.45">
      <c r="S40" s="1">
        <v>50</v>
      </c>
      <c r="T40" s="2">
        <v>10</v>
      </c>
      <c r="U40" s="2">
        <v>11.46</v>
      </c>
      <c r="V40" s="2">
        <v>21.4</v>
      </c>
      <c r="W40" s="2">
        <v>7.64</v>
      </c>
      <c r="X40" s="2">
        <v>17.16</v>
      </c>
      <c r="Y40" s="2">
        <v>9.3000000000000007</v>
      </c>
      <c r="Z40" s="2"/>
      <c r="AA40" s="2">
        <v>9.14</v>
      </c>
      <c r="AB40" s="2">
        <v>7.92</v>
      </c>
    </row>
    <row r="41" spans="3:28" x14ac:dyDescent="0.45">
      <c r="S41" s="1">
        <v>60</v>
      </c>
      <c r="T41" s="2">
        <v>9.1833333333333336</v>
      </c>
      <c r="U41" s="2">
        <v>11.016666666666667</v>
      </c>
      <c r="V41" s="2">
        <v>19.45</v>
      </c>
      <c r="W41" s="2">
        <v>7.8833333333333337</v>
      </c>
      <c r="X41" s="2"/>
      <c r="Y41" s="2"/>
      <c r="Z41" s="2"/>
      <c r="AA41" s="2">
        <v>10.616666666666667</v>
      </c>
      <c r="AB41" s="2">
        <v>7.4</v>
      </c>
    </row>
    <row r="42" spans="3:28" x14ac:dyDescent="0.45">
      <c r="C42" s="1" t="s">
        <v>39</v>
      </c>
      <c r="S42" s="1">
        <v>70</v>
      </c>
      <c r="T42" s="2">
        <v>8.6714285714285708</v>
      </c>
      <c r="U42" s="2">
        <v>12.114285714285714</v>
      </c>
      <c r="V42" s="2">
        <v>17.37142857142857</v>
      </c>
      <c r="W42" s="2">
        <v>8.0285714285714285</v>
      </c>
      <c r="X42" s="2"/>
      <c r="Y42" s="2"/>
      <c r="Z42" s="2"/>
      <c r="AA42" s="2"/>
      <c r="AB42" s="2">
        <v>8.3428571428571434</v>
      </c>
    </row>
    <row r="43" spans="3:28" x14ac:dyDescent="0.45">
      <c r="C43" s="1" t="s">
        <v>40</v>
      </c>
      <c r="F43" s="1" t="s">
        <v>41</v>
      </c>
      <c r="S43" s="1">
        <v>80</v>
      </c>
      <c r="T43" s="2">
        <v>8.875</v>
      </c>
      <c r="U43" s="2">
        <v>11.574999999999999</v>
      </c>
      <c r="V43" s="2">
        <v>15.9625</v>
      </c>
      <c r="W43" s="2">
        <v>10.275</v>
      </c>
      <c r="X43" s="2"/>
      <c r="Y43" s="2"/>
      <c r="Z43" s="2"/>
      <c r="AA43" s="2"/>
      <c r="AB43" s="2">
        <v>8.6</v>
      </c>
    </row>
    <row r="44" spans="3:28" x14ac:dyDescent="0.45">
      <c r="S44" s="1">
        <v>90</v>
      </c>
      <c r="T44" s="2">
        <v>9.4</v>
      </c>
      <c r="U44" s="2">
        <v>11.733333333333333</v>
      </c>
      <c r="V44" s="2">
        <v>15.322222222222223</v>
      </c>
      <c r="W44" s="2">
        <v>17.088888888888889</v>
      </c>
      <c r="X44" s="2"/>
      <c r="Y44" s="2"/>
      <c r="Z44" s="2"/>
      <c r="AA44" s="2"/>
      <c r="AB44" s="2"/>
    </row>
    <row r="50" spans="3:33" x14ac:dyDescent="0.45">
      <c r="C50" s="4" t="s">
        <v>1</v>
      </c>
      <c r="D50" s="4" t="s">
        <v>2</v>
      </c>
      <c r="E50" s="4" t="s">
        <v>25</v>
      </c>
      <c r="F50" s="4" t="s">
        <v>11</v>
      </c>
      <c r="G50" s="3" t="s">
        <v>9</v>
      </c>
      <c r="H50" s="3" t="s">
        <v>3</v>
      </c>
      <c r="I50" s="3" t="s">
        <v>4</v>
      </c>
      <c r="J50" s="3" t="s">
        <v>5</v>
      </c>
      <c r="K50" s="5" t="s">
        <v>6</v>
      </c>
      <c r="L50" s="6" t="s">
        <v>10</v>
      </c>
      <c r="M50" s="5" t="s">
        <v>7</v>
      </c>
      <c r="N50" s="5" t="s">
        <v>8</v>
      </c>
      <c r="O50" s="1" t="s">
        <v>38</v>
      </c>
      <c r="P50" s="1" t="s">
        <v>30</v>
      </c>
      <c r="Q50" s="1" t="s">
        <v>31</v>
      </c>
      <c r="R50" s="1" t="s">
        <v>32</v>
      </c>
      <c r="S50" s="1" t="s">
        <v>33</v>
      </c>
      <c r="T50" s="1" t="s">
        <v>37</v>
      </c>
      <c r="U50" s="1" t="s">
        <v>34</v>
      </c>
      <c r="V50" s="1" t="s">
        <v>36</v>
      </c>
      <c r="W50" s="1" t="s">
        <v>35</v>
      </c>
      <c r="Y50" s="1" t="s">
        <v>48</v>
      </c>
      <c r="Z50" s="1">
        <f>28*24</f>
        <v>672</v>
      </c>
    </row>
    <row r="51" spans="3:33" x14ac:dyDescent="0.45">
      <c r="C51" s="7">
        <v>4</v>
      </c>
      <c r="D51" s="8">
        <v>0.4</v>
      </c>
      <c r="E51" s="8">
        <v>0</v>
      </c>
      <c r="F51" s="8">
        <v>1</v>
      </c>
      <c r="G51" s="9" t="s">
        <v>24</v>
      </c>
      <c r="H51" s="9"/>
      <c r="I51" s="9"/>
      <c r="J51" s="9"/>
      <c r="K51" s="10">
        <v>1426</v>
      </c>
      <c r="L51" s="11">
        <v>59.1</v>
      </c>
      <c r="M51" s="10">
        <v>3</v>
      </c>
      <c r="N51" s="12">
        <v>1.88</v>
      </c>
      <c r="O51" s="1">
        <v>178</v>
      </c>
      <c r="P51" s="1">
        <v>254</v>
      </c>
      <c r="Q51" s="1">
        <v>399</v>
      </c>
      <c r="R51" s="1">
        <v>440</v>
      </c>
      <c r="S51" s="1">
        <v>500</v>
      </c>
      <c r="T51" s="1">
        <v>551</v>
      </c>
      <c r="U51" s="1">
        <v>607</v>
      </c>
      <c r="V51" s="1">
        <v>710</v>
      </c>
      <c r="W51" s="1">
        <v>846</v>
      </c>
    </row>
    <row r="52" spans="3:33" x14ac:dyDescent="0.45">
      <c r="C52" s="13"/>
      <c r="D52" s="14"/>
      <c r="E52" s="14"/>
      <c r="F52" s="14"/>
      <c r="G52" s="15"/>
      <c r="H52" s="15"/>
      <c r="I52" s="15"/>
      <c r="J52" s="15"/>
      <c r="K52" s="16"/>
      <c r="L52" s="17"/>
      <c r="M52" s="16"/>
      <c r="N52" s="18"/>
      <c r="O52" s="6">
        <f>O51/10</f>
        <v>17.8</v>
      </c>
      <c r="P52" s="6">
        <f>P51/20</f>
        <v>12.7</v>
      </c>
      <c r="Q52" s="6">
        <f>Q51/30</f>
        <v>13.3</v>
      </c>
      <c r="R52" s="6">
        <f>R51/40</f>
        <v>11</v>
      </c>
      <c r="S52" s="6">
        <f>S51/50</f>
        <v>10</v>
      </c>
      <c r="T52" s="6">
        <f>T51/60</f>
        <v>9.1833333333333336</v>
      </c>
      <c r="U52" s="6">
        <f>U51/70</f>
        <v>8.6714285714285708</v>
      </c>
      <c r="V52" s="6">
        <f>V51/80</f>
        <v>8.875</v>
      </c>
      <c r="W52" s="6">
        <f>W51/90</f>
        <v>9.4</v>
      </c>
      <c r="X52" s="1" t="s">
        <v>24</v>
      </c>
      <c r="Y52" s="1">
        <v>17.8</v>
      </c>
      <c r="Z52" s="1">
        <v>12.7</v>
      </c>
      <c r="AA52" s="1">
        <v>13.3</v>
      </c>
      <c r="AB52" s="1">
        <v>11</v>
      </c>
      <c r="AC52" s="1">
        <v>10</v>
      </c>
      <c r="AD52" s="1">
        <v>9.1833333333333336</v>
      </c>
      <c r="AE52" s="1">
        <v>8.6714285714285708</v>
      </c>
      <c r="AF52" s="1">
        <v>8.875</v>
      </c>
      <c r="AG52" s="1">
        <v>9.4</v>
      </c>
    </row>
    <row r="53" spans="3:33" x14ac:dyDescent="0.45">
      <c r="C53" s="13">
        <v>4</v>
      </c>
      <c r="D53" s="14">
        <v>0.4</v>
      </c>
      <c r="E53" s="14">
        <v>0</v>
      </c>
      <c r="F53" s="14">
        <v>1</v>
      </c>
      <c r="G53" s="15" t="s">
        <v>24</v>
      </c>
      <c r="H53" s="15"/>
      <c r="I53" s="15"/>
      <c r="J53" s="15"/>
      <c r="K53" s="16">
        <v>1443</v>
      </c>
      <c r="L53" s="17">
        <v>60.03</v>
      </c>
      <c r="M53" s="16">
        <v>2</v>
      </c>
      <c r="N53" s="18">
        <v>2.02</v>
      </c>
      <c r="O53" s="1">
        <v>259</v>
      </c>
      <c r="P53" s="1">
        <v>342</v>
      </c>
      <c r="Q53" s="1">
        <v>407</v>
      </c>
      <c r="R53" s="1">
        <v>474</v>
      </c>
      <c r="S53" s="1">
        <v>573</v>
      </c>
      <c r="T53" s="1">
        <v>661</v>
      </c>
      <c r="U53" s="1">
        <v>848</v>
      </c>
      <c r="V53" s="1">
        <v>926</v>
      </c>
      <c r="W53" s="1">
        <v>1056</v>
      </c>
    </row>
    <row r="54" spans="3:33" x14ac:dyDescent="0.45">
      <c r="C54" s="13"/>
      <c r="D54" s="14"/>
      <c r="E54" s="14"/>
      <c r="F54" s="14"/>
      <c r="G54" s="15"/>
      <c r="H54" s="15"/>
      <c r="I54" s="15"/>
      <c r="J54" s="15"/>
      <c r="K54" s="16"/>
      <c r="L54" s="17"/>
      <c r="M54" s="16"/>
      <c r="N54" s="18"/>
      <c r="O54" s="6">
        <f>O53/10</f>
        <v>25.9</v>
      </c>
      <c r="P54" s="6">
        <f>P53/20</f>
        <v>17.100000000000001</v>
      </c>
      <c r="Q54" s="6">
        <f>Q53/30</f>
        <v>13.566666666666666</v>
      </c>
      <c r="R54" s="6">
        <f>R53/40</f>
        <v>11.85</v>
      </c>
      <c r="S54" s="6">
        <f>S53/50</f>
        <v>11.46</v>
      </c>
      <c r="T54" s="6">
        <f>T53/60</f>
        <v>11.016666666666667</v>
      </c>
      <c r="U54" s="6">
        <f>U53/70</f>
        <v>12.114285714285714</v>
      </c>
      <c r="V54" s="6">
        <f>V53/80</f>
        <v>11.574999999999999</v>
      </c>
      <c r="W54" s="6">
        <f>W53/90</f>
        <v>11.733333333333333</v>
      </c>
      <c r="X54" s="1" t="s">
        <v>24</v>
      </c>
      <c r="Y54" s="1">
        <v>25.9</v>
      </c>
      <c r="Z54" s="1">
        <v>17.100000000000001</v>
      </c>
      <c r="AA54" s="1">
        <v>13.566666666666666</v>
      </c>
      <c r="AB54" s="1">
        <v>11.85</v>
      </c>
      <c r="AC54" s="1">
        <v>11.46</v>
      </c>
      <c r="AD54" s="1">
        <v>11.016666666666667</v>
      </c>
      <c r="AE54" s="1">
        <v>12.114285714285714</v>
      </c>
      <c r="AF54" s="1">
        <v>11.574999999999999</v>
      </c>
      <c r="AG54" s="1">
        <v>11.733333333333333</v>
      </c>
    </row>
    <row r="55" spans="3:33" x14ac:dyDescent="0.45">
      <c r="C55" s="19">
        <v>4</v>
      </c>
      <c r="D55" s="20">
        <v>0.4</v>
      </c>
      <c r="E55" s="20">
        <v>0</v>
      </c>
      <c r="F55" s="20">
        <v>5</v>
      </c>
      <c r="G55" s="21" t="s">
        <v>24</v>
      </c>
      <c r="H55" s="21"/>
      <c r="I55" s="21"/>
      <c r="J55" s="21"/>
      <c r="K55" s="22">
        <v>839</v>
      </c>
      <c r="L55" s="23">
        <v>34.229999999999997</v>
      </c>
      <c r="M55" s="22">
        <v>2</v>
      </c>
      <c r="N55" s="24">
        <v>1.86</v>
      </c>
      <c r="O55" s="1">
        <v>23</v>
      </c>
      <c r="P55" s="1">
        <v>93</v>
      </c>
      <c r="Q55" s="1">
        <v>139</v>
      </c>
      <c r="R55" s="1">
        <v>162</v>
      </c>
      <c r="S55" s="1">
        <v>204</v>
      </c>
      <c r="T55" s="1">
        <v>234</v>
      </c>
      <c r="U55" s="1">
        <v>270</v>
      </c>
      <c r="V55" s="1">
        <v>316</v>
      </c>
      <c r="W55" s="1">
        <v>362</v>
      </c>
    </row>
    <row r="56" spans="3:33" x14ac:dyDescent="0.45">
      <c r="C56" s="13"/>
      <c r="D56" s="14"/>
      <c r="E56" s="14"/>
      <c r="F56" s="14"/>
      <c r="G56" s="15"/>
      <c r="H56" s="15"/>
      <c r="I56" s="15"/>
      <c r="J56" s="15"/>
      <c r="K56" s="16"/>
      <c r="L56" s="17"/>
      <c r="M56" s="16"/>
      <c r="N56" s="18"/>
      <c r="O56" s="6">
        <f>O55/10</f>
        <v>2.2999999999999998</v>
      </c>
      <c r="P56" s="6">
        <f>P55/20</f>
        <v>4.6500000000000004</v>
      </c>
      <c r="Q56" s="6">
        <f>Q55/30</f>
        <v>4.6333333333333337</v>
      </c>
      <c r="R56" s="6">
        <f>R55/40</f>
        <v>4.05</v>
      </c>
      <c r="S56" s="6">
        <f>S55/50</f>
        <v>4.08</v>
      </c>
      <c r="T56" s="6">
        <f>T55/60</f>
        <v>3.9</v>
      </c>
      <c r="U56" s="6">
        <f>U55/70</f>
        <v>3.8571428571428572</v>
      </c>
      <c r="V56" s="6">
        <f>V55/80</f>
        <v>3.95</v>
      </c>
      <c r="W56" s="6">
        <f>W55/90</f>
        <v>4.0222222222222221</v>
      </c>
      <c r="X56" s="28" t="s">
        <v>51</v>
      </c>
      <c r="Y56" s="28">
        <v>314</v>
      </c>
      <c r="Z56" s="28">
        <v>535</v>
      </c>
      <c r="AA56" s="28">
        <v>865</v>
      </c>
      <c r="AB56" s="28">
        <v>1070</v>
      </c>
      <c r="AC56" s="28">
        <v>1167</v>
      </c>
      <c r="AD56" s="28"/>
      <c r="AE56" s="28"/>
      <c r="AF56" s="28"/>
    </row>
    <row r="57" spans="3:33" x14ac:dyDescent="0.45">
      <c r="C57" s="7">
        <v>4</v>
      </c>
      <c r="D57" s="8">
        <v>0.4</v>
      </c>
      <c r="E57" s="8">
        <v>50</v>
      </c>
      <c r="F57" s="8">
        <v>1</v>
      </c>
      <c r="G57" s="9"/>
      <c r="H57" s="9">
        <v>1</v>
      </c>
      <c r="I57" s="9"/>
      <c r="J57" s="9"/>
      <c r="K57" s="10">
        <v>1820</v>
      </c>
      <c r="L57" s="11">
        <v>75.2</v>
      </c>
      <c r="M57" s="10">
        <v>4</v>
      </c>
      <c r="N57" s="12">
        <v>2.08</v>
      </c>
      <c r="O57" s="1">
        <v>171</v>
      </c>
      <c r="P57" s="1">
        <v>314</v>
      </c>
      <c r="Q57" s="1">
        <v>535</v>
      </c>
      <c r="R57" s="1">
        <v>865</v>
      </c>
      <c r="S57" s="1">
        <v>1070</v>
      </c>
      <c r="T57" s="1">
        <v>1167</v>
      </c>
      <c r="U57" s="1">
        <v>1216</v>
      </c>
      <c r="V57" s="1">
        <v>1277</v>
      </c>
      <c r="W57" s="1">
        <v>1379</v>
      </c>
      <c r="X57" s="28" t="s">
        <v>52</v>
      </c>
      <c r="Y57" s="28">
        <f>P57-O57</f>
        <v>143</v>
      </c>
      <c r="Z57" s="28">
        <f t="shared" ref="Z57" si="1">Q57-P57</f>
        <v>221</v>
      </c>
      <c r="AA57" s="28">
        <f t="shared" ref="AA57" si="2">R57-Q57</f>
        <v>330</v>
      </c>
      <c r="AB57" s="28">
        <f t="shared" ref="AB57" si="3">S57-R57</f>
        <v>205</v>
      </c>
      <c r="AC57" s="28">
        <f t="shared" ref="AC57" si="4">T57-S57</f>
        <v>97</v>
      </c>
      <c r="AD57" s="28">
        <f t="shared" ref="AD57" si="5">U57-T57</f>
        <v>49</v>
      </c>
      <c r="AE57" s="28">
        <f t="shared" ref="AE57" si="6">V57-U57</f>
        <v>61</v>
      </c>
      <c r="AF57" s="28">
        <f t="shared" ref="AF57" si="7">W57-V57</f>
        <v>102</v>
      </c>
    </row>
    <row r="58" spans="3:33" x14ac:dyDescent="0.45">
      <c r="C58" s="13"/>
      <c r="D58" s="14"/>
      <c r="E58" s="14"/>
      <c r="F58" s="14"/>
      <c r="G58" s="15"/>
      <c r="H58" s="15"/>
      <c r="I58" s="15"/>
      <c r="J58" s="15"/>
      <c r="K58" s="16"/>
      <c r="L58" s="17"/>
      <c r="M58" s="16"/>
      <c r="N58" s="18"/>
      <c r="O58" s="6">
        <f>O57/10</f>
        <v>17.100000000000001</v>
      </c>
      <c r="P58" s="6">
        <f>P57/20</f>
        <v>15.7</v>
      </c>
      <c r="Q58" s="6">
        <f>Q57/30</f>
        <v>17.833333333333332</v>
      </c>
      <c r="R58" s="6">
        <f>R57/40</f>
        <v>21.625</v>
      </c>
      <c r="S58" s="6">
        <f>S57/50</f>
        <v>21.4</v>
      </c>
      <c r="T58" s="6">
        <f>T57/60</f>
        <v>19.45</v>
      </c>
      <c r="U58" s="6">
        <f>U57/70</f>
        <v>17.37142857142857</v>
      </c>
      <c r="V58" s="6">
        <f>V57/80</f>
        <v>15.9625</v>
      </c>
      <c r="W58" s="6">
        <f>W57/90</f>
        <v>15.322222222222223</v>
      </c>
      <c r="X58" s="1" t="s">
        <v>42</v>
      </c>
      <c r="Y58" s="1">
        <v>17.100000000000001</v>
      </c>
      <c r="Z58" s="1">
        <v>15.7</v>
      </c>
      <c r="AA58" s="1">
        <v>17.833333333333332</v>
      </c>
      <c r="AB58" s="1">
        <v>21.625</v>
      </c>
      <c r="AC58" s="1">
        <v>21.4</v>
      </c>
      <c r="AD58" s="1">
        <v>19.45</v>
      </c>
      <c r="AE58" s="1">
        <v>17.37142857142857</v>
      </c>
      <c r="AF58" s="1">
        <v>15.9625</v>
      </c>
      <c r="AG58" s="1">
        <v>15.322222222222223</v>
      </c>
    </row>
    <row r="59" spans="3:33" x14ac:dyDescent="0.45">
      <c r="C59" s="13">
        <v>4</v>
      </c>
      <c r="D59" s="14">
        <v>0.4</v>
      </c>
      <c r="E59" s="14">
        <v>50</v>
      </c>
      <c r="F59" s="14">
        <v>1</v>
      </c>
      <c r="G59" s="15"/>
      <c r="H59" s="15">
        <v>1</v>
      </c>
      <c r="I59" s="15"/>
      <c r="J59" s="15"/>
      <c r="K59" s="16">
        <v>2008</v>
      </c>
      <c r="L59" s="17">
        <v>83.16</v>
      </c>
      <c r="M59" s="16">
        <v>7</v>
      </c>
      <c r="N59" s="18">
        <v>3.4</v>
      </c>
      <c r="O59" s="1">
        <v>114</v>
      </c>
      <c r="P59" s="1">
        <v>187</v>
      </c>
      <c r="Q59" s="1">
        <v>256</v>
      </c>
      <c r="R59" s="1">
        <v>318</v>
      </c>
      <c r="S59" s="1">
        <v>382</v>
      </c>
      <c r="T59" s="1">
        <v>473</v>
      </c>
      <c r="U59" s="1">
        <v>562</v>
      </c>
      <c r="V59" s="1">
        <v>822</v>
      </c>
      <c r="W59" s="1">
        <v>1538</v>
      </c>
    </row>
    <row r="60" spans="3:33" x14ac:dyDescent="0.45">
      <c r="C60" s="13"/>
      <c r="D60" s="14"/>
      <c r="E60" s="14"/>
      <c r="F60" s="14"/>
      <c r="G60" s="15"/>
      <c r="H60" s="15"/>
      <c r="I60" s="15"/>
      <c r="J60" s="15"/>
      <c r="K60" s="16"/>
      <c r="L60" s="17"/>
      <c r="M60" s="16"/>
      <c r="N60" s="18"/>
      <c r="O60" s="6">
        <f>O59/10</f>
        <v>11.4</v>
      </c>
      <c r="P60" s="6">
        <f>P59/20</f>
        <v>9.35</v>
      </c>
      <c r="Q60" s="6">
        <f>Q59/30</f>
        <v>8.5333333333333332</v>
      </c>
      <c r="R60" s="6">
        <f>R59/40</f>
        <v>7.95</v>
      </c>
      <c r="S60" s="6">
        <f>S59/50</f>
        <v>7.64</v>
      </c>
      <c r="T60" s="6">
        <f>T59/60</f>
        <v>7.8833333333333337</v>
      </c>
      <c r="U60" s="6">
        <f>U59/70</f>
        <v>8.0285714285714285</v>
      </c>
      <c r="V60" s="6">
        <f>V59/80</f>
        <v>10.275</v>
      </c>
      <c r="W60" s="6">
        <f>W59/90</f>
        <v>17.088888888888889</v>
      </c>
      <c r="X60" s="1" t="s">
        <v>42</v>
      </c>
      <c r="Y60" s="1">
        <v>11.4</v>
      </c>
      <c r="Z60" s="1">
        <v>9.35</v>
      </c>
      <c r="AA60" s="1">
        <v>8.5333333333333332</v>
      </c>
      <c r="AB60" s="1">
        <v>7.95</v>
      </c>
      <c r="AC60" s="1">
        <v>7.64</v>
      </c>
      <c r="AD60" s="1">
        <v>7.8833333333333337</v>
      </c>
      <c r="AE60" s="1">
        <v>8.0285714285714285</v>
      </c>
      <c r="AF60" s="1">
        <v>10.275</v>
      </c>
      <c r="AG60" s="1">
        <v>17.088888888888889</v>
      </c>
    </row>
    <row r="61" spans="3:33" x14ac:dyDescent="0.45">
      <c r="C61" s="19">
        <v>4</v>
      </c>
      <c r="D61" s="20">
        <v>0.4</v>
      </c>
      <c r="E61" s="20">
        <v>50</v>
      </c>
      <c r="F61" s="20">
        <v>5</v>
      </c>
      <c r="G61" s="21"/>
      <c r="H61" s="21">
        <v>1</v>
      </c>
      <c r="I61" s="21"/>
      <c r="J61" s="21"/>
      <c r="K61" s="22">
        <v>863</v>
      </c>
      <c r="L61" s="23">
        <v>23</v>
      </c>
      <c r="M61" s="22">
        <v>2</v>
      </c>
      <c r="N61" s="24">
        <v>2.08</v>
      </c>
      <c r="O61" s="1">
        <v>54</v>
      </c>
      <c r="P61" s="1">
        <v>108</v>
      </c>
      <c r="Q61" s="1">
        <v>147</v>
      </c>
      <c r="R61" s="1">
        <v>194</v>
      </c>
      <c r="S61" s="1">
        <v>212</v>
      </c>
      <c r="T61" s="1">
        <v>242</v>
      </c>
      <c r="U61" s="1">
        <v>258</v>
      </c>
      <c r="V61" s="1">
        <v>313</v>
      </c>
      <c r="W61" s="1">
        <v>358</v>
      </c>
    </row>
    <row r="62" spans="3:33" x14ac:dyDescent="0.45">
      <c r="C62" s="13"/>
      <c r="D62" s="14"/>
      <c r="E62" s="14"/>
      <c r="F62" s="14"/>
      <c r="G62" s="15"/>
      <c r="H62" s="15"/>
      <c r="I62" s="15"/>
      <c r="J62" s="15"/>
      <c r="K62" s="16"/>
      <c r="L62" s="17"/>
      <c r="M62" s="16"/>
      <c r="N62" s="18"/>
      <c r="O62" s="6">
        <f>O61/10</f>
        <v>5.4</v>
      </c>
      <c r="P62" s="6">
        <f>P61/20</f>
        <v>5.4</v>
      </c>
      <c r="Q62" s="6">
        <f>Q61/30</f>
        <v>4.9000000000000004</v>
      </c>
      <c r="R62" s="6">
        <f>R61/40</f>
        <v>4.8499999999999996</v>
      </c>
      <c r="S62" s="6">
        <f>S61/50</f>
        <v>4.24</v>
      </c>
      <c r="T62" s="6">
        <f>T61/60</f>
        <v>4.0333333333333332</v>
      </c>
      <c r="U62" s="6">
        <f>U61/70</f>
        <v>3.6857142857142855</v>
      </c>
      <c r="V62" s="6">
        <f>V61/80</f>
        <v>3.9125000000000001</v>
      </c>
      <c r="W62" s="6">
        <f>W61/90</f>
        <v>3.9777777777777779</v>
      </c>
    </row>
    <row r="63" spans="3:33" x14ac:dyDescent="0.45">
      <c r="C63" s="7">
        <v>4</v>
      </c>
      <c r="D63" s="8">
        <v>0.4</v>
      </c>
      <c r="E63" s="8">
        <v>25</v>
      </c>
      <c r="F63" s="8">
        <v>1</v>
      </c>
      <c r="G63" s="9"/>
      <c r="H63" s="9"/>
      <c r="I63" s="9">
        <v>2</v>
      </c>
      <c r="J63" s="9"/>
      <c r="K63" s="10">
        <v>1154</v>
      </c>
      <c r="L63" s="11">
        <v>48.02</v>
      </c>
      <c r="M63" s="10">
        <v>49</v>
      </c>
      <c r="N63" s="12">
        <v>3.72</v>
      </c>
      <c r="O63" s="1">
        <v>259</v>
      </c>
      <c r="P63" s="1">
        <v>311</v>
      </c>
      <c r="Q63" s="1">
        <v>395</v>
      </c>
      <c r="R63" s="1">
        <v>555</v>
      </c>
      <c r="S63" s="1">
        <v>858</v>
      </c>
    </row>
    <row r="64" spans="3:33" x14ac:dyDescent="0.45">
      <c r="C64" s="13"/>
      <c r="D64" s="14"/>
      <c r="E64" s="14"/>
      <c r="F64" s="14"/>
      <c r="G64" s="15"/>
      <c r="H64" s="15"/>
      <c r="I64" s="15"/>
      <c r="J64" s="15"/>
      <c r="K64" s="16"/>
      <c r="L64" s="17"/>
      <c r="M64" s="16"/>
      <c r="N64" s="18"/>
      <c r="O64" s="6">
        <f>O63/10</f>
        <v>25.9</v>
      </c>
      <c r="P64" s="6">
        <f>P63/20</f>
        <v>15.55</v>
      </c>
      <c r="Q64" s="6">
        <f>Q63/30</f>
        <v>13.166666666666666</v>
      </c>
      <c r="R64" s="6">
        <f>R63/40</f>
        <v>13.875</v>
      </c>
      <c r="S64" s="6">
        <f>S63/50</f>
        <v>17.16</v>
      </c>
      <c r="X64" s="1" t="s">
        <v>43</v>
      </c>
      <c r="Y64" s="1">
        <v>25.9</v>
      </c>
      <c r="Z64" s="1">
        <v>15.55</v>
      </c>
      <c r="AA64" s="1">
        <v>13.166666666666666</v>
      </c>
      <c r="AB64" s="1">
        <v>13.875</v>
      </c>
      <c r="AC64" s="1">
        <v>17.16</v>
      </c>
    </row>
    <row r="65" spans="3:33" x14ac:dyDescent="0.45">
      <c r="C65" s="13">
        <v>4</v>
      </c>
      <c r="D65" s="14">
        <v>0.4</v>
      </c>
      <c r="E65" s="14">
        <v>25</v>
      </c>
      <c r="F65" s="14">
        <v>1</v>
      </c>
      <c r="G65" s="15"/>
      <c r="H65" s="15"/>
      <c r="I65" s="15">
        <v>2</v>
      </c>
      <c r="J65" s="15"/>
      <c r="K65" s="16">
        <v>1003</v>
      </c>
      <c r="L65" s="17">
        <v>41.19</v>
      </c>
      <c r="M65" s="16">
        <v>43</v>
      </c>
      <c r="N65" s="18">
        <v>2.91</v>
      </c>
      <c r="O65" s="1">
        <v>114</v>
      </c>
      <c r="P65" s="1">
        <v>173</v>
      </c>
      <c r="Q65" s="1">
        <v>236</v>
      </c>
      <c r="R65" s="1">
        <v>305</v>
      </c>
      <c r="S65" s="1">
        <v>465</v>
      </c>
    </row>
    <row r="66" spans="3:33" x14ac:dyDescent="0.45">
      <c r="C66" s="13"/>
      <c r="D66" s="14"/>
      <c r="E66" s="14"/>
      <c r="F66" s="14"/>
      <c r="G66" s="15"/>
      <c r="H66" s="15"/>
      <c r="I66" s="15"/>
      <c r="J66" s="15"/>
      <c r="K66" s="16"/>
      <c r="L66" s="17"/>
      <c r="M66" s="16"/>
      <c r="N66" s="18"/>
      <c r="O66" s="6">
        <f>O65/10</f>
        <v>11.4</v>
      </c>
      <c r="P66" s="6">
        <f>P65/20</f>
        <v>8.65</v>
      </c>
      <c r="Q66" s="6">
        <f>Q65/30</f>
        <v>7.8666666666666663</v>
      </c>
      <c r="R66" s="6">
        <f>R65/40</f>
        <v>7.625</v>
      </c>
      <c r="S66" s="6">
        <f>S65/50</f>
        <v>9.3000000000000007</v>
      </c>
      <c r="X66" s="1" t="s">
        <v>43</v>
      </c>
      <c r="Y66" s="1">
        <v>11.4</v>
      </c>
      <c r="Z66" s="1">
        <v>8.65</v>
      </c>
      <c r="AA66" s="1">
        <v>7.8666666666666663</v>
      </c>
      <c r="AB66" s="1">
        <v>7.625</v>
      </c>
      <c r="AC66" s="1">
        <v>9.3000000000000007</v>
      </c>
    </row>
    <row r="67" spans="3:33" x14ac:dyDescent="0.45">
      <c r="C67" s="19">
        <v>4</v>
      </c>
      <c r="D67" s="20">
        <v>0.4</v>
      </c>
      <c r="E67" s="20">
        <v>25</v>
      </c>
      <c r="F67" s="20">
        <v>5</v>
      </c>
      <c r="G67" s="21"/>
      <c r="H67" s="21"/>
      <c r="I67" s="21">
        <v>2</v>
      </c>
      <c r="J67" s="21"/>
      <c r="K67" s="22">
        <v>961</v>
      </c>
      <c r="L67" s="23">
        <v>40.21</v>
      </c>
      <c r="M67" s="22">
        <v>3</v>
      </c>
      <c r="N67" s="24">
        <v>2.12</v>
      </c>
      <c r="O67" s="1">
        <v>27</v>
      </c>
      <c r="P67" s="1">
        <v>76</v>
      </c>
      <c r="Q67" s="1">
        <v>113</v>
      </c>
      <c r="R67" s="1">
        <v>153</v>
      </c>
      <c r="S67" s="1">
        <v>181</v>
      </c>
      <c r="T67" s="1">
        <v>208</v>
      </c>
      <c r="U67" s="1">
        <v>258</v>
      </c>
      <c r="V67" s="1">
        <v>289</v>
      </c>
      <c r="W67" s="1">
        <v>338</v>
      </c>
    </row>
    <row r="68" spans="3:33" x14ac:dyDescent="0.45">
      <c r="C68" s="13"/>
      <c r="D68" s="14"/>
      <c r="E68" s="14"/>
      <c r="F68" s="14"/>
      <c r="G68" s="15"/>
      <c r="H68" s="15"/>
      <c r="I68" s="15"/>
      <c r="J68" s="15"/>
      <c r="K68" s="16"/>
      <c r="L68" s="17"/>
      <c r="M68" s="16"/>
      <c r="N68" s="18"/>
      <c r="O68" s="6">
        <f>O67/10</f>
        <v>2.7</v>
      </c>
      <c r="P68" s="6">
        <f>P67/20</f>
        <v>3.8</v>
      </c>
      <c r="Q68" s="6">
        <f>Q67/30</f>
        <v>3.7666666666666666</v>
      </c>
      <c r="R68" s="6">
        <f>R67/40</f>
        <v>3.8250000000000002</v>
      </c>
      <c r="S68" s="6">
        <f>S67/50</f>
        <v>3.62</v>
      </c>
      <c r="T68" s="6">
        <f>T67/60</f>
        <v>3.4666666666666668</v>
      </c>
      <c r="U68" s="6">
        <f>U67/70</f>
        <v>3.6857142857142855</v>
      </c>
      <c r="V68" s="6">
        <f>V67/80</f>
        <v>3.6124999999999998</v>
      </c>
      <c r="W68" s="6">
        <f>W67/90</f>
        <v>3.7555555555555555</v>
      </c>
      <c r="Y68" s="1">
        <v>2.7</v>
      </c>
      <c r="Z68" s="1">
        <v>3.8</v>
      </c>
      <c r="AA68" s="1">
        <v>3.7666666666666666</v>
      </c>
      <c r="AB68" s="1">
        <v>3.8250000000000002</v>
      </c>
      <c r="AC68" s="1">
        <v>3.62</v>
      </c>
      <c r="AD68" s="1">
        <v>3.4666666666666668</v>
      </c>
      <c r="AE68" s="1">
        <v>3.6857142857142855</v>
      </c>
      <c r="AF68" s="1">
        <v>3.6124999999999998</v>
      </c>
      <c r="AG68" s="1">
        <v>3.7555555555555555</v>
      </c>
    </row>
    <row r="69" spans="3:33" x14ac:dyDescent="0.45">
      <c r="C69" s="13">
        <v>4</v>
      </c>
      <c r="D69" s="14">
        <v>0.4</v>
      </c>
      <c r="E69" s="14">
        <v>50</v>
      </c>
      <c r="F69" s="14">
        <v>1</v>
      </c>
      <c r="G69" s="15"/>
      <c r="H69" s="15"/>
      <c r="I69" s="15">
        <v>2</v>
      </c>
      <c r="J69" s="15"/>
      <c r="K69" s="16">
        <v>1246</v>
      </c>
      <c r="L69" s="17">
        <v>51.22</v>
      </c>
      <c r="M69" s="16">
        <v>53</v>
      </c>
      <c r="N69" s="18">
        <v>6.28</v>
      </c>
      <c r="O69" s="1">
        <v>307</v>
      </c>
      <c r="P69" s="1">
        <v>520</v>
      </c>
      <c r="Q69" s="1">
        <v>652</v>
      </c>
      <c r="R69" s="1">
        <v>719</v>
      </c>
    </row>
    <row r="70" spans="3:33" x14ac:dyDescent="0.45">
      <c r="C70" s="13"/>
      <c r="D70" s="14"/>
      <c r="E70" s="14"/>
      <c r="F70" s="14"/>
      <c r="G70" s="15"/>
      <c r="H70" s="15"/>
      <c r="I70" s="15"/>
      <c r="J70" s="15"/>
      <c r="K70" s="16"/>
      <c r="L70" s="17"/>
      <c r="M70" s="16"/>
      <c r="N70" s="18"/>
      <c r="O70" s="6">
        <f>O69/10</f>
        <v>30.7</v>
      </c>
      <c r="P70" s="6">
        <f>P69/20</f>
        <v>26</v>
      </c>
      <c r="Q70" s="6">
        <f>Q69/30</f>
        <v>21.733333333333334</v>
      </c>
      <c r="R70" s="6">
        <f>R69/40</f>
        <v>17.975000000000001</v>
      </c>
      <c r="X70" s="1" t="s">
        <v>44</v>
      </c>
      <c r="Y70" s="6">
        <v>30.7</v>
      </c>
      <c r="Z70" s="6">
        <v>26</v>
      </c>
      <c r="AA70" s="6">
        <v>21.733333333333334</v>
      </c>
      <c r="AB70" s="6">
        <v>17.975000000000001</v>
      </c>
    </row>
    <row r="71" spans="3:33" x14ac:dyDescent="0.45">
      <c r="C71" s="7">
        <v>4</v>
      </c>
      <c r="D71" s="8">
        <v>0.4</v>
      </c>
      <c r="E71" s="8">
        <v>50</v>
      </c>
      <c r="F71" s="8">
        <v>1</v>
      </c>
      <c r="G71" s="9"/>
      <c r="H71" s="9"/>
      <c r="I71" s="9"/>
      <c r="J71" s="9">
        <v>3</v>
      </c>
      <c r="K71" s="10">
        <v>1048</v>
      </c>
      <c r="L71" s="11">
        <v>43.16</v>
      </c>
      <c r="M71" s="10">
        <v>34</v>
      </c>
      <c r="N71" s="12">
        <v>3.2</v>
      </c>
      <c r="O71" s="1">
        <v>172</v>
      </c>
      <c r="P71" s="1">
        <v>256</v>
      </c>
      <c r="Q71" s="1">
        <v>304</v>
      </c>
      <c r="R71" s="1">
        <v>333</v>
      </c>
      <c r="S71" s="1">
        <v>457</v>
      </c>
      <c r="T71" s="1">
        <v>637</v>
      </c>
    </row>
    <row r="72" spans="3:33" x14ac:dyDescent="0.45">
      <c r="C72" s="13"/>
      <c r="D72" s="14"/>
      <c r="E72" s="14"/>
      <c r="F72" s="14"/>
      <c r="G72" s="15"/>
      <c r="H72" s="15"/>
      <c r="I72" s="15"/>
      <c r="J72" s="15"/>
      <c r="K72" s="16"/>
      <c r="L72" s="17"/>
      <c r="M72" s="16"/>
      <c r="N72" s="18"/>
      <c r="O72" s="6">
        <f>O71/10</f>
        <v>17.2</v>
      </c>
      <c r="P72" s="6">
        <f>P71/20</f>
        <v>12.8</v>
      </c>
      <c r="Q72" s="6">
        <f>Q71/30</f>
        <v>10.133333333333333</v>
      </c>
      <c r="R72" s="6">
        <f>R71/40</f>
        <v>8.3249999999999993</v>
      </c>
      <c r="S72" s="6">
        <f>S71/50</f>
        <v>9.14</v>
      </c>
      <c r="T72" s="6">
        <f>T71/60</f>
        <v>10.616666666666667</v>
      </c>
      <c r="X72" s="1" t="s">
        <v>44</v>
      </c>
      <c r="Y72" s="1">
        <v>17.2</v>
      </c>
      <c r="Z72" s="1">
        <v>12.8</v>
      </c>
      <c r="AA72" s="1">
        <v>10.133333333333333</v>
      </c>
      <c r="AB72" s="1">
        <v>8.3249999999999993</v>
      </c>
      <c r="AC72" s="1">
        <v>9.14</v>
      </c>
      <c r="AD72" s="1">
        <v>10.616666666666667</v>
      </c>
    </row>
    <row r="73" spans="3:33" x14ac:dyDescent="0.45">
      <c r="C73" s="13">
        <v>4</v>
      </c>
      <c r="D73" s="14">
        <v>0.4</v>
      </c>
      <c r="E73" s="14">
        <v>50</v>
      </c>
      <c r="F73" s="14">
        <v>1</v>
      </c>
      <c r="G73" s="15"/>
      <c r="H73" s="15"/>
      <c r="I73" s="15"/>
      <c r="J73" s="15">
        <v>3</v>
      </c>
      <c r="K73" s="16">
        <v>1206</v>
      </c>
      <c r="L73" s="17">
        <v>50.06</v>
      </c>
      <c r="M73" s="16">
        <v>13</v>
      </c>
      <c r="N73" s="18">
        <v>3.24</v>
      </c>
      <c r="O73" s="1">
        <v>179</v>
      </c>
      <c r="P73" s="1">
        <v>257</v>
      </c>
      <c r="Q73" s="1">
        <v>291</v>
      </c>
      <c r="R73" s="1">
        <v>326</v>
      </c>
      <c r="S73" s="1">
        <v>396</v>
      </c>
      <c r="T73" s="1">
        <v>444</v>
      </c>
      <c r="U73" s="1">
        <v>584</v>
      </c>
      <c r="V73" s="1">
        <v>688</v>
      </c>
    </row>
    <row r="74" spans="3:33" x14ac:dyDescent="0.45">
      <c r="C74" s="13"/>
      <c r="D74" s="14"/>
      <c r="E74" s="14"/>
      <c r="F74" s="14"/>
      <c r="G74" s="15"/>
      <c r="H74" s="15"/>
      <c r="I74" s="15"/>
      <c r="J74" s="15"/>
      <c r="K74" s="16"/>
      <c r="L74" s="17"/>
      <c r="M74" s="16"/>
      <c r="N74" s="18"/>
      <c r="O74" s="6">
        <f>O73/10</f>
        <v>17.899999999999999</v>
      </c>
      <c r="P74" s="6">
        <f>P73/20</f>
        <v>12.85</v>
      </c>
      <c r="Q74" s="6">
        <f>Q73/30</f>
        <v>9.6999999999999993</v>
      </c>
      <c r="R74" s="6">
        <f>R73/40</f>
        <v>8.15</v>
      </c>
      <c r="S74" s="6">
        <f>S73/50</f>
        <v>7.92</v>
      </c>
      <c r="T74" s="6">
        <f>T73/60</f>
        <v>7.4</v>
      </c>
      <c r="U74" s="6">
        <f>U73/70</f>
        <v>8.3428571428571434</v>
      </c>
      <c r="V74" s="6">
        <f>V73/80</f>
        <v>8.6</v>
      </c>
      <c r="X74" s="1" t="s">
        <v>44</v>
      </c>
      <c r="Y74" s="1">
        <v>17.899999999999999</v>
      </c>
      <c r="Z74" s="1">
        <v>12.85</v>
      </c>
      <c r="AA74" s="1">
        <v>9.6999999999999993</v>
      </c>
      <c r="AB74" s="1">
        <v>8.15</v>
      </c>
      <c r="AC74" s="1">
        <v>7.92</v>
      </c>
      <c r="AD74" s="1">
        <v>7.4</v>
      </c>
      <c r="AE74" s="1">
        <v>8.3428571428571434</v>
      </c>
      <c r="AF74" s="1">
        <v>8.6</v>
      </c>
    </row>
    <row r="75" spans="3:33" x14ac:dyDescent="0.45">
      <c r="C75" s="19">
        <v>4</v>
      </c>
      <c r="D75" s="20">
        <v>0.4</v>
      </c>
      <c r="E75" s="20">
        <v>50</v>
      </c>
      <c r="F75" s="20">
        <v>5</v>
      </c>
      <c r="G75" s="21"/>
      <c r="H75" s="21"/>
      <c r="I75" s="21"/>
      <c r="J75" s="21">
        <v>3</v>
      </c>
      <c r="K75" s="22">
        <v>1066</v>
      </c>
      <c r="L75" s="23">
        <v>44.1</v>
      </c>
      <c r="M75" s="22">
        <v>11</v>
      </c>
      <c r="N75" s="24">
        <v>2.16</v>
      </c>
      <c r="O75" s="1">
        <v>66</v>
      </c>
      <c r="P75" s="1">
        <v>141</v>
      </c>
      <c r="Q75" s="1">
        <v>163</v>
      </c>
      <c r="R75" s="1">
        <v>215</v>
      </c>
      <c r="S75" s="1">
        <v>240</v>
      </c>
      <c r="T75" s="1">
        <v>263</v>
      </c>
      <c r="U75" s="1">
        <v>341</v>
      </c>
      <c r="V75" s="1">
        <v>457</v>
      </c>
    </row>
    <row r="76" spans="3:33" x14ac:dyDescent="0.45">
      <c r="C76" s="14"/>
      <c r="D76" s="14"/>
      <c r="E76" s="14"/>
      <c r="F76" s="14"/>
      <c r="G76" s="15"/>
      <c r="H76" s="15"/>
      <c r="I76" s="15"/>
      <c r="J76" s="15"/>
      <c r="K76" s="16"/>
      <c r="L76" s="17"/>
      <c r="M76" s="16"/>
      <c r="N76" s="16"/>
      <c r="O76" s="6">
        <f>O75/10</f>
        <v>6.6</v>
      </c>
      <c r="P76" s="6">
        <f>P75/20</f>
        <v>7.05</v>
      </c>
      <c r="Q76" s="6">
        <f>Q75/30</f>
        <v>5.4333333333333336</v>
      </c>
      <c r="R76" s="6">
        <f>R75/40</f>
        <v>5.375</v>
      </c>
      <c r="S76" s="6">
        <f>S75/50</f>
        <v>4.8</v>
      </c>
      <c r="T76" s="6">
        <f>T75/60</f>
        <v>4.3833333333333337</v>
      </c>
      <c r="U76" s="6">
        <f>U75/70</f>
        <v>4.871428571428571</v>
      </c>
      <c r="V76" s="6">
        <f>V75/80</f>
        <v>5.7125000000000004</v>
      </c>
    </row>
    <row r="77" spans="3:33" x14ac:dyDescent="0.45">
      <c r="C77" s="25"/>
      <c r="D77" s="25"/>
      <c r="E77" s="25"/>
      <c r="F77" s="25"/>
      <c r="G77" s="25"/>
      <c r="H77" s="25"/>
      <c r="I77" s="25"/>
      <c r="J77" s="25"/>
      <c r="K77" s="26"/>
      <c r="L77" s="25"/>
      <c r="M77" s="2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4"/>
  <sheetViews>
    <sheetView topLeftCell="E1" workbookViewId="0">
      <selection activeCell="A3" sqref="A3:AF17"/>
    </sheetView>
  </sheetViews>
  <sheetFormatPr defaultRowHeight="14.25" x14ac:dyDescent="0.45"/>
  <cols>
    <col min="1" max="1" width="13.53125" customWidth="1"/>
  </cols>
  <sheetData>
    <row r="3" spans="1:32" x14ac:dyDescent="0.45">
      <c r="B3" s="4" t="s">
        <v>1</v>
      </c>
      <c r="C3" s="4" t="s">
        <v>2</v>
      </c>
      <c r="D3" s="4" t="s">
        <v>53</v>
      </c>
      <c r="E3" s="4" t="s">
        <v>11</v>
      </c>
      <c r="F3" s="3" t="s">
        <v>9</v>
      </c>
      <c r="G3" s="3" t="s">
        <v>3</v>
      </c>
      <c r="H3" s="3" t="s">
        <v>4</v>
      </c>
      <c r="I3" s="3" t="s">
        <v>5</v>
      </c>
      <c r="J3" s="5" t="s">
        <v>6</v>
      </c>
      <c r="K3" s="6" t="s">
        <v>54</v>
      </c>
      <c r="L3" s="5" t="s">
        <v>7</v>
      </c>
      <c r="M3" s="5" t="s">
        <v>8</v>
      </c>
      <c r="N3" s="1" t="s">
        <v>38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37</v>
      </c>
      <c r="T3" s="1" t="s">
        <v>34</v>
      </c>
      <c r="U3" s="1" t="s">
        <v>36</v>
      </c>
      <c r="V3" s="1" t="s">
        <v>35</v>
      </c>
      <c r="W3" s="1"/>
      <c r="X3" s="1" t="s">
        <v>48</v>
      </c>
      <c r="Y3" s="1">
        <f>28*24</f>
        <v>672</v>
      </c>
      <c r="Z3" s="1"/>
      <c r="AA3" s="1"/>
      <c r="AB3" s="1"/>
      <c r="AC3" s="1"/>
      <c r="AD3" s="1"/>
      <c r="AE3" s="1"/>
      <c r="AF3" s="1"/>
    </row>
    <row r="4" spans="1:32" x14ac:dyDescent="0.45">
      <c r="A4" t="s">
        <v>55</v>
      </c>
      <c r="B4" s="7">
        <v>5</v>
      </c>
      <c r="C4" s="8">
        <v>1</v>
      </c>
      <c r="D4" s="8">
        <v>0</v>
      </c>
      <c r="E4" s="8">
        <v>1</v>
      </c>
      <c r="F4" s="9" t="s">
        <v>24</v>
      </c>
      <c r="G4" s="9"/>
      <c r="H4" s="9"/>
      <c r="I4" s="9"/>
      <c r="J4" s="10">
        <v>1379</v>
      </c>
      <c r="K4" s="11">
        <v>58.1</v>
      </c>
      <c r="L4" s="10">
        <v>3</v>
      </c>
      <c r="M4" s="12">
        <v>2.02</v>
      </c>
      <c r="N4" s="1">
        <v>207</v>
      </c>
      <c r="O4" s="1">
        <v>281</v>
      </c>
      <c r="P4" s="1">
        <v>341</v>
      </c>
      <c r="Q4" s="1">
        <v>401</v>
      </c>
      <c r="R4" s="1">
        <v>531</v>
      </c>
      <c r="S4" s="1">
        <v>605</v>
      </c>
      <c r="T4" s="1">
        <v>681</v>
      </c>
      <c r="U4" s="1">
        <v>825</v>
      </c>
      <c r="V4" s="1">
        <v>950</v>
      </c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5">
      <c r="B5" s="13"/>
      <c r="C5" s="14"/>
      <c r="D5" s="14"/>
      <c r="E5" s="14"/>
      <c r="F5" s="15"/>
      <c r="G5" s="15"/>
      <c r="H5" s="15"/>
      <c r="I5" s="15"/>
      <c r="J5" s="16"/>
      <c r="K5" s="17"/>
      <c r="L5" s="16"/>
      <c r="M5" s="18"/>
      <c r="N5" s="6">
        <f>N4/10</f>
        <v>20.7</v>
      </c>
      <c r="O5" s="6">
        <f>O4/20</f>
        <v>14.05</v>
      </c>
      <c r="P5" s="6">
        <f>P4/30</f>
        <v>11.366666666666667</v>
      </c>
      <c r="Q5" s="6">
        <f>Q4/40</f>
        <v>10.025</v>
      </c>
      <c r="R5" s="6">
        <f>R4/50</f>
        <v>10.62</v>
      </c>
      <c r="S5" s="6">
        <f>S4/60</f>
        <v>10.083333333333334</v>
      </c>
      <c r="T5" s="6">
        <f>T4/70</f>
        <v>9.7285714285714278</v>
      </c>
      <c r="U5" s="6">
        <f>U4/80</f>
        <v>10.3125</v>
      </c>
      <c r="V5" s="6">
        <f>V4/90</f>
        <v>10.555555555555555</v>
      </c>
      <c r="W5" s="1" t="s">
        <v>24</v>
      </c>
      <c r="X5" s="1">
        <v>17.8</v>
      </c>
      <c r="Y5" s="1">
        <v>12.7</v>
      </c>
      <c r="Z5" s="1">
        <v>13.3</v>
      </c>
      <c r="AA5" s="1">
        <v>11</v>
      </c>
      <c r="AB5" s="1">
        <v>10</v>
      </c>
      <c r="AC5" s="1">
        <v>9.1833333333333336</v>
      </c>
      <c r="AD5" s="1">
        <v>8.6714285714285708</v>
      </c>
      <c r="AE5" s="1">
        <v>8.875</v>
      </c>
      <c r="AF5" s="1">
        <v>9.4</v>
      </c>
    </row>
    <row r="6" spans="1:32" x14ac:dyDescent="0.45">
      <c r="A6" t="s">
        <v>56</v>
      </c>
      <c r="B6" s="13">
        <v>5</v>
      </c>
      <c r="C6" s="14">
        <v>1</v>
      </c>
      <c r="D6" s="14">
        <v>0</v>
      </c>
      <c r="E6" s="14">
        <v>1</v>
      </c>
      <c r="F6" s="15" t="s">
        <v>24</v>
      </c>
      <c r="G6" s="15"/>
      <c r="H6" s="15"/>
      <c r="I6" s="15"/>
      <c r="J6" s="16">
        <v>1250</v>
      </c>
      <c r="K6" s="17">
        <v>52.02</v>
      </c>
      <c r="L6" s="16">
        <v>1</v>
      </c>
      <c r="M6" s="18">
        <v>2.19</v>
      </c>
      <c r="N6" s="1">
        <v>207</v>
      </c>
      <c r="O6" s="1">
        <v>330</v>
      </c>
      <c r="P6" s="1">
        <v>453</v>
      </c>
      <c r="Q6" s="1">
        <v>508</v>
      </c>
      <c r="R6" s="1">
        <v>559</v>
      </c>
      <c r="S6" s="1">
        <v>596</v>
      </c>
      <c r="T6" s="1">
        <v>630</v>
      </c>
      <c r="U6" s="1">
        <v>684</v>
      </c>
      <c r="V6" s="1">
        <v>839</v>
      </c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B7" s="13"/>
      <c r="C7" s="14"/>
      <c r="D7" s="14"/>
      <c r="E7" s="14"/>
      <c r="F7" s="15"/>
      <c r="G7" s="15"/>
      <c r="H7" s="15"/>
      <c r="I7" s="15"/>
      <c r="J7" s="16"/>
      <c r="K7" s="17"/>
      <c r="L7" s="16"/>
      <c r="M7" s="18"/>
      <c r="N7" s="6">
        <f>N6/10</f>
        <v>20.7</v>
      </c>
      <c r="O7" s="6">
        <f>O6/20</f>
        <v>16.5</v>
      </c>
      <c r="P7" s="6">
        <f>P6/30</f>
        <v>15.1</v>
      </c>
      <c r="Q7" s="6">
        <f>Q6/40</f>
        <v>12.7</v>
      </c>
      <c r="R7" s="6">
        <f>R6/50</f>
        <v>11.18</v>
      </c>
      <c r="S7" s="6">
        <f>S6/60</f>
        <v>9.9333333333333336</v>
      </c>
      <c r="T7" s="6">
        <f>T6/70</f>
        <v>9</v>
      </c>
      <c r="U7" s="6">
        <f>U6/80</f>
        <v>8.5500000000000007</v>
      </c>
      <c r="V7" s="6">
        <f>V6/90</f>
        <v>9.3222222222222229</v>
      </c>
      <c r="W7" s="1" t="s">
        <v>24</v>
      </c>
      <c r="X7" s="1">
        <v>25.9</v>
      </c>
      <c r="Y7" s="1">
        <v>17.100000000000001</v>
      </c>
      <c r="Z7" s="1">
        <v>13.566666666666666</v>
      </c>
      <c r="AA7" s="1">
        <v>11.85</v>
      </c>
      <c r="AB7" s="1">
        <v>11.46</v>
      </c>
      <c r="AC7" s="1">
        <v>11.016666666666667</v>
      </c>
      <c r="AD7" s="1">
        <v>12.114285714285714</v>
      </c>
      <c r="AE7" s="1">
        <v>11.574999999999999</v>
      </c>
      <c r="AF7" s="1">
        <v>11.733333333333333</v>
      </c>
    </row>
    <row r="8" spans="1:32" x14ac:dyDescent="0.45">
      <c r="A8" t="s">
        <v>56</v>
      </c>
      <c r="B8" s="19">
        <v>4</v>
      </c>
      <c r="C8" s="20">
        <v>1</v>
      </c>
      <c r="D8" s="20">
        <v>0</v>
      </c>
      <c r="E8" s="20">
        <v>1</v>
      </c>
      <c r="F8" s="21" t="s">
        <v>24</v>
      </c>
      <c r="G8" s="21"/>
      <c r="H8" s="21"/>
      <c r="I8" s="21"/>
      <c r="J8" s="22">
        <v>1225</v>
      </c>
      <c r="K8" s="23">
        <v>52</v>
      </c>
      <c r="L8" s="22">
        <v>7</v>
      </c>
      <c r="M8" s="24">
        <v>2.02</v>
      </c>
      <c r="N8" s="1">
        <v>257</v>
      </c>
      <c r="O8" s="1">
        <v>373</v>
      </c>
      <c r="P8" s="1">
        <v>451</v>
      </c>
      <c r="Q8" s="1">
        <v>568</v>
      </c>
      <c r="R8" s="1">
        <v>633</v>
      </c>
      <c r="S8" s="1">
        <v>701</v>
      </c>
      <c r="T8" s="1">
        <v>762</v>
      </c>
      <c r="U8" s="1">
        <v>815</v>
      </c>
      <c r="V8" s="1">
        <v>920</v>
      </c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B9" s="13"/>
      <c r="C9" s="14"/>
      <c r="D9" s="14"/>
      <c r="E9" s="14"/>
      <c r="F9" s="15"/>
      <c r="G9" s="15"/>
      <c r="H9" s="15"/>
      <c r="I9" s="15"/>
      <c r="J9" s="16"/>
      <c r="K9" s="17"/>
      <c r="L9" s="16"/>
      <c r="M9" s="18"/>
      <c r="N9" s="6">
        <f>N8/10</f>
        <v>25.7</v>
      </c>
      <c r="O9" s="6">
        <f>O8/20</f>
        <v>18.649999999999999</v>
      </c>
      <c r="P9" s="6">
        <f>P8/30</f>
        <v>15.033333333333333</v>
      </c>
      <c r="Q9" s="6">
        <f>Q8/40</f>
        <v>14.2</v>
      </c>
      <c r="R9" s="6">
        <f>R8/50</f>
        <v>12.66</v>
      </c>
      <c r="S9" s="6">
        <f>S8/60</f>
        <v>11.683333333333334</v>
      </c>
      <c r="T9" s="6">
        <f>T8/70</f>
        <v>10.885714285714286</v>
      </c>
      <c r="U9" s="6">
        <f>U8/80</f>
        <v>10.1875</v>
      </c>
      <c r="V9" s="6">
        <f>V8/90</f>
        <v>10.222222222222221</v>
      </c>
      <c r="W9" s="28" t="s">
        <v>51</v>
      </c>
      <c r="X9" s="28">
        <v>314</v>
      </c>
      <c r="Y9" s="28">
        <v>535</v>
      </c>
      <c r="Z9" s="28">
        <v>865</v>
      </c>
      <c r="AA9" s="28">
        <v>1070</v>
      </c>
      <c r="AB9" s="28">
        <v>1167</v>
      </c>
      <c r="AC9" s="28"/>
      <c r="AD9" s="28"/>
      <c r="AE9" s="28"/>
      <c r="AF9" s="1"/>
    </row>
    <row r="10" spans="1:32" x14ac:dyDescent="0.45">
      <c r="A10" t="s">
        <v>57</v>
      </c>
      <c r="B10" s="19">
        <v>5</v>
      </c>
      <c r="C10" s="20">
        <v>1</v>
      </c>
      <c r="D10" s="20">
        <v>0</v>
      </c>
      <c r="E10" s="20">
        <v>1</v>
      </c>
      <c r="F10" s="21" t="s">
        <v>24</v>
      </c>
      <c r="G10" s="21"/>
      <c r="H10" s="21"/>
      <c r="I10" s="21"/>
      <c r="J10" s="22">
        <v>887</v>
      </c>
      <c r="K10" s="23">
        <v>36.229999999999997</v>
      </c>
      <c r="L10" s="22">
        <v>0</v>
      </c>
      <c r="M10" s="24">
        <v>2.21</v>
      </c>
      <c r="N10" s="1">
        <v>128</v>
      </c>
      <c r="O10" s="1">
        <v>166</v>
      </c>
      <c r="P10" s="1">
        <v>206</v>
      </c>
      <c r="Q10" s="1">
        <v>234</v>
      </c>
      <c r="R10" s="1">
        <v>271</v>
      </c>
      <c r="S10" s="1">
        <v>301</v>
      </c>
      <c r="T10" s="1">
        <v>321</v>
      </c>
      <c r="U10" s="1">
        <v>346</v>
      </c>
      <c r="V10" s="1">
        <v>391</v>
      </c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B11" s="13"/>
      <c r="C11" s="14"/>
      <c r="D11" s="14"/>
      <c r="E11" s="14"/>
      <c r="F11" s="15"/>
      <c r="G11" s="15"/>
      <c r="H11" s="15"/>
      <c r="I11" s="15"/>
      <c r="J11" s="16"/>
      <c r="K11" s="17"/>
      <c r="L11" s="16"/>
      <c r="M11" s="18"/>
      <c r="N11" s="29">
        <f>N10/10</f>
        <v>12.8</v>
      </c>
      <c r="O11" s="29">
        <f>O10/20</f>
        <v>8.3000000000000007</v>
      </c>
      <c r="P11" s="29">
        <f>P10/30</f>
        <v>6.8666666666666663</v>
      </c>
      <c r="Q11" s="29">
        <f>Q10/40</f>
        <v>5.85</v>
      </c>
      <c r="R11" s="29">
        <f>R10/50</f>
        <v>5.42</v>
      </c>
      <c r="S11" s="29">
        <f>S10/60</f>
        <v>5.0166666666666666</v>
      </c>
      <c r="T11" s="29">
        <f>T10/70</f>
        <v>4.5857142857142854</v>
      </c>
      <c r="U11" s="29">
        <f>U10/80</f>
        <v>4.3250000000000002</v>
      </c>
      <c r="V11" s="29">
        <f>V10/90</f>
        <v>4.3444444444444441</v>
      </c>
      <c r="W11" s="28" t="s">
        <v>51</v>
      </c>
      <c r="X11" s="28">
        <v>314</v>
      </c>
      <c r="Y11" s="28">
        <v>535</v>
      </c>
      <c r="Z11" s="28">
        <v>865</v>
      </c>
      <c r="AA11" s="28">
        <v>1070</v>
      </c>
      <c r="AB11" s="28">
        <v>1167</v>
      </c>
      <c r="AC11" s="28"/>
      <c r="AD11" s="28"/>
      <c r="AE11" s="28"/>
      <c r="AF11" s="1"/>
    </row>
    <row r="12" spans="1:32" x14ac:dyDescent="0.45">
      <c r="A12" t="s">
        <v>57</v>
      </c>
      <c r="B12" s="19">
        <v>5</v>
      </c>
      <c r="C12" s="20">
        <v>1</v>
      </c>
      <c r="D12" s="20">
        <v>0</v>
      </c>
      <c r="E12" s="20">
        <v>1</v>
      </c>
      <c r="F12" s="21" t="s">
        <v>24</v>
      </c>
      <c r="G12" s="21"/>
      <c r="H12" s="21"/>
      <c r="I12" s="21"/>
      <c r="J12" s="22">
        <v>1550</v>
      </c>
      <c r="K12" s="23">
        <v>64.14</v>
      </c>
      <c r="L12" s="22">
        <v>9</v>
      </c>
      <c r="M12" s="24">
        <v>2.39</v>
      </c>
      <c r="N12" s="1">
        <v>58</v>
      </c>
      <c r="O12" s="1">
        <v>110</v>
      </c>
      <c r="P12" s="1">
        <v>184</v>
      </c>
      <c r="Q12" s="1">
        <v>286</v>
      </c>
      <c r="R12" s="1">
        <v>366</v>
      </c>
      <c r="S12" s="1">
        <v>430</v>
      </c>
      <c r="T12" s="1">
        <v>503</v>
      </c>
      <c r="U12" s="1">
        <v>706</v>
      </c>
      <c r="V12" s="1">
        <v>1239</v>
      </c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B13" s="13"/>
      <c r="C13" s="14"/>
      <c r="D13" s="14"/>
      <c r="E13" s="14"/>
      <c r="F13" s="15"/>
      <c r="G13" s="15"/>
      <c r="H13" s="15"/>
      <c r="I13" s="15"/>
      <c r="J13" s="16"/>
      <c r="K13" s="17"/>
      <c r="L13" s="16"/>
      <c r="M13" s="18"/>
      <c r="N13" s="29">
        <f>N12/10</f>
        <v>5.8</v>
      </c>
      <c r="O13" s="29">
        <f>O12/20</f>
        <v>5.5</v>
      </c>
      <c r="P13" s="29">
        <f>P12/30</f>
        <v>6.1333333333333337</v>
      </c>
      <c r="Q13" s="29">
        <f>Q12/40</f>
        <v>7.15</v>
      </c>
      <c r="R13" s="29">
        <f>R12/50</f>
        <v>7.32</v>
      </c>
      <c r="S13" s="29">
        <f>S12/60</f>
        <v>7.166666666666667</v>
      </c>
      <c r="T13" s="29">
        <f>T12/70</f>
        <v>7.1857142857142859</v>
      </c>
      <c r="U13" s="29">
        <f>U12/80</f>
        <v>8.8249999999999993</v>
      </c>
      <c r="V13" s="29">
        <f>V12/90</f>
        <v>13.766666666666667</v>
      </c>
      <c r="W13" s="28" t="s">
        <v>51</v>
      </c>
      <c r="X13" s="28">
        <v>314</v>
      </c>
      <c r="Y13" s="28">
        <v>535</v>
      </c>
      <c r="Z13" s="28">
        <v>865</v>
      </c>
      <c r="AA13" s="28">
        <v>1070</v>
      </c>
      <c r="AB13" s="28">
        <v>1167</v>
      </c>
      <c r="AC13" s="28"/>
      <c r="AD13" s="28"/>
      <c r="AE13" s="28"/>
      <c r="AF13" s="1"/>
    </row>
    <row r="14" spans="1:32" x14ac:dyDescent="0.45">
      <c r="A14" t="s">
        <v>57</v>
      </c>
      <c r="B14" s="19">
        <v>5</v>
      </c>
      <c r="C14" s="20">
        <v>1</v>
      </c>
      <c r="D14" s="20">
        <v>0</v>
      </c>
      <c r="E14" s="20">
        <v>1</v>
      </c>
      <c r="F14" s="21" t="s">
        <v>24</v>
      </c>
      <c r="G14" s="21"/>
      <c r="H14" s="21"/>
      <c r="I14" s="21"/>
      <c r="J14" s="22">
        <v>964</v>
      </c>
      <c r="K14" s="23">
        <v>40.04</v>
      </c>
      <c r="L14" s="22">
        <v>1</v>
      </c>
      <c r="M14" s="24">
        <v>2.38</v>
      </c>
      <c r="N14" s="1">
        <v>106</v>
      </c>
      <c r="O14" s="1">
        <v>180</v>
      </c>
      <c r="P14" s="1">
        <v>218</v>
      </c>
      <c r="Q14" s="1">
        <v>277</v>
      </c>
      <c r="R14" s="1">
        <v>359</v>
      </c>
      <c r="S14" s="1">
        <v>395</v>
      </c>
      <c r="T14" s="1">
        <v>472</v>
      </c>
      <c r="U14" s="1">
        <v>512</v>
      </c>
      <c r="V14" s="1">
        <v>577</v>
      </c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B15" s="13"/>
      <c r="C15" s="14"/>
      <c r="D15" s="14"/>
      <c r="E15" s="14"/>
      <c r="F15" s="15"/>
      <c r="G15" s="15"/>
      <c r="H15" s="15"/>
      <c r="I15" s="15"/>
      <c r="J15" s="16"/>
      <c r="K15" s="17"/>
      <c r="L15" s="16"/>
      <c r="M15" s="18"/>
      <c r="N15" s="29">
        <f>N14/10</f>
        <v>10.6</v>
      </c>
      <c r="O15" s="29">
        <f>O14/20</f>
        <v>9</v>
      </c>
      <c r="P15" s="29">
        <f>P14/30</f>
        <v>7.2666666666666666</v>
      </c>
      <c r="Q15" s="29">
        <f>Q14/40</f>
        <v>6.9249999999999998</v>
      </c>
      <c r="R15" s="29">
        <f>R14/50</f>
        <v>7.18</v>
      </c>
      <c r="S15" s="29">
        <f>S14/60</f>
        <v>6.583333333333333</v>
      </c>
      <c r="T15" s="29">
        <f>T14/70</f>
        <v>6.7428571428571429</v>
      </c>
      <c r="U15" s="29">
        <f>U14/80</f>
        <v>6.4</v>
      </c>
      <c r="V15" s="29">
        <f>V14/90</f>
        <v>6.4111111111111114</v>
      </c>
      <c r="W15" s="28" t="s">
        <v>51</v>
      </c>
      <c r="X15" s="28">
        <v>314</v>
      </c>
      <c r="Y15" s="28">
        <v>535</v>
      </c>
      <c r="Z15" s="28">
        <v>865</v>
      </c>
      <c r="AA15" s="28">
        <v>1070</v>
      </c>
      <c r="AB15" s="28">
        <v>1167</v>
      </c>
      <c r="AC15" s="28"/>
      <c r="AD15" s="28"/>
      <c r="AE15" s="28"/>
      <c r="AF15" s="1"/>
    </row>
    <row r="16" spans="1:32" x14ac:dyDescent="0.45">
      <c r="A16" t="s">
        <v>58</v>
      </c>
      <c r="B16" s="19">
        <v>5</v>
      </c>
      <c r="C16" s="20">
        <v>1</v>
      </c>
      <c r="D16" s="20">
        <v>0</v>
      </c>
      <c r="E16" s="20">
        <v>1</v>
      </c>
      <c r="F16" s="21" t="s">
        <v>24</v>
      </c>
      <c r="G16" s="21"/>
      <c r="H16" s="21"/>
      <c r="I16" s="21"/>
      <c r="J16" s="22">
        <v>1229</v>
      </c>
      <c r="K16" s="23">
        <v>51.05</v>
      </c>
      <c r="L16" s="22">
        <v>1</v>
      </c>
      <c r="M16" s="24">
        <v>2.17</v>
      </c>
      <c r="N16" s="1">
        <v>112</v>
      </c>
      <c r="O16" s="1">
        <v>232</v>
      </c>
      <c r="P16" s="1">
        <v>294</v>
      </c>
      <c r="Q16" s="1">
        <v>344</v>
      </c>
      <c r="R16" s="1">
        <v>419</v>
      </c>
      <c r="S16" s="1">
        <v>490</v>
      </c>
      <c r="T16" s="1">
        <v>534</v>
      </c>
      <c r="U16" s="1">
        <v>590</v>
      </c>
      <c r="V16" s="1">
        <v>681</v>
      </c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B17" s="13"/>
      <c r="C17" s="14"/>
      <c r="D17" s="14"/>
      <c r="E17" s="14"/>
      <c r="F17" s="15"/>
      <c r="G17" s="15"/>
      <c r="H17" s="15"/>
      <c r="I17" s="15"/>
      <c r="J17" s="16"/>
      <c r="K17" s="17"/>
      <c r="L17" s="16"/>
      <c r="M17" s="18"/>
      <c r="N17" s="29">
        <f>N16/10</f>
        <v>11.2</v>
      </c>
      <c r="O17" s="29">
        <f>O16/20</f>
        <v>11.6</v>
      </c>
      <c r="P17" s="29">
        <f>P16/30</f>
        <v>9.8000000000000007</v>
      </c>
      <c r="Q17" s="29">
        <f>Q16/40</f>
        <v>8.6</v>
      </c>
      <c r="R17" s="29">
        <f>R16/50</f>
        <v>8.3800000000000008</v>
      </c>
      <c r="S17" s="29">
        <f>S16/60</f>
        <v>8.1666666666666661</v>
      </c>
      <c r="T17" s="29">
        <f>T16/70</f>
        <v>7.628571428571429</v>
      </c>
      <c r="U17" s="29">
        <f>U16/80</f>
        <v>7.375</v>
      </c>
      <c r="V17" s="29">
        <f>V16/90</f>
        <v>7.5666666666666664</v>
      </c>
      <c r="W17" s="28" t="s">
        <v>51</v>
      </c>
      <c r="X17" s="28">
        <v>314</v>
      </c>
      <c r="Y17" s="28">
        <v>535</v>
      </c>
      <c r="Z17" s="28">
        <v>865</v>
      </c>
      <c r="AA17" s="28">
        <v>1070</v>
      </c>
      <c r="AB17" s="28">
        <v>1167</v>
      </c>
      <c r="AC17" s="28"/>
      <c r="AD17" s="28"/>
      <c r="AE17" s="28"/>
      <c r="AF17" s="1"/>
    </row>
    <row r="18" spans="1:32" x14ac:dyDescent="0.45">
      <c r="A18" t="s">
        <v>58</v>
      </c>
      <c r="B18" s="19">
        <v>5</v>
      </c>
      <c r="C18" s="20">
        <v>1</v>
      </c>
      <c r="D18" s="20">
        <v>0</v>
      </c>
      <c r="E18" s="20">
        <v>1</v>
      </c>
      <c r="F18" s="21" t="s">
        <v>24</v>
      </c>
      <c r="G18" s="21"/>
      <c r="H18" s="21"/>
      <c r="I18" s="21"/>
      <c r="J18" s="22">
        <v>1353</v>
      </c>
      <c r="K18" s="23">
        <v>56.09</v>
      </c>
      <c r="L18" s="22">
        <v>2</v>
      </c>
      <c r="M18" s="24">
        <v>2.09</v>
      </c>
      <c r="N18" s="1">
        <v>173</v>
      </c>
      <c r="O18" s="1">
        <v>234</v>
      </c>
      <c r="P18" s="1">
        <v>290</v>
      </c>
      <c r="Q18" s="1">
        <v>374</v>
      </c>
      <c r="R18" s="1">
        <v>501</v>
      </c>
      <c r="S18" s="1">
        <v>545</v>
      </c>
      <c r="T18" s="1">
        <v>667</v>
      </c>
      <c r="U18" s="1">
        <v>728</v>
      </c>
      <c r="V18" s="1">
        <v>889</v>
      </c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t="s">
        <v>59</v>
      </c>
      <c r="B19" s="13"/>
      <c r="C19" s="14"/>
      <c r="D19" s="14"/>
      <c r="E19" s="14"/>
      <c r="F19" s="15"/>
      <c r="G19" s="15"/>
      <c r="H19" s="15"/>
      <c r="I19" s="15"/>
      <c r="J19" s="16"/>
      <c r="K19" s="17"/>
      <c r="L19" s="16"/>
      <c r="M19" s="18"/>
      <c r="N19" s="29">
        <f>N18/10</f>
        <v>17.3</v>
      </c>
      <c r="O19" s="29">
        <f>O18/20</f>
        <v>11.7</v>
      </c>
      <c r="P19" s="29">
        <f>P18/30</f>
        <v>9.6666666666666661</v>
      </c>
      <c r="Q19" s="29">
        <f>Q18/40</f>
        <v>9.35</v>
      </c>
      <c r="R19" s="29">
        <f>R18/50</f>
        <v>10.02</v>
      </c>
      <c r="S19" s="29">
        <f>S18/60</f>
        <v>9.0833333333333339</v>
      </c>
      <c r="T19" s="29">
        <f>T18/70</f>
        <v>9.5285714285714285</v>
      </c>
      <c r="U19" s="29">
        <f>U18/80</f>
        <v>9.1</v>
      </c>
      <c r="V19" s="29">
        <f>V18/90</f>
        <v>9.8777777777777782</v>
      </c>
      <c r="W19" s="28" t="s">
        <v>51</v>
      </c>
      <c r="X19" s="28">
        <v>314</v>
      </c>
      <c r="Y19" s="28">
        <v>535</v>
      </c>
      <c r="Z19" s="28">
        <v>865</v>
      </c>
      <c r="AA19" s="28">
        <v>1070</v>
      </c>
      <c r="AB19" s="28">
        <v>1167</v>
      </c>
      <c r="AC19" s="28"/>
      <c r="AD19" s="28"/>
      <c r="AE19" s="28"/>
      <c r="AF19" s="1"/>
    </row>
    <row r="20" spans="1:32" x14ac:dyDescent="0.45">
      <c r="A20" t="s">
        <v>60</v>
      </c>
      <c r="B20" s="19">
        <v>5</v>
      </c>
      <c r="C20" s="20">
        <v>1</v>
      </c>
      <c r="D20" s="20">
        <v>0</v>
      </c>
      <c r="E20" s="20">
        <v>1</v>
      </c>
      <c r="F20" s="21" t="s">
        <v>24</v>
      </c>
      <c r="G20" s="21"/>
      <c r="H20" s="21"/>
      <c r="I20" s="21"/>
      <c r="J20" s="22">
        <v>1010</v>
      </c>
      <c r="K20" s="23">
        <v>42.02</v>
      </c>
      <c r="L20" s="22">
        <v>1</v>
      </c>
      <c r="M20" s="24">
        <v>2</v>
      </c>
      <c r="N20" s="1">
        <v>106</v>
      </c>
      <c r="O20" s="1">
        <v>191</v>
      </c>
      <c r="P20" s="1">
        <v>247</v>
      </c>
      <c r="Q20" s="1">
        <v>279</v>
      </c>
      <c r="R20" s="1">
        <v>322</v>
      </c>
      <c r="S20" s="1">
        <v>359</v>
      </c>
      <c r="T20" s="1">
        <v>404</v>
      </c>
      <c r="U20" s="1">
        <v>444</v>
      </c>
      <c r="V20" s="1">
        <v>505</v>
      </c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B21" s="13"/>
      <c r="C21" s="14"/>
      <c r="D21" s="14"/>
      <c r="E21" s="14"/>
      <c r="F21" s="15"/>
      <c r="G21" s="15"/>
      <c r="H21" s="15"/>
      <c r="I21" s="15"/>
      <c r="J21" s="16"/>
      <c r="K21" s="17"/>
      <c r="L21" s="16"/>
      <c r="M21" s="18"/>
      <c r="N21" s="29">
        <f>N20/10</f>
        <v>10.6</v>
      </c>
      <c r="O21" s="29">
        <f>O20/20</f>
        <v>9.5500000000000007</v>
      </c>
      <c r="P21" s="29">
        <f>P20/30</f>
        <v>8.2333333333333325</v>
      </c>
      <c r="Q21" s="29">
        <f>Q20/40</f>
        <v>6.9749999999999996</v>
      </c>
      <c r="R21" s="29">
        <f>R20/50</f>
        <v>6.44</v>
      </c>
      <c r="S21" s="29">
        <f>S20/60</f>
        <v>5.9833333333333334</v>
      </c>
      <c r="T21" s="29">
        <f>T20/70</f>
        <v>5.7714285714285714</v>
      </c>
      <c r="U21" s="29">
        <f>U20/80</f>
        <v>5.55</v>
      </c>
      <c r="V21" s="29">
        <f>V20/90</f>
        <v>5.6111111111111107</v>
      </c>
      <c r="W21" s="28" t="s">
        <v>51</v>
      </c>
      <c r="X21" s="28">
        <v>314</v>
      </c>
      <c r="Y21" s="28">
        <v>535</v>
      </c>
      <c r="Z21" s="28">
        <v>865</v>
      </c>
      <c r="AA21" s="28">
        <v>1070</v>
      </c>
      <c r="AB21" s="28">
        <v>1167</v>
      </c>
      <c r="AC21" s="28"/>
      <c r="AD21" s="28"/>
      <c r="AE21" s="28"/>
      <c r="AF21" s="1"/>
    </row>
    <row r="22" spans="1:32" x14ac:dyDescent="0.45">
      <c r="A22" t="s">
        <v>60</v>
      </c>
      <c r="B22" s="19">
        <v>5</v>
      </c>
      <c r="C22" s="20">
        <v>1</v>
      </c>
      <c r="D22" s="20">
        <v>0</v>
      </c>
      <c r="E22" s="20">
        <v>1</v>
      </c>
      <c r="F22" s="21" t="s">
        <v>24</v>
      </c>
      <c r="G22" s="21"/>
      <c r="H22" s="21"/>
      <c r="I22" s="21"/>
      <c r="J22" s="22">
        <v>1197</v>
      </c>
      <c r="K22" s="23">
        <v>49.21</v>
      </c>
      <c r="L22" s="22">
        <v>6</v>
      </c>
      <c r="M22" s="24">
        <v>2.0699999999999998</v>
      </c>
      <c r="N22" s="1">
        <v>138</v>
      </c>
      <c r="O22" s="1">
        <v>202</v>
      </c>
      <c r="P22" s="1">
        <v>247</v>
      </c>
      <c r="Q22" s="1">
        <v>273</v>
      </c>
      <c r="R22" s="1">
        <v>312</v>
      </c>
      <c r="S22" s="1">
        <v>367</v>
      </c>
      <c r="T22" s="1">
        <v>426</v>
      </c>
      <c r="U22" s="1">
        <v>525</v>
      </c>
      <c r="V22" s="1">
        <v>672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B23" s="13"/>
      <c r="C23" s="14"/>
      <c r="D23" s="14"/>
      <c r="E23" s="14"/>
      <c r="F23" s="15"/>
      <c r="G23" s="15"/>
      <c r="H23" s="15"/>
      <c r="I23" s="15"/>
      <c r="J23" s="16"/>
      <c r="K23" s="17"/>
      <c r="L23" s="16"/>
      <c r="M23" s="18"/>
      <c r="N23" s="29">
        <f>N22/10</f>
        <v>13.8</v>
      </c>
      <c r="O23" s="29">
        <f>O22/20</f>
        <v>10.1</v>
      </c>
      <c r="P23" s="29">
        <f>P22/30</f>
        <v>8.2333333333333325</v>
      </c>
      <c r="Q23" s="29">
        <f>Q22/40</f>
        <v>6.8250000000000002</v>
      </c>
      <c r="R23" s="29">
        <f>R22/50</f>
        <v>6.24</v>
      </c>
      <c r="S23" s="29">
        <f>S22/60</f>
        <v>6.1166666666666663</v>
      </c>
      <c r="T23" s="29">
        <f>T22/70</f>
        <v>6.0857142857142854</v>
      </c>
      <c r="U23" s="29">
        <f>U22/80</f>
        <v>6.5625</v>
      </c>
      <c r="V23" s="29">
        <f>V22/90</f>
        <v>7.4666666666666668</v>
      </c>
      <c r="W23" s="28" t="s">
        <v>51</v>
      </c>
      <c r="X23" s="28">
        <v>314</v>
      </c>
      <c r="Y23" s="28">
        <v>535</v>
      </c>
      <c r="Z23" s="28">
        <v>865</v>
      </c>
      <c r="AA23" s="28">
        <v>1070</v>
      </c>
      <c r="AB23" s="28">
        <v>1167</v>
      </c>
      <c r="AC23" s="28"/>
      <c r="AD23" s="28"/>
      <c r="AE23" s="28"/>
      <c r="AF23" s="1"/>
    </row>
    <row r="24" spans="1:32" x14ac:dyDescent="0.45">
      <c r="B24" s="13"/>
      <c r="C24" s="14"/>
      <c r="D24" s="14"/>
      <c r="E24" s="14"/>
      <c r="F24" s="15"/>
      <c r="G24" s="15"/>
      <c r="H24" s="15"/>
      <c r="I24" s="15"/>
      <c r="J24" s="16"/>
      <c r="K24" s="17"/>
      <c r="L24" s="16"/>
      <c r="M24" s="18"/>
      <c r="N24" s="29"/>
      <c r="O24" s="29"/>
      <c r="P24" s="29"/>
      <c r="Q24" s="29"/>
      <c r="R24" s="29"/>
      <c r="S24" s="29"/>
      <c r="T24" s="29"/>
      <c r="U24" s="29"/>
      <c r="V24" s="29"/>
      <c r="W24" s="28"/>
      <c r="X24" s="28"/>
      <c r="Y24" s="28"/>
      <c r="Z24" s="28"/>
      <c r="AA24" s="28"/>
      <c r="AB24" s="28"/>
      <c r="AC24" s="28"/>
      <c r="AD24" s="28"/>
      <c r="AE24" s="28"/>
      <c r="AF24" s="1"/>
    </row>
    <row r="25" spans="1:32" x14ac:dyDescent="0.45">
      <c r="B25" s="7">
        <v>4</v>
      </c>
      <c r="C25" s="8">
        <v>0.4</v>
      </c>
      <c r="D25" s="8">
        <v>50</v>
      </c>
      <c r="E25" s="8">
        <v>1</v>
      </c>
      <c r="F25" s="9"/>
      <c r="G25" s="9">
        <v>1</v>
      </c>
      <c r="H25" s="9"/>
      <c r="I25" s="9"/>
      <c r="J25" s="10">
        <v>1820</v>
      </c>
      <c r="K25" s="11">
        <v>75.2</v>
      </c>
      <c r="L25" s="10">
        <v>4</v>
      </c>
      <c r="M25" s="12">
        <v>2.08</v>
      </c>
      <c r="N25" s="1">
        <v>171</v>
      </c>
      <c r="O25" s="1">
        <v>314</v>
      </c>
      <c r="P25" s="1">
        <v>535</v>
      </c>
      <c r="Q25" s="1">
        <v>865</v>
      </c>
      <c r="R25" s="1">
        <v>1070</v>
      </c>
      <c r="S25" s="1">
        <v>1167</v>
      </c>
      <c r="T25" s="1">
        <v>1216</v>
      </c>
      <c r="U25" s="1">
        <v>1277</v>
      </c>
      <c r="V25" s="1">
        <v>1379</v>
      </c>
      <c r="W25" s="28" t="s">
        <v>52</v>
      </c>
      <c r="X25" s="28">
        <f>O25-N25</f>
        <v>143</v>
      </c>
      <c r="Y25" s="28">
        <f t="shared" ref="Y25:AE25" si="0">P25-O25</f>
        <v>221</v>
      </c>
      <c r="Z25" s="28">
        <f t="shared" si="0"/>
        <v>330</v>
      </c>
      <c r="AA25" s="28">
        <f t="shared" si="0"/>
        <v>205</v>
      </c>
      <c r="AB25" s="28">
        <f t="shared" si="0"/>
        <v>97</v>
      </c>
      <c r="AC25" s="28">
        <f t="shared" si="0"/>
        <v>49</v>
      </c>
      <c r="AD25" s="28">
        <f t="shared" si="0"/>
        <v>61</v>
      </c>
      <c r="AE25" s="28">
        <f t="shared" si="0"/>
        <v>102</v>
      </c>
      <c r="AF25" s="1"/>
    </row>
    <row r="26" spans="1:32" x14ac:dyDescent="0.45">
      <c r="B26" s="13"/>
      <c r="C26" s="14"/>
      <c r="D26" s="14"/>
      <c r="E26" s="14"/>
      <c r="F26" s="15"/>
      <c r="G26" s="15"/>
      <c r="H26" s="15"/>
      <c r="I26" s="15"/>
      <c r="J26" s="16"/>
      <c r="K26" s="17"/>
      <c r="L26" s="16"/>
      <c r="M26" s="18"/>
      <c r="N26" s="6">
        <f>N25/10</f>
        <v>17.100000000000001</v>
      </c>
      <c r="O26" s="6">
        <f>O25/20</f>
        <v>15.7</v>
      </c>
      <c r="P26" s="6">
        <f>P25/30</f>
        <v>17.833333333333332</v>
      </c>
      <c r="Q26" s="6">
        <f>Q25/40</f>
        <v>21.625</v>
      </c>
      <c r="R26" s="6">
        <f>R25/50</f>
        <v>21.4</v>
      </c>
      <c r="S26" s="6">
        <f>S25/60</f>
        <v>19.45</v>
      </c>
      <c r="T26" s="6">
        <f>T25/70</f>
        <v>17.37142857142857</v>
      </c>
      <c r="U26" s="6">
        <f>U25/80</f>
        <v>15.9625</v>
      </c>
      <c r="V26" s="6">
        <f>V25/90</f>
        <v>15.322222222222223</v>
      </c>
      <c r="W26" s="1" t="s">
        <v>42</v>
      </c>
      <c r="X26" s="1">
        <v>17.100000000000001</v>
      </c>
      <c r="Y26" s="1">
        <v>15.7</v>
      </c>
      <c r="Z26" s="1">
        <v>17.833333333333332</v>
      </c>
      <c r="AA26" s="1">
        <v>21.625</v>
      </c>
      <c r="AB26" s="1">
        <v>21.4</v>
      </c>
      <c r="AC26" s="1">
        <v>19.45</v>
      </c>
      <c r="AD26" s="1">
        <v>17.37142857142857</v>
      </c>
      <c r="AE26" s="1">
        <v>15.9625</v>
      </c>
      <c r="AF26" s="1">
        <v>15.322222222222223</v>
      </c>
    </row>
    <row r="27" spans="1:32" x14ac:dyDescent="0.45">
      <c r="B27" s="13">
        <v>4</v>
      </c>
      <c r="C27" s="14">
        <v>0.4</v>
      </c>
      <c r="D27" s="14">
        <v>50</v>
      </c>
      <c r="E27" s="14">
        <v>1</v>
      </c>
      <c r="F27" s="15"/>
      <c r="G27" s="15">
        <v>1</v>
      </c>
      <c r="H27" s="15"/>
      <c r="I27" s="15"/>
      <c r="J27" s="16">
        <v>2008</v>
      </c>
      <c r="K27" s="17">
        <v>83.16</v>
      </c>
      <c r="L27" s="16">
        <v>7</v>
      </c>
      <c r="M27" s="18">
        <v>3.4</v>
      </c>
      <c r="N27" s="1">
        <v>114</v>
      </c>
      <c r="O27" s="1">
        <v>187</v>
      </c>
      <c r="P27" s="1">
        <v>256</v>
      </c>
      <c r="Q27" s="1">
        <v>318</v>
      </c>
      <c r="R27" s="1">
        <v>382</v>
      </c>
      <c r="S27" s="1">
        <v>473</v>
      </c>
      <c r="T27" s="1">
        <v>562</v>
      </c>
      <c r="U27" s="1">
        <v>822</v>
      </c>
      <c r="V27" s="1">
        <v>1538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B28" s="13"/>
      <c r="C28" s="14"/>
      <c r="D28" s="14"/>
      <c r="E28" s="14"/>
      <c r="F28" s="15"/>
      <c r="G28" s="15"/>
      <c r="H28" s="15"/>
      <c r="I28" s="15"/>
      <c r="J28" s="16"/>
      <c r="K28" s="17"/>
      <c r="L28" s="16"/>
      <c r="M28" s="18"/>
      <c r="N28" s="6">
        <f>N27/10</f>
        <v>11.4</v>
      </c>
      <c r="O28" s="6">
        <f>O27/20</f>
        <v>9.35</v>
      </c>
      <c r="P28" s="6">
        <f>P27/30</f>
        <v>8.5333333333333332</v>
      </c>
      <c r="Q28" s="6">
        <f>Q27/40</f>
        <v>7.95</v>
      </c>
      <c r="R28" s="6">
        <f>R27/50</f>
        <v>7.64</v>
      </c>
      <c r="S28" s="6">
        <f>S27/60</f>
        <v>7.8833333333333337</v>
      </c>
      <c r="T28" s="6">
        <f>T27/70</f>
        <v>8.0285714285714285</v>
      </c>
      <c r="U28" s="6">
        <f>U27/80</f>
        <v>10.275</v>
      </c>
      <c r="V28" s="6">
        <f>V27/90</f>
        <v>17.088888888888889</v>
      </c>
      <c r="W28" s="1" t="s">
        <v>42</v>
      </c>
      <c r="X28" s="1">
        <v>11.4</v>
      </c>
      <c r="Y28" s="1">
        <v>9.35</v>
      </c>
      <c r="Z28" s="1">
        <v>8.5333333333333332</v>
      </c>
      <c r="AA28" s="1">
        <v>7.95</v>
      </c>
      <c r="AB28" s="1">
        <v>7.64</v>
      </c>
      <c r="AC28" s="1">
        <v>7.8833333333333337</v>
      </c>
      <c r="AD28" s="1">
        <v>8.0285714285714285</v>
      </c>
      <c r="AE28" s="1">
        <v>10.275</v>
      </c>
      <c r="AF28" s="1">
        <v>17.088888888888889</v>
      </c>
    </row>
    <row r="29" spans="1:32" x14ac:dyDescent="0.45">
      <c r="B29" s="19">
        <v>4</v>
      </c>
      <c r="C29" s="20">
        <v>0.4</v>
      </c>
      <c r="D29" s="20">
        <v>50</v>
      </c>
      <c r="E29" s="20">
        <v>5</v>
      </c>
      <c r="F29" s="21"/>
      <c r="G29" s="21">
        <v>1</v>
      </c>
      <c r="H29" s="21"/>
      <c r="I29" s="21"/>
      <c r="J29" s="22">
        <v>863</v>
      </c>
      <c r="K29" s="23">
        <v>23</v>
      </c>
      <c r="L29" s="22">
        <v>2</v>
      </c>
      <c r="M29" s="24">
        <v>2.08</v>
      </c>
      <c r="N29" s="1">
        <v>54</v>
      </c>
      <c r="O29" s="1">
        <v>108</v>
      </c>
      <c r="P29" s="1">
        <v>147</v>
      </c>
      <c r="Q29" s="1">
        <v>194</v>
      </c>
      <c r="R29" s="1">
        <v>212</v>
      </c>
      <c r="S29" s="1">
        <v>242</v>
      </c>
      <c r="T29" s="1">
        <v>258</v>
      </c>
      <c r="U29" s="1">
        <v>313</v>
      </c>
      <c r="V29" s="1">
        <v>358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B30" s="13"/>
      <c r="C30" s="14"/>
      <c r="D30" s="14"/>
      <c r="E30" s="14"/>
      <c r="F30" s="15"/>
      <c r="G30" s="15"/>
      <c r="H30" s="15"/>
      <c r="I30" s="15"/>
      <c r="J30" s="16"/>
      <c r="K30" s="17"/>
      <c r="L30" s="16"/>
      <c r="M30" s="18"/>
      <c r="N30" s="6">
        <f>N29/10</f>
        <v>5.4</v>
      </c>
      <c r="O30" s="6">
        <f>O29/20</f>
        <v>5.4</v>
      </c>
      <c r="P30" s="6">
        <f>P29/30</f>
        <v>4.9000000000000004</v>
      </c>
      <c r="Q30" s="6">
        <f>Q29/40</f>
        <v>4.8499999999999996</v>
      </c>
      <c r="R30" s="6">
        <f>R29/50</f>
        <v>4.24</v>
      </c>
      <c r="S30" s="6">
        <f>S29/60</f>
        <v>4.0333333333333332</v>
      </c>
      <c r="T30" s="6">
        <f>T29/70</f>
        <v>3.6857142857142855</v>
      </c>
      <c r="U30" s="6">
        <f>U29/80</f>
        <v>3.9125000000000001</v>
      </c>
      <c r="V30" s="6">
        <f>V29/90</f>
        <v>3.9777777777777779</v>
      </c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B31" s="7">
        <v>4</v>
      </c>
      <c r="C31" s="8">
        <v>0.4</v>
      </c>
      <c r="D31" s="8">
        <v>25</v>
      </c>
      <c r="E31" s="8">
        <v>1</v>
      </c>
      <c r="F31" s="9"/>
      <c r="G31" s="9"/>
      <c r="H31" s="9">
        <v>2</v>
      </c>
      <c r="I31" s="9"/>
      <c r="J31" s="10">
        <v>1154</v>
      </c>
      <c r="K31" s="11">
        <v>48.02</v>
      </c>
      <c r="L31" s="10">
        <v>49</v>
      </c>
      <c r="M31" s="12">
        <v>3.72</v>
      </c>
      <c r="N31" s="1">
        <v>259</v>
      </c>
      <c r="O31" s="1">
        <v>311</v>
      </c>
      <c r="P31" s="1">
        <v>395</v>
      </c>
      <c r="Q31" s="1">
        <v>555</v>
      </c>
      <c r="R31" s="1">
        <v>858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B32" s="13"/>
      <c r="C32" s="14"/>
      <c r="D32" s="14"/>
      <c r="E32" s="14"/>
      <c r="F32" s="15"/>
      <c r="G32" s="15"/>
      <c r="H32" s="15"/>
      <c r="I32" s="15"/>
      <c r="J32" s="16"/>
      <c r="K32" s="17"/>
      <c r="L32" s="16"/>
      <c r="M32" s="18"/>
      <c r="N32" s="6">
        <f>N31/10</f>
        <v>25.9</v>
      </c>
      <c r="O32" s="6">
        <f>O31/20</f>
        <v>15.55</v>
      </c>
      <c r="P32" s="6">
        <f>P31/30</f>
        <v>13.166666666666666</v>
      </c>
      <c r="Q32" s="6">
        <f>Q31/40</f>
        <v>13.875</v>
      </c>
      <c r="R32" s="6">
        <f>R31/50</f>
        <v>17.16</v>
      </c>
      <c r="S32" s="1"/>
      <c r="T32" s="1"/>
      <c r="U32" s="1"/>
      <c r="V32" s="1"/>
      <c r="W32" s="1" t="s">
        <v>43</v>
      </c>
      <c r="X32" s="1">
        <v>25.9</v>
      </c>
      <c r="Y32" s="1">
        <v>15.55</v>
      </c>
      <c r="Z32" s="1">
        <v>13.166666666666666</v>
      </c>
      <c r="AA32" s="1">
        <v>13.875</v>
      </c>
      <c r="AB32" s="1">
        <v>17.16</v>
      </c>
      <c r="AC32" s="1"/>
      <c r="AD32" s="1"/>
      <c r="AE32" s="1"/>
      <c r="AF32" s="1"/>
    </row>
    <row r="33" spans="2:32" x14ac:dyDescent="0.45">
      <c r="B33" s="13">
        <v>4</v>
      </c>
      <c r="C33" s="14">
        <v>0.4</v>
      </c>
      <c r="D33" s="14">
        <v>25</v>
      </c>
      <c r="E33" s="14">
        <v>1</v>
      </c>
      <c r="F33" s="15"/>
      <c r="G33" s="15"/>
      <c r="H33" s="15">
        <v>2</v>
      </c>
      <c r="I33" s="15"/>
      <c r="J33" s="16">
        <v>1003</v>
      </c>
      <c r="K33" s="17">
        <v>41.19</v>
      </c>
      <c r="L33" s="16">
        <v>43</v>
      </c>
      <c r="M33" s="18">
        <v>2.91</v>
      </c>
      <c r="N33" s="1">
        <v>114</v>
      </c>
      <c r="O33" s="1">
        <v>173</v>
      </c>
      <c r="P33" s="1">
        <v>236</v>
      </c>
      <c r="Q33" s="1">
        <v>305</v>
      </c>
      <c r="R33" s="1">
        <v>465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45">
      <c r="B34" s="13"/>
      <c r="C34" s="14"/>
      <c r="D34" s="14"/>
      <c r="E34" s="14"/>
      <c r="F34" s="15"/>
      <c r="G34" s="15"/>
      <c r="H34" s="15"/>
      <c r="I34" s="15"/>
      <c r="J34" s="16"/>
      <c r="K34" s="17"/>
      <c r="L34" s="16"/>
      <c r="M34" s="18"/>
      <c r="N34" s="6">
        <f>N33/10</f>
        <v>11.4</v>
      </c>
      <c r="O34" s="6">
        <f>O33/20</f>
        <v>8.65</v>
      </c>
      <c r="P34" s="6">
        <f>P33/30</f>
        <v>7.8666666666666663</v>
      </c>
      <c r="Q34" s="6">
        <f>Q33/40</f>
        <v>7.625</v>
      </c>
      <c r="R34" s="6">
        <f>R33/50</f>
        <v>9.3000000000000007</v>
      </c>
      <c r="S34" s="1"/>
      <c r="T34" s="1"/>
      <c r="U34" s="1"/>
      <c r="V34" s="1"/>
      <c r="W34" s="1" t="s">
        <v>43</v>
      </c>
      <c r="X34" s="1">
        <v>11.4</v>
      </c>
      <c r="Y34" s="1">
        <v>8.65</v>
      </c>
      <c r="Z34" s="1">
        <v>7.8666666666666663</v>
      </c>
      <c r="AA34" s="1">
        <v>7.625</v>
      </c>
      <c r="AB34" s="1">
        <v>9.3000000000000007</v>
      </c>
      <c r="AC34" s="1"/>
      <c r="AD34" s="1"/>
      <c r="AE34" s="1"/>
      <c r="AF34" s="1"/>
    </row>
    <row r="35" spans="2:32" x14ac:dyDescent="0.45">
      <c r="B35" s="19">
        <v>4</v>
      </c>
      <c r="C35" s="20">
        <v>0.4</v>
      </c>
      <c r="D35" s="20">
        <v>25</v>
      </c>
      <c r="E35" s="20">
        <v>5</v>
      </c>
      <c r="F35" s="21"/>
      <c r="G35" s="21"/>
      <c r="H35" s="21">
        <v>2</v>
      </c>
      <c r="I35" s="21"/>
      <c r="J35" s="22">
        <v>961</v>
      </c>
      <c r="K35" s="23">
        <v>40.21</v>
      </c>
      <c r="L35" s="22">
        <v>3</v>
      </c>
      <c r="M35" s="24">
        <v>2.12</v>
      </c>
      <c r="N35" s="1">
        <v>27</v>
      </c>
      <c r="O35" s="1">
        <v>76</v>
      </c>
      <c r="P35" s="1">
        <v>113</v>
      </c>
      <c r="Q35" s="1">
        <v>153</v>
      </c>
      <c r="R35" s="1">
        <v>181</v>
      </c>
      <c r="S35" s="1">
        <v>208</v>
      </c>
      <c r="T35" s="1">
        <v>258</v>
      </c>
      <c r="U35" s="1">
        <v>289</v>
      </c>
      <c r="V35" s="1">
        <v>338</v>
      </c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x14ac:dyDescent="0.45">
      <c r="B36" s="13"/>
      <c r="C36" s="14"/>
      <c r="D36" s="14"/>
      <c r="E36" s="14"/>
      <c r="F36" s="15"/>
      <c r="G36" s="15"/>
      <c r="H36" s="15"/>
      <c r="I36" s="15"/>
      <c r="J36" s="16"/>
      <c r="K36" s="17"/>
      <c r="L36" s="16"/>
      <c r="M36" s="18"/>
      <c r="N36" s="6">
        <f>N35/10</f>
        <v>2.7</v>
      </c>
      <c r="O36" s="6">
        <f>O35/20</f>
        <v>3.8</v>
      </c>
      <c r="P36" s="6">
        <f>P35/30</f>
        <v>3.7666666666666666</v>
      </c>
      <c r="Q36" s="6">
        <f>Q35/40</f>
        <v>3.8250000000000002</v>
      </c>
      <c r="R36" s="6">
        <f>R35/50</f>
        <v>3.62</v>
      </c>
      <c r="S36" s="6">
        <f>S35/60</f>
        <v>3.4666666666666668</v>
      </c>
      <c r="T36" s="6">
        <f>T35/70</f>
        <v>3.6857142857142855</v>
      </c>
      <c r="U36" s="6">
        <f>U35/80</f>
        <v>3.6124999999999998</v>
      </c>
      <c r="V36" s="6">
        <f>V35/90</f>
        <v>3.7555555555555555</v>
      </c>
      <c r="W36" s="1"/>
      <c r="X36" s="1">
        <v>2.7</v>
      </c>
      <c r="Y36" s="1">
        <v>3.8</v>
      </c>
      <c r="Z36" s="1">
        <v>3.7666666666666666</v>
      </c>
      <c r="AA36" s="1">
        <v>3.8250000000000002</v>
      </c>
      <c r="AB36" s="1">
        <v>3.62</v>
      </c>
      <c r="AC36" s="1">
        <v>3.4666666666666668</v>
      </c>
      <c r="AD36" s="1">
        <v>3.6857142857142855</v>
      </c>
      <c r="AE36" s="1">
        <v>3.6124999999999998</v>
      </c>
      <c r="AF36" s="1">
        <v>3.7555555555555555</v>
      </c>
    </row>
    <row r="37" spans="2:32" x14ac:dyDescent="0.45">
      <c r="B37" s="13">
        <v>4</v>
      </c>
      <c r="C37" s="14">
        <v>0.4</v>
      </c>
      <c r="D37" s="14">
        <v>50</v>
      </c>
      <c r="E37" s="14">
        <v>1</v>
      </c>
      <c r="F37" s="15"/>
      <c r="G37" s="15"/>
      <c r="H37" s="15">
        <v>2</v>
      </c>
      <c r="I37" s="15"/>
      <c r="J37" s="16">
        <v>1246</v>
      </c>
      <c r="K37" s="17">
        <v>51.22</v>
      </c>
      <c r="L37" s="16">
        <v>53</v>
      </c>
      <c r="M37" s="18">
        <v>6.28</v>
      </c>
      <c r="N37" s="1">
        <v>307</v>
      </c>
      <c r="O37" s="1">
        <v>520</v>
      </c>
      <c r="P37" s="1">
        <v>652</v>
      </c>
      <c r="Q37" s="1">
        <v>719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x14ac:dyDescent="0.45">
      <c r="B38" s="13"/>
      <c r="C38" s="14"/>
      <c r="D38" s="14"/>
      <c r="E38" s="14"/>
      <c r="F38" s="15"/>
      <c r="G38" s="15"/>
      <c r="H38" s="15"/>
      <c r="I38" s="15"/>
      <c r="J38" s="16"/>
      <c r="K38" s="17"/>
      <c r="L38" s="16"/>
      <c r="M38" s="18"/>
      <c r="N38" s="6">
        <f>N37/10</f>
        <v>30.7</v>
      </c>
      <c r="O38" s="6">
        <f>O37/20</f>
        <v>26</v>
      </c>
      <c r="P38" s="6">
        <f>P37/30</f>
        <v>21.733333333333334</v>
      </c>
      <c r="Q38" s="6">
        <f>Q37/40</f>
        <v>17.975000000000001</v>
      </c>
      <c r="R38" s="1"/>
      <c r="S38" s="1"/>
      <c r="T38" s="1"/>
      <c r="U38" s="1"/>
      <c r="V38" s="1"/>
      <c r="W38" s="1" t="s">
        <v>44</v>
      </c>
      <c r="X38" s="6">
        <v>30.7</v>
      </c>
      <c r="Y38" s="6">
        <v>26</v>
      </c>
      <c r="Z38" s="6">
        <v>21.733333333333334</v>
      </c>
      <c r="AA38" s="6">
        <v>17.975000000000001</v>
      </c>
      <c r="AB38" s="1"/>
      <c r="AC38" s="1"/>
      <c r="AD38" s="1"/>
      <c r="AE38" s="1"/>
      <c r="AF38" s="1"/>
    </row>
    <row r="39" spans="2:32" x14ac:dyDescent="0.45">
      <c r="B39" s="7">
        <v>4</v>
      </c>
      <c r="C39" s="8">
        <v>0.4</v>
      </c>
      <c r="D39" s="8">
        <v>50</v>
      </c>
      <c r="E39" s="8">
        <v>1</v>
      </c>
      <c r="F39" s="9"/>
      <c r="G39" s="9"/>
      <c r="H39" s="9"/>
      <c r="I39" s="9">
        <v>3</v>
      </c>
      <c r="J39" s="10">
        <v>1048</v>
      </c>
      <c r="K39" s="11">
        <v>43.16</v>
      </c>
      <c r="L39" s="10">
        <v>34</v>
      </c>
      <c r="M39" s="12">
        <v>3.2</v>
      </c>
      <c r="N39" s="1">
        <v>172</v>
      </c>
      <c r="O39" s="1">
        <v>256</v>
      </c>
      <c r="P39" s="1">
        <v>304</v>
      </c>
      <c r="Q39" s="1">
        <v>333</v>
      </c>
      <c r="R39" s="1">
        <v>457</v>
      </c>
      <c r="S39" s="1">
        <v>637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x14ac:dyDescent="0.45">
      <c r="B40" s="13"/>
      <c r="C40" s="14"/>
      <c r="D40" s="14"/>
      <c r="E40" s="14"/>
      <c r="F40" s="15"/>
      <c r="G40" s="15"/>
      <c r="H40" s="15"/>
      <c r="I40" s="15"/>
      <c r="J40" s="16"/>
      <c r="K40" s="17"/>
      <c r="L40" s="16"/>
      <c r="M40" s="18"/>
      <c r="N40" s="6">
        <f>N39/10</f>
        <v>17.2</v>
      </c>
      <c r="O40" s="6">
        <f>O39/20</f>
        <v>12.8</v>
      </c>
      <c r="P40" s="6">
        <f>P39/30</f>
        <v>10.133333333333333</v>
      </c>
      <c r="Q40" s="6">
        <f>Q39/40</f>
        <v>8.3249999999999993</v>
      </c>
      <c r="R40" s="6">
        <f>R39/50</f>
        <v>9.14</v>
      </c>
      <c r="S40" s="6">
        <f>S39/60</f>
        <v>10.616666666666667</v>
      </c>
      <c r="T40" s="1"/>
      <c r="U40" s="1"/>
      <c r="V40" s="1"/>
      <c r="W40" s="1" t="s">
        <v>44</v>
      </c>
      <c r="X40" s="1">
        <v>17.2</v>
      </c>
      <c r="Y40" s="1">
        <v>12.8</v>
      </c>
      <c r="Z40" s="1">
        <v>10.133333333333333</v>
      </c>
      <c r="AA40" s="1">
        <v>8.3249999999999993</v>
      </c>
      <c r="AB40" s="1">
        <v>9.14</v>
      </c>
      <c r="AC40" s="1">
        <v>10.616666666666667</v>
      </c>
      <c r="AD40" s="1"/>
      <c r="AE40" s="1"/>
      <c r="AF40" s="1"/>
    </row>
    <row r="41" spans="2:32" x14ac:dyDescent="0.45">
      <c r="B41" s="13">
        <v>4</v>
      </c>
      <c r="C41" s="14">
        <v>0.4</v>
      </c>
      <c r="D41" s="14">
        <v>50</v>
      </c>
      <c r="E41" s="14">
        <v>1</v>
      </c>
      <c r="F41" s="15"/>
      <c r="G41" s="15"/>
      <c r="H41" s="15"/>
      <c r="I41" s="15">
        <v>3</v>
      </c>
      <c r="J41" s="16">
        <v>1206</v>
      </c>
      <c r="K41" s="17">
        <v>50.06</v>
      </c>
      <c r="L41" s="16">
        <v>13</v>
      </c>
      <c r="M41" s="18">
        <v>3.24</v>
      </c>
      <c r="N41" s="1">
        <v>179</v>
      </c>
      <c r="O41" s="1">
        <v>257</v>
      </c>
      <c r="P41" s="1">
        <v>291</v>
      </c>
      <c r="Q41" s="1">
        <v>326</v>
      </c>
      <c r="R41" s="1">
        <v>396</v>
      </c>
      <c r="S41" s="1">
        <v>444</v>
      </c>
      <c r="T41" s="1">
        <v>584</v>
      </c>
      <c r="U41" s="1">
        <v>688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x14ac:dyDescent="0.45">
      <c r="B42" s="13"/>
      <c r="C42" s="14"/>
      <c r="D42" s="14"/>
      <c r="E42" s="14"/>
      <c r="F42" s="15"/>
      <c r="G42" s="15"/>
      <c r="H42" s="15"/>
      <c r="I42" s="15"/>
      <c r="J42" s="16"/>
      <c r="K42" s="17"/>
      <c r="L42" s="16"/>
      <c r="M42" s="18"/>
      <c r="N42" s="6">
        <f>N41/10</f>
        <v>17.899999999999999</v>
      </c>
      <c r="O42" s="6">
        <f>O41/20</f>
        <v>12.85</v>
      </c>
      <c r="P42" s="6">
        <f>P41/30</f>
        <v>9.6999999999999993</v>
      </c>
      <c r="Q42" s="6">
        <f>Q41/40</f>
        <v>8.15</v>
      </c>
      <c r="R42" s="6">
        <f>R41/50</f>
        <v>7.92</v>
      </c>
      <c r="S42" s="6">
        <f>S41/60</f>
        <v>7.4</v>
      </c>
      <c r="T42" s="6">
        <f>T41/70</f>
        <v>8.3428571428571434</v>
      </c>
      <c r="U42" s="6">
        <f>U41/80</f>
        <v>8.6</v>
      </c>
      <c r="V42" s="1"/>
      <c r="W42" s="1" t="s">
        <v>44</v>
      </c>
      <c r="X42" s="1">
        <v>17.899999999999999</v>
      </c>
      <c r="Y42" s="1">
        <v>12.85</v>
      </c>
      <c r="Z42" s="1">
        <v>9.6999999999999993</v>
      </c>
      <c r="AA42" s="1">
        <v>8.15</v>
      </c>
      <c r="AB42" s="1">
        <v>7.92</v>
      </c>
      <c r="AC42" s="1">
        <v>7.4</v>
      </c>
      <c r="AD42" s="1">
        <v>8.3428571428571434</v>
      </c>
      <c r="AE42" s="1">
        <v>8.6</v>
      </c>
      <c r="AF42" s="1"/>
    </row>
    <row r="43" spans="2:32" x14ac:dyDescent="0.45">
      <c r="B43" s="19">
        <v>4</v>
      </c>
      <c r="C43" s="20">
        <v>0.4</v>
      </c>
      <c r="D43" s="20">
        <v>50</v>
      </c>
      <c r="E43" s="20">
        <v>5</v>
      </c>
      <c r="F43" s="21"/>
      <c r="G43" s="21"/>
      <c r="H43" s="21"/>
      <c r="I43" s="21">
        <v>3</v>
      </c>
      <c r="J43" s="22">
        <v>1066</v>
      </c>
      <c r="K43" s="23">
        <v>44.1</v>
      </c>
      <c r="L43" s="22">
        <v>11</v>
      </c>
      <c r="M43" s="24">
        <v>2.16</v>
      </c>
      <c r="N43" s="1">
        <v>66</v>
      </c>
      <c r="O43" s="1">
        <v>141</v>
      </c>
      <c r="P43" s="1">
        <v>163</v>
      </c>
      <c r="Q43" s="1">
        <v>215</v>
      </c>
      <c r="R43" s="1">
        <v>240</v>
      </c>
      <c r="S43" s="1">
        <v>263</v>
      </c>
      <c r="T43" s="1">
        <v>341</v>
      </c>
      <c r="U43" s="1">
        <v>457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x14ac:dyDescent="0.45">
      <c r="B44" s="14"/>
      <c r="C44" s="14"/>
      <c r="D44" s="14"/>
      <c r="E44" s="14"/>
      <c r="F44" s="15"/>
      <c r="G44" s="15"/>
      <c r="H44" s="15"/>
      <c r="I44" s="15"/>
      <c r="J44" s="16"/>
      <c r="K44" s="17"/>
      <c r="L44" s="16"/>
      <c r="M44" s="16"/>
      <c r="N44" s="6">
        <f>N43/10</f>
        <v>6.6</v>
      </c>
      <c r="O44" s="6">
        <f>O43/20</f>
        <v>7.05</v>
      </c>
      <c r="P44" s="6">
        <f>P43/30</f>
        <v>5.4333333333333336</v>
      </c>
      <c r="Q44" s="6">
        <f>Q43/40</f>
        <v>5.375</v>
      </c>
      <c r="R44" s="6">
        <f>R43/50</f>
        <v>4.8</v>
      </c>
      <c r="S44" s="6">
        <f>S43/60</f>
        <v>4.3833333333333337</v>
      </c>
      <c r="T44" s="6">
        <f>T43/70</f>
        <v>4.871428571428571</v>
      </c>
      <c r="U44" s="6">
        <f>U43/80</f>
        <v>5.7125000000000004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abSelected="1" workbookViewId="0">
      <selection activeCell="K34" sqref="K34"/>
    </sheetView>
  </sheetViews>
  <sheetFormatPr defaultRowHeight="14.25" x14ac:dyDescent="0.45"/>
  <cols>
    <col min="2" max="2" width="11.73046875" customWidth="1"/>
    <col min="9" max="9" width="12.1328125" customWidth="1"/>
    <col min="10" max="10" width="11.46484375" customWidth="1"/>
    <col min="19" max="19" width="13.265625" customWidth="1"/>
  </cols>
  <sheetData>
    <row r="1" spans="1:29" ht="14.65" thickBot="1" x14ac:dyDescent="0.5">
      <c r="B1" s="4" t="s">
        <v>1</v>
      </c>
      <c r="C1" s="4" t="s">
        <v>2</v>
      </c>
      <c r="D1" s="4" t="s">
        <v>62</v>
      </c>
      <c r="E1" s="4" t="s">
        <v>11</v>
      </c>
      <c r="F1" s="3" t="s">
        <v>67</v>
      </c>
      <c r="G1" s="5" t="s">
        <v>6</v>
      </c>
      <c r="H1" s="6" t="s">
        <v>54</v>
      </c>
      <c r="I1" s="5" t="s">
        <v>7</v>
      </c>
      <c r="J1" s="5" t="s">
        <v>8</v>
      </c>
      <c r="K1" s="1" t="s">
        <v>38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37</v>
      </c>
      <c r="Q1" s="1" t="s">
        <v>34</v>
      </c>
      <c r="R1" s="1" t="s">
        <v>36</v>
      </c>
      <c r="S1" s="1" t="s">
        <v>35</v>
      </c>
      <c r="T1" s="25" t="s">
        <v>66</v>
      </c>
      <c r="U1" s="25"/>
      <c r="V1" s="25"/>
      <c r="W1" s="25"/>
      <c r="X1" s="25"/>
      <c r="Y1" s="25"/>
      <c r="Z1" s="25"/>
      <c r="AA1" s="25"/>
      <c r="AB1" s="25"/>
      <c r="AC1" s="1"/>
    </row>
    <row r="2" spans="1:29" x14ac:dyDescent="0.45">
      <c r="A2" t="s">
        <v>61</v>
      </c>
      <c r="B2" s="82">
        <v>5</v>
      </c>
      <c r="C2" s="83">
        <v>1</v>
      </c>
      <c r="D2" s="83">
        <v>8</v>
      </c>
      <c r="E2" s="83">
        <v>1</v>
      </c>
      <c r="F2" s="53" t="s">
        <v>24</v>
      </c>
      <c r="G2" s="87">
        <v>1047</v>
      </c>
      <c r="H2" s="90">
        <v>43.15</v>
      </c>
      <c r="I2" s="87">
        <v>3</v>
      </c>
      <c r="J2" s="87">
        <v>2.33</v>
      </c>
      <c r="K2" s="45">
        <v>125</v>
      </c>
      <c r="L2" s="45">
        <v>203</v>
      </c>
      <c r="M2" s="45">
        <v>250</v>
      </c>
      <c r="N2" s="45">
        <v>281</v>
      </c>
      <c r="O2" s="45">
        <v>351</v>
      </c>
      <c r="P2" s="45">
        <v>400</v>
      </c>
      <c r="Q2" s="45">
        <v>449</v>
      </c>
      <c r="R2" s="45">
        <v>504</v>
      </c>
      <c r="S2" s="45">
        <v>577</v>
      </c>
      <c r="T2" s="94"/>
      <c r="U2" s="47"/>
      <c r="V2" s="47"/>
      <c r="W2" s="47"/>
      <c r="X2" s="47"/>
      <c r="Y2" s="47"/>
      <c r="Z2" s="47"/>
      <c r="AA2" s="47"/>
      <c r="AB2" s="47"/>
      <c r="AC2" s="1"/>
    </row>
    <row r="3" spans="1:29" x14ac:dyDescent="0.45">
      <c r="B3" s="84"/>
      <c r="C3" s="85"/>
      <c r="D3" s="85"/>
      <c r="E3" s="85"/>
      <c r="F3" s="50"/>
      <c r="G3" s="85"/>
      <c r="H3" s="91"/>
      <c r="I3" s="85"/>
      <c r="J3" s="85"/>
      <c r="K3" s="23">
        <f>K2/10</f>
        <v>12.5</v>
      </c>
      <c r="L3" s="23">
        <f>L2/20</f>
        <v>10.15</v>
      </c>
      <c r="M3" s="23">
        <f>M2/30</f>
        <v>8.3333333333333339</v>
      </c>
      <c r="N3" s="23">
        <f>N2/40</f>
        <v>7.0250000000000004</v>
      </c>
      <c r="O3" s="23">
        <f>O2/50</f>
        <v>7.02</v>
      </c>
      <c r="P3" s="23">
        <f>P2/60</f>
        <v>6.666666666666667</v>
      </c>
      <c r="Q3" s="23">
        <f>Q2/70</f>
        <v>6.4142857142857146</v>
      </c>
      <c r="R3" s="23">
        <f>R2/80</f>
        <v>6.3</v>
      </c>
      <c r="S3" s="23">
        <f>S2/90</f>
        <v>6.4111111111111114</v>
      </c>
      <c r="T3" s="95">
        <f>AVERAGE(K3:S3)</f>
        <v>7.8689329805996477</v>
      </c>
      <c r="U3" s="25"/>
      <c r="V3" s="25"/>
      <c r="W3" s="25"/>
      <c r="X3" s="25"/>
      <c r="Y3" s="25"/>
      <c r="Z3" s="25"/>
      <c r="AA3" s="25"/>
      <c r="AB3" s="25"/>
      <c r="AC3" s="1">
        <v>9.4</v>
      </c>
    </row>
    <row r="4" spans="1:29" x14ac:dyDescent="0.45">
      <c r="A4" t="s">
        <v>61</v>
      </c>
      <c r="B4" s="86">
        <v>5</v>
      </c>
      <c r="C4" s="87">
        <v>1</v>
      </c>
      <c r="D4" s="87">
        <v>8</v>
      </c>
      <c r="E4" s="87">
        <v>1</v>
      </c>
      <c r="F4" s="54" t="s">
        <v>24</v>
      </c>
      <c r="G4" s="87">
        <v>1168</v>
      </c>
      <c r="H4" s="90">
        <v>48.16</v>
      </c>
      <c r="I4" s="87">
        <v>1</v>
      </c>
      <c r="J4" s="87">
        <v>2.1800000000000002</v>
      </c>
      <c r="K4" s="45">
        <v>177</v>
      </c>
      <c r="L4" s="45">
        <v>297</v>
      </c>
      <c r="M4" s="45">
        <v>394</v>
      </c>
      <c r="N4" s="45">
        <v>473</v>
      </c>
      <c r="O4" s="45">
        <v>528</v>
      </c>
      <c r="P4" s="45">
        <v>553</v>
      </c>
      <c r="Q4" s="45">
        <v>606</v>
      </c>
      <c r="R4" s="45">
        <v>694</v>
      </c>
      <c r="S4" s="45">
        <v>752</v>
      </c>
      <c r="T4" s="96"/>
      <c r="U4" s="47"/>
      <c r="V4" s="47"/>
      <c r="W4" s="47"/>
      <c r="X4" s="47"/>
      <c r="Y4" s="47"/>
      <c r="Z4" s="47"/>
      <c r="AA4" s="47"/>
      <c r="AB4" s="47"/>
      <c r="AC4" s="1"/>
    </row>
    <row r="5" spans="1:29" x14ac:dyDescent="0.45">
      <c r="B5" s="84"/>
      <c r="C5" s="85"/>
      <c r="D5" s="85"/>
      <c r="E5" s="85"/>
      <c r="F5" s="50"/>
      <c r="G5" s="85"/>
      <c r="H5" s="91"/>
      <c r="I5" s="85"/>
      <c r="J5" s="85"/>
      <c r="K5" s="23">
        <f>K4/10</f>
        <v>17.7</v>
      </c>
      <c r="L5" s="23">
        <f>L4/20</f>
        <v>14.85</v>
      </c>
      <c r="M5" s="23">
        <f>M4/30</f>
        <v>13.133333333333333</v>
      </c>
      <c r="N5" s="23">
        <f>N4/40</f>
        <v>11.824999999999999</v>
      </c>
      <c r="O5" s="23">
        <f>O4/50</f>
        <v>10.56</v>
      </c>
      <c r="P5" s="23">
        <f>P4/60</f>
        <v>9.2166666666666668</v>
      </c>
      <c r="Q5" s="23">
        <f>Q4/70</f>
        <v>8.6571428571428566</v>
      </c>
      <c r="R5" s="23">
        <f>R4/80</f>
        <v>8.6750000000000007</v>
      </c>
      <c r="S5" s="23">
        <f>S4/90</f>
        <v>8.3555555555555561</v>
      </c>
      <c r="T5" s="95">
        <f>AVERAGE(K5:S5)</f>
        <v>11.441410934744267</v>
      </c>
      <c r="U5" s="25"/>
      <c r="V5" s="25"/>
      <c r="W5" s="25"/>
      <c r="X5" s="25"/>
      <c r="Y5" s="25"/>
      <c r="Z5" s="25"/>
      <c r="AA5" s="25"/>
      <c r="AB5" s="25"/>
      <c r="AC5" s="1">
        <v>11.733333333333333</v>
      </c>
    </row>
    <row r="6" spans="1:29" x14ac:dyDescent="0.45">
      <c r="A6" t="s">
        <v>61</v>
      </c>
      <c r="B6" s="86">
        <v>4</v>
      </c>
      <c r="C6" s="87">
        <v>1</v>
      </c>
      <c r="D6" s="87">
        <v>8</v>
      </c>
      <c r="E6" s="87">
        <v>1</v>
      </c>
      <c r="F6" s="54" t="s">
        <v>24</v>
      </c>
      <c r="G6" s="87">
        <v>1138</v>
      </c>
      <c r="H6" s="90">
        <v>47.1</v>
      </c>
      <c r="I6" s="87">
        <v>1</v>
      </c>
      <c r="J6" s="87">
        <v>2.0499999999999998</v>
      </c>
      <c r="K6" s="45">
        <v>185</v>
      </c>
      <c r="L6" s="45">
        <v>238</v>
      </c>
      <c r="M6" s="45">
        <v>286</v>
      </c>
      <c r="N6" s="45">
        <v>341</v>
      </c>
      <c r="O6" s="45">
        <v>383</v>
      </c>
      <c r="P6" s="45">
        <v>418</v>
      </c>
      <c r="Q6" s="45">
        <v>481</v>
      </c>
      <c r="R6" s="45">
        <v>559</v>
      </c>
      <c r="S6" s="45">
        <v>664</v>
      </c>
      <c r="T6" s="96"/>
      <c r="U6" s="47"/>
      <c r="V6" s="47"/>
      <c r="W6" s="47"/>
      <c r="X6" s="47"/>
      <c r="Y6" s="47"/>
      <c r="Z6" s="47"/>
      <c r="AA6" s="47"/>
      <c r="AB6" s="47"/>
      <c r="AC6" s="1"/>
    </row>
    <row r="7" spans="1:29" ht="14.65" thickBot="1" x14ac:dyDescent="0.5">
      <c r="B7" s="88"/>
      <c r="C7" s="89"/>
      <c r="D7" s="89"/>
      <c r="E7" s="89"/>
      <c r="F7" s="55"/>
      <c r="G7" s="85"/>
      <c r="H7" s="91"/>
      <c r="I7" s="85"/>
      <c r="J7" s="85"/>
      <c r="K7" s="23">
        <f>K6/10</f>
        <v>18.5</v>
      </c>
      <c r="L7" s="23">
        <f>L6/20</f>
        <v>11.9</v>
      </c>
      <c r="M7" s="23">
        <f>M6/30</f>
        <v>9.5333333333333332</v>
      </c>
      <c r="N7" s="23">
        <f>N6/40</f>
        <v>8.5250000000000004</v>
      </c>
      <c r="O7" s="23">
        <f>O6/50</f>
        <v>7.66</v>
      </c>
      <c r="P7" s="23">
        <f>P6/60</f>
        <v>6.9666666666666668</v>
      </c>
      <c r="Q7" s="23">
        <f>Q6/70</f>
        <v>6.871428571428571</v>
      </c>
      <c r="R7" s="23">
        <f>R6/80</f>
        <v>6.9874999999999998</v>
      </c>
      <c r="S7" s="23">
        <f>S6/90</f>
        <v>7.3777777777777782</v>
      </c>
      <c r="T7" s="97">
        <f>AVERAGE(K7:S7)</f>
        <v>9.3690784832451488</v>
      </c>
      <c r="U7" s="25"/>
      <c r="V7" s="25"/>
      <c r="W7" s="25"/>
      <c r="X7" s="25"/>
      <c r="Y7" s="25"/>
      <c r="Z7" s="25"/>
      <c r="AA7" s="25"/>
      <c r="AB7" s="25"/>
      <c r="AC7" s="1"/>
    </row>
    <row r="8" spans="1:29" x14ac:dyDescent="0.45">
      <c r="A8" t="s">
        <v>63</v>
      </c>
      <c r="B8" s="70">
        <v>5</v>
      </c>
      <c r="C8" s="35">
        <v>1</v>
      </c>
      <c r="D8" s="35">
        <v>4</v>
      </c>
      <c r="E8" s="35">
        <v>1</v>
      </c>
      <c r="F8" s="48" t="s">
        <v>24</v>
      </c>
      <c r="G8" s="10">
        <v>1141</v>
      </c>
      <c r="H8" s="11">
        <v>47.13</v>
      </c>
      <c r="I8" s="10">
        <v>3</v>
      </c>
      <c r="J8" s="10">
        <v>1.91</v>
      </c>
      <c r="K8" s="45">
        <v>121</v>
      </c>
      <c r="L8" s="45">
        <v>167</v>
      </c>
      <c r="M8" s="45">
        <v>249</v>
      </c>
      <c r="N8" s="45">
        <v>317</v>
      </c>
      <c r="O8" s="45">
        <v>427</v>
      </c>
      <c r="P8" s="45">
        <v>493</v>
      </c>
      <c r="Q8" s="45">
        <v>575</v>
      </c>
      <c r="R8" s="45">
        <v>636</v>
      </c>
      <c r="S8" s="45">
        <v>736</v>
      </c>
      <c r="T8" s="98"/>
      <c r="U8" s="47"/>
      <c r="V8" s="47"/>
      <c r="W8" s="47"/>
      <c r="X8" s="47"/>
      <c r="Y8" s="47"/>
      <c r="Z8" s="47"/>
      <c r="AA8" s="47"/>
      <c r="AB8" s="47"/>
      <c r="AC8" s="1"/>
    </row>
    <row r="9" spans="1:29" x14ac:dyDescent="0.45">
      <c r="B9" s="71"/>
      <c r="C9" s="22"/>
      <c r="D9" s="22"/>
      <c r="E9" s="22"/>
      <c r="F9" s="50"/>
      <c r="G9" s="22"/>
      <c r="H9" s="23"/>
      <c r="I9" s="22"/>
      <c r="J9" s="22"/>
      <c r="K9" s="46">
        <f>K8/10</f>
        <v>12.1</v>
      </c>
      <c r="L9" s="46">
        <f>L8/20</f>
        <v>8.35</v>
      </c>
      <c r="M9" s="46">
        <f>M8/30</f>
        <v>8.3000000000000007</v>
      </c>
      <c r="N9" s="46">
        <f>N8/40</f>
        <v>7.9249999999999998</v>
      </c>
      <c r="O9" s="46">
        <f>O8/50</f>
        <v>8.5399999999999991</v>
      </c>
      <c r="P9" s="46">
        <f>P8/60</f>
        <v>8.2166666666666668</v>
      </c>
      <c r="Q9" s="46">
        <f>Q8/70</f>
        <v>8.2142857142857135</v>
      </c>
      <c r="R9" s="46">
        <f>R8/80</f>
        <v>7.95</v>
      </c>
      <c r="S9" s="46">
        <f>S8/90</f>
        <v>8.1777777777777771</v>
      </c>
      <c r="T9" s="99">
        <f>AVERAGE(K9:S9)</f>
        <v>8.64152557319224</v>
      </c>
      <c r="U9" s="25"/>
      <c r="V9" s="25"/>
      <c r="W9" s="25">
        <f>1000/24</f>
        <v>41.666666666666664</v>
      </c>
      <c r="X9" s="25"/>
      <c r="Y9" s="25"/>
      <c r="Z9" s="25"/>
      <c r="AA9" s="25"/>
      <c r="AB9" s="25"/>
      <c r="AC9" s="1"/>
    </row>
    <row r="10" spans="1:29" x14ac:dyDescent="0.45">
      <c r="A10" t="s">
        <v>63</v>
      </c>
      <c r="B10" s="72">
        <v>5</v>
      </c>
      <c r="C10" s="10">
        <v>1</v>
      </c>
      <c r="D10" s="10">
        <v>4</v>
      </c>
      <c r="E10" s="10">
        <v>1</v>
      </c>
      <c r="F10" s="52" t="s">
        <v>24</v>
      </c>
      <c r="G10" s="10">
        <v>1264</v>
      </c>
      <c r="H10" s="11">
        <v>52.16</v>
      </c>
      <c r="I10" s="10">
        <v>0</v>
      </c>
      <c r="J10" s="10">
        <v>1.82</v>
      </c>
      <c r="K10" s="45">
        <v>270</v>
      </c>
      <c r="L10" s="45">
        <v>364</v>
      </c>
      <c r="M10" s="45">
        <v>420</v>
      </c>
      <c r="N10" s="45">
        <v>463</v>
      </c>
      <c r="O10" s="45">
        <v>569</v>
      </c>
      <c r="P10" s="45">
        <v>643</v>
      </c>
      <c r="Q10" s="45">
        <v>685</v>
      </c>
      <c r="R10" s="45">
        <v>723</v>
      </c>
      <c r="S10" s="45">
        <v>789</v>
      </c>
      <c r="T10" s="100"/>
      <c r="U10" s="47"/>
      <c r="V10" s="47"/>
      <c r="W10" s="47"/>
      <c r="X10" s="47"/>
      <c r="Y10" s="47"/>
      <c r="Z10" s="47"/>
      <c r="AA10" s="47"/>
      <c r="AB10" s="47"/>
      <c r="AC10" s="1"/>
    </row>
    <row r="11" spans="1:29" x14ac:dyDescent="0.45">
      <c r="B11" s="71"/>
      <c r="C11" s="22"/>
      <c r="D11" s="22"/>
      <c r="E11" s="22"/>
      <c r="F11" s="50"/>
      <c r="G11" s="22"/>
      <c r="H11" s="23"/>
      <c r="I11" s="22"/>
      <c r="J11" s="22"/>
      <c r="K11" s="46">
        <f>K10/10</f>
        <v>27</v>
      </c>
      <c r="L11" s="46">
        <f>L10/20</f>
        <v>18.2</v>
      </c>
      <c r="M11" s="46">
        <f>M10/30</f>
        <v>14</v>
      </c>
      <c r="N11" s="46">
        <f>N10/40</f>
        <v>11.574999999999999</v>
      </c>
      <c r="O11" s="46">
        <f>O10/50</f>
        <v>11.38</v>
      </c>
      <c r="P11" s="46">
        <f>P10/60</f>
        <v>10.716666666666667</v>
      </c>
      <c r="Q11" s="46">
        <f>Q10/70</f>
        <v>9.7857142857142865</v>
      </c>
      <c r="R11" s="46">
        <f>R10/80</f>
        <v>9.0374999999999996</v>
      </c>
      <c r="S11" s="46">
        <f>S10/90</f>
        <v>8.7666666666666675</v>
      </c>
      <c r="T11" s="99">
        <f>AVERAGE(K11:S11)</f>
        <v>13.384616402116402</v>
      </c>
      <c r="U11" s="25"/>
      <c r="V11" s="25"/>
      <c r="W11" s="25"/>
      <c r="X11" s="25"/>
      <c r="Y11" s="25"/>
      <c r="Z11" s="25"/>
      <c r="AA11" s="25"/>
      <c r="AB11" s="25"/>
      <c r="AC11" s="1"/>
    </row>
    <row r="12" spans="1:29" x14ac:dyDescent="0.45">
      <c r="A12" t="s">
        <v>63</v>
      </c>
      <c r="B12" s="72">
        <v>5</v>
      </c>
      <c r="C12" s="10">
        <v>1</v>
      </c>
      <c r="D12" s="10">
        <v>4</v>
      </c>
      <c r="E12" s="10">
        <v>1</v>
      </c>
      <c r="F12" s="52" t="s">
        <v>24</v>
      </c>
      <c r="G12" s="10">
        <v>1188</v>
      </c>
      <c r="H12" s="11">
        <v>49.23</v>
      </c>
      <c r="I12" s="10">
        <v>6</v>
      </c>
      <c r="J12" s="10">
        <v>1.87</v>
      </c>
      <c r="K12" s="45">
        <v>180</v>
      </c>
      <c r="L12" s="45">
        <v>246</v>
      </c>
      <c r="M12" s="45">
        <v>297</v>
      </c>
      <c r="N12" s="45">
        <v>365</v>
      </c>
      <c r="O12" s="45">
        <v>412</v>
      </c>
      <c r="P12" s="45">
        <v>471</v>
      </c>
      <c r="Q12" s="45">
        <v>546</v>
      </c>
      <c r="R12" s="45">
        <v>642</v>
      </c>
      <c r="S12" s="45">
        <v>779</v>
      </c>
      <c r="T12" s="100"/>
      <c r="U12" s="47"/>
      <c r="V12" s="47"/>
      <c r="W12" s="47"/>
      <c r="X12" s="47"/>
      <c r="Y12" s="47"/>
      <c r="Z12" s="47"/>
      <c r="AA12" s="47"/>
      <c r="AB12" s="47"/>
      <c r="AC12" s="1"/>
    </row>
    <row r="13" spans="1:29" ht="14.65" thickBot="1" x14ac:dyDescent="0.5">
      <c r="B13" s="73"/>
      <c r="C13" s="41"/>
      <c r="D13" s="41"/>
      <c r="E13" s="41"/>
      <c r="F13" s="55"/>
      <c r="G13" s="22"/>
      <c r="H13" s="23"/>
      <c r="I13" s="22"/>
      <c r="J13" s="22"/>
      <c r="K13" s="46">
        <f>K12/10</f>
        <v>18</v>
      </c>
      <c r="L13" s="46">
        <f>L12/20</f>
        <v>12.3</v>
      </c>
      <c r="M13" s="46">
        <f>M12/30</f>
        <v>9.9</v>
      </c>
      <c r="N13" s="46">
        <f>N12/40</f>
        <v>9.125</v>
      </c>
      <c r="O13" s="46">
        <f>O12/50</f>
        <v>8.24</v>
      </c>
      <c r="P13" s="46">
        <f>P12/60</f>
        <v>7.85</v>
      </c>
      <c r="Q13" s="46">
        <f>Q12/70</f>
        <v>7.8</v>
      </c>
      <c r="R13" s="46">
        <f>R12/80</f>
        <v>8.0250000000000004</v>
      </c>
      <c r="S13" s="46">
        <f>S12/90</f>
        <v>8.655555555555555</v>
      </c>
      <c r="T13" s="101">
        <f>AVERAGE(K13:S13)</f>
        <v>9.9883950617283954</v>
      </c>
      <c r="U13" s="25"/>
      <c r="V13" s="25"/>
      <c r="W13" s="25"/>
      <c r="X13" s="25"/>
      <c r="Y13" s="25"/>
      <c r="Z13" s="25"/>
      <c r="AA13" s="25"/>
      <c r="AB13" s="25"/>
      <c r="AC13" s="1"/>
    </row>
    <row r="14" spans="1:29" x14ac:dyDescent="0.45">
      <c r="A14" t="s">
        <v>63</v>
      </c>
      <c r="B14" s="32">
        <v>5</v>
      </c>
      <c r="C14" s="33">
        <v>1</v>
      </c>
      <c r="D14" s="33">
        <v>8</v>
      </c>
      <c r="E14" s="33">
        <v>1</v>
      </c>
      <c r="F14" s="48">
        <v>1100</v>
      </c>
      <c r="G14" s="63"/>
      <c r="H14" s="66"/>
      <c r="I14" s="63"/>
      <c r="J14" s="63"/>
      <c r="K14" s="45">
        <v>131</v>
      </c>
      <c r="L14" s="45">
        <v>193</v>
      </c>
      <c r="M14" s="45">
        <v>228</v>
      </c>
      <c r="N14" s="45">
        <v>247</v>
      </c>
      <c r="O14" s="45">
        <v>281</v>
      </c>
      <c r="P14" s="45">
        <v>319</v>
      </c>
      <c r="Q14" s="45">
        <v>334</v>
      </c>
      <c r="R14" s="45">
        <v>384</v>
      </c>
      <c r="S14" s="45">
        <v>420</v>
      </c>
      <c r="T14" s="102"/>
      <c r="U14" s="47"/>
      <c r="V14" s="47"/>
      <c r="W14" s="47"/>
      <c r="X14" s="47"/>
      <c r="Y14" s="47"/>
      <c r="Z14" s="47"/>
      <c r="AA14" s="47"/>
      <c r="AB14" s="47"/>
      <c r="AC14" s="1"/>
    </row>
    <row r="15" spans="1:29" ht="14.65" thickBot="1" x14ac:dyDescent="0.5">
      <c r="B15" s="49"/>
      <c r="C15" s="20"/>
      <c r="D15" s="20"/>
      <c r="E15" s="20"/>
      <c r="F15" s="50"/>
      <c r="G15" s="20"/>
      <c r="H15" s="69"/>
      <c r="I15" s="20"/>
      <c r="J15" s="20"/>
      <c r="K15" s="46">
        <f>K14/10</f>
        <v>13.1</v>
      </c>
      <c r="L15" s="46">
        <f>L14/20</f>
        <v>9.65</v>
      </c>
      <c r="M15" s="46">
        <f>M14/30</f>
        <v>7.6</v>
      </c>
      <c r="N15" s="46">
        <f>N14/40</f>
        <v>6.1749999999999998</v>
      </c>
      <c r="O15" s="46">
        <f>O14/50</f>
        <v>5.62</v>
      </c>
      <c r="P15" s="46">
        <f>P14/60</f>
        <v>5.3166666666666664</v>
      </c>
      <c r="Q15" s="46">
        <f>Q14/70</f>
        <v>4.7714285714285714</v>
      </c>
      <c r="R15" s="46">
        <f>R14/80</f>
        <v>4.8</v>
      </c>
      <c r="S15" s="46">
        <f>S14/87</f>
        <v>4.8275862068965516</v>
      </c>
      <c r="T15" s="103">
        <f>AVERAGE(K15:S15)</f>
        <v>6.8734090494435316</v>
      </c>
      <c r="U15" s="25"/>
      <c r="V15" s="25"/>
      <c r="W15" s="25"/>
      <c r="X15" s="25"/>
      <c r="Y15" s="25"/>
      <c r="Z15" s="25"/>
      <c r="AA15" s="25"/>
      <c r="AB15" s="25"/>
      <c r="AC15" s="1"/>
    </row>
    <row r="16" spans="1:29" x14ac:dyDescent="0.45">
      <c r="A16" t="s">
        <v>63</v>
      </c>
      <c r="B16" s="32">
        <v>5</v>
      </c>
      <c r="C16" s="33">
        <v>1</v>
      </c>
      <c r="D16" s="33">
        <v>8</v>
      </c>
      <c r="E16" s="33">
        <v>1</v>
      </c>
      <c r="F16" s="48">
        <v>1100</v>
      </c>
      <c r="G16" s="8"/>
      <c r="H16" s="68"/>
      <c r="I16" s="8"/>
      <c r="J16" s="8"/>
      <c r="K16" s="45"/>
      <c r="L16" s="45"/>
      <c r="M16" s="45"/>
      <c r="N16" s="45"/>
      <c r="O16" s="45"/>
      <c r="P16" s="45"/>
      <c r="Q16" s="45"/>
      <c r="R16" s="45"/>
      <c r="S16" s="45"/>
      <c r="T16" s="102"/>
      <c r="U16" s="47"/>
      <c r="V16" s="47"/>
      <c r="W16" s="47"/>
      <c r="X16" s="47"/>
      <c r="Y16" s="47"/>
      <c r="Z16" s="47"/>
      <c r="AA16" s="47"/>
      <c r="AB16" s="47"/>
      <c r="AC16" s="1"/>
    </row>
    <row r="17" spans="1:29" ht="14.65" thickBot="1" x14ac:dyDescent="0.5">
      <c r="B17" s="49"/>
      <c r="C17" s="20"/>
      <c r="D17" s="20"/>
      <c r="E17" s="20"/>
      <c r="F17" s="50"/>
      <c r="G17" s="20"/>
      <c r="H17" s="69"/>
      <c r="I17" s="20"/>
      <c r="J17" s="20"/>
      <c r="K17" s="46"/>
      <c r="L17" s="46"/>
      <c r="M17" s="46"/>
      <c r="N17" s="46"/>
      <c r="O17" s="46"/>
      <c r="P17" s="46"/>
      <c r="Q17" s="46"/>
      <c r="R17" s="46"/>
      <c r="S17" s="46"/>
      <c r="T17" s="103" t="e">
        <f>AVERAGE(K17:S17)</f>
        <v>#DIV/0!</v>
      </c>
      <c r="U17" s="25"/>
      <c r="V17" s="25"/>
      <c r="W17" s="25"/>
      <c r="X17" s="25"/>
      <c r="Y17" s="25"/>
      <c r="Z17" s="25"/>
      <c r="AA17" s="25"/>
      <c r="AB17" s="25"/>
      <c r="AC17" s="1"/>
    </row>
    <row r="18" spans="1:29" x14ac:dyDescent="0.45">
      <c r="A18" t="s">
        <v>63</v>
      </c>
      <c r="B18" s="32">
        <v>5</v>
      </c>
      <c r="C18" s="33">
        <v>1</v>
      </c>
      <c r="D18" s="33">
        <v>8</v>
      </c>
      <c r="E18" s="33">
        <v>1</v>
      </c>
      <c r="F18" s="48">
        <v>1100</v>
      </c>
      <c r="G18" s="8"/>
      <c r="H18" s="68"/>
      <c r="I18" s="8"/>
      <c r="J18" s="8"/>
      <c r="K18" s="45"/>
      <c r="L18" s="45"/>
      <c r="M18" s="45"/>
      <c r="N18" s="45"/>
      <c r="O18" s="45"/>
      <c r="P18" s="45"/>
      <c r="Q18" s="45"/>
      <c r="R18" s="45"/>
      <c r="S18" s="45"/>
      <c r="T18" s="102"/>
      <c r="U18" s="47"/>
      <c r="V18" s="47"/>
      <c r="W18" s="47"/>
      <c r="X18" s="47"/>
      <c r="Y18" s="47"/>
      <c r="Z18" s="47"/>
      <c r="AA18" s="47"/>
      <c r="AB18" s="47"/>
      <c r="AC18" s="1"/>
    </row>
    <row r="19" spans="1:29" ht="14.65" thickBot="1" x14ac:dyDescent="0.5">
      <c r="B19" s="49"/>
      <c r="C19" s="20"/>
      <c r="D19" s="20"/>
      <c r="E19" s="20"/>
      <c r="F19" s="50"/>
      <c r="G19" s="20"/>
      <c r="H19" s="69"/>
      <c r="I19" s="20"/>
      <c r="J19" s="20"/>
      <c r="K19" s="46"/>
      <c r="L19" s="46"/>
      <c r="M19" s="46"/>
      <c r="N19" s="46"/>
      <c r="O19" s="46"/>
      <c r="P19" s="46"/>
      <c r="Q19" s="46"/>
      <c r="R19" s="46"/>
      <c r="S19" s="46"/>
      <c r="T19" s="103" t="e">
        <f>AVERAGE(K19:S19)</f>
        <v>#DIV/0!</v>
      </c>
      <c r="U19" s="25"/>
      <c r="V19" s="25"/>
      <c r="W19" s="25"/>
      <c r="X19" s="25"/>
      <c r="Y19" s="25"/>
      <c r="Z19" s="25"/>
      <c r="AA19" s="25"/>
      <c r="AB19" s="25"/>
      <c r="AC19" s="1"/>
    </row>
    <row r="20" spans="1:29" x14ac:dyDescent="0.45">
      <c r="A20" t="s">
        <v>63</v>
      </c>
      <c r="B20" s="32">
        <v>5</v>
      </c>
      <c r="C20" s="33">
        <v>1</v>
      </c>
      <c r="D20" s="33">
        <v>4</v>
      </c>
      <c r="E20" s="33">
        <v>1</v>
      </c>
      <c r="F20" s="48">
        <v>1100</v>
      </c>
      <c r="G20" s="8"/>
      <c r="H20" s="68"/>
      <c r="I20" s="8"/>
      <c r="J20" s="8"/>
      <c r="K20" s="45">
        <v>105</v>
      </c>
      <c r="L20" s="45">
        <v>216</v>
      </c>
      <c r="M20" s="45">
        <v>285</v>
      </c>
      <c r="N20" s="45">
        <v>342</v>
      </c>
      <c r="O20" s="45">
        <v>477</v>
      </c>
      <c r="P20" s="45">
        <v>604</v>
      </c>
      <c r="Q20" s="45">
        <v>729</v>
      </c>
      <c r="R20" s="45">
        <v>822</v>
      </c>
      <c r="S20" s="45">
        <v>1051</v>
      </c>
      <c r="T20" s="102"/>
      <c r="U20" s="47"/>
      <c r="V20" s="47"/>
      <c r="W20" s="47"/>
      <c r="X20" s="47"/>
      <c r="Y20" s="47"/>
      <c r="Z20" s="47"/>
      <c r="AA20" s="47"/>
      <c r="AB20" s="47"/>
      <c r="AC20" s="1"/>
    </row>
    <row r="21" spans="1:29" x14ac:dyDescent="0.45">
      <c r="B21" s="49"/>
      <c r="C21" s="20"/>
      <c r="D21" s="20"/>
      <c r="E21" s="20"/>
      <c r="F21" s="50"/>
      <c r="G21" s="20"/>
      <c r="H21" s="69"/>
      <c r="I21" s="20"/>
      <c r="J21" s="20"/>
      <c r="K21" s="46">
        <f>K20/10</f>
        <v>10.5</v>
      </c>
      <c r="L21" s="46">
        <f>L20/20</f>
        <v>10.8</v>
      </c>
      <c r="M21" s="46">
        <f>M20/30</f>
        <v>9.5</v>
      </c>
      <c r="N21" s="46">
        <f>N20/40</f>
        <v>8.5500000000000007</v>
      </c>
      <c r="O21" s="46">
        <f>O20/50</f>
        <v>9.5399999999999991</v>
      </c>
      <c r="P21" s="46">
        <f>P20/60</f>
        <v>10.066666666666666</v>
      </c>
      <c r="Q21" s="46">
        <f>Q20/70</f>
        <v>10.414285714285715</v>
      </c>
      <c r="R21" s="46">
        <f>R20/80</f>
        <v>10.275</v>
      </c>
      <c r="S21" s="46">
        <f>S20/90</f>
        <v>11.677777777777777</v>
      </c>
      <c r="T21" s="103">
        <f>AVERAGE(K21:S21)</f>
        <v>10.147081128747795</v>
      </c>
      <c r="U21" s="25"/>
      <c r="V21" s="25"/>
      <c r="W21" s="25"/>
      <c r="X21" s="25"/>
      <c r="Y21" s="25"/>
      <c r="Z21" s="25"/>
      <c r="AA21" s="25"/>
      <c r="AB21" s="25"/>
      <c r="AC21" s="1"/>
    </row>
    <row r="22" spans="1:29" x14ac:dyDescent="0.45">
      <c r="A22" t="s">
        <v>63</v>
      </c>
      <c r="B22" s="159">
        <v>5</v>
      </c>
      <c r="C22" s="154">
        <v>1</v>
      </c>
      <c r="D22" s="154">
        <v>4</v>
      </c>
      <c r="E22" s="154">
        <v>1</v>
      </c>
      <c r="F22" s="160">
        <v>1100</v>
      </c>
      <c r="G22" s="154"/>
      <c r="H22" s="155"/>
      <c r="I22" s="154"/>
      <c r="J22" s="154"/>
      <c r="K22" s="154">
        <v>159</v>
      </c>
      <c r="L22" s="154">
        <v>259</v>
      </c>
      <c r="M22" s="154">
        <v>320</v>
      </c>
      <c r="N22" s="154">
        <v>355</v>
      </c>
      <c r="O22" s="154">
        <v>397</v>
      </c>
      <c r="P22" s="154">
        <v>435</v>
      </c>
      <c r="Q22" s="154">
        <v>462</v>
      </c>
      <c r="R22" s="154">
        <v>507</v>
      </c>
      <c r="S22" s="154">
        <v>632</v>
      </c>
      <c r="T22" s="104"/>
      <c r="U22" s="47"/>
      <c r="V22" s="47"/>
      <c r="W22" s="47"/>
      <c r="X22" s="47"/>
      <c r="Y22" s="47"/>
      <c r="Z22" s="47"/>
      <c r="AA22" s="47"/>
      <c r="AB22" s="47"/>
      <c r="AC22" s="1"/>
    </row>
    <row r="23" spans="1:29" x14ac:dyDescent="0.45">
      <c r="B23" s="156"/>
      <c r="C23" s="157"/>
      <c r="D23" s="157"/>
      <c r="E23" s="157"/>
      <c r="F23" s="175"/>
      <c r="G23" s="157"/>
      <c r="H23" s="158"/>
      <c r="I23" s="157"/>
      <c r="J23" s="157"/>
      <c r="K23" s="46">
        <f>K22/10</f>
        <v>15.9</v>
      </c>
      <c r="L23" s="46">
        <f>L22/20</f>
        <v>12.95</v>
      </c>
      <c r="M23" s="46">
        <f>M22/30</f>
        <v>10.666666666666666</v>
      </c>
      <c r="N23" s="46">
        <f>N22/40</f>
        <v>8.875</v>
      </c>
      <c r="O23" s="46">
        <f>O22/50</f>
        <v>7.94</v>
      </c>
      <c r="P23" s="46">
        <f>P22/60</f>
        <v>7.25</v>
      </c>
      <c r="Q23" s="46">
        <f>Q22/70</f>
        <v>6.6</v>
      </c>
      <c r="R23" s="46">
        <f>R22/80</f>
        <v>6.3375000000000004</v>
      </c>
      <c r="S23" s="46">
        <f>S22/90</f>
        <v>7.0222222222222221</v>
      </c>
      <c r="T23" s="103">
        <f>AVERAGE(K23:R23)</f>
        <v>9.5648958333333329</v>
      </c>
      <c r="U23" s="25"/>
      <c r="V23" s="25"/>
      <c r="W23" s="25"/>
      <c r="X23" s="25"/>
      <c r="Y23" s="25"/>
      <c r="Z23" s="25"/>
      <c r="AA23" s="25"/>
      <c r="AB23" s="25"/>
      <c r="AC23" s="1"/>
    </row>
    <row r="24" spans="1:29" x14ac:dyDescent="0.45">
      <c r="A24" t="s">
        <v>63</v>
      </c>
      <c r="B24" s="51">
        <v>5</v>
      </c>
      <c r="C24" s="8">
        <v>1</v>
      </c>
      <c r="D24" s="8">
        <v>4</v>
      </c>
      <c r="E24" s="8">
        <v>1</v>
      </c>
      <c r="F24" s="52">
        <v>1100</v>
      </c>
      <c r="G24" s="8"/>
      <c r="H24" s="68"/>
      <c r="I24" s="8"/>
      <c r="J24" s="8"/>
      <c r="K24" s="45"/>
      <c r="L24" s="45"/>
      <c r="M24" s="45"/>
      <c r="N24" s="45"/>
      <c r="O24" s="45"/>
      <c r="P24" s="45"/>
      <c r="Q24" s="45"/>
      <c r="R24" s="45"/>
      <c r="S24" s="45"/>
      <c r="T24" s="104"/>
      <c r="U24" s="47"/>
      <c r="V24" s="47"/>
      <c r="W24" s="47"/>
      <c r="X24" s="47"/>
      <c r="Y24" s="47"/>
      <c r="Z24" s="47"/>
      <c r="AA24" s="47"/>
      <c r="AB24" s="47"/>
      <c r="AC24" s="1"/>
    </row>
    <row r="25" spans="1:29" ht="14.65" thickBot="1" x14ac:dyDescent="0.5">
      <c r="B25" s="38"/>
      <c r="C25" s="39"/>
      <c r="D25" s="39"/>
      <c r="E25" s="39"/>
      <c r="F25" s="55"/>
      <c r="G25" s="20"/>
      <c r="H25" s="69"/>
      <c r="I25" s="20"/>
      <c r="J25" s="20"/>
      <c r="K25" s="46"/>
      <c r="L25" s="46"/>
      <c r="M25" s="46"/>
      <c r="N25" s="46"/>
      <c r="O25" s="46"/>
      <c r="P25" s="46"/>
      <c r="Q25" s="46"/>
      <c r="R25" s="46"/>
      <c r="S25" s="46"/>
      <c r="T25" s="105" t="e">
        <f>AVERAGE(K25:P25)</f>
        <v>#DIV/0!</v>
      </c>
      <c r="U25" s="25"/>
      <c r="V25" s="25" t="s">
        <v>68</v>
      </c>
      <c r="W25" s="25">
        <f>24*14</f>
        <v>336</v>
      </c>
      <c r="X25" s="25"/>
      <c r="Y25" s="25"/>
      <c r="Z25" s="25"/>
      <c r="AA25" s="25"/>
      <c r="AB25" s="25"/>
      <c r="AC25" s="1"/>
    </row>
    <row r="26" spans="1:29" x14ac:dyDescent="0.45">
      <c r="A26" t="s">
        <v>63</v>
      </c>
      <c r="B26" s="58">
        <v>5</v>
      </c>
      <c r="C26" s="59">
        <v>1</v>
      </c>
      <c r="D26" s="59">
        <v>8</v>
      </c>
      <c r="E26" s="59">
        <v>1</v>
      </c>
      <c r="F26" s="48">
        <v>2100</v>
      </c>
      <c r="G26" s="63"/>
      <c r="H26" s="66"/>
      <c r="I26" s="63"/>
      <c r="J26" s="63"/>
      <c r="K26" s="45"/>
      <c r="L26" s="45"/>
      <c r="M26" s="45"/>
      <c r="N26" s="45"/>
      <c r="O26" s="45"/>
      <c r="P26" s="45"/>
      <c r="Q26" s="45"/>
      <c r="R26" s="45"/>
      <c r="S26" s="45"/>
      <c r="T26" s="106"/>
      <c r="U26" s="47"/>
      <c r="V26" s="47" t="s">
        <v>69</v>
      </c>
      <c r="W26" s="47">
        <f>24*28</f>
        <v>672</v>
      </c>
      <c r="X26" s="47"/>
      <c r="Y26" s="47"/>
      <c r="Z26" s="47"/>
      <c r="AA26" s="47"/>
      <c r="AB26" s="47"/>
      <c r="AC26" s="1"/>
    </row>
    <row r="27" spans="1:29" ht="14.65" thickBot="1" x14ac:dyDescent="0.5">
      <c r="B27" s="60"/>
      <c r="C27" s="61"/>
      <c r="D27" s="61"/>
      <c r="E27" s="61"/>
      <c r="F27" s="50"/>
      <c r="G27" s="61"/>
      <c r="H27" s="67"/>
      <c r="I27" s="61"/>
      <c r="J27" s="61"/>
      <c r="K27" s="46">
        <f>K26/10</f>
        <v>0</v>
      </c>
      <c r="L27" s="46">
        <f>L26/20</f>
        <v>0</v>
      </c>
      <c r="M27" s="46">
        <f>M26/30</f>
        <v>0</v>
      </c>
      <c r="N27" s="46">
        <f>N26/40</f>
        <v>0</v>
      </c>
      <c r="O27" s="46">
        <f>O26/50</f>
        <v>0</v>
      </c>
      <c r="P27" s="46">
        <f>P26/60</f>
        <v>0</v>
      </c>
      <c r="Q27" s="46"/>
      <c r="R27" s="46"/>
      <c r="S27" s="46"/>
      <c r="T27" s="107">
        <f>AVERAGE(K27:P27)</f>
        <v>0</v>
      </c>
      <c r="U27" s="25"/>
      <c r="V27" s="25"/>
      <c r="W27" s="25"/>
      <c r="X27" s="25"/>
      <c r="Y27" s="25"/>
      <c r="Z27" s="25"/>
      <c r="AA27" s="25"/>
      <c r="AB27" s="25"/>
      <c r="AC27" s="1"/>
    </row>
    <row r="28" spans="1:29" x14ac:dyDescent="0.45">
      <c r="A28" t="s">
        <v>63</v>
      </c>
      <c r="B28" s="151">
        <v>5</v>
      </c>
      <c r="C28" s="152">
        <v>1</v>
      </c>
      <c r="D28" s="152">
        <v>8</v>
      </c>
      <c r="E28" s="152">
        <v>1</v>
      </c>
      <c r="F28" s="153">
        <v>2100</v>
      </c>
      <c r="G28" s="154"/>
      <c r="H28" s="155"/>
      <c r="I28" s="154"/>
      <c r="J28" s="154"/>
      <c r="K28" s="45">
        <v>153</v>
      </c>
      <c r="L28" s="45">
        <v>245</v>
      </c>
      <c r="M28" s="45">
        <v>309</v>
      </c>
      <c r="N28" s="45">
        <v>367</v>
      </c>
      <c r="O28" s="45">
        <v>421</v>
      </c>
      <c r="P28" s="45">
        <v>480</v>
      </c>
      <c r="Q28" s="45">
        <v>539</v>
      </c>
      <c r="R28" s="45">
        <v>781</v>
      </c>
      <c r="S28" s="45"/>
      <c r="T28" s="106"/>
      <c r="U28" s="47"/>
      <c r="V28" s="47"/>
      <c r="W28" s="47"/>
      <c r="X28" s="47"/>
      <c r="Y28" s="47"/>
      <c r="Z28" s="47"/>
      <c r="AA28" s="47"/>
      <c r="AB28" s="47"/>
      <c r="AC28" s="1"/>
    </row>
    <row r="29" spans="1:29" ht="14.65" thickBot="1" x14ac:dyDescent="0.5">
      <c r="B29" s="156"/>
      <c r="C29" s="157"/>
      <c r="D29" s="157"/>
      <c r="E29" s="157"/>
      <c r="F29" s="175"/>
      <c r="G29" s="157"/>
      <c r="H29" s="158"/>
      <c r="I29" s="157"/>
      <c r="J29" s="157"/>
      <c r="K29" s="46">
        <f>K28/10</f>
        <v>15.3</v>
      </c>
      <c r="L29" s="46">
        <f>L28/20</f>
        <v>12.25</v>
      </c>
      <c r="M29" s="46">
        <f>M28/30</f>
        <v>10.3</v>
      </c>
      <c r="N29" s="46">
        <f>N28/40</f>
        <v>9.1750000000000007</v>
      </c>
      <c r="O29" s="46">
        <f>O28/50</f>
        <v>8.42</v>
      </c>
      <c r="P29" s="46">
        <f>P28/60</f>
        <v>8</v>
      </c>
      <c r="Q29" s="46">
        <f>Q28/70</f>
        <v>7.7</v>
      </c>
      <c r="R29" s="46">
        <f>R28/74</f>
        <v>10.554054054054054</v>
      </c>
      <c r="S29" s="46"/>
      <c r="T29" s="107">
        <f>AVERAGE(K29:Q29)</f>
        <v>10.16357142857143</v>
      </c>
      <c r="U29" s="25"/>
      <c r="V29" s="25"/>
      <c r="W29" s="25"/>
      <c r="X29" s="25"/>
      <c r="Y29" s="25"/>
      <c r="Z29" s="25"/>
      <c r="AA29" s="25"/>
      <c r="AB29" s="25"/>
      <c r="AC29" s="1"/>
    </row>
    <row r="30" spans="1:29" x14ac:dyDescent="0.45">
      <c r="A30" t="s">
        <v>63</v>
      </c>
      <c r="B30" s="58">
        <v>5</v>
      </c>
      <c r="C30" s="59">
        <v>1</v>
      </c>
      <c r="D30" s="59">
        <v>8</v>
      </c>
      <c r="E30" s="59">
        <v>1</v>
      </c>
      <c r="F30" s="48">
        <v>2100</v>
      </c>
      <c r="G30" s="63"/>
      <c r="H30" s="66"/>
      <c r="I30" s="63"/>
      <c r="J30" s="63"/>
      <c r="K30" s="45"/>
      <c r="L30" s="45"/>
      <c r="M30" s="45"/>
      <c r="N30" s="45"/>
      <c r="O30" s="45"/>
      <c r="P30" s="45"/>
      <c r="Q30" s="45"/>
      <c r="R30" s="45"/>
      <c r="S30" s="45"/>
      <c r="T30" s="106"/>
      <c r="U30" s="47"/>
      <c r="V30" s="47"/>
      <c r="W30" s="47"/>
      <c r="X30" s="47"/>
      <c r="Y30" s="47"/>
      <c r="Z30" s="47"/>
      <c r="AA30" s="47"/>
      <c r="AB30" s="47"/>
      <c r="AC30" s="1"/>
    </row>
    <row r="31" spans="1:29" ht="14.65" thickBot="1" x14ac:dyDescent="0.5">
      <c r="B31" s="60"/>
      <c r="C31" s="61"/>
      <c r="D31" s="61"/>
      <c r="E31" s="61"/>
      <c r="F31" s="50"/>
      <c r="G31" s="61"/>
      <c r="H31" s="67"/>
      <c r="I31" s="61"/>
      <c r="J31" s="61"/>
      <c r="K31" s="46"/>
      <c r="L31" s="46"/>
      <c r="M31" s="46"/>
      <c r="N31" s="46"/>
      <c r="O31" s="46"/>
      <c r="P31" s="46"/>
      <c r="Q31" s="46"/>
      <c r="R31" s="46"/>
      <c r="S31" s="46"/>
      <c r="T31" s="107" t="e">
        <f>AVERAGE(K31:S31)</f>
        <v>#DIV/0!</v>
      </c>
      <c r="U31" s="25"/>
      <c r="V31" s="25"/>
      <c r="W31" s="25"/>
      <c r="X31" s="25"/>
      <c r="Y31" s="25"/>
      <c r="Z31" s="25"/>
      <c r="AA31" s="25"/>
      <c r="AB31" s="25"/>
      <c r="AC31" s="1"/>
    </row>
    <row r="32" spans="1:29" x14ac:dyDescent="0.45">
      <c r="A32" t="s">
        <v>63</v>
      </c>
      <c r="B32" s="58">
        <v>5</v>
      </c>
      <c r="C32" s="59">
        <v>1</v>
      </c>
      <c r="D32" s="59">
        <v>4</v>
      </c>
      <c r="E32" s="59">
        <v>1</v>
      </c>
      <c r="F32" s="48">
        <v>2100</v>
      </c>
      <c r="G32" s="63"/>
      <c r="H32" s="66"/>
      <c r="I32" s="63"/>
      <c r="J32" s="63"/>
      <c r="K32" s="45"/>
      <c r="L32" s="45"/>
      <c r="M32" s="45"/>
      <c r="N32" s="45"/>
      <c r="O32" s="45"/>
      <c r="P32" s="45"/>
      <c r="Q32" s="45"/>
      <c r="R32" s="45"/>
      <c r="S32" s="45"/>
      <c r="T32" s="106"/>
      <c r="U32" s="47"/>
      <c r="V32" s="47"/>
      <c r="W32" s="47"/>
      <c r="X32" s="47"/>
      <c r="Y32" s="47"/>
      <c r="Z32" s="47"/>
      <c r="AA32" s="47"/>
      <c r="AB32" s="47"/>
      <c r="AC32" s="1"/>
    </row>
    <row r="33" spans="1:29" x14ac:dyDescent="0.45">
      <c r="B33" s="60"/>
      <c r="C33" s="61"/>
      <c r="D33" s="61"/>
      <c r="E33" s="61"/>
      <c r="F33" s="50"/>
      <c r="G33" s="61"/>
      <c r="H33" s="67"/>
      <c r="I33" s="61"/>
      <c r="J33" s="61"/>
      <c r="K33" s="46">
        <f>K32/10</f>
        <v>0</v>
      </c>
      <c r="L33" s="46">
        <f>L32/20</f>
        <v>0</v>
      </c>
      <c r="M33" s="46">
        <f>M32/30</f>
        <v>0</v>
      </c>
      <c r="N33" s="46">
        <f>N32/40</f>
        <v>0</v>
      </c>
      <c r="O33" s="46">
        <f>O32/50</f>
        <v>0</v>
      </c>
      <c r="P33" s="46"/>
      <c r="Q33" s="46"/>
      <c r="R33" s="46"/>
      <c r="S33" s="46"/>
      <c r="T33" s="107">
        <f>AVERAGE(K33:P33)</f>
        <v>0</v>
      </c>
      <c r="U33" s="25"/>
      <c r="V33" s="25"/>
      <c r="W33" s="25"/>
      <c r="X33" s="25"/>
      <c r="Y33" s="25"/>
      <c r="Z33" s="25"/>
      <c r="AA33" s="25"/>
      <c r="AB33" s="25"/>
      <c r="AC33" s="1"/>
    </row>
    <row r="34" spans="1:29" x14ac:dyDescent="0.45">
      <c r="A34" t="s">
        <v>63</v>
      </c>
      <c r="B34" s="159">
        <v>5</v>
      </c>
      <c r="C34" s="154">
        <v>1</v>
      </c>
      <c r="D34" s="154">
        <v>4</v>
      </c>
      <c r="E34" s="154">
        <v>1</v>
      </c>
      <c r="F34" s="160">
        <v>2100</v>
      </c>
      <c r="G34" s="154">
        <v>1360</v>
      </c>
      <c r="H34" s="155">
        <v>56.16</v>
      </c>
      <c r="I34" s="154">
        <v>36</v>
      </c>
      <c r="J34" s="154">
        <v>1.62</v>
      </c>
      <c r="K34" s="154"/>
      <c r="L34" s="154"/>
      <c r="M34" s="154"/>
      <c r="N34" s="154"/>
      <c r="O34" s="154"/>
      <c r="P34" s="154"/>
      <c r="Q34" s="154"/>
      <c r="R34" s="154"/>
      <c r="S34" s="154"/>
      <c r="T34" s="201"/>
      <c r="U34" s="47"/>
      <c r="V34" s="47"/>
      <c r="W34" s="47"/>
      <c r="X34" s="47"/>
      <c r="Y34" s="47"/>
      <c r="Z34" s="47"/>
      <c r="AA34" s="47"/>
      <c r="AB34" s="47"/>
      <c r="AC34" s="1"/>
    </row>
    <row r="35" spans="1:29" x14ac:dyDescent="0.45">
      <c r="B35" s="156"/>
      <c r="C35" s="157"/>
      <c r="D35" s="157"/>
      <c r="E35" s="157"/>
      <c r="F35" s="175"/>
      <c r="G35" s="157"/>
      <c r="H35" s="158"/>
      <c r="I35" s="157"/>
      <c r="J35" s="157"/>
      <c r="K35" s="46">
        <f>K34/10</f>
        <v>0</v>
      </c>
      <c r="L35" s="46">
        <f>L34/20</f>
        <v>0</v>
      </c>
      <c r="M35" s="46">
        <f>M34/30</f>
        <v>0</v>
      </c>
      <c r="N35" s="46">
        <f>N34/40</f>
        <v>0</v>
      </c>
      <c r="O35" s="46">
        <f>O34/50</f>
        <v>0</v>
      </c>
      <c r="P35" s="46">
        <f>P34/60</f>
        <v>0</v>
      </c>
      <c r="Q35" s="158">
        <f>Q34/69</f>
        <v>0</v>
      </c>
      <c r="R35" s="158"/>
      <c r="S35" s="158"/>
      <c r="T35" s="202">
        <f>AVERAGE(K35:M35)</f>
        <v>0</v>
      </c>
      <c r="U35" s="25"/>
      <c r="V35" s="25"/>
      <c r="W35" s="25"/>
      <c r="X35" s="25"/>
      <c r="Y35" s="25"/>
      <c r="Z35" s="25"/>
      <c r="AA35" s="25"/>
      <c r="AB35" s="25"/>
      <c r="AC35" s="1"/>
    </row>
    <row r="36" spans="1:29" x14ac:dyDescent="0.45">
      <c r="A36" t="s">
        <v>63</v>
      </c>
      <c r="B36" s="62">
        <v>5</v>
      </c>
      <c r="C36" s="63">
        <v>1</v>
      </c>
      <c r="D36" s="63">
        <v>4</v>
      </c>
      <c r="E36" s="63">
        <v>1</v>
      </c>
      <c r="F36" s="52">
        <v>2100</v>
      </c>
      <c r="G36" s="63"/>
      <c r="H36" s="66"/>
      <c r="I36" s="63"/>
      <c r="J36" s="66"/>
      <c r="K36" s="45"/>
      <c r="L36" s="45"/>
      <c r="M36" s="45"/>
      <c r="N36" s="45"/>
      <c r="O36" s="45"/>
      <c r="P36" s="45"/>
      <c r="Q36" s="45"/>
      <c r="R36" s="45"/>
      <c r="S36" s="45"/>
      <c r="T36" s="108"/>
      <c r="U36" s="47"/>
      <c r="V36" s="47"/>
      <c r="W36" s="47"/>
      <c r="X36" s="47"/>
      <c r="Y36" s="47"/>
      <c r="Z36" s="47"/>
      <c r="AA36" s="47"/>
      <c r="AB36" s="47"/>
      <c r="AC36" s="1"/>
    </row>
    <row r="37" spans="1:29" x14ac:dyDescent="0.45">
      <c r="B37" s="60"/>
      <c r="C37" s="61"/>
      <c r="D37" s="61"/>
      <c r="E37" s="61"/>
      <c r="F37" s="50"/>
      <c r="G37" s="61"/>
      <c r="H37" s="67"/>
      <c r="I37" s="61"/>
      <c r="J37" s="61"/>
      <c r="K37" s="46"/>
      <c r="L37" s="46"/>
      <c r="M37" s="46"/>
      <c r="N37" s="46"/>
      <c r="O37" s="46"/>
      <c r="P37" s="46"/>
      <c r="Q37" s="46"/>
      <c r="R37" s="46"/>
      <c r="S37" s="46"/>
      <c r="T37" s="107" t="e">
        <f>AVERAGE(K37:P37)</f>
        <v>#DIV/0!</v>
      </c>
      <c r="U37" s="25"/>
      <c r="V37" s="25"/>
      <c r="W37" s="25"/>
      <c r="X37" s="25"/>
      <c r="Y37" s="25"/>
      <c r="Z37" s="25"/>
      <c r="AA37" s="25"/>
      <c r="AB37" s="25"/>
      <c r="AC37" s="1"/>
    </row>
    <row r="38" spans="1:29" x14ac:dyDescent="0.45">
      <c r="A38" t="s">
        <v>63</v>
      </c>
      <c r="B38" s="62">
        <v>5</v>
      </c>
      <c r="C38" s="63">
        <v>1</v>
      </c>
      <c r="D38" s="63">
        <v>4</v>
      </c>
      <c r="E38" s="63">
        <v>1</v>
      </c>
      <c r="F38" s="52">
        <v>2100</v>
      </c>
      <c r="G38" s="63"/>
      <c r="H38" s="66"/>
      <c r="I38" s="63"/>
      <c r="J38" s="63"/>
      <c r="K38" s="45"/>
      <c r="L38" s="45"/>
      <c r="M38" s="45"/>
      <c r="N38" s="45"/>
      <c r="O38" s="45"/>
      <c r="P38" s="45"/>
      <c r="Q38" s="45"/>
      <c r="R38" s="45"/>
      <c r="S38" s="45"/>
      <c r="T38" s="108"/>
      <c r="U38" s="47"/>
      <c r="V38" s="47"/>
      <c r="W38" s="47"/>
      <c r="X38" s="47"/>
      <c r="Y38" s="47"/>
      <c r="Z38" s="47"/>
      <c r="AA38" s="47"/>
      <c r="AB38" s="47"/>
      <c r="AC38" s="1"/>
    </row>
    <row r="39" spans="1:29" x14ac:dyDescent="0.45">
      <c r="B39" s="60"/>
      <c r="C39" s="61"/>
      <c r="D39" s="61"/>
      <c r="E39" s="61"/>
      <c r="F39" s="50"/>
      <c r="G39" s="61"/>
      <c r="H39" s="67"/>
      <c r="I39" s="61"/>
      <c r="J39" s="61"/>
      <c r="K39" s="46"/>
      <c r="L39" s="46"/>
      <c r="M39" s="46"/>
      <c r="N39" s="46"/>
      <c r="O39" s="46"/>
      <c r="P39" s="46"/>
      <c r="Q39" s="46"/>
      <c r="R39" s="46"/>
      <c r="S39" s="46"/>
      <c r="T39" s="107" t="e">
        <f>AVERAGE(K39:P39)</f>
        <v>#DIV/0!</v>
      </c>
      <c r="U39" s="25"/>
      <c r="V39" s="25"/>
      <c r="W39" s="25"/>
      <c r="X39" s="25"/>
      <c r="Y39" s="25"/>
      <c r="Z39" s="25"/>
      <c r="AA39" s="25"/>
      <c r="AB39" s="25"/>
      <c r="AC39" s="1"/>
    </row>
    <row r="40" spans="1:29" x14ac:dyDescent="0.45">
      <c r="A40" t="s">
        <v>63</v>
      </c>
      <c r="B40" s="62">
        <v>5</v>
      </c>
      <c r="C40" s="63">
        <v>1</v>
      </c>
      <c r="D40" s="63">
        <v>4</v>
      </c>
      <c r="E40" s="63">
        <v>1</v>
      </c>
      <c r="F40" s="52">
        <v>2100</v>
      </c>
      <c r="G40" s="63"/>
      <c r="H40" s="66"/>
      <c r="I40" s="63"/>
      <c r="J40" s="63"/>
      <c r="K40" s="45"/>
      <c r="L40" s="45"/>
      <c r="M40" s="45"/>
      <c r="N40" s="45"/>
      <c r="O40" s="45"/>
      <c r="P40" s="45"/>
      <c r="Q40" s="45"/>
      <c r="R40" s="45"/>
      <c r="S40" s="45"/>
      <c r="T40" s="108"/>
      <c r="U40" s="47"/>
      <c r="V40" s="47"/>
      <c r="W40" s="47"/>
      <c r="X40" s="47"/>
      <c r="Y40" s="47"/>
      <c r="Z40" s="47"/>
      <c r="AA40" s="47"/>
      <c r="AB40" s="47"/>
      <c r="AC40" s="1"/>
    </row>
    <row r="41" spans="1:29" ht="14.65" thickBot="1" x14ac:dyDescent="0.5">
      <c r="B41" s="64"/>
      <c r="C41" s="65"/>
      <c r="D41" s="65"/>
      <c r="E41" s="65"/>
      <c r="F41" s="55"/>
      <c r="G41" s="61"/>
      <c r="H41" s="67"/>
      <c r="I41" s="61"/>
      <c r="J41" s="61"/>
      <c r="K41" s="46"/>
      <c r="L41" s="46"/>
      <c r="M41" s="46"/>
      <c r="N41" s="46"/>
      <c r="O41" s="46"/>
      <c r="P41" s="46"/>
      <c r="Q41" s="46"/>
      <c r="R41" s="46"/>
      <c r="S41" s="46"/>
      <c r="T41" s="109" t="e">
        <f>AVERAGE(K41:O41)</f>
        <v>#DIV/0!</v>
      </c>
      <c r="U41" s="25"/>
      <c r="V41" s="25"/>
      <c r="W41" s="25"/>
      <c r="X41" s="25"/>
      <c r="Y41" s="25"/>
      <c r="Z41" s="25"/>
      <c r="AA41" s="25"/>
      <c r="AB41" s="25"/>
      <c r="AC41" s="1"/>
    </row>
    <row r="45" spans="1:29" ht="14.65" thickBot="1" x14ac:dyDescent="0.5">
      <c r="B45" s="4" t="s">
        <v>1</v>
      </c>
      <c r="C45" s="4" t="s">
        <v>2</v>
      </c>
      <c r="D45" s="4" t="s">
        <v>62</v>
      </c>
      <c r="E45" s="4" t="s">
        <v>11</v>
      </c>
      <c r="F45" s="3" t="s">
        <v>67</v>
      </c>
      <c r="G45" s="5" t="s">
        <v>6</v>
      </c>
      <c r="H45" s="6" t="s">
        <v>54</v>
      </c>
      <c r="I45" s="5" t="s">
        <v>7</v>
      </c>
      <c r="J45" s="5" t="s">
        <v>8</v>
      </c>
      <c r="K45" s="1" t="s">
        <v>38</v>
      </c>
      <c r="L45" s="1" t="s">
        <v>30</v>
      </c>
      <c r="M45" s="1" t="s">
        <v>31</v>
      </c>
      <c r="N45" s="1" t="s">
        <v>32</v>
      </c>
      <c r="O45" s="1" t="s">
        <v>33</v>
      </c>
      <c r="P45" s="1" t="s">
        <v>37</v>
      </c>
      <c r="Q45" s="1" t="s">
        <v>34</v>
      </c>
      <c r="R45" s="1" t="s">
        <v>36</v>
      </c>
      <c r="S45" s="1" t="s">
        <v>35</v>
      </c>
      <c r="T45" s="1" t="s">
        <v>66</v>
      </c>
    </row>
    <row r="46" spans="1:29" x14ac:dyDescent="0.45">
      <c r="A46" t="s">
        <v>61</v>
      </c>
      <c r="B46" s="82">
        <v>4</v>
      </c>
      <c r="C46" s="83">
        <v>1</v>
      </c>
      <c r="D46" s="83">
        <v>8</v>
      </c>
      <c r="E46" s="116">
        <v>1</v>
      </c>
      <c r="F46" s="9" t="s">
        <v>24</v>
      </c>
      <c r="G46" s="87">
        <v>2395</v>
      </c>
      <c r="H46" s="90">
        <v>99.19</v>
      </c>
      <c r="I46" s="87">
        <v>7</v>
      </c>
      <c r="J46" s="112">
        <v>1.93</v>
      </c>
      <c r="K46" s="1">
        <v>216</v>
      </c>
      <c r="L46" s="1">
        <v>318</v>
      </c>
      <c r="M46" s="1">
        <v>500</v>
      </c>
      <c r="N46" s="1">
        <v>890</v>
      </c>
      <c r="O46" s="1">
        <v>1005</v>
      </c>
      <c r="P46" s="1">
        <v>1101</v>
      </c>
      <c r="Q46" s="1">
        <v>1203</v>
      </c>
      <c r="R46" s="1">
        <v>1449</v>
      </c>
      <c r="S46" s="1">
        <v>1832</v>
      </c>
      <c r="T46" s="187"/>
      <c r="V46">
        <f>L46-K46</f>
        <v>102</v>
      </c>
      <c r="W46">
        <f>M46-L46</f>
        <v>182</v>
      </c>
      <c r="X46">
        <f>N46-M46</f>
        <v>390</v>
      </c>
      <c r="Y46">
        <f>O46-N46</f>
        <v>115</v>
      </c>
      <c r="Z46">
        <f>P46-O46</f>
        <v>96</v>
      </c>
      <c r="AA46">
        <f>Q46-P46</f>
        <v>102</v>
      </c>
      <c r="AB46">
        <f>R46-Q46</f>
        <v>246</v>
      </c>
      <c r="AC46">
        <f>S46-R46</f>
        <v>383</v>
      </c>
    </row>
    <row r="47" spans="1:29" x14ac:dyDescent="0.45">
      <c r="B47" s="111"/>
      <c r="C47" s="110"/>
      <c r="D47" s="110"/>
      <c r="E47" s="119"/>
      <c r="F47" s="15"/>
      <c r="G47" s="110"/>
      <c r="H47" s="113"/>
      <c r="I47" s="110"/>
      <c r="J47" s="114"/>
      <c r="K47" s="6">
        <f>K46/10</f>
        <v>21.6</v>
      </c>
      <c r="L47" s="6">
        <f>L46/20</f>
        <v>15.9</v>
      </c>
      <c r="M47" s="6">
        <f>M46/30</f>
        <v>16.666666666666668</v>
      </c>
      <c r="N47" s="6">
        <f>N46/40</f>
        <v>22.25</v>
      </c>
      <c r="O47" s="6">
        <f>O46/50</f>
        <v>20.100000000000001</v>
      </c>
      <c r="P47" s="6">
        <f>P46/60</f>
        <v>18.350000000000001</v>
      </c>
      <c r="Q47" s="6">
        <f>Q46/70</f>
        <v>17.185714285714287</v>
      </c>
      <c r="R47" s="6">
        <f>R46/80</f>
        <v>18.112500000000001</v>
      </c>
      <c r="S47" s="6">
        <f>S46/90</f>
        <v>20.355555555555554</v>
      </c>
      <c r="T47" s="188">
        <f>AVERAGE(K47:S47)</f>
        <v>18.946715167548504</v>
      </c>
      <c r="U47" s="31"/>
    </row>
    <row r="48" spans="1:29" x14ac:dyDescent="0.45">
      <c r="A48" t="s">
        <v>61</v>
      </c>
      <c r="B48" s="86">
        <v>4</v>
      </c>
      <c r="C48" s="87">
        <v>1</v>
      </c>
      <c r="D48" s="87">
        <v>8</v>
      </c>
      <c r="E48" s="137">
        <v>1</v>
      </c>
      <c r="F48" s="9" t="s">
        <v>24</v>
      </c>
      <c r="G48" s="87">
        <v>1639</v>
      </c>
      <c r="H48" s="90">
        <v>68.069999999999993</v>
      </c>
      <c r="I48" s="87">
        <v>2</v>
      </c>
      <c r="J48" s="112">
        <v>1.76</v>
      </c>
      <c r="K48" s="1">
        <v>404</v>
      </c>
      <c r="L48" s="1">
        <v>502</v>
      </c>
      <c r="M48" s="1">
        <v>593</v>
      </c>
      <c r="N48" s="1">
        <v>654</v>
      </c>
      <c r="O48" s="1">
        <v>727</v>
      </c>
      <c r="P48" s="1">
        <v>795</v>
      </c>
      <c r="Q48" s="1">
        <v>881</v>
      </c>
      <c r="R48" s="1">
        <v>949</v>
      </c>
      <c r="S48" s="1">
        <v>1067</v>
      </c>
      <c r="T48" s="189"/>
      <c r="V48">
        <f>L48-K48</f>
        <v>98</v>
      </c>
      <c r="W48">
        <f t="shared" ref="W48" si="0">M48-L48</f>
        <v>91</v>
      </c>
      <c r="X48">
        <f t="shared" ref="X48" si="1">N48-M48</f>
        <v>61</v>
      </c>
      <c r="Y48">
        <f t="shared" ref="Y48" si="2">O48-N48</f>
        <v>73</v>
      </c>
      <c r="Z48">
        <f t="shared" ref="Z48" si="3">P48-O48</f>
        <v>68</v>
      </c>
      <c r="AA48">
        <f t="shared" ref="AA48" si="4">Q48-P48</f>
        <v>86</v>
      </c>
      <c r="AB48">
        <f t="shared" ref="AB48" si="5">R48-Q48</f>
        <v>68</v>
      </c>
      <c r="AC48">
        <f t="shared" ref="AC48" si="6">S48-R48</f>
        <v>118</v>
      </c>
    </row>
    <row r="49" spans="1:30" ht="14.65" thickBot="1" x14ac:dyDescent="0.5">
      <c r="B49" s="111"/>
      <c r="C49" s="110"/>
      <c r="D49" s="110"/>
      <c r="E49" s="119"/>
      <c r="F49" s="15"/>
      <c r="G49" s="110"/>
      <c r="H49" s="113"/>
      <c r="I49" s="110"/>
      <c r="J49" s="114"/>
      <c r="K49" s="6">
        <f>K48/10</f>
        <v>40.4</v>
      </c>
      <c r="L49" s="6">
        <f>L48/20</f>
        <v>25.1</v>
      </c>
      <c r="M49" s="6">
        <f>M48/30</f>
        <v>19.766666666666666</v>
      </c>
      <c r="N49" s="6">
        <f>N48/40</f>
        <v>16.350000000000001</v>
      </c>
      <c r="O49" s="6">
        <f>O48/50</f>
        <v>14.54</v>
      </c>
      <c r="P49" s="6">
        <f>P48/60</f>
        <v>13.25</v>
      </c>
      <c r="Q49" s="6">
        <f>Q48/70</f>
        <v>12.585714285714285</v>
      </c>
      <c r="R49" s="6">
        <f>R48/80</f>
        <v>11.862500000000001</v>
      </c>
      <c r="S49" s="6">
        <f>S48/90</f>
        <v>11.855555555555556</v>
      </c>
      <c r="T49" s="188">
        <f>AVERAGE(K49:S49)</f>
        <v>18.412270723104058</v>
      </c>
      <c r="U49" s="31"/>
    </row>
    <row r="50" spans="1:30" x14ac:dyDescent="0.45">
      <c r="A50" t="s">
        <v>61</v>
      </c>
      <c r="B50" s="82">
        <v>4</v>
      </c>
      <c r="C50" s="83">
        <v>1</v>
      </c>
      <c r="D50" s="83">
        <v>8</v>
      </c>
      <c r="E50" s="116">
        <v>1</v>
      </c>
      <c r="F50" s="34" t="s">
        <v>24</v>
      </c>
      <c r="G50" s="83">
        <v>1470</v>
      </c>
      <c r="H50" s="115">
        <v>61.06</v>
      </c>
      <c r="I50" s="83">
        <v>16</v>
      </c>
      <c r="J50" s="116">
        <v>1.89</v>
      </c>
      <c r="K50" s="1">
        <v>237</v>
      </c>
      <c r="L50" s="1">
        <v>336</v>
      </c>
      <c r="M50" s="1">
        <v>388</v>
      </c>
      <c r="N50" s="1">
        <v>422</v>
      </c>
      <c r="O50" s="1">
        <v>505</v>
      </c>
      <c r="P50" s="1">
        <v>593</v>
      </c>
      <c r="Q50" s="1">
        <v>711</v>
      </c>
      <c r="R50" s="1">
        <v>969</v>
      </c>
      <c r="S50" s="1"/>
      <c r="T50" s="189"/>
      <c r="V50">
        <f>L50-K50</f>
        <v>99</v>
      </c>
      <c r="W50">
        <f t="shared" ref="W50" si="7">M50-L50</f>
        <v>52</v>
      </c>
      <c r="X50">
        <f t="shared" ref="X50" si="8">N50-M50</f>
        <v>34</v>
      </c>
      <c r="Y50">
        <f t="shared" ref="Y50" si="9">O50-N50</f>
        <v>83</v>
      </c>
      <c r="Z50">
        <f t="shared" ref="Z50" si="10">P50-O50</f>
        <v>88</v>
      </c>
      <c r="AA50">
        <f t="shared" ref="AA50" si="11">Q50-P50</f>
        <v>118</v>
      </c>
      <c r="AB50">
        <f t="shared" ref="AB50" si="12">R50-Q50</f>
        <v>258</v>
      </c>
      <c r="AC50">
        <f t="shared" ref="AC50" si="13">S50-R50</f>
        <v>-969</v>
      </c>
    </row>
    <row r="51" spans="1:30" ht="14.65" thickBot="1" x14ac:dyDescent="0.5">
      <c r="B51" s="88"/>
      <c r="C51" s="89"/>
      <c r="D51" s="89"/>
      <c r="E51" s="118"/>
      <c r="F51" s="40"/>
      <c r="G51" s="89"/>
      <c r="H51" s="117"/>
      <c r="I51" s="89"/>
      <c r="J51" s="118"/>
      <c r="K51" s="6">
        <f>K50/10</f>
        <v>23.7</v>
      </c>
      <c r="L51" s="6">
        <f>L50/20</f>
        <v>16.8</v>
      </c>
      <c r="M51" s="6">
        <f>M50/30</f>
        <v>12.933333333333334</v>
      </c>
      <c r="N51" s="6">
        <f>N50/40</f>
        <v>10.55</v>
      </c>
      <c r="O51" s="6">
        <f>O50/50</f>
        <v>10.1</v>
      </c>
      <c r="P51" s="6">
        <f>P50/60</f>
        <v>9.8833333333333329</v>
      </c>
      <c r="Q51" s="6">
        <f>Q50/70</f>
        <v>10.157142857142857</v>
      </c>
      <c r="R51" s="6">
        <f>R50/80</f>
        <v>12.112500000000001</v>
      </c>
      <c r="S51" s="6"/>
      <c r="T51" s="188">
        <f>AVERAGE(K51:R51)</f>
        <v>13.279538690476191</v>
      </c>
    </row>
    <row r="52" spans="1:30" x14ac:dyDescent="0.45">
      <c r="A52" t="s">
        <v>61</v>
      </c>
      <c r="B52" s="82">
        <v>4</v>
      </c>
      <c r="C52" s="83">
        <v>1</v>
      </c>
      <c r="D52" s="83">
        <v>4</v>
      </c>
      <c r="E52" s="116">
        <v>1</v>
      </c>
      <c r="F52" s="34" t="s">
        <v>24</v>
      </c>
      <c r="G52" s="83">
        <v>1298</v>
      </c>
      <c r="H52" s="115">
        <v>54.02</v>
      </c>
      <c r="I52" s="83">
        <v>2</v>
      </c>
      <c r="J52" s="116">
        <v>1.82</v>
      </c>
      <c r="K52" s="1">
        <v>183</v>
      </c>
      <c r="L52" s="1">
        <v>297</v>
      </c>
      <c r="M52" s="1">
        <v>393</v>
      </c>
      <c r="N52" s="1">
        <v>465</v>
      </c>
      <c r="O52" s="1">
        <v>554</v>
      </c>
      <c r="P52" s="1">
        <v>596</v>
      </c>
      <c r="Q52" s="1">
        <v>652</v>
      </c>
      <c r="R52" s="1">
        <v>696</v>
      </c>
      <c r="S52" s="1">
        <v>792</v>
      </c>
      <c r="T52" s="189"/>
      <c r="V52">
        <f>L52-K52</f>
        <v>114</v>
      </c>
      <c r="W52">
        <f t="shared" ref="W52" si="14">M52-L52</f>
        <v>96</v>
      </c>
      <c r="X52">
        <f t="shared" ref="X52" si="15">N52-M52</f>
        <v>72</v>
      </c>
      <c r="Y52">
        <f t="shared" ref="Y52" si="16">O52-N52</f>
        <v>89</v>
      </c>
      <c r="Z52">
        <f t="shared" ref="Z52" si="17">P52-O52</f>
        <v>42</v>
      </c>
      <c r="AA52">
        <f t="shared" ref="AA52" si="18">Q52-P52</f>
        <v>56</v>
      </c>
      <c r="AB52">
        <f t="shared" ref="AB52" si="19">R52-Q52</f>
        <v>44</v>
      </c>
      <c r="AC52">
        <f t="shared" ref="AC52" si="20">S52-R52</f>
        <v>96</v>
      </c>
    </row>
    <row r="53" spans="1:30" ht="14.65" thickBot="1" x14ac:dyDescent="0.5">
      <c r="B53" s="111"/>
      <c r="C53" s="110"/>
      <c r="D53" s="110"/>
      <c r="E53" s="119"/>
      <c r="F53" s="15"/>
      <c r="G53" s="110"/>
      <c r="H53" s="113"/>
      <c r="I53" s="110"/>
      <c r="J53" s="119"/>
      <c r="K53" s="6">
        <f>K52/10</f>
        <v>18.3</v>
      </c>
      <c r="L53" s="6">
        <f>L52/20</f>
        <v>14.85</v>
      </c>
      <c r="M53" s="6">
        <f>M52/30</f>
        <v>13.1</v>
      </c>
      <c r="N53" s="6">
        <f>N52/40</f>
        <v>11.625</v>
      </c>
      <c r="O53" s="6">
        <f>O52/50</f>
        <v>11.08</v>
      </c>
      <c r="P53" s="6">
        <f>P52/60</f>
        <v>9.9333333333333336</v>
      </c>
      <c r="Q53" s="6">
        <f>Q52/70</f>
        <v>9.3142857142857149</v>
      </c>
      <c r="R53" s="6">
        <f>R52/80</f>
        <v>8.6999999999999993</v>
      </c>
      <c r="S53" s="6">
        <f>S52/90</f>
        <v>8.8000000000000007</v>
      </c>
      <c r="T53" s="188">
        <f>AVERAGE(K53:S53)</f>
        <v>11.744735449735451</v>
      </c>
      <c r="U53" s="31"/>
    </row>
    <row r="54" spans="1:30" x14ac:dyDescent="0.45">
      <c r="A54" s="30" t="s">
        <v>63</v>
      </c>
      <c r="B54" s="82"/>
      <c r="C54" s="83"/>
      <c r="D54" s="83"/>
      <c r="E54" s="116"/>
      <c r="F54" s="44"/>
      <c r="G54" s="83"/>
      <c r="H54" s="115"/>
      <c r="I54" s="83"/>
      <c r="J54" s="116"/>
      <c r="K54" s="1"/>
      <c r="L54" s="1"/>
      <c r="M54" s="1"/>
      <c r="N54" s="1"/>
      <c r="O54" s="1"/>
      <c r="P54" s="1"/>
      <c r="Q54" s="1"/>
      <c r="R54" s="1"/>
      <c r="S54" s="1"/>
      <c r="T54" s="189"/>
      <c r="V54">
        <f>L54-K54</f>
        <v>0</v>
      </c>
      <c r="W54">
        <f t="shared" ref="W54" si="21">M54-L54</f>
        <v>0</v>
      </c>
      <c r="X54">
        <f t="shared" ref="X54" si="22">N54-M54</f>
        <v>0</v>
      </c>
      <c r="Y54">
        <f t="shared" ref="Y54" si="23">O54-N54</f>
        <v>0</v>
      </c>
      <c r="Z54">
        <f t="shared" ref="Z54" si="24">P54-O54</f>
        <v>0</v>
      </c>
      <c r="AA54">
        <f t="shared" ref="AA54" si="25">Q54-P54</f>
        <v>0</v>
      </c>
      <c r="AB54">
        <f t="shared" ref="AB54" si="26">R54-Q54</f>
        <v>0</v>
      </c>
      <c r="AC54">
        <f t="shared" ref="AC54" si="27">S54-R54</f>
        <v>0</v>
      </c>
    </row>
    <row r="55" spans="1:30" ht="14.65" thickBot="1" x14ac:dyDescent="0.5">
      <c r="B55" s="88"/>
      <c r="C55" s="89"/>
      <c r="D55" s="89"/>
      <c r="E55" s="118"/>
      <c r="F55" s="40"/>
      <c r="G55" s="89"/>
      <c r="H55" s="117"/>
      <c r="I55" s="89"/>
      <c r="J55" s="118"/>
      <c r="K55" s="29"/>
      <c r="L55" s="29"/>
      <c r="M55" s="29"/>
      <c r="N55" s="29"/>
      <c r="O55" s="29"/>
      <c r="P55" s="29"/>
      <c r="Q55" s="29"/>
      <c r="R55" s="29"/>
      <c r="S55" s="29"/>
      <c r="T55" s="190"/>
    </row>
    <row r="56" spans="1:30" x14ac:dyDescent="0.45">
      <c r="A56" t="s">
        <v>61</v>
      </c>
      <c r="B56" s="74">
        <v>4.5</v>
      </c>
      <c r="C56" s="75">
        <v>1</v>
      </c>
      <c r="D56" s="75">
        <v>8</v>
      </c>
      <c r="E56" s="138">
        <v>1</v>
      </c>
      <c r="F56" s="34" t="s">
        <v>24</v>
      </c>
      <c r="G56" s="35">
        <v>1182</v>
      </c>
      <c r="H56" s="36">
        <v>49.06</v>
      </c>
      <c r="I56" s="35">
        <v>3</v>
      </c>
      <c r="J56" s="37">
        <v>1.82</v>
      </c>
      <c r="K56" s="25">
        <v>244</v>
      </c>
      <c r="L56" s="25">
        <v>311</v>
      </c>
      <c r="M56" s="25">
        <v>349</v>
      </c>
      <c r="N56" s="1">
        <v>432</v>
      </c>
      <c r="O56" s="1">
        <v>481</v>
      </c>
      <c r="P56" s="1">
        <v>546</v>
      </c>
      <c r="Q56" s="1">
        <v>571</v>
      </c>
      <c r="R56" s="1">
        <v>642</v>
      </c>
      <c r="S56" s="1">
        <v>707</v>
      </c>
      <c r="T56" s="186"/>
      <c r="V56">
        <f>L56-K56</f>
        <v>67</v>
      </c>
      <c r="W56">
        <f t="shared" ref="W56" si="28">M56-L56</f>
        <v>38</v>
      </c>
      <c r="X56">
        <f t="shared" ref="X56" si="29">N56-M56</f>
        <v>83</v>
      </c>
      <c r="Y56">
        <f t="shared" ref="Y56" si="30">O56-N56</f>
        <v>49</v>
      </c>
      <c r="Z56">
        <f t="shared" ref="Z56" si="31">P56-O56</f>
        <v>65</v>
      </c>
      <c r="AA56">
        <f t="shared" ref="AA56" si="32">Q56-P56</f>
        <v>25</v>
      </c>
      <c r="AB56">
        <f t="shared" ref="AB56" si="33">R56-Q56</f>
        <v>71</v>
      </c>
      <c r="AC56">
        <f t="shared" ref="AC56" si="34">S56-R56</f>
        <v>65</v>
      </c>
    </row>
    <row r="57" spans="1:30" ht="14.65" thickBot="1" x14ac:dyDescent="0.5">
      <c r="B57" s="76"/>
      <c r="C57" s="77"/>
      <c r="D57" s="77"/>
      <c r="E57" s="139"/>
      <c r="F57" s="15"/>
      <c r="G57" s="16"/>
      <c r="H57" s="17"/>
      <c r="I57" s="16"/>
      <c r="J57" s="43"/>
      <c r="K57" s="6">
        <f>K56/10</f>
        <v>24.4</v>
      </c>
      <c r="L57" s="6">
        <f>L56/20</f>
        <v>15.55</v>
      </c>
      <c r="M57" s="6">
        <f>M56/30</f>
        <v>11.633333333333333</v>
      </c>
      <c r="N57" s="6">
        <f>N56/40</f>
        <v>10.8</v>
      </c>
      <c r="O57" s="6">
        <f>O56/50</f>
        <v>9.6199999999999992</v>
      </c>
      <c r="P57" s="6">
        <f>P56/60</f>
        <v>9.1</v>
      </c>
      <c r="Q57" s="6">
        <f>Q56/70</f>
        <v>8.1571428571428566</v>
      </c>
      <c r="R57" s="6">
        <f>R56/80</f>
        <v>8.0250000000000004</v>
      </c>
      <c r="S57" s="6">
        <f>S56/90</f>
        <v>7.8555555555555552</v>
      </c>
      <c r="T57" s="101">
        <f>AVERAGE(K57:S57)</f>
        <v>11.682336860670196</v>
      </c>
      <c r="U57" s="31"/>
    </row>
    <row r="58" spans="1:30" ht="14.65" thickBot="1" x14ac:dyDescent="0.5">
      <c r="A58" t="s">
        <v>63</v>
      </c>
      <c r="B58" s="74">
        <v>4.5</v>
      </c>
      <c r="C58" s="75">
        <v>1</v>
      </c>
      <c r="D58" s="75">
        <v>8</v>
      </c>
      <c r="E58" s="138">
        <v>1</v>
      </c>
      <c r="F58" s="44">
        <v>2100</v>
      </c>
      <c r="G58" s="79">
        <v>992</v>
      </c>
      <c r="H58" s="121">
        <v>41.08</v>
      </c>
      <c r="I58" s="79">
        <v>25</v>
      </c>
      <c r="J58" s="122">
        <v>1.84</v>
      </c>
      <c r="K58" s="1">
        <v>167</v>
      </c>
      <c r="L58" s="1">
        <v>244</v>
      </c>
      <c r="M58" s="1">
        <v>277</v>
      </c>
      <c r="N58" s="1">
        <v>331</v>
      </c>
      <c r="O58" s="1">
        <v>391</v>
      </c>
      <c r="P58" s="1">
        <v>627</v>
      </c>
      <c r="Q58" s="1"/>
      <c r="R58" s="1"/>
      <c r="S58" s="1"/>
    </row>
    <row r="59" spans="1:30" ht="14.65" thickBot="1" x14ac:dyDescent="0.5">
      <c r="B59" s="76"/>
      <c r="C59" s="77"/>
      <c r="D59" s="77"/>
      <c r="E59" s="139"/>
      <c r="F59" s="40"/>
      <c r="G59" s="81"/>
      <c r="H59" s="123"/>
      <c r="I59" s="81"/>
      <c r="J59" s="124"/>
      <c r="K59" s="6">
        <f>K58/10</f>
        <v>16.7</v>
      </c>
      <c r="L59" s="6">
        <f>L58/20</f>
        <v>12.2</v>
      </c>
      <c r="M59" s="6">
        <f>M58/30</f>
        <v>9.2333333333333325</v>
      </c>
      <c r="N59" s="6">
        <f>N58/40</f>
        <v>8.2750000000000004</v>
      </c>
      <c r="O59" s="6">
        <f>O58/50</f>
        <v>7.82</v>
      </c>
      <c r="P59" s="6">
        <f>P58/60</f>
        <v>10.45</v>
      </c>
      <c r="Q59" s="29"/>
      <c r="R59" s="29"/>
      <c r="S59" s="29"/>
      <c r="T59" s="125"/>
      <c r="W59">
        <v>102</v>
      </c>
      <c r="X59">
        <v>182</v>
      </c>
      <c r="Y59">
        <v>390</v>
      </c>
      <c r="Z59">
        <v>115</v>
      </c>
      <c r="AA59">
        <v>96</v>
      </c>
      <c r="AB59">
        <v>102</v>
      </c>
      <c r="AC59">
        <v>246</v>
      </c>
      <c r="AD59">
        <v>383</v>
      </c>
    </row>
    <row r="60" spans="1:30" ht="14.65" thickBot="1" x14ac:dyDescent="0.5">
      <c r="A60" t="s">
        <v>63</v>
      </c>
      <c r="B60" s="74">
        <v>4.5</v>
      </c>
      <c r="C60" s="75">
        <v>1</v>
      </c>
      <c r="D60" s="75">
        <v>8</v>
      </c>
      <c r="E60" s="138">
        <v>1</v>
      </c>
      <c r="F60" s="44">
        <v>1100</v>
      </c>
      <c r="G60" s="79">
        <v>1412</v>
      </c>
      <c r="H60" s="121">
        <v>58.2</v>
      </c>
      <c r="I60" s="79">
        <v>1</v>
      </c>
      <c r="J60" s="122">
        <v>1.81</v>
      </c>
      <c r="K60" s="1">
        <v>436</v>
      </c>
      <c r="L60" s="1">
        <v>593</v>
      </c>
      <c r="M60" s="1">
        <v>732</v>
      </c>
      <c r="N60" s="1">
        <v>752</v>
      </c>
      <c r="O60" s="1">
        <v>795</v>
      </c>
      <c r="P60" s="1">
        <v>829</v>
      </c>
      <c r="Q60" s="1">
        <v>880</v>
      </c>
      <c r="R60" s="1">
        <v>906</v>
      </c>
      <c r="S60" s="1">
        <v>954</v>
      </c>
    </row>
    <row r="61" spans="1:30" ht="14.65" thickBot="1" x14ac:dyDescent="0.5">
      <c r="B61" s="76"/>
      <c r="C61" s="77"/>
      <c r="D61" s="77"/>
      <c r="E61" s="139"/>
      <c r="F61" s="40"/>
      <c r="G61" s="81"/>
      <c r="H61" s="123"/>
      <c r="I61" s="81"/>
      <c r="J61" s="124"/>
      <c r="K61" s="6">
        <f>K60/10</f>
        <v>43.6</v>
      </c>
      <c r="L61" s="6">
        <f>L60/20</f>
        <v>29.65</v>
      </c>
      <c r="M61" s="6">
        <f>M60/30</f>
        <v>24.4</v>
      </c>
      <c r="N61" s="6">
        <f>N60/40</f>
        <v>18.8</v>
      </c>
      <c r="O61" s="6">
        <f>O60/50</f>
        <v>15.9</v>
      </c>
      <c r="P61" s="6">
        <f>P60/60</f>
        <v>13.816666666666666</v>
      </c>
      <c r="Q61" s="6">
        <f>Q60/70</f>
        <v>12.571428571428571</v>
      </c>
      <c r="R61" s="6">
        <f>R60/80</f>
        <v>11.324999999999999</v>
      </c>
      <c r="S61" s="6">
        <f>S60/90</f>
        <v>10.6</v>
      </c>
      <c r="T61" s="125"/>
      <c r="W61">
        <v>102</v>
      </c>
      <c r="X61">
        <v>182</v>
      </c>
      <c r="Y61">
        <v>390</v>
      </c>
      <c r="Z61">
        <v>115</v>
      </c>
      <c r="AA61">
        <v>96</v>
      </c>
      <c r="AB61">
        <v>102</v>
      </c>
      <c r="AC61">
        <v>246</v>
      </c>
      <c r="AD61">
        <v>383</v>
      </c>
    </row>
    <row r="62" spans="1:30" x14ac:dyDescent="0.45">
      <c r="A62" t="s">
        <v>63</v>
      </c>
      <c r="B62" s="151">
        <v>4</v>
      </c>
      <c r="C62" s="152">
        <v>1</v>
      </c>
      <c r="D62" s="152">
        <v>8</v>
      </c>
      <c r="E62" s="163">
        <v>1</v>
      </c>
      <c r="F62" s="169">
        <v>2100</v>
      </c>
      <c r="G62" s="152">
        <v>870</v>
      </c>
      <c r="H62" s="170">
        <v>36.06</v>
      </c>
      <c r="I62" s="152">
        <v>81</v>
      </c>
      <c r="J62" s="163">
        <v>2.38</v>
      </c>
      <c r="K62" s="25">
        <v>261</v>
      </c>
      <c r="L62" s="25">
        <v>572</v>
      </c>
      <c r="M62" s="25"/>
      <c r="N62" s="25"/>
      <c r="O62" s="25"/>
      <c r="P62" s="25"/>
      <c r="Q62" s="25"/>
      <c r="R62" s="25"/>
      <c r="S62" s="25"/>
      <c r="T62" s="126"/>
      <c r="W62">
        <v>98</v>
      </c>
      <c r="X62">
        <v>91</v>
      </c>
      <c r="Y62">
        <v>61</v>
      </c>
      <c r="Z62">
        <v>73</v>
      </c>
      <c r="AA62">
        <v>68</v>
      </c>
      <c r="AB62">
        <v>86</v>
      </c>
      <c r="AC62">
        <v>68</v>
      </c>
      <c r="AD62">
        <v>118</v>
      </c>
    </row>
    <row r="63" spans="1:30" ht="14.65" thickBot="1" x14ac:dyDescent="0.5">
      <c r="B63" s="161"/>
      <c r="C63" s="162"/>
      <c r="D63" s="162"/>
      <c r="E63" s="171"/>
      <c r="F63" s="162"/>
      <c r="G63" s="162"/>
      <c r="H63" s="172"/>
      <c r="I63" s="162"/>
      <c r="J63" s="171"/>
      <c r="K63" s="26">
        <f>K62/10</f>
        <v>26.1</v>
      </c>
      <c r="L63" s="26">
        <f>L62/18</f>
        <v>31.777777777777779</v>
      </c>
      <c r="M63" s="26"/>
      <c r="N63" s="26"/>
      <c r="O63" s="26"/>
      <c r="P63" s="26"/>
      <c r="Q63" s="26"/>
      <c r="R63" s="26"/>
      <c r="S63" s="26"/>
      <c r="T63" s="127">
        <f>AVERAGE(K63:P63)</f>
        <v>28.93888888888889</v>
      </c>
      <c r="W63">
        <v>99</v>
      </c>
      <c r="X63">
        <v>52</v>
      </c>
      <c r="Y63">
        <v>34</v>
      </c>
      <c r="Z63">
        <v>83</v>
      </c>
      <c r="AA63">
        <v>88</v>
      </c>
      <c r="AB63">
        <v>118</v>
      </c>
      <c r="AC63">
        <v>258</v>
      </c>
    </row>
    <row r="64" spans="1:30" x14ac:dyDescent="0.45">
      <c r="A64" t="s">
        <v>63</v>
      </c>
      <c r="B64" s="78">
        <v>4</v>
      </c>
      <c r="C64" s="79">
        <v>1</v>
      </c>
      <c r="D64" s="79">
        <v>8</v>
      </c>
      <c r="E64" s="122">
        <v>1</v>
      </c>
      <c r="F64" s="44">
        <v>1100</v>
      </c>
      <c r="G64" s="152">
        <v>2034</v>
      </c>
      <c r="H64" s="170">
        <v>84.18</v>
      </c>
      <c r="I64" s="152">
        <v>12</v>
      </c>
      <c r="J64" s="163">
        <v>1.7</v>
      </c>
      <c r="K64" s="25">
        <v>443</v>
      </c>
      <c r="L64" s="25">
        <v>660</v>
      </c>
      <c r="M64" s="25">
        <v>783</v>
      </c>
      <c r="N64" s="25">
        <v>869</v>
      </c>
      <c r="O64" s="25">
        <v>1031</v>
      </c>
      <c r="P64" s="25">
        <v>1189</v>
      </c>
      <c r="Q64" s="25">
        <v>1286</v>
      </c>
      <c r="R64" s="25">
        <v>1454</v>
      </c>
      <c r="S64" s="25">
        <v>1731</v>
      </c>
      <c r="T64" s="126"/>
      <c r="W64">
        <v>79</v>
      </c>
      <c r="X64">
        <v>32</v>
      </c>
      <c r="Y64">
        <v>41</v>
      </c>
      <c r="Z64">
        <v>32</v>
      </c>
      <c r="AA64">
        <v>42</v>
      </c>
      <c r="AB64">
        <v>29</v>
      </c>
      <c r="AC64">
        <v>81</v>
      </c>
      <c r="AD64">
        <v>60</v>
      </c>
    </row>
    <row r="65" spans="1:20" ht="14.65" thickBot="1" x14ac:dyDescent="0.5">
      <c r="B65" s="80"/>
      <c r="C65" s="81"/>
      <c r="D65" s="81"/>
      <c r="E65" s="124"/>
      <c r="F65" s="40"/>
      <c r="G65" s="81"/>
      <c r="H65" s="123"/>
      <c r="I65" s="81"/>
      <c r="J65" s="124"/>
      <c r="K65" s="6">
        <f>K64/10</f>
        <v>44.3</v>
      </c>
      <c r="L65" s="6">
        <f>L64/20</f>
        <v>33</v>
      </c>
      <c r="M65" s="6">
        <f>M64/30</f>
        <v>26.1</v>
      </c>
      <c r="N65" s="6">
        <f>N64/40</f>
        <v>21.725000000000001</v>
      </c>
      <c r="O65" s="6">
        <f>O64/50</f>
        <v>20.62</v>
      </c>
      <c r="P65" s="6">
        <f>P64/60</f>
        <v>19.816666666666666</v>
      </c>
      <c r="Q65" s="6">
        <f>Q64/70</f>
        <v>18.37142857142857</v>
      </c>
      <c r="R65" s="6">
        <f>R64/80</f>
        <v>18.175000000000001</v>
      </c>
      <c r="S65" s="6">
        <f>S64/87</f>
        <v>19.896551724137932</v>
      </c>
      <c r="T65" s="128">
        <f>AVERAGE(K65:S65)</f>
        <v>24.667182995803685</v>
      </c>
    </row>
    <row r="66" spans="1:20" x14ac:dyDescent="0.45">
      <c r="A66" t="s">
        <v>63</v>
      </c>
      <c r="B66" s="32">
        <v>4</v>
      </c>
      <c r="C66" s="33">
        <v>1</v>
      </c>
      <c r="D66" s="33">
        <v>4</v>
      </c>
      <c r="E66" s="134">
        <v>1</v>
      </c>
      <c r="F66" s="44">
        <v>1100</v>
      </c>
      <c r="G66" s="33"/>
      <c r="H66" s="133"/>
      <c r="I66" s="33"/>
      <c r="J66" s="134"/>
      <c r="K66" s="25">
        <v>394</v>
      </c>
      <c r="L66" s="25">
        <v>529</v>
      </c>
      <c r="M66" s="25">
        <v>647</v>
      </c>
      <c r="N66" s="25">
        <v>736</v>
      </c>
      <c r="O66" s="1">
        <v>794</v>
      </c>
      <c r="P66" s="1">
        <v>872</v>
      </c>
      <c r="Q66" s="1">
        <v>946</v>
      </c>
      <c r="R66" s="1">
        <v>1070</v>
      </c>
      <c r="S66" s="1">
        <v>1485</v>
      </c>
      <c r="T66" s="149"/>
    </row>
    <row r="67" spans="1:20" ht="14.65" thickBot="1" x14ac:dyDescent="0.5">
      <c r="B67" s="38"/>
      <c r="C67" s="39"/>
      <c r="D67" s="39"/>
      <c r="E67" s="136"/>
      <c r="F67" s="40"/>
      <c r="G67" s="39"/>
      <c r="H67" s="135"/>
      <c r="I67" s="39"/>
      <c r="J67" s="136"/>
      <c r="K67" s="6">
        <f>K66/10</f>
        <v>39.4</v>
      </c>
      <c r="L67" s="6">
        <f>L66/20</f>
        <v>26.45</v>
      </c>
      <c r="M67" s="6">
        <f>M66/30</f>
        <v>21.566666666666666</v>
      </c>
      <c r="N67" s="6">
        <f>N66/40</f>
        <v>18.399999999999999</v>
      </c>
      <c r="O67" s="6">
        <f>O66/50</f>
        <v>15.88</v>
      </c>
      <c r="P67" s="6">
        <f>P66/60</f>
        <v>14.533333333333333</v>
      </c>
      <c r="Q67" s="6">
        <f>Q66/70</f>
        <v>13.514285714285714</v>
      </c>
      <c r="R67" s="6">
        <f>R66/80</f>
        <v>13.375</v>
      </c>
      <c r="S67" s="29">
        <f>S66/87</f>
        <v>17.068965517241381</v>
      </c>
      <c r="T67" s="93">
        <f>AVERAGE(K67:S67)</f>
        <v>20.02091680350301</v>
      </c>
    </row>
    <row r="68" spans="1:20" x14ac:dyDescent="0.45">
      <c r="A68" t="s">
        <v>63</v>
      </c>
      <c r="B68" s="151">
        <v>4</v>
      </c>
      <c r="C68" s="152">
        <v>1</v>
      </c>
      <c r="D68" s="152">
        <v>4</v>
      </c>
      <c r="E68" s="163">
        <v>1</v>
      </c>
      <c r="F68" s="169">
        <v>1100</v>
      </c>
      <c r="G68" s="152">
        <v>3157</v>
      </c>
      <c r="H68" s="170">
        <v>131.13</v>
      </c>
      <c r="I68" s="152">
        <v>27</v>
      </c>
      <c r="J68" s="163">
        <v>1.64</v>
      </c>
      <c r="K68" s="25">
        <v>326</v>
      </c>
      <c r="L68" s="25">
        <v>727</v>
      </c>
      <c r="M68" s="25">
        <v>1038</v>
      </c>
      <c r="N68" s="25">
        <v>1217</v>
      </c>
      <c r="O68" s="25">
        <v>1453</v>
      </c>
      <c r="P68" s="25">
        <v>1928</v>
      </c>
      <c r="Q68" s="25">
        <v>2740</v>
      </c>
      <c r="R68" s="25"/>
      <c r="S68" s="25"/>
      <c r="T68" s="47"/>
    </row>
    <row r="69" spans="1:20" ht="14.65" thickBot="1" x14ac:dyDescent="0.5">
      <c r="B69" s="161"/>
      <c r="C69" s="162"/>
      <c r="D69" s="162"/>
      <c r="E69" s="171"/>
      <c r="F69" s="162"/>
      <c r="G69" s="162"/>
      <c r="H69" s="172"/>
      <c r="I69" s="162"/>
      <c r="J69" s="171"/>
      <c r="K69" s="6">
        <f>K68/10</f>
        <v>32.6</v>
      </c>
      <c r="L69" s="6">
        <f>L68/20</f>
        <v>36.35</v>
      </c>
      <c r="M69" s="6">
        <f>M68/30</f>
        <v>34.6</v>
      </c>
      <c r="N69" s="6">
        <f>N68/40</f>
        <v>30.425000000000001</v>
      </c>
      <c r="O69" s="6">
        <f>O68/50</f>
        <v>29.06</v>
      </c>
      <c r="P69" s="6">
        <f>P68/60</f>
        <v>32.133333333333333</v>
      </c>
      <c r="Q69" s="6">
        <f>Q68/70</f>
        <v>39.142857142857146</v>
      </c>
      <c r="R69" s="26"/>
      <c r="S69" s="26"/>
      <c r="T69" s="148"/>
    </row>
    <row r="70" spans="1:20" x14ac:dyDescent="0.45">
      <c r="A70" t="s">
        <v>63</v>
      </c>
      <c r="B70" s="151">
        <v>4</v>
      </c>
      <c r="C70" s="152">
        <v>1</v>
      </c>
      <c r="D70" s="152">
        <v>4</v>
      </c>
      <c r="E70" s="163">
        <v>1</v>
      </c>
      <c r="F70" s="169">
        <v>1100</v>
      </c>
      <c r="G70" s="152">
        <v>1910</v>
      </c>
      <c r="H70" s="170">
        <v>79.14</v>
      </c>
      <c r="I70" s="152">
        <v>10</v>
      </c>
      <c r="J70" s="163">
        <v>1.68</v>
      </c>
      <c r="K70" s="25">
        <v>243</v>
      </c>
      <c r="L70" s="25">
        <v>321</v>
      </c>
      <c r="M70" s="25">
        <v>408</v>
      </c>
      <c r="N70" s="25">
        <v>691</v>
      </c>
      <c r="O70" s="25">
        <v>889</v>
      </c>
      <c r="P70" s="25">
        <v>1041</v>
      </c>
      <c r="Q70" s="25">
        <v>1151</v>
      </c>
      <c r="R70" s="25">
        <v>1277</v>
      </c>
      <c r="S70" s="25">
        <v>1708</v>
      </c>
      <c r="T70" s="47"/>
    </row>
    <row r="71" spans="1:20" ht="14.65" thickBot="1" x14ac:dyDescent="0.5">
      <c r="B71" s="161"/>
      <c r="C71" s="162"/>
      <c r="D71" s="162"/>
      <c r="E71" s="171"/>
      <c r="F71" s="162"/>
      <c r="G71" s="162"/>
      <c r="H71" s="172"/>
      <c r="I71" s="162"/>
      <c r="J71" s="171"/>
      <c r="K71" s="6">
        <f>K70/10</f>
        <v>24.3</v>
      </c>
      <c r="L71" s="6">
        <f>L70/20</f>
        <v>16.05</v>
      </c>
      <c r="M71" s="6">
        <f>M70/30</f>
        <v>13.6</v>
      </c>
      <c r="N71" s="6">
        <f>N70/40</f>
        <v>17.274999999999999</v>
      </c>
      <c r="O71" s="6">
        <f>O70/50</f>
        <v>17.78</v>
      </c>
      <c r="P71" s="6">
        <f>P70/60</f>
        <v>17.350000000000001</v>
      </c>
      <c r="Q71" s="6">
        <f>Q70/70</f>
        <v>16.442857142857143</v>
      </c>
      <c r="R71" s="6">
        <f>R70/80</f>
        <v>15.9625</v>
      </c>
      <c r="S71" s="26">
        <f>S70/89</f>
        <v>19.191011235955056</v>
      </c>
      <c r="T71" s="148"/>
    </row>
    <row r="72" spans="1:20" x14ac:dyDescent="0.45">
      <c r="A72" t="s">
        <v>63</v>
      </c>
      <c r="B72" s="151">
        <v>4</v>
      </c>
      <c r="C72" s="152">
        <v>1</v>
      </c>
      <c r="D72" s="152">
        <v>4</v>
      </c>
      <c r="E72" s="163">
        <v>1</v>
      </c>
      <c r="F72" s="169">
        <v>2100</v>
      </c>
      <c r="G72" s="152">
        <v>564</v>
      </c>
      <c r="H72" s="170">
        <v>23.12</v>
      </c>
      <c r="I72" s="152">
        <v>83</v>
      </c>
      <c r="J72" s="163">
        <v>2.5</v>
      </c>
      <c r="K72" s="25">
        <v>273</v>
      </c>
      <c r="L72" s="25">
        <v>364</v>
      </c>
      <c r="M72" s="25"/>
      <c r="N72" s="25"/>
      <c r="O72" s="1"/>
      <c r="P72" s="1"/>
      <c r="Q72" s="1"/>
      <c r="R72" s="1"/>
      <c r="S72" s="1"/>
      <c r="T72" s="30"/>
    </row>
    <row r="73" spans="1:20" ht="14.65" thickBot="1" x14ac:dyDescent="0.5">
      <c r="B73" s="161"/>
      <c r="C73" s="162"/>
      <c r="D73" s="162"/>
      <c r="E73" s="171"/>
      <c r="F73" s="162"/>
      <c r="G73" s="162"/>
      <c r="H73" s="172"/>
      <c r="I73" s="162"/>
      <c r="J73" s="171"/>
      <c r="K73" s="26">
        <f>K72/10</f>
        <v>27.3</v>
      </c>
      <c r="L73" s="26">
        <f>L72/16</f>
        <v>22.75</v>
      </c>
      <c r="M73" s="29"/>
      <c r="N73" s="29"/>
      <c r="O73" s="29"/>
      <c r="P73" s="29"/>
      <c r="Q73" s="29"/>
      <c r="R73" s="29"/>
      <c r="S73" s="29"/>
      <c r="T73" s="92"/>
    </row>
    <row r="74" spans="1:20" x14ac:dyDescent="0.45">
      <c r="A74" t="s">
        <v>63</v>
      </c>
      <c r="B74" s="151">
        <v>4.5</v>
      </c>
      <c r="C74" s="152">
        <v>1</v>
      </c>
      <c r="D74" s="152">
        <v>4</v>
      </c>
      <c r="E74" s="163">
        <v>1</v>
      </c>
      <c r="F74" s="169">
        <v>2100</v>
      </c>
      <c r="G74" s="152">
        <v>688</v>
      </c>
      <c r="H74" s="170">
        <v>28.16</v>
      </c>
      <c r="I74" s="152">
        <v>35</v>
      </c>
      <c r="J74" s="163">
        <v>2.31</v>
      </c>
      <c r="K74" s="25">
        <v>70</v>
      </c>
      <c r="L74" s="25">
        <v>113</v>
      </c>
      <c r="M74" s="25">
        <v>165</v>
      </c>
      <c r="N74" s="25">
        <v>221</v>
      </c>
      <c r="O74" s="25">
        <v>288</v>
      </c>
      <c r="P74" s="25">
        <v>402</v>
      </c>
      <c r="Q74" s="25"/>
      <c r="R74" s="25"/>
      <c r="S74" s="25"/>
      <c r="T74" s="47"/>
    </row>
    <row r="75" spans="1:20" ht="14.65" thickBot="1" x14ac:dyDescent="0.5">
      <c r="B75" s="161"/>
      <c r="C75" s="162"/>
      <c r="D75" s="162"/>
      <c r="E75" s="171"/>
      <c r="F75" s="162"/>
      <c r="G75" s="162"/>
      <c r="H75" s="172"/>
      <c r="I75" s="162"/>
      <c r="J75" s="171"/>
      <c r="K75" s="26">
        <f>K74/10</f>
        <v>7</v>
      </c>
      <c r="L75" s="26">
        <f>L74/20</f>
        <v>5.65</v>
      </c>
      <c r="M75" s="26">
        <f>M74/30</f>
        <v>5.5</v>
      </c>
      <c r="N75" s="26">
        <f>N74/40</f>
        <v>5.5250000000000004</v>
      </c>
      <c r="O75" s="26">
        <f>O74/50</f>
        <v>5.76</v>
      </c>
      <c r="P75" s="26">
        <f>P74/60</f>
        <v>6.7</v>
      </c>
      <c r="Q75" s="26"/>
      <c r="R75" s="26"/>
      <c r="S75" s="26"/>
      <c r="T75" s="148">
        <f>AVERAGE(K75:S75)</f>
        <v>6.0225</v>
      </c>
    </row>
    <row r="76" spans="1:20" x14ac:dyDescent="0.45">
      <c r="A76" t="s">
        <v>63</v>
      </c>
      <c r="B76" s="151">
        <v>4.5</v>
      </c>
      <c r="C76" s="152">
        <v>1</v>
      </c>
      <c r="D76" s="152">
        <v>4</v>
      </c>
      <c r="E76" s="163">
        <v>1</v>
      </c>
      <c r="F76" s="169">
        <v>1100</v>
      </c>
      <c r="G76" s="152">
        <v>2378</v>
      </c>
      <c r="H76" s="170">
        <v>99.02</v>
      </c>
      <c r="I76" s="152">
        <v>12</v>
      </c>
      <c r="J76" s="163">
        <v>1.89</v>
      </c>
      <c r="K76" s="25">
        <v>149</v>
      </c>
      <c r="L76" s="25">
        <v>265</v>
      </c>
      <c r="M76" s="25">
        <v>604</v>
      </c>
      <c r="N76" s="25">
        <v>1118</v>
      </c>
      <c r="O76" s="25">
        <v>1197</v>
      </c>
      <c r="P76" s="25">
        <v>1522</v>
      </c>
      <c r="Q76" s="25">
        <v>1721</v>
      </c>
      <c r="R76" s="25">
        <v>1858</v>
      </c>
      <c r="S76" s="25">
        <v>2166</v>
      </c>
      <c r="T76" s="47"/>
    </row>
    <row r="77" spans="1:20" ht="14.65" thickBot="1" x14ac:dyDescent="0.5">
      <c r="B77" s="161"/>
      <c r="C77" s="162"/>
      <c r="D77" s="162"/>
      <c r="E77" s="171"/>
      <c r="F77" s="162"/>
      <c r="G77" s="162"/>
      <c r="H77" s="172"/>
      <c r="I77" s="162"/>
      <c r="J77" s="171"/>
      <c r="K77" s="6">
        <f>K76/10</f>
        <v>14.9</v>
      </c>
      <c r="L77" s="6">
        <f>L76/20</f>
        <v>13.25</v>
      </c>
      <c r="M77" s="6">
        <f>M76/30</f>
        <v>20.133333333333333</v>
      </c>
      <c r="N77" s="6">
        <f>N76/40</f>
        <v>27.95</v>
      </c>
      <c r="O77" s="6">
        <f>O76/50</f>
        <v>23.94</v>
      </c>
      <c r="P77" s="6">
        <f>P76/60</f>
        <v>25.366666666666667</v>
      </c>
      <c r="Q77" s="6">
        <f>Q76/70</f>
        <v>24.585714285714285</v>
      </c>
      <c r="R77" s="6">
        <f>R76/80</f>
        <v>23.225000000000001</v>
      </c>
      <c r="S77" s="26">
        <f>S76/87</f>
        <v>24.896551724137932</v>
      </c>
      <c r="T77" s="148">
        <f>AVERAGE(K77:M77)</f>
        <v>16.094444444444445</v>
      </c>
    </row>
    <row r="78" spans="1:20" x14ac:dyDescent="0.45">
      <c r="A78" t="s">
        <v>63</v>
      </c>
      <c r="B78" s="74">
        <v>4.5</v>
      </c>
      <c r="C78" s="75">
        <v>1</v>
      </c>
      <c r="D78" s="75">
        <v>4</v>
      </c>
      <c r="E78" s="138">
        <v>1</v>
      </c>
      <c r="F78" s="44">
        <v>1100</v>
      </c>
      <c r="G78" s="35">
        <v>600</v>
      </c>
      <c r="H78" s="36">
        <v>25</v>
      </c>
      <c r="I78" s="35">
        <v>86</v>
      </c>
      <c r="J78" s="37">
        <v>1.71</v>
      </c>
      <c r="K78" s="25">
        <v>315</v>
      </c>
      <c r="L78" s="25"/>
      <c r="M78" s="25"/>
      <c r="N78" s="1"/>
      <c r="O78" s="1"/>
      <c r="P78" s="1"/>
      <c r="Q78" s="1"/>
      <c r="R78" s="1"/>
      <c r="S78" s="1"/>
      <c r="T78" s="199"/>
    </row>
    <row r="79" spans="1:20" ht="14.65" thickBot="1" x14ac:dyDescent="0.5">
      <c r="B79" s="76"/>
      <c r="C79" s="77"/>
      <c r="D79" s="77"/>
      <c r="E79" s="139"/>
      <c r="F79" s="15"/>
      <c r="G79" s="16"/>
      <c r="H79" s="17"/>
      <c r="I79" s="16"/>
      <c r="J79" s="43"/>
      <c r="K79" s="6">
        <f>K78/10</f>
        <v>31.5</v>
      </c>
      <c r="L79" s="6"/>
      <c r="M79" s="6"/>
      <c r="N79" s="6"/>
      <c r="O79" s="6"/>
      <c r="P79" s="6"/>
      <c r="Q79" s="6"/>
      <c r="R79" s="6"/>
      <c r="S79" s="6"/>
      <c r="T79" s="200">
        <f>AVERAGE(K79:S79)</f>
        <v>31.5</v>
      </c>
    </row>
    <row r="80" spans="1:20" x14ac:dyDescent="0.45">
      <c r="A80" t="s">
        <v>63</v>
      </c>
      <c r="B80" s="140">
        <v>4.5</v>
      </c>
      <c r="C80" s="141">
        <v>1</v>
      </c>
      <c r="D80" s="141">
        <v>8</v>
      </c>
      <c r="E80" s="145">
        <v>1</v>
      </c>
      <c r="F80" s="44">
        <v>2100</v>
      </c>
      <c r="G80" s="141">
        <v>744</v>
      </c>
      <c r="H80" s="144">
        <v>31</v>
      </c>
      <c r="I80" s="141">
        <v>34</v>
      </c>
      <c r="J80" s="145">
        <v>2.19</v>
      </c>
      <c r="K80" s="25">
        <v>132</v>
      </c>
      <c r="L80" s="25">
        <v>183</v>
      </c>
      <c r="M80" s="25">
        <v>223</v>
      </c>
      <c r="N80" s="25">
        <v>282</v>
      </c>
      <c r="O80" s="1">
        <v>301</v>
      </c>
      <c r="P80" s="1">
        <v>422</v>
      </c>
      <c r="Q80" s="1"/>
      <c r="R80" s="1"/>
      <c r="S80" s="1"/>
      <c r="T80" s="47"/>
    </row>
    <row r="81" spans="1:21" ht="14.65" thickBot="1" x14ac:dyDescent="0.5">
      <c r="B81" s="142"/>
      <c r="C81" s="143"/>
      <c r="D81" s="143"/>
      <c r="E81" s="147"/>
      <c r="F81" s="40"/>
      <c r="G81" s="143"/>
      <c r="H81" s="146"/>
      <c r="I81" s="143"/>
      <c r="J81" s="147"/>
      <c r="K81" s="6">
        <f>K80/10</f>
        <v>13.2</v>
      </c>
      <c r="L81" s="6">
        <f>L80/20</f>
        <v>9.15</v>
      </c>
      <c r="M81" s="6">
        <f>M80/30</f>
        <v>7.4333333333333336</v>
      </c>
      <c r="N81" s="6">
        <f>N80/40</f>
        <v>7.05</v>
      </c>
      <c r="O81" s="6">
        <f>O80/50</f>
        <v>6.02</v>
      </c>
      <c r="P81" s="6">
        <f>P80/60</f>
        <v>7.0333333333333332</v>
      </c>
      <c r="Q81" s="29"/>
      <c r="R81" s="29"/>
      <c r="S81" s="29"/>
      <c r="T81" s="148">
        <f>AVERAGE(K81:N81)</f>
        <v>9.2083333333333339</v>
      </c>
    </row>
    <row r="82" spans="1:21" x14ac:dyDescent="0.45">
      <c r="A82" t="s">
        <v>63</v>
      </c>
      <c r="S82" t="s">
        <v>3</v>
      </c>
    </row>
    <row r="83" spans="1:21" x14ac:dyDescent="0.45">
      <c r="K83" s="168" t="s">
        <v>64</v>
      </c>
      <c r="L83" s="165">
        <f>24*14</f>
        <v>336</v>
      </c>
      <c r="M83" s="192">
        <v>0</v>
      </c>
      <c r="N83" s="191"/>
      <c r="P83" t="s">
        <v>72</v>
      </c>
      <c r="Q83" s="195"/>
      <c r="R83" s="197">
        <v>0</v>
      </c>
      <c r="S83" t="s">
        <v>77</v>
      </c>
      <c r="T83" s="197">
        <v>0</v>
      </c>
    </row>
    <row r="84" spans="1:21" x14ac:dyDescent="0.45">
      <c r="K84" s="168" t="s">
        <v>70</v>
      </c>
      <c r="L84" s="165">
        <f>24*29</f>
        <v>696</v>
      </c>
      <c r="M84" s="192">
        <v>0.75</v>
      </c>
      <c r="N84" s="193"/>
      <c r="P84" t="s">
        <v>73</v>
      </c>
      <c r="Q84" s="196"/>
      <c r="R84" s="197">
        <v>0.8</v>
      </c>
      <c r="S84" t="s">
        <v>79</v>
      </c>
      <c r="T84" s="197">
        <v>0.8</v>
      </c>
      <c r="U84" t="s">
        <v>4</v>
      </c>
    </row>
    <row r="85" spans="1:21" x14ac:dyDescent="0.45">
      <c r="K85" s="168" t="s">
        <v>71</v>
      </c>
      <c r="L85" s="165">
        <f>35*24</f>
        <v>840</v>
      </c>
      <c r="M85" s="192">
        <v>0</v>
      </c>
      <c r="N85" s="191"/>
      <c r="P85" t="s">
        <v>74</v>
      </c>
      <c r="Q85" s="198"/>
      <c r="R85" s="197">
        <v>0</v>
      </c>
      <c r="S85" t="s">
        <v>80</v>
      </c>
      <c r="T85" s="197">
        <v>0.95</v>
      </c>
      <c r="U85" t="s">
        <v>77</v>
      </c>
    </row>
    <row r="86" spans="1:21" x14ac:dyDescent="0.45">
      <c r="K86" s="168" t="s">
        <v>65</v>
      </c>
      <c r="L86" s="165">
        <f>42*24</f>
        <v>1008</v>
      </c>
      <c r="M86" s="192">
        <v>0.95</v>
      </c>
      <c r="N86" s="194"/>
      <c r="P86" t="s">
        <v>75</v>
      </c>
      <c r="Q86" s="196"/>
      <c r="R86" s="197"/>
      <c r="U86" t="s">
        <v>79</v>
      </c>
    </row>
    <row r="87" spans="1:21" x14ac:dyDescent="0.45">
      <c r="P87" t="s">
        <v>76</v>
      </c>
      <c r="Q87" s="195"/>
      <c r="R87" s="197"/>
      <c r="U87" t="s">
        <v>81</v>
      </c>
    </row>
    <row r="91" spans="1:21" x14ac:dyDescent="0.45">
      <c r="B91" s="165"/>
      <c r="C91" s="165"/>
      <c r="D91" s="165"/>
      <c r="E91" s="165"/>
      <c r="F91" s="168"/>
      <c r="G91" s="165"/>
      <c r="H91" s="176"/>
      <c r="I91" s="176"/>
      <c r="J91" s="176"/>
      <c r="K91" s="176"/>
      <c r="L91" s="176"/>
      <c r="M91" s="176"/>
      <c r="N91" s="176"/>
    </row>
    <row r="92" spans="1:21" x14ac:dyDescent="0.45">
      <c r="B92" s="165"/>
      <c r="C92" s="165"/>
      <c r="D92" s="165"/>
      <c r="E92" s="165"/>
      <c r="F92" s="168"/>
      <c r="G92" s="165"/>
      <c r="H92" s="176"/>
    </row>
    <row r="93" spans="1:21" x14ac:dyDescent="0.45">
      <c r="A93" s="176"/>
      <c r="B93" s="165"/>
      <c r="C93" s="165"/>
      <c r="D93" s="165"/>
      <c r="E93" s="165"/>
      <c r="F93" s="168"/>
      <c r="G93" s="165"/>
    </row>
    <row r="94" spans="1:21" x14ac:dyDescent="0.45">
      <c r="A94" s="176"/>
      <c r="B94" s="165"/>
      <c r="C94" s="165"/>
      <c r="D94" s="165"/>
      <c r="E94" s="165"/>
      <c r="F94" s="168"/>
      <c r="G94" s="165"/>
    </row>
    <row r="95" spans="1:21" x14ac:dyDescent="0.45">
      <c r="A95" s="176"/>
      <c r="B95" s="165"/>
      <c r="C95" s="165"/>
      <c r="D95" s="165"/>
      <c r="E95" s="165"/>
      <c r="F95" s="168"/>
      <c r="G95" s="165"/>
    </row>
    <row r="96" spans="1:21" x14ac:dyDescent="0.45">
      <c r="A96" s="176"/>
      <c r="B96" s="165"/>
      <c r="C96" s="165"/>
      <c r="D96" s="165"/>
      <c r="E96" s="165"/>
      <c r="F96" s="168"/>
      <c r="G96" s="165"/>
    </row>
    <row r="97" spans="1:7" x14ac:dyDescent="0.45">
      <c r="A97" s="176"/>
      <c r="B97" s="165"/>
      <c r="C97" s="165"/>
      <c r="D97" s="165"/>
      <c r="E97" s="165"/>
      <c r="F97" s="168"/>
      <c r="G97" s="165"/>
    </row>
    <row r="98" spans="1:7" x14ac:dyDescent="0.45">
      <c r="A98" s="176"/>
      <c r="B98" s="165"/>
      <c r="C98" s="165"/>
      <c r="D98" s="165"/>
      <c r="E98" s="165"/>
      <c r="F98" s="168"/>
      <c r="G98" s="165"/>
    </row>
    <row r="99" spans="1:7" x14ac:dyDescent="0.45">
      <c r="A99" s="176"/>
      <c r="B99" s="165"/>
      <c r="C99" s="165"/>
      <c r="D99" s="165"/>
      <c r="E99" s="165"/>
      <c r="F99" s="168"/>
      <c r="G99" s="165"/>
    </row>
    <row r="100" spans="1:7" x14ac:dyDescent="0.45">
      <c r="A100" s="176"/>
      <c r="B100" s="165"/>
      <c r="C100" s="165"/>
      <c r="D100" s="165"/>
    </row>
    <row r="101" spans="1:7" x14ac:dyDescent="0.45">
      <c r="A101" s="176"/>
      <c r="B101">
        <f>28*24</f>
        <v>672</v>
      </c>
    </row>
    <row r="102" spans="1:7" x14ac:dyDescent="0.45">
      <c r="A102" s="176"/>
    </row>
    <row r="114" spans="2:22" x14ac:dyDescent="0.45">
      <c r="B114" s="195"/>
      <c r="K114" s="195"/>
    </row>
    <row r="115" spans="2:22" ht="14.65" thickBot="1" x14ac:dyDescent="0.5">
      <c r="B115" s="4" t="s">
        <v>1</v>
      </c>
      <c r="C115" s="4" t="s">
        <v>62</v>
      </c>
      <c r="D115" s="3" t="s">
        <v>67</v>
      </c>
      <c r="E115" s="5" t="s">
        <v>6</v>
      </c>
      <c r="F115" s="6" t="s">
        <v>54</v>
      </c>
      <c r="G115" s="5" t="s">
        <v>7</v>
      </c>
      <c r="I115" s="4" t="s">
        <v>1</v>
      </c>
      <c r="J115" s="4" t="s">
        <v>62</v>
      </c>
      <c r="K115" s="3" t="s">
        <v>67</v>
      </c>
      <c r="L115" s="5" t="s">
        <v>6</v>
      </c>
      <c r="M115" s="6" t="s">
        <v>54</v>
      </c>
      <c r="N115" s="5" t="s">
        <v>7</v>
      </c>
      <c r="Q115" s="4" t="s">
        <v>1</v>
      </c>
      <c r="R115" s="4" t="s">
        <v>62</v>
      </c>
      <c r="S115" s="3" t="s">
        <v>67</v>
      </c>
      <c r="T115" s="5" t="s">
        <v>6</v>
      </c>
    </row>
    <row r="116" spans="2:22" x14ac:dyDescent="0.45">
      <c r="B116" s="74">
        <v>5</v>
      </c>
      <c r="C116" s="152">
        <v>8</v>
      </c>
      <c r="D116" s="152" t="s">
        <v>24</v>
      </c>
      <c r="E116" s="152">
        <v>1047</v>
      </c>
      <c r="F116" s="170">
        <v>43.15</v>
      </c>
      <c r="G116" s="163">
        <v>3</v>
      </c>
      <c r="I116" s="151">
        <v>5</v>
      </c>
      <c r="J116" s="152">
        <v>4</v>
      </c>
      <c r="K116" s="169" t="s">
        <v>24</v>
      </c>
      <c r="L116" s="152">
        <v>1141</v>
      </c>
      <c r="M116" s="170">
        <v>47.13</v>
      </c>
      <c r="N116" s="163">
        <v>3</v>
      </c>
      <c r="Q116" s="151">
        <v>4</v>
      </c>
      <c r="R116" s="152">
        <v>4</v>
      </c>
      <c r="S116" s="169">
        <v>2100</v>
      </c>
      <c r="T116" s="152">
        <v>652</v>
      </c>
      <c r="V116" s="195"/>
    </row>
    <row r="117" spans="2:22" ht="14.65" thickBot="1" x14ac:dyDescent="0.5">
      <c r="B117" s="120">
        <v>5</v>
      </c>
      <c r="C117" s="165">
        <v>8</v>
      </c>
      <c r="D117" s="165" t="s">
        <v>24</v>
      </c>
      <c r="E117" s="165">
        <v>1168</v>
      </c>
      <c r="F117" s="168">
        <v>48.16</v>
      </c>
      <c r="G117" s="166">
        <v>1</v>
      </c>
      <c r="I117" s="164">
        <v>5</v>
      </c>
      <c r="J117" s="165">
        <v>4</v>
      </c>
      <c r="K117" s="167" t="s">
        <v>24</v>
      </c>
      <c r="L117" s="165">
        <v>1264</v>
      </c>
      <c r="M117" s="168">
        <v>52.16</v>
      </c>
      <c r="N117" s="166">
        <v>0</v>
      </c>
      <c r="Q117" s="164">
        <v>4</v>
      </c>
      <c r="R117" s="165">
        <v>4</v>
      </c>
      <c r="S117" s="167">
        <v>2100</v>
      </c>
      <c r="T117" s="165">
        <v>853</v>
      </c>
      <c r="U117" s="6" t="s">
        <v>54</v>
      </c>
      <c r="V117" s="5" t="s">
        <v>7</v>
      </c>
    </row>
    <row r="118" spans="2:22" x14ac:dyDescent="0.45">
      <c r="B118" s="120">
        <v>5</v>
      </c>
      <c r="C118" s="165">
        <v>8</v>
      </c>
      <c r="D118" s="183">
        <v>2100</v>
      </c>
      <c r="E118" s="180">
        <v>1090</v>
      </c>
      <c r="F118" s="181">
        <v>45.1</v>
      </c>
      <c r="G118" s="182">
        <v>15</v>
      </c>
      <c r="I118" s="164">
        <v>5</v>
      </c>
      <c r="J118" s="165">
        <v>4</v>
      </c>
      <c r="K118" s="167" t="s">
        <v>24</v>
      </c>
      <c r="L118" s="165">
        <v>1188</v>
      </c>
      <c r="M118" s="168">
        <v>49.23</v>
      </c>
      <c r="N118" s="166">
        <v>6</v>
      </c>
      <c r="Q118" s="164">
        <v>4.5</v>
      </c>
      <c r="R118" s="165">
        <v>4</v>
      </c>
      <c r="S118" s="167">
        <v>2100</v>
      </c>
      <c r="T118" s="165">
        <v>773</v>
      </c>
      <c r="U118" s="170">
        <v>27.04</v>
      </c>
      <c r="V118" s="163">
        <v>88</v>
      </c>
    </row>
    <row r="119" spans="2:22" x14ac:dyDescent="0.45">
      <c r="B119" s="120">
        <v>5</v>
      </c>
      <c r="C119" s="165">
        <v>8</v>
      </c>
      <c r="D119" s="183">
        <v>2100</v>
      </c>
      <c r="E119" s="180">
        <v>1088</v>
      </c>
      <c r="F119" s="181">
        <v>45.08</v>
      </c>
      <c r="G119" s="182">
        <v>25</v>
      </c>
      <c r="I119" s="164">
        <v>4</v>
      </c>
      <c r="J119" s="165">
        <v>4</v>
      </c>
      <c r="K119" s="165" t="s">
        <v>24</v>
      </c>
      <c r="L119" s="165">
        <v>1298</v>
      </c>
      <c r="M119" s="168">
        <v>54.02</v>
      </c>
      <c r="N119" s="166">
        <v>2</v>
      </c>
      <c r="Q119" s="164">
        <v>4.5</v>
      </c>
      <c r="R119" s="165">
        <v>8</v>
      </c>
      <c r="S119" s="167">
        <v>2100</v>
      </c>
      <c r="T119" s="165">
        <v>964</v>
      </c>
      <c r="U119" s="168">
        <v>35.130000000000003</v>
      </c>
      <c r="V119" s="166">
        <v>65</v>
      </c>
    </row>
    <row r="120" spans="2:22" ht="14.65" thickBot="1" x14ac:dyDescent="0.5">
      <c r="B120" s="76">
        <v>5</v>
      </c>
      <c r="C120" s="162">
        <v>8</v>
      </c>
      <c r="D120" s="185">
        <v>1100</v>
      </c>
      <c r="E120" s="89">
        <v>857</v>
      </c>
      <c r="F120" s="117">
        <v>35.17</v>
      </c>
      <c r="G120" s="118">
        <v>0</v>
      </c>
      <c r="I120" s="164">
        <v>5</v>
      </c>
      <c r="J120" s="165">
        <v>8</v>
      </c>
      <c r="K120" s="165" t="s">
        <v>24</v>
      </c>
      <c r="L120" s="165">
        <v>1047</v>
      </c>
      <c r="M120" s="168">
        <v>43.15</v>
      </c>
      <c r="N120" s="166">
        <v>3</v>
      </c>
      <c r="Q120" s="164">
        <v>4.5</v>
      </c>
      <c r="R120" s="165">
        <v>8</v>
      </c>
      <c r="S120" s="167">
        <v>2100</v>
      </c>
      <c r="T120" s="165">
        <v>941</v>
      </c>
      <c r="U120" s="168">
        <v>32.049999999999997</v>
      </c>
      <c r="V120" s="166">
        <v>63</v>
      </c>
    </row>
    <row r="121" spans="2:22" x14ac:dyDescent="0.45">
      <c r="B121" s="120">
        <v>5</v>
      </c>
      <c r="C121" s="165">
        <v>4</v>
      </c>
      <c r="D121" s="167" t="s">
        <v>24</v>
      </c>
      <c r="E121" s="165">
        <v>1141</v>
      </c>
      <c r="F121" s="168">
        <v>47.13</v>
      </c>
      <c r="G121" s="166">
        <v>3</v>
      </c>
      <c r="I121" s="164">
        <v>5</v>
      </c>
      <c r="J121" s="165">
        <v>8</v>
      </c>
      <c r="K121" s="165" t="s">
        <v>24</v>
      </c>
      <c r="L121" s="165">
        <v>1168</v>
      </c>
      <c r="M121" s="168">
        <v>48.16</v>
      </c>
      <c r="N121" s="166">
        <v>1</v>
      </c>
      <c r="Q121" s="164">
        <v>5</v>
      </c>
      <c r="R121" s="165">
        <v>4</v>
      </c>
      <c r="S121" s="167">
        <v>2100</v>
      </c>
      <c r="T121" s="165">
        <v>726</v>
      </c>
      <c r="U121" s="168">
        <v>40.04</v>
      </c>
      <c r="V121" s="166">
        <v>57</v>
      </c>
    </row>
    <row r="122" spans="2:22" x14ac:dyDescent="0.45">
      <c r="B122" s="120">
        <v>5</v>
      </c>
      <c r="C122" s="165">
        <v>4</v>
      </c>
      <c r="D122" s="167" t="s">
        <v>24</v>
      </c>
      <c r="E122" s="165">
        <v>1264</v>
      </c>
      <c r="F122" s="168">
        <v>52.16</v>
      </c>
      <c r="G122" s="166">
        <v>0</v>
      </c>
      <c r="I122" s="164">
        <v>4.5</v>
      </c>
      <c r="J122" s="165">
        <v>8</v>
      </c>
      <c r="K122" s="165" t="s">
        <v>24</v>
      </c>
      <c r="L122" s="165">
        <v>1182</v>
      </c>
      <c r="M122" s="168">
        <v>49.06</v>
      </c>
      <c r="N122" s="166">
        <v>3</v>
      </c>
      <c r="Q122" s="164">
        <v>4</v>
      </c>
      <c r="R122" s="165">
        <v>8</v>
      </c>
      <c r="S122" s="167">
        <v>2100</v>
      </c>
      <c r="T122" s="165">
        <v>1111</v>
      </c>
      <c r="U122" s="168">
        <v>39.049999999999997</v>
      </c>
      <c r="V122" s="166">
        <v>56</v>
      </c>
    </row>
    <row r="123" spans="2:22" x14ac:dyDescent="0.45">
      <c r="B123" s="120">
        <v>5</v>
      </c>
      <c r="C123" s="165">
        <v>4</v>
      </c>
      <c r="D123" s="167" t="s">
        <v>24</v>
      </c>
      <c r="E123" s="165">
        <v>1188</v>
      </c>
      <c r="F123" s="168">
        <v>49.23</v>
      </c>
      <c r="G123" s="166">
        <v>6</v>
      </c>
      <c r="I123" s="164">
        <v>4</v>
      </c>
      <c r="J123" s="165">
        <v>8</v>
      </c>
      <c r="K123" s="165" t="s">
        <v>24</v>
      </c>
      <c r="L123" s="165">
        <v>2395</v>
      </c>
      <c r="M123" s="168">
        <v>99.19</v>
      </c>
      <c r="N123" s="166">
        <v>7</v>
      </c>
      <c r="Q123" s="164">
        <v>5</v>
      </c>
      <c r="R123" s="165">
        <v>4</v>
      </c>
      <c r="S123" s="167">
        <v>2100</v>
      </c>
      <c r="T123" s="165">
        <v>885</v>
      </c>
      <c r="U123" s="168">
        <v>30.06</v>
      </c>
      <c r="V123" s="166">
        <v>48</v>
      </c>
    </row>
    <row r="124" spans="2:22" x14ac:dyDescent="0.45">
      <c r="B124" s="120">
        <v>5</v>
      </c>
      <c r="C124" s="165">
        <v>4</v>
      </c>
      <c r="D124" s="183">
        <v>2100</v>
      </c>
      <c r="E124" s="180">
        <v>726</v>
      </c>
      <c r="F124" s="181">
        <v>30.06</v>
      </c>
      <c r="G124" s="182">
        <v>48</v>
      </c>
      <c r="I124" s="164">
        <v>4</v>
      </c>
      <c r="J124" s="165">
        <v>8</v>
      </c>
      <c r="K124" s="165" t="s">
        <v>24</v>
      </c>
      <c r="L124" s="165">
        <v>1639</v>
      </c>
      <c r="M124" s="168">
        <v>68.069999999999993</v>
      </c>
      <c r="N124" s="166">
        <v>2</v>
      </c>
      <c r="Q124" s="164">
        <v>5</v>
      </c>
      <c r="R124" s="165">
        <v>8</v>
      </c>
      <c r="S124" s="167">
        <v>2100</v>
      </c>
      <c r="T124" s="165">
        <v>1088</v>
      </c>
      <c r="U124" s="168">
        <v>46.07</v>
      </c>
      <c r="V124" s="166">
        <v>47</v>
      </c>
    </row>
    <row r="125" spans="2:22" x14ac:dyDescent="0.45">
      <c r="B125" s="120">
        <v>5</v>
      </c>
      <c r="C125" s="165">
        <v>4</v>
      </c>
      <c r="D125" s="183">
        <v>2100</v>
      </c>
      <c r="E125" s="180">
        <v>885</v>
      </c>
      <c r="F125" s="181">
        <v>36.21</v>
      </c>
      <c r="G125" s="182">
        <v>30</v>
      </c>
      <c r="I125" s="164">
        <v>4</v>
      </c>
      <c r="J125" s="165">
        <v>8</v>
      </c>
      <c r="K125" s="165" t="s">
        <v>24</v>
      </c>
      <c r="L125" s="165">
        <v>1470</v>
      </c>
      <c r="M125" s="168">
        <v>61.06</v>
      </c>
      <c r="N125" s="166">
        <v>16</v>
      </c>
      <c r="Q125" s="179">
        <v>4</v>
      </c>
      <c r="R125" s="180">
        <v>4</v>
      </c>
      <c r="S125" s="183">
        <v>1100</v>
      </c>
      <c r="T125" s="180">
        <v>1668</v>
      </c>
      <c r="U125" s="168">
        <v>36.21</v>
      </c>
      <c r="V125" s="166">
        <v>30</v>
      </c>
    </row>
    <row r="126" spans="2:22" ht="14.65" thickBot="1" x14ac:dyDescent="0.5">
      <c r="B126" s="120">
        <v>5</v>
      </c>
      <c r="C126" s="165">
        <v>4</v>
      </c>
      <c r="D126" s="173">
        <v>1100</v>
      </c>
      <c r="E126" s="110">
        <v>1301</v>
      </c>
      <c r="F126" s="113">
        <v>54.05</v>
      </c>
      <c r="G126" s="119">
        <v>6</v>
      </c>
      <c r="I126" s="161">
        <v>4</v>
      </c>
      <c r="J126" s="162">
        <v>8</v>
      </c>
      <c r="K126" s="162" t="s">
        <v>24</v>
      </c>
      <c r="L126" s="162">
        <v>1138</v>
      </c>
      <c r="M126" s="172">
        <v>47.1</v>
      </c>
      <c r="N126" s="171">
        <v>1</v>
      </c>
      <c r="Q126" s="164">
        <v>4</v>
      </c>
      <c r="R126" s="165">
        <v>8</v>
      </c>
      <c r="S126" s="165" t="s">
        <v>24</v>
      </c>
      <c r="T126" s="165">
        <v>1470</v>
      </c>
      <c r="U126" s="168">
        <v>45.08</v>
      </c>
      <c r="V126" s="166">
        <v>25</v>
      </c>
    </row>
    <row r="127" spans="2:22" ht="14.65" thickBot="1" x14ac:dyDescent="0.5">
      <c r="B127" s="76">
        <v>5</v>
      </c>
      <c r="C127" s="162">
        <v>4</v>
      </c>
      <c r="D127" s="185">
        <v>1100</v>
      </c>
      <c r="E127" s="89">
        <v>950</v>
      </c>
      <c r="F127" s="117">
        <v>39.14</v>
      </c>
      <c r="G127" s="118">
        <v>6</v>
      </c>
      <c r="I127" s="151">
        <v>5</v>
      </c>
      <c r="J127" s="56">
        <v>4</v>
      </c>
      <c r="K127" s="178">
        <v>2100</v>
      </c>
      <c r="L127" s="56">
        <v>726</v>
      </c>
      <c r="M127" s="129">
        <v>30.06</v>
      </c>
      <c r="N127" s="130">
        <v>48</v>
      </c>
      <c r="Q127" s="161">
        <v>5</v>
      </c>
      <c r="R127" s="162">
        <v>8</v>
      </c>
      <c r="S127" s="177">
        <v>2100</v>
      </c>
      <c r="T127" s="162">
        <v>1090</v>
      </c>
      <c r="U127" s="181">
        <v>69.12</v>
      </c>
      <c r="V127" s="182">
        <v>24</v>
      </c>
    </row>
    <row r="128" spans="2:22" x14ac:dyDescent="0.45">
      <c r="B128" s="32">
        <v>4.5</v>
      </c>
      <c r="C128" s="152">
        <v>8</v>
      </c>
      <c r="D128" s="152" t="s">
        <v>24</v>
      </c>
      <c r="E128" s="152">
        <v>1182</v>
      </c>
      <c r="F128" s="170">
        <v>49.06</v>
      </c>
      <c r="G128" s="163">
        <v>3</v>
      </c>
      <c r="I128" s="164">
        <v>5</v>
      </c>
      <c r="J128" s="180">
        <v>4</v>
      </c>
      <c r="K128" s="183">
        <v>2100</v>
      </c>
      <c r="L128" s="180">
        <v>885</v>
      </c>
      <c r="M128" s="181">
        <v>36.21</v>
      </c>
      <c r="N128" s="182">
        <v>30</v>
      </c>
      <c r="Q128" s="165">
        <v>4</v>
      </c>
      <c r="R128" s="165">
        <v>4</v>
      </c>
      <c r="S128" s="167">
        <v>1100</v>
      </c>
      <c r="T128" s="165">
        <v>1704</v>
      </c>
      <c r="U128" s="168">
        <v>61.06</v>
      </c>
      <c r="V128" s="166">
        <v>16</v>
      </c>
    </row>
    <row r="129" spans="2:22" ht="14.65" thickBot="1" x14ac:dyDescent="0.5">
      <c r="B129" s="42">
        <v>4.5</v>
      </c>
      <c r="C129" s="165">
        <v>8</v>
      </c>
      <c r="D129" s="183">
        <v>2100</v>
      </c>
      <c r="E129" s="180">
        <v>941</v>
      </c>
      <c r="F129" s="181">
        <v>39.049999999999997</v>
      </c>
      <c r="G129" s="182">
        <v>56</v>
      </c>
      <c r="I129" s="164">
        <v>4.5</v>
      </c>
      <c r="J129" s="180">
        <v>4</v>
      </c>
      <c r="K129" s="183">
        <v>2100</v>
      </c>
      <c r="L129" s="180">
        <v>773</v>
      </c>
      <c r="M129" s="181">
        <v>32.049999999999997</v>
      </c>
      <c r="N129" s="182">
        <v>63</v>
      </c>
      <c r="Q129" s="165">
        <v>4</v>
      </c>
      <c r="R129" s="165">
        <v>8</v>
      </c>
      <c r="S129" s="167">
        <v>1100</v>
      </c>
      <c r="T129" s="165">
        <v>3366</v>
      </c>
      <c r="U129" s="172">
        <v>45.1</v>
      </c>
      <c r="V129" s="171">
        <v>15</v>
      </c>
    </row>
    <row r="130" spans="2:22" x14ac:dyDescent="0.45">
      <c r="B130" s="42">
        <v>4.5</v>
      </c>
      <c r="C130" s="165">
        <v>8</v>
      </c>
      <c r="D130" s="183">
        <v>2100</v>
      </c>
      <c r="E130" s="180">
        <v>964</v>
      </c>
      <c r="F130" s="181">
        <v>40.04</v>
      </c>
      <c r="G130" s="182">
        <v>57</v>
      </c>
      <c r="I130" s="164">
        <v>4</v>
      </c>
      <c r="J130" s="180">
        <v>4</v>
      </c>
      <c r="K130" s="183">
        <v>2100</v>
      </c>
      <c r="L130" s="180">
        <v>853</v>
      </c>
      <c r="M130" s="181">
        <v>35.130000000000003</v>
      </c>
      <c r="N130" s="182">
        <v>65</v>
      </c>
      <c r="Q130" s="165">
        <v>4</v>
      </c>
      <c r="R130" s="165">
        <v>8</v>
      </c>
      <c r="S130" s="165" t="s">
        <v>24</v>
      </c>
      <c r="T130" s="165">
        <v>2395</v>
      </c>
      <c r="U130" s="168">
        <v>71</v>
      </c>
      <c r="V130" s="165">
        <v>12</v>
      </c>
    </row>
    <row r="131" spans="2:22" x14ac:dyDescent="0.45">
      <c r="B131" s="42">
        <v>4.5</v>
      </c>
      <c r="C131" s="165">
        <v>8</v>
      </c>
      <c r="D131" s="173">
        <v>1100</v>
      </c>
      <c r="E131" s="110">
        <v>1182</v>
      </c>
      <c r="F131" s="113">
        <v>49.06</v>
      </c>
      <c r="G131" s="119">
        <v>3</v>
      </c>
      <c r="I131" s="164">
        <v>4</v>
      </c>
      <c r="J131" s="180">
        <v>4</v>
      </c>
      <c r="K131" s="183">
        <v>2100</v>
      </c>
      <c r="L131" s="180">
        <v>652</v>
      </c>
      <c r="M131" s="181">
        <v>27.04</v>
      </c>
      <c r="N131" s="182">
        <v>88</v>
      </c>
      <c r="O131">
        <f>AVERAGE(N127:N131)</f>
        <v>58.8</v>
      </c>
      <c r="Q131" s="14">
        <v>5</v>
      </c>
      <c r="R131" s="14">
        <v>4</v>
      </c>
      <c r="S131" s="174">
        <v>1100</v>
      </c>
      <c r="T131" s="165">
        <v>1301</v>
      </c>
      <c r="U131" s="168">
        <v>140.06</v>
      </c>
      <c r="V131" s="165">
        <v>8</v>
      </c>
    </row>
    <row r="132" spans="2:22" ht="14.65" thickBot="1" x14ac:dyDescent="0.5">
      <c r="B132" s="38">
        <v>4.5</v>
      </c>
      <c r="C132" s="162">
        <v>4</v>
      </c>
      <c r="D132" s="184">
        <v>2100</v>
      </c>
      <c r="E132" s="57">
        <v>773</v>
      </c>
      <c r="F132" s="131">
        <v>32.049999999999997</v>
      </c>
      <c r="G132" s="132">
        <v>63</v>
      </c>
      <c r="I132" s="164">
        <v>5</v>
      </c>
      <c r="J132" s="165">
        <v>8</v>
      </c>
      <c r="K132" s="167">
        <v>2100</v>
      </c>
      <c r="L132" s="165">
        <v>1090</v>
      </c>
      <c r="M132" s="168">
        <v>45.1</v>
      </c>
      <c r="N132" s="166">
        <v>15</v>
      </c>
      <c r="Q132" s="14">
        <v>5</v>
      </c>
      <c r="R132" s="14">
        <v>4</v>
      </c>
      <c r="S132" s="174">
        <v>1100</v>
      </c>
      <c r="T132" s="165">
        <v>950</v>
      </c>
      <c r="U132" s="168">
        <v>99.19</v>
      </c>
      <c r="V132" s="165">
        <v>7</v>
      </c>
    </row>
    <row r="133" spans="2:22" x14ac:dyDescent="0.45">
      <c r="B133" s="78">
        <v>4</v>
      </c>
      <c r="C133" s="152">
        <v>8</v>
      </c>
      <c r="D133" s="152" t="s">
        <v>24</v>
      </c>
      <c r="E133" s="152">
        <v>2395</v>
      </c>
      <c r="F133" s="170">
        <v>99.19</v>
      </c>
      <c r="G133" s="163">
        <v>7</v>
      </c>
      <c r="I133" s="164">
        <v>5</v>
      </c>
      <c r="J133" s="165">
        <v>8</v>
      </c>
      <c r="K133" s="167">
        <v>2100</v>
      </c>
      <c r="L133" s="165">
        <v>1088</v>
      </c>
      <c r="M133" s="168">
        <v>45.08</v>
      </c>
      <c r="N133" s="166">
        <v>25</v>
      </c>
      <c r="Q133" s="165">
        <v>5</v>
      </c>
      <c r="R133" s="165">
        <v>4</v>
      </c>
      <c r="S133" s="167" t="s">
        <v>24</v>
      </c>
      <c r="T133" s="165">
        <v>1188</v>
      </c>
      <c r="U133" s="168">
        <v>54.05</v>
      </c>
      <c r="V133" s="165">
        <v>6</v>
      </c>
    </row>
    <row r="134" spans="2:22" x14ac:dyDescent="0.45">
      <c r="B134" s="150">
        <v>4</v>
      </c>
      <c r="C134" s="165">
        <v>8</v>
      </c>
      <c r="D134" s="165" t="s">
        <v>24</v>
      </c>
      <c r="E134" s="165">
        <v>1639</v>
      </c>
      <c r="F134" s="168">
        <v>68.069999999999993</v>
      </c>
      <c r="G134" s="166">
        <v>2</v>
      </c>
      <c r="I134" s="164">
        <v>4.5</v>
      </c>
      <c r="J134" s="165">
        <v>8</v>
      </c>
      <c r="K134" s="167">
        <v>2100</v>
      </c>
      <c r="L134" s="165">
        <v>941</v>
      </c>
      <c r="M134" s="168">
        <v>39.049999999999997</v>
      </c>
      <c r="N134" s="166">
        <v>56</v>
      </c>
      <c r="Q134" s="165">
        <v>5</v>
      </c>
      <c r="R134" s="165">
        <v>8</v>
      </c>
      <c r="S134" s="165" t="s">
        <v>24</v>
      </c>
      <c r="T134" s="165">
        <v>1047</v>
      </c>
      <c r="U134" s="168">
        <v>39.14</v>
      </c>
      <c r="V134" s="165">
        <v>6</v>
      </c>
    </row>
    <row r="135" spans="2:22" x14ac:dyDescent="0.45">
      <c r="B135" s="150">
        <v>4</v>
      </c>
      <c r="C135" s="165">
        <v>8</v>
      </c>
      <c r="D135" s="165" t="s">
        <v>24</v>
      </c>
      <c r="E135" s="165">
        <v>1470</v>
      </c>
      <c r="F135" s="168">
        <v>61.06</v>
      </c>
      <c r="G135" s="166">
        <v>16</v>
      </c>
      <c r="I135" s="164">
        <v>4.5</v>
      </c>
      <c r="J135" s="165">
        <v>8</v>
      </c>
      <c r="K135" s="167">
        <v>2100</v>
      </c>
      <c r="L135" s="165">
        <v>964</v>
      </c>
      <c r="M135" s="168">
        <v>40.04</v>
      </c>
      <c r="N135" s="166">
        <v>57</v>
      </c>
      <c r="Q135" s="165">
        <v>5</v>
      </c>
      <c r="R135" s="165">
        <v>4</v>
      </c>
      <c r="S135" s="167" t="s">
        <v>24</v>
      </c>
      <c r="T135" s="165">
        <v>1141</v>
      </c>
      <c r="U135" s="168">
        <v>49.23</v>
      </c>
      <c r="V135" s="165">
        <v>6</v>
      </c>
    </row>
    <row r="136" spans="2:22" ht="14.65" thickBot="1" x14ac:dyDescent="0.5">
      <c r="B136" s="150">
        <v>4</v>
      </c>
      <c r="C136" s="165">
        <v>8</v>
      </c>
      <c r="D136" s="165" t="s">
        <v>24</v>
      </c>
      <c r="E136" s="165">
        <v>1138</v>
      </c>
      <c r="F136" s="168">
        <v>47.1</v>
      </c>
      <c r="G136" s="166">
        <v>1</v>
      </c>
      <c r="I136" s="161">
        <v>4</v>
      </c>
      <c r="J136" s="162">
        <v>8</v>
      </c>
      <c r="K136" s="177">
        <v>2100</v>
      </c>
      <c r="L136" s="162">
        <v>1111</v>
      </c>
      <c r="M136" s="172">
        <v>46.07</v>
      </c>
      <c r="N136" s="171">
        <v>47</v>
      </c>
      <c r="O136">
        <f>AVERAGE(N132:N136)</f>
        <v>40</v>
      </c>
      <c r="P136">
        <f>AVERAGE(N127:N136)</f>
        <v>49.4</v>
      </c>
      <c r="Q136" s="165">
        <v>4.5</v>
      </c>
      <c r="R136" s="165">
        <v>8</v>
      </c>
      <c r="S136" s="167">
        <v>1100</v>
      </c>
      <c r="T136" s="165">
        <v>1182</v>
      </c>
      <c r="U136" s="168">
        <v>43.15</v>
      </c>
      <c r="V136" s="165">
        <v>3</v>
      </c>
    </row>
    <row r="137" spans="2:22" x14ac:dyDescent="0.45">
      <c r="B137" s="150">
        <v>4</v>
      </c>
      <c r="C137" s="165">
        <v>8</v>
      </c>
      <c r="D137" s="183">
        <v>2100</v>
      </c>
      <c r="E137" s="180">
        <v>1111</v>
      </c>
      <c r="F137" s="181">
        <v>46.07</v>
      </c>
      <c r="G137" s="182">
        <v>47</v>
      </c>
      <c r="I137" s="151">
        <v>5</v>
      </c>
      <c r="J137" s="56">
        <v>4</v>
      </c>
      <c r="K137" s="178">
        <v>1100</v>
      </c>
      <c r="L137" s="56">
        <v>1301</v>
      </c>
      <c r="M137" s="129">
        <v>54.05</v>
      </c>
      <c r="N137" s="130">
        <v>6</v>
      </c>
      <c r="Q137" s="165">
        <v>4.5</v>
      </c>
      <c r="R137" s="165">
        <v>8</v>
      </c>
      <c r="S137" s="165" t="s">
        <v>24</v>
      </c>
      <c r="T137" s="165">
        <v>1182</v>
      </c>
      <c r="U137" s="168">
        <v>47.13</v>
      </c>
      <c r="V137" s="165">
        <v>3</v>
      </c>
    </row>
    <row r="138" spans="2:22" ht="14.65" thickBot="1" x14ac:dyDescent="0.5">
      <c r="B138" s="80">
        <v>4</v>
      </c>
      <c r="C138" s="162">
        <v>8</v>
      </c>
      <c r="D138" s="185">
        <v>1100</v>
      </c>
      <c r="E138" s="89">
        <v>3366</v>
      </c>
      <c r="F138" s="117">
        <v>140.06</v>
      </c>
      <c r="G138" s="118">
        <v>8</v>
      </c>
      <c r="I138" s="164">
        <v>5</v>
      </c>
      <c r="J138" s="180">
        <v>4</v>
      </c>
      <c r="K138" s="183">
        <v>1100</v>
      </c>
      <c r="L138" s="180">
        <v>950</v>
      </c>
      <c r="M138" s="181">
        <v>39.14</v>
      </c>
      <c r="N138" s="182">
        <v>6</v>
      </c>
      <c r="Q138" s="165">
        <v>4</v>
      </c>
      <c r="R138" s="165">
        <v>8</v>
      </c>
      <c r="S138" s="165" t="s">
        <v>24</v>
      </c>
      <c r="T138" s="165">
        <v>1639</v>
      </c>
      <c r="U138" s="168">
        <v>49.06</v>
      </c>
      <c r="V138" s="165">
        <v>3</v>
      </c>
    </row>
    <row r="139" spans="2:22" x14ac:dyDescent="0.45">
      <c r="B139" s="78">
        <v>4</v>
      </c>
      <c r="C139" s="152">
        <v>4</v>
      </c>
      <c r="D139" s="152" t="s">
        <v>24</v>
      </c>
      <c r="E139" s="152">
        <v>1298</v>
      </c>
      <c r="F139" s="170">
        <v>54.02</v>
      </c>
      <c r="G139" s="163">
        <v>2</v>
      </c>
      <c r="I139" s="164">
        <v>4</v>
      </c>
      <c r="J139" s="180">
        <v>4</v>
      </c>
      <c r="K139" s="183">
        <v>1100</v>
      </c>
      <c r="L139" s="180">
        <v>1704</v>
      </c>
      <c r="M139" s="181">
        <v>71</v>
      </c>
      <c r="N139" s="182">
        <v>12</v>
      </c>
      <c r="Q139" s="165">
        <v>4</v>
      </c>
      <c r="R139" s="165">
        <v>4</v>
      </c>
      <c r="S139" s="165" t="s">
        <v>24</v>
      </c>
      <c r="T139" s="165">
        <v>1298</v>
      </c>
      <c r="U139" s="168">
        <v>49.06</v>
      </c>
      <c r="V139" s="165">
        <v>3</v>
      </c>
    </row>
    <row r="140" spans="2:22" x14ac:dyDescent="0.45">
      <c r="B140" s="150">
        <v>4</v>
      </c>
      <c r="C140" s="165">
        <v>4</v>
      </c>
      <c r="D140" s="183">
        <v>2100</v>
      </c>
      <c r="E140" s="180">
        <v>853</v>
      </c>
      <c r="F140" s="181">
        <v>35.130000000000003</v>
      </c>
      <c r="G140" s="182">
        <v>65</v>
      </c>
      <c r="I140" s="164">
        <v>4</v>
      </c>
      <c r="J140" s="180">
        <v>4</v>
      </c>
      <c r="K140" s="183">
        <v>1100</v>
      </c>
      <c r="L140" s="180">
        <v>1668</v>
      </c>
      <c r="M140" s="181">
        <v>69.12</v>
      </c>
      <c r="N140" s="182">
        <v>24</v>
      </c>
      <c r="O140">
        <f>AVERAGE(N137:N140)</f>
        <v>12</v>
      </c>
      <c r="Q140" s="165">
        <v>5</v>
      </c>
      <c r="R140" s="165">
        <v>8</v>
      </c>
      <c r="S140" s="165" t="s">
        <v>24</v>
      </c>
      <c r="T140" s="165">
        <v>1168</v>
      </c>
      <c r="U140" s="168">
        <v>68.069999999999993</v>
      </c>
      <c r="V140" s="165">
        <v>2</v>
      </c>
    </row>
    <row r="141" spans="2:22" x14ac:dyDescent="0.45">
      <c r="B141" s="150">
        <v>4</v>
      </c>
      <c r="C141" s="165">
        <v>4</v>
      </c>
      <c r="D141" s="183">
        <v>2100</v>
      </c>
      <c r="E141" s="180">
        <v>652</v>
      </c>
      <c r="F141" s="181">
        <v>27.04</v>
      </c>
      <c r="G141" s="182">
        <v>88</v>
      </c>
      <c r="I141" s="164">
        <v>5</v>
      </c>
      <c r="J141" s="165">
        <v>8</v>
      </c>
      <c r="K141" s="167">
        <v>1100</v>
      </c>
      <c r="L141" s="165">
        <v>857</v>
      </c>
      <c r="M141" s="168">
        <v>35.17</v>
      </c>
      <c r="N141" s="166">
        <v>0</v>
      </c>
      <c r="Q141" s="165">
        <v>4</v>
      </c>
      <c r="R141" s="165">
        <v>8</v>
      </c>
      <c r="S141" s="165" t="s">
        <v>24</v>
      </c>
      <c r="T141" s="165">
        <v>1138</v>
      </c>
      <c r="U141" s="168">
        <v>54.02</v>
      </c>
      <c r="V141" s="165">
        <v>2</v>
      </c>
    </row>
    <row r="142" spans="2:22" x14ac:dyDescent="0.45">
      <c r="B142" s="150">
        <v>4</v>
      </c>
      <c r="C142" s="165">
        <v>4</v>
      </c>
      <c r="D142" s="173">
        <v>1100</v>
      </c>
      <c r="E142" s="110">
        <v>1704</v>
      </c>
      <c r="F142" s="113">
        <v>71</v>
      </c>
      <c r="G142" s="119">
        <v>12</v>
      </c>
      <c r="I142" s="164">
        <v>4.5</v>
      </c>
      <c r="J142" s="165">
        <v>8</v>
      </c>
      <c r="K142" s="167">
        <v>1100</v>
      </c>
      <c r="L142" s="165">
        <v>1182</v>
      </c>
      <c r="M142" s="168">
        <v>49.06</v>
      </c>
      <c r="N142" s="166">
        <v>3</v>
      </c>
      <c r="Q142" s="165">
        <v>5</v>
      </c>
      <c r="R142" s="165">
        <v>8</v>
      </c>
      <c r="S142" s="167">
        <v>1100</v>
      </c>
      <c r="T142" s="165">
        <v>857</v>
      </c>
      <c r="U142" s="168">
        <v>48.16</v>
      </c>
      <c r="V142" s="165">
        <v>1</v>
      </c>
    </row>
    <row r="143" spans="2:22" ht="14.65" thickBot="1" x14ac:dyDescent="0.5">
      <c r="B143" s="80">
        <v>4</v>
      </c>
      <c r="C143" s="162">
        <v>4</v>
      </c>
      <c r="D143" s="185">
        <v>1100</v>
      </c>
      <c r="E143" s="89">
        <v>1668</v>
      </c>
      <c r="F143" s="117">
        <v>69.12</v>
      </c>
      <c r="G143" s="118">
        <v>24</v>
      </c>
      <c r="I143" s="161">
        <v>4</v>
      </c>
      <c r="J143" s="162">
        <v>8</v>
      </c>
      <c r="K143" s="177">
        <v>1100</v>
      </c>
      <c r="L143" s="162">
        <v>3366</v>
      </c>
      <c r="M143" s="172">
        <v>140.06</v>
      </c>
      <c r="N143" s="171">
        <v>8</v>
      </c>
      <c r="O143" s="31">
        <f>AVERAGE(N141:N143)</f>
        <v>3.6666666666666665</v>
      </c>
      <c r="P143" s="31">
        <f>AVERAGE(N137:N143)</f>
        <v>8.4285714285714288</v>
      </c>
      <c r="Q143" s="165">
        <v>5</v>
      </c>
      <c r="R143" s="165">
        <v>4</v>
      </c>
      <c r="S143" s="167" t="s">
        <v>24</v>
      </c>
      <c r="T143" s="165">
        <v>1264</v>
      </c>
      <c r="U143" s="168">
        <v>47.1</v>
      </c>
      <c r="V143" s="165">
        <v>1</v>
      </c>
    </row>
    <row r="144" spans="2:22" x14ac:dyDescent="0.45">
      <c r="U144" s="168">
        <v>35.17</v>
      </c>
      <c r="V144" s="165">
        <v>0</v>
      </c>
    </row>
    <row r="145" spans="2:22" x14ac:dyDescent="0.45">
      <c r="P145" t="s">
        <v>78</v>
      </c>
      <c r="U145" s="168">
        <v>52.16</v>
      </c>
      <c r="V145" s="165">
        <v>0</v>
      </c>
    </row>
    <row r="147" spans="2:22" x14ac:dyDescent="0.45">
      <c r="B147" s="165">
        <v>4</v>
      </c>
      <c r="C147" s="165">
        <v>4</v>
      </c>
      <c r="D147" s="203">
        <v>2</v>
      </c>
      <c r="E147" s="167">
        <v>2100</v>
      </c>
      <c r="F147" s="165">
        <v>878</v>
      </c>
      <c r="G147" s="168">
        <v>36.14</v>
      </c>
      <c r="H147" s="165">
        <v>68</v>
      </c>
    </row>
  </sheetData>
  <sortState ref="Q192:V219">
    <sortCondition descending="1" ref="V192:V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versions</vt:lpstr>
      <vt:lpstr>recalibrated</vt:lpstr>
      <vt:lpstr>useP+red4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2021-01-02T04:25:13Z</dcterms:created>
  <dcterms:modified xsi:type="dcterms:W3CDTF">2021-01-05T23:00:53Z</dcterms:modified>
</cp:coreProperties>
</file>