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128" windowWidth="17190" windowHeight="2757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86" i="1" l="1"/>
  <c r="K101" i="1"/>
  <c r="J101" i="1"/>
  <c r="I101" i="1"/>
  <c r="H101" i="1"/>
  <c r="G101" i="1"/>
  <c r="F101" i="1"/>
  <c r="E101" i="1"/>
  <c r="D101" i="1"/>
  <c r="Q33" i="1"/>
  <c r="S28" i="1"/>
  <c r="O32" i="1"/>
  <c r="N32" i="1"/>
  <c r="L32" i="1"/>
  <c r="J32" i="1"/>
  <c r="Q31" i="1"/>
  <c r="Q30" i="1"/>
  <c r="Q29" i="1"/>
  <c r="Q28" i="1"/>
  <c r="Q27" i="1"/>
  <c r="Q26" i="1"/>
  <c r="Q117" i="1"/>
  <c r="E117" i="1"/>
  <c r="H117" i="1" s="1"/>
  <c r="P117" i="1" s="1"/>
  <c r="C116" i="1"/>
  <c r="D116" i="1"/>
  <c r="K116" i="1"/>
  <c r="I116" i="1"/>
  <c r="N116" i="1"/>
  <c r="M116" i="1"/>
  <c r="G116" i="1"/>
  <c r="F116" i="1"/>
  <c r="Q115" i="1"/>
  <c r="E115" i="1"/>
  <c r="O115" i="1" s="1"/>
  <c r="Q114" i="1"/>
  <c r="E114" i="1"/>
  <c r="O114" i="1" s="1"/>
  <c r="Q113" i="1"/>
  <c r="E113" i="1"/>
  <c r="O113" i="1" s="1"/>
  <c r="Q112" i="1"/>
  <c r="E112" i="1"/>
  <c r="O112" i="1" s="1"/>
  <c r="Q111" i="1"/>
  <c r="E111" i="1"/>
  <c r="O111" i="1" s="1"/>
  <c r="Q110" i="1"/>
  <c r="E110" i="1"/>
  <c r="O110" i="1" s="1"/>
  <c r="J100" i="1"/>
  <c r="I100" i="1"/>
  <c r="H100" i="1"/>
  <c r="G100" i="1"/>
  <c r="F100" i="1"/>
  <c r="E100" i="1"/>
  <c r="D100" i="1"/>
  <c r="K99" i="1"/>
  <c r="K98" i="1"/>
  <c r="K97" i="1"/>
  <c r="K96" i="1"/>
  <c r="K95" i="1"/>
  <c r="K94" i="1"/>
  <c r="B4" i="2"/>
  <c r="B5" i="2"/>
  <c r="B7" i="2"/>
  <c r="B8" i="2"/>
  <c r="B6" i="2"/>
  <c r="B3" i="2"/>
  <c r="B2" i="2"/>
  <c r="G27" i="1"/>
  <c r="L24" i="1"/>
  <c r="O17" i="1"/>
  <c r="E17" i="1"/>
  <c r="M17" i="1" s="1"/>
  <c r="C10" i="1"/>
  <c r="G30" i="1"/>
  <c r="O20" i="1"/>
  <c r="C9" i="1"/>
  <c r="E20" i="1"/>
  <c r="H20" i="1" s="1"/>
  <c r="N20" i="1" s="1"/>
  <c r="G28" i="1"/>
  <c r="O18" i="1"/>
  <c r="E18" i="1"/>
  <c r="H18" i="1" s="1"/>
  <c r="N18" i="1" s="1"/>
  <c r="C8" i="1"/>
  <c r="C7" i="1"/>
  <c r="G31" i="1"/>
  <c r="O21" i="1"/>
  <c r="E21" i="1"/>
  <c r="M21" i="1" s="1"/>
  <c r="G29" i="1"/>
  <c r="G26" i="1"/>
  <c r="O19" i="1"/>
  <c r="O16" i="1"/>
  <c r="E19" i="1"/>
  <c r="M19" i="1" s="1"/>
  <c r="E16" i="1"/>
  <c r="H16" i="1" s="1"/>
  <c r="N16" i="1" s="1"/>
  <c r="C6" i="1"/>
  <c r="C4" i="1"/>
  <c r="C5" i="1"/>
  <c r="Q32" i="1" l="1"/>
  <c r="O117" i="1"/>
  <c r="H113" i="1"/>
  <c r="P113" i="1" s="1"/>
  <c r="H114" i="1"/>
  <c r="P114" i="1" s="1"/>
  <c r="O116" i="1"/>
  <c r="H110" i="1"/>
  <c r="P110" i="1" s="1"/>
  <c r="Q116" i="1"/>
  <c r="E116" i="1"/>
  <c r="H111" i="1"/>
  <c r="P111" i="1" s="1"/>
  <c r="H115" i="1"/>
  <c r="P115" i="1" s="1"/>
  <c r="H112" i="1"/>
  <c r="P112" i="1" s="1"/>
  <c r="M18" i="1"/>
  <c r="H21" i="1"/>
  <c r="N21" i="1" s="1"/>
  <c r="H17" i="1"/>
  <c r="N17" i="1" s="1"/>
  <c r="H19" i="1"/>
  <c r="N19" i="1" s="1"/>
  <c r="M16" i="1"/>
  <c r="M20" i="1"/>
  <c r="P116" i="1" l="1"/>
  <c r="H116" i="1"/>
</calcChain>
</file>

<file path=xl/sharedStrings.xml><?xml version="1.0" encoding="utf-8"?>
<sst xmlns="http://schemas.openxmlformats.org/spreadsheetml/2006/main" count="292" uniqueCount="162">
  <si>
    <t>Consolidated Data Constraint Fit to gen 400</t>
  </si>
  <si>
    <t>"E" neg Jan5</t>
  </si>
  <si>
    <t>Trial 1</t>
  </si>
  <si>
    <t>Constraint</t>
  </si>
  <si>
    <t>U8 adult</t>
  </si>
  <si>
    <t>BB kids Jan 5</t>
  </si>
  <si>
    <t>U8 children</t>
  </si>
  <si>
    <t>U0 staff+BB kids</t>
  </si>
  <si>
    <t>U0+U8 by Jan8</t>
  </si>
  <si>
    <t>Trial 2</t>
  </si>
  <si>
    <t>BB-fam kids</t>
  </si>
  <si>
    <t>BB-fam Adults</t>
  </si>
  <si>
    <t>External Inf</t>
  </si>
  <si>
    <t>683 D28</t>
  </si>
  <si>
    <t>BB Staff</t>
  </si>
  <si>
    <t>BB kids</t>
  </si>
  <si>
    <t>BB group</t>
  </si>
  <si>
    <t>972 D40.5</t>
  </si>
  <si>
    <t>Last BB</t>
  </si>
  <si>
    <t>Last BB-Gp</t>
  </si>
  <si>
    <t>Ext U1</t>
  </si>
  <si>
    <t>Ext U2</t>
  </si>
  <si>
    <t>BB-Gp</t>
  </si>
  <si>
    <t>BB cc</t>
  </si>
  <si>
    <t>781 D32</t>
  </si>
  <si>
    <t>1180 D49</t>
  </si>
  <si>
    <t>Trial 3</t>
  </si>
  <si>
    <t>LTC Impact</t>
  </si>
  <si>
    <t>First Inf</t>
  </si>
  <si>
    <t>Last Inf</t>
  </si>
  <si>
    <t>inf by RED</t>
  </si>
  <si>
    <t>% inf REDs</t>
  </si>
  <si>
    <t>487 D20</t>
  </si>
  <si>
    <t>734 D31</t>
  </si>
  <si>
    <t>732 D31</t>
  </si>
  <si>
    <t>969 D40</t>
  </si>
  <si>
    <t xml:space="preserve">Days </t>
  </si>
  <si>
    <t>Evolution of BB and BB-families at Termination</t>
  </si>
  <si>
    <t>978 D40</t>
  </si>
  <si>
    <t>907 D38</t>
  </si>
  <si>
    <t xml:space="preserve">Trial 3 </t>
  </si>
  <si>
    <t>348 D15</t>
  </si>
  <si>
    <t>669 D28</t>
  </si>
  <si>
    <t>Trial 4</t>
  </si>
  <si>
    <t>985 D41</t>
  </si>
  <si>
    <t>686 D29</t>
  </si>
  <si>
    <t>Tral 4</t>
  </si>
  <si>
    <t>540 D23</t>
  </si>
  <si>
    <t>779 D32</t>
  </si>
  <si>
    <t>Trial 5</t>
  </si>
  <si>
    <t>374 D16</t>
  </si>
  <si>
    <t>390 D17</t>
  </si>
  <si>
    <t>347 D14</t>
  </si>
  <si>
    <t>652 D27</t>
  </si>
  <si>
    <t>Trial 6</t>
  </si>
  <si>
    <t xml:space="preserve"> 1084 D45</t>
  </si>
  <si>
    <t>608 D25</t>
  </si>
  <si>
    <t>994 D41</t>
  </si>
  <si>
    <t>ED impact</t>
  </si>
  <si>
    <t>#47 inf</t>
  </si>
  <si>
    <t>#50 inf</t>
  </si>
  <si>
    <t>#54 inf</t>
  </si>
  <si>
    <t>#57 inf</t>
  </si>
  <si>
    <t>#65 inf</t>
  </si>
  <si>
    <t>#69 inf</t>
  </si>
  <si>
    <t># inf during ED50</t>
  </si>
  <si>
    <t>gens</t>
  </si>
  <si>
    <t>511 D21</t>
  </si>
  <si>
    <t>336:0,0</t>
  </si>
  <si>
    <t>504:4,1</t>
  </si>
  <si>
    <t>600:6,0</t>
  </si>
  <si>
    <t>792:16,1</t>
  </si>
  <si>
    <t>912:6,0</t>
  </si>
  <si>
    <t>1056:2,0</t>
  </si>
  <si>
    <t>span</t>
  </si>
  <si>
    <t>381-806 = 425 gen</t>
  </si>
  <si>
    <t>336:7,0</t>
  </si>
  <si>
    <t>600:7,0</t>
  </si>
  <si>
    <t>504:12,0</t>
  </si>
  <si>
    <t>343 D14</t>
  </si>
  <si>
    <t>792::0,0</t>
  </si>
  <si>
    <t>912:0,0</t>
  </si>
  <si>
    <t>1056:0,0</t>
  </si>
  <si>
    <t>230-504=274 gen</t>
  </si>
  <si>
    <t>336:1,0</t>
  </si>
  <si>
    <t>504:3,0</t>
  </si>
  <si>
    <t>792:13,0</t>
  </si>
  <si>
    <t>912:8,0</t>
  </si>
  <si>
    <t>260-701=441 gen</t>
  </si>
  <si>
    <t>514 D</t>
  </si>
  <si>
    <t>504:1,1</t>
  </si>
  <si>
    <t>600:3,0</t>
  </si>
  <si>
    <t>336, 504, 600, 696, 792, 912, 1056</t>
  </si>
  <si>
    <t>696:4,0</t>
  </si>
  <si>
    <t>696:6,0</t>
  </si>
  <si>
    <t>696:13,0</t>
  </si>
  <si>
    <t>792:9,0</t>
  </si>
  <si>
    <t>345 D</t>
  </si>
  <si>
    <t>343 D</t>
  </si>
  <si>
    <t>336:4,0</t>
  </si>
  <si>
    <t>504::0,0</t>
  </si>
  <si>
    <t>600:0,0</t>
  </si>
  <si>
    <t>696:3,0</t>
  </si>
  <si>
    <t>792:4,0</t>
  </si>
  <si>
    <t>504:14,0</t>
  </si>
  <si>
    <t>600:14,0</t>
  </si>
  <si>
    <t>696:1,0</t>
  </si>
  <si>
    <t>792:0,0</t>
  </si>
  <si>
    <t>167-985=818 gen</t>
  </si>
  <si>
    <t>281-802=521 gen</t>
  </si>
  <si>
    <t xml:space="preserve"> not infecte</t>
  </si>
  <si>
    <t xml:space="preserve">  not infected</t>
  </si>
  <si>
    <t>461-600=139 gen</t>
  </si>
  <si>
    <t>ED50 on days 14,21,25,29,33,38, 44.</t>
  </si>
  <si>
    <t>345 D14</t>
  </si>
  <si>
    <t>514 D21</t>
  </si>
  <si>
    <t xml:space="preserve"> not infected</t>
  </si>
  <si>
    <t>Day 14</t>
  </si>
  <si>
    <t>Day 21</t>
  </si>
  <si>
    <t>Day 25</t>
  </si>
  <si>
    <t>Day 29</t>
  </si>
  <si>
    <t>Day 33</t>
  </si>
  <si>
    <t>Day 38</t>
  </si>
  <si>
    <t>Day 44</t>
  </si>
  <si>
    <t>Sum</t>
  </si>
  <si>
    <t>Day Total</t>
  </si>
  <si>
    <t>Average</t>
  </si>
  <si>
    <t>D28</t>
  </si>
  <si>
    <t>D45</t>
  </si>
  <si>
    <t>D29</t>
  </si>
  <si>
    <t>D32</t>
  </si>
  <si>
    <t>D16</t>
  </si>
  <si>
    <t>D38</t>
  </si>
  <si>
    <t>Last BB-GP</t>
  </si>
  <si>
    <t>D41</t>
  </si>
  <si>
    <t>D49</t>
  </si>
  <si>
    <t>D17</t>
  </si>
  <si>
    <t>D40</t>
  </si>
  <si>
    <t>REDUCED</t>
  </si>
  <si>
    <t>D20</t>
  </si>
  <si>
    <t>D25</t>
  </si>
  <si>
    <t>D23</t>
  </si>
  <si>
    <t>D31</t>
  </si>
  <si>
    <t>D14</t>
  </si>
  <si>
    <t>D15</t>
  </si>
  <si>
    <t>D46</t>
  </si>
  <si>
    <t>D27</t>
  </si>
  <si>
    <t>AVERAGE</t>
  </si>
  <si>
    <t>D33</t>
  </si>
  <si>
    <t>D21</t>
  </si>
  <si>
    <t>D51</t>
  </si>
  <si>
    <t>D24</t>
  </si>
  <si>
    <t>Total Inf</t>
  </si>
  <si>
    <t>1st inf U7</t>
  </si>
  <si>
    <t>1st inf U2</t>
  </si>
  <si>
    <t>1st U7 by</t>
  </si>
  <si>
    <t>U2 #69</t>
  </si>
  <si>
    <t>U2 #57</t>
  </si>
  <si>
    <t>U2 #50</t>
  </si>
  <si>
    <t>346 D14</t>
  </si>
  <si>
    <t>U2 #65</t>
  </si>
  <si>
    <t>925 D39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</si>
</sst>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0" fillId="5" borderId="1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0" fillId="10" borderId="12" xfId="0" applyFill="1" applyBorder="1"/>
    <xf numFmtId="0" fontId="1" fillId="12" borderId="1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/>
    <xf numFmtId="164" fontId="1" fillId="12" borderId="1" xfId="0" applyNumberFormat="1" applyFont="1" applyFill="1" applyBorder="1" applyAlignment="1">
      <alignment horizontal="center"/>
    </xf>
    <xf numFmtId="0" fontId="0" fillId="6" borderId="12" xfId="0" applyFill="1" applyBorder="1"/>
    <xf numFmtId="169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11" borderId="12" xfId="0" applyFill="1" applyBorder="1"/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9" fontId="0" fillId="11" borderId="12" xfId="0" applyNumberFormat="1" applyFill="1" applyBorder="1" applyAlignment="1">
      <alignment horizontal="center"/>
    </xf>
    <xf numFmtId="0" fontId="0" fillId="11" borderId="0" xfId="0" applyFill="1"/>
    <xf numFmtId="1" fontId="0" fillId="11" borderId="0" xfId="0" applyNumberFormat="1" applyFill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topLeftCell="A82" workbookViewId="0">
      <selection activeCell="B83" sqref="B83:L90"/>
    </sheetView>
  </sheetViews>
  <sheetFormatPr defaultRowHeight="14.25" x14ac:dyDescent="0.45"/>
  <cols>
    <col min="2" max="2" width="10.33203125" customWidth="1"/>
    <col min="3" max="4" width="9.19921875" customWidth="1"/>
    <col min="5" max="5" width="9.73046875" customWidth="1"/>
    <col min="6" max="6" width="10.3984375" customWidth="1"/>
    <col min="7" max="7" width="12.6640625" customWidth="1"/>
    <col min="8" max="9" width="9.9296875" customWidth="1"/>
    <col min="10" max="10" width="11.6640625" customWidth="1"/>
    <col min="11" max="11" width="10.06640625" customWidth="1"/>
    <col min="12" max="13" width="10.46484375" customWidth="1"/>
    <col min="14" max="14" width="6.86328125" customWidth="1"/>
    <col min="15" max="15" width="9" customWidth="1"/>
  </cols>
  <sheetData>
    <row r="1" spans="1:15" x14ac:dyDescent="0.45">
      <c r="A1" t="s">
        <v>0</v>
      </c>
    </row>
    <row r="3" spans="1:15" x14ac:dyDescent="0.45">
      <c r="C3" t="s">
        <v>8</v>
      </c>
      <c r="D3" s="1" t="s">
        <v>7</v>
      </c>
      <c r="E3" s="1"/>
      <c r="F3" s="1" t="s">
        <v>6</v>
      </c>
      <c r="G3" s="1" t="s">
        <v>4</v>
      </c>
      <c r="H3" s="1"/>
      <c r="I3" s="1"/>
      <c r="J3" s="1" t="s">
        <v>5</v>
      </c>
      <c r="K3" s="1" t="s">
        <v>1</v>
      </c>
    </row>
    <row r="4" spans="1:15" x14ac:dyDescent="0.45">
      <c r="B4" t="s">
        <v>3</v>
      </c>
      <c r="C4" s="1">
        <f>D4+F4+G4</f>
        <v>16</v>
      </c>
      <c r="D4" s="1">
        <v>9</v>
      </c>
      <c r="E4" s="1"/>
      <c r="F4" s="1">
        <v>4</v>
      </c>
      <c r="G4" s="1">
        <v>3</v>
      </c>
      <c r="H4" s="1"/>
      <c r="I4" s="1"/>
      <c r="J4" s="1">
        <v>5</v>
      </c>
      <c r="K4" s="1">
        <v>1</v>
      </c>
      <c r="L4" s="1"/>
      <c r="M4" s="1"/>
    </row>
    <row r="5" spans="1:15" x14ac:dyDescent="0.45">
      <c r="B5" t="s">
        <v>2</v>
      </c>
      <c r="C5" s="1">
        <f>D5+F5+G5</f>
        <v>17</v>
      </c>
      <c r="D5" s="1">
        <v>9</v>
      </c>
      <c r="E5" s="1"/>
      <c r="F5" s="1">
        <v>4</v>
      </c>
      <c r="G5" s="1">
        <v>4</v>
      </c>
      <c r="H5" s="1"/>
      <c r="I5" s="1"/>
      <c r="J5" s="1">
        <v>7</v>
      </c>
      <c r="K5" s="1">
        <v>3</v>
      </c>
    </row>
    <row r="6" spans="1:15" x14ac:dyDescent="0.45">
      <c r="B6" t="s">
        <v>9</v>
      </c>
      <c r="C6" s="1">
        <f>D6+F6+G6</f>
        <v>9</v>
      </c>
      <c r="D6" s="1">
        <v>6</v>
      </c>
      <c r="E6" s="1"/>
      <c r="F6" s="1">
        <v>0</v>
      </c>
      <c r="G6" s="1">
        <v>3</v>
      </c>
      <c r="H6" s="1"/>
      <c r="I6" s="1"/>
      <c r="J6" s="1">
        <v>0</v>
      </c>
      <c r="K6" s="1">
        <v>3</v>
      </c>
    </row>
    <row r="7" spans="1:15" x14ac:dyDescent="0.45">
      <c r="B7" t="s">
        <v>26</v>
      </c>
      <c r="C7" s="1">
        <f>D7+F7+G7</f>
        <v>45</v>
      </c>
      <c r="D7" s="1">
        <v>18</v>
      </c>
      <c r="E7" s="1"/>
      <c r="F7" s="1">
        <v>6</v>
      </c>
      <c r="G7" s="1">
        <v>21</v>
      </c>
      <c r="H7" s="1"/>
      <c r="I7" s="1"/>
      <c r="J7" s="1">
        <v>7</v>
      </c>
      <c r="K7" s="1">
        <v>0</v>
      </c>
    </row>
    <row r="8" spans="1:15" x14ac:dyDescent="0.45">
      <c r="B8" t="s">
        <v>43</v>
      </c>
      <c r="C8" s="1">
        <f>D8+F8+G8</f>
        <v>12</v>
      </c>
      <c r="D8" s="1">
        <v>7</v>
      </c>
      <c r="E8" s="1"/>
      <c r="F8" s="1">
        <v>0</v>
      </c>
      <c r="G8" s="1">
        <v>5</v>
      </c>
      <c r="H8" s="1"/>
      <c r="I8" s="1"/>
      <c r="J8" s="1">
        <v>4</v>
      </c>
      <c r="K8" s="1">
        <v>3</v>
      </c>
    </row>
    <row r="9" spans="1:15" x14ac:dyDescent="0.45">
      <c r="B9" t="s">
        <v>49</v>
      </c>
      <c r="C9" s="1">
        <f>D9+F9+G9</f>
        <v>35</v>
      </c>
      <c r="D9" s="1">
        <v>18</v>
      </c>
      <c r="E9" s="1"/>
      <c r="F9" s="1">
        <v>5</v>
      </c>
      <c r="G9" s="1">
        <v>12</v>
      </c>
      <c r="H9" s="1"/>
      <c r="I9" s="1"/>
      <c r="J9" s="1">
        <v>10</v>
      </c>
      <c r="K9" s="1">
        <v>0</v>
      </c>
    </row>
    <row r="10" spans="1:15" x14ac:dyDescent="0.45">
      <c r="B10" t="s">
        <v>54</v>
      </c>
      <c r="C10" s="1">
        <f>D10+F10+G10</f>
        <v>17</v>
      </c>
      <c r="D10" s="1">
        <v>10</v>
      </c>
      <c r="E10" s="1"/>
      <c r="F10" s="1">
        <v>4</v>
      </c>
      <c r="G10" s="1">
        <v>3</v>
      </c>
      <c r="H10" s="1"/>
      <c r="I10" s="1"/>
      <c r="J10" s="1">
        <v>5</v>
      </c>
      <c r="K10" s="1">
        <v>3</v>
      </c>
    </row>
    <row r="11" spans="1:15" x14ac:dyDescent="0.45">
      <c r="C11" s="1"/>
      <c r="D11" s="1"/>
      <c r="E11" s="1"/>
      <c r="F11" s="1"/>
      <c r="G11" s="1"/>
      <c r="H11" s="1"/>
      <c r="I11" s="1"/>
      <c r="J11" s="1"/>
      <c r="K11" s="1"/>
    </row>
    <row r="12" spans="1:15" x14ac:dyDescent="0.45"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45">
      <c r="A13" t="s">
        <v>37</v>
      </c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45">
      <c r="C14" s="1"/>
      <c r="D14" s="1"/>
      <c r="E14" s="1"/>
      <c r="F14" s="1"/>
      <c r="G14" s="1"/>
      <c r="H14" s="1"/>
      <c r="I14" s="1"/>
      <c r="J14" s="1"/>
      <c r="K14" s="1"/>
    </row>
    <row r="15" spans="1:15" x14ac:dyDescent="0.45">
      <c r="B15" s="22"/>
      <c r="C15" s="23" t="s">
        <v>14</v>
      </c>
      <c r="D15" s="23" t="s">
        <v>15</v>
      </c>
      <c r="E15" s="23" t="s">
        <v>23</v>
      </c>
      <c r="F15" s="23" t="s">
        <v>10</v>
      </c>
      <c r="G15" s="23" t="s">
        <v>11</v>
      </c>
      <c r="H15" s="23" t="s">
        <v>16</v>
      </c>
      <c r="I15" s="23" t="s">
        <v>18</v>
      </c>
      <c r="J15" s="23" t="s">
        <v>19</v>
      </c>
      <c r="K15" s="23" t="s">
        <v>20</v>
      </c>
      <c r="L15" s="23" t="s">
        <v>21</v>
      </c>
      <c r="M15" s="23" t="s">
        <v>23</v>
      </c>
      <c r="N15" s="23" t="s">
        <v>22</v>
      </c>
      <c r="O15" s="14" t="s">
        <v>12</v>
      </c>
    </row>
    <row r="16" spans="1:15" x14ac:dyDescent="0.45">
      <c r="B16" s="8" t="s">
        <v>2</v>
      </c>
      <c r="C16" s="9">
        <v>3</v>
      </c>
      <c r="D16" s="9">
        <v>13</v>
      </c>
      <c r="E16" s="9">
        <f>C16+D16</f>
        <v>16</v>
      </c>
      <c r="F16" s="9">
        <v>12</v>
      </c>
      <c r="G16" s="9">
        <v>24</v>
      </c>
      <c r="H16" s="9">
        <f>F16+G16+E16</f>
        <v>52</v>
      </c>
      <c r="I16" s="9" t="s">
        <v>13</v>
      </c>
      <c r="J16" s="9" t="s">
        <v>17</v>
      </c>
      <c r="K16" s="9">
        <v>1</v>
      </c>
      <c r="L16" s="9">
        <v>4</v>
      </c>
      <c r="M16" s="24">
        <f>E16/20</f>
        <v>0.8</v>
      </c>
      <c r="N16" s="24">
        <f>H16/70</f>
        <v>0.74285714285714288</v>
      </c>
      <c r="O16" s="25">
        <f>(K16+L16)/70</f>
        <v>7.1428571428571425E-2</v>
      </c>
    </row>
    <row r="17" spans="1:19" x14ac:dyDescent="0.45">
      <c r="B17" s="8" t="s">
        <v>54</v>
      </c>
      <c r="C17" s="9">
        <v>3</v>
      </c>
      <c r="D17" s="9">
        <v>15</v>
      </c>
      <c r="E17" s="9">
        <f>C17+D17</f>
        <v>18</v>
      </c>
      <c r="F17" s="9">
        <v>13</v>
      </c>
      <c r="G17" s="9">
        <v>30</v>
      </c>
      <c r="H17" s="9">
        <f>F17+G17+E17</f>
        <v>61</v>
      </c>
      <c r="I17" s="9" t="s">
        <v>55</v>
      </c>
      <c r="J17" s="9" t="s">
        <v>55</v>
      </c>
      <c r="K17" s="9">
        <v>1</v>
      </c>
      <c r="L17" s="9">
        <v>4</v>
      </c>
      <c r="M17" s="24">
        <f>E17/20</f>
        <v>0.9</v>
      </c>
      <c r="N17" s="24">
        <f>H17/70</f>
        <v>0.87142857142857144</v>
      </c>
      <c r="O17" s="25">
        <f>(K17+L17)/70</f>
        <v>7.1428571428571425E-2</v>
      </c>
    </row>
    <row r="18" spans="1:19" x14ac:dyDescent="0.45">
      <c r="B18" s="8" t="s">
        <v>43</v>
      </c>
      <c r="C18" s="9">
        <v>5</v>
      </c>
      <c r="D18" s="9">
        <v>14</v>
      </c>
      <c r="E18" s="9">
        <f>C18+D18</f>
        <v>19</v>
      </c>
      <c r="F18" s="9">
        <v>12</v>
      </c>
      <c r="G18" s="9">
        <v>25</v>
      </c>
      <c r="H18" s="9">
        <f>F18+G18+E18</f>
        <v>56</v>
      </c>
      <c r="I18" s="9" t="s">
        <v>45</v>
      </c>
      <c r="J18" s="9" t="s">
        <v>44</v>
      </c>
      <c r="K18" s="9">
        <v>1</v>
      </c>
      <c r="L18" s="9">
        <v>4</v>
      </c>
      <c r="M18" s="24">
        <f>E18/20</f>
        <v>0.95</v>
      </c>
      <c r="N18" s="24">
        <f>H18/70</f>
        <v>0.8</v>
      </c>
      <c r="O18" s="25">
        <f>(K18+L18)/70</f>
        <v>7.1428571428571425E-2</v>
      </c>
    </row>
    <row r="19" spans="1:19" x14ac:dyDescent="0.45">
      <c r="B19" s="8" t="s">
        <v>9</v>
      </c>
      <c r="C19" s="9">
        <v>4</v>
      </c>
      <c r="D19" s="9">
        <v>14</v>
      </c>
      <c r="E19" s="9">
        <f>C19+D19</f>
        <v>18</v>
      </c>
      <c r="F19" s="9">
        <v>11</v>
      </c>
      <c r="G19" s="9">
        <v>22</v>
      </c>
      <c r="H19" s="9">
        <f>F19+G19+E19</f>
        <v>51</v>
      </c>
      <c r="I19" s="9" t="s">
        <v>24</v>
      </c>
      <c r="J19" s="9" t="s">
        <v>25</v>
      </c>
      <c r="K19" s="9">
        <v>3</v>
      </c>
      <c r="L19" s="9">
        <v>2</v>
      </c>
      <c r="M19" s="24">
        <f t="shared" ref="M19:M21" si="0">E19/20</f>
        <v>0.9</v>
      </c>
      <c r="N19" s="24">
        <f>H19/70</f>
        <v>0.72857142857142854</v>
      </c>
      <c r="O19" s="25">
        <f>(K19+L19)/70</f>
        <v>7.1428571428571425E-2</v>
      </c>
    </row>
    <row r="20" spans="1:19" x14ac:dyDescent="0.45">
      <c r="B20" s="8" t="s">
        <v>49</v>
      </c>
      <c r="C20" s="9">
        <v>5</v>
      </c>
      <c r="D20" s="9">
        <v>13</v>
      </c>
      <c r="E20" s="9">
        <f>C20+D20</f>
        <v>18</v>
      </c>
      <c r="F20" s="9">
        <v>5</v>
      </c>
      <c r="G20" s="9">
        <v>12</v>
      </c>
      <c r="H20" s="9">
        <f>F20+G20+E20</f>
        <v>35</v>
      </c>
      <c r="I20" s="9" t="s">
        <v>50</v>
      </c>
      <c r="J20" s="9" t="s">
        <v>51</v>
      </c>
      <c r="K20" s="9">
        <v>0</v>
      </c>
      <c r="L20" s="9">
        <v>1</v>
      </c>
      <c r="M20" s="24">
        <f>E20/20</f>
        <v>0.9</v>
      </c>
      <c r="N20" s="24">
        <f>H20/70</f>
        <v>0.5</v>
      </c>
      <c r="O20" s="25">
        <f>(K20+L20)/70</f>
        <v>1.4285714285714285E-2</v>
      </c>
    </row>
    <row r="21" spans="1:19" x14ac:dyDescent="0.45">
      <c r="B21" s="11" t="s">
        <v>26</v>
      </c>
      <c r="C21" s="12">
        <v>5</v>
      </c>
      <c r="D21" s="12">
        <v>13</v>
      </c>
      <c r="E21" s="12">
        <f>C21+D21</f>
        <v>18</v>
      </c>
      <c r="F21" s="12">
        <v>6</v>
      </c>
      <c r="G21" s="12">
        <v>21</v>
      </c>
      <c r="H21" s="12">
        <f>F21+G21+E21</f>
        <v>45</v>
      </c>
      <c r="I21" s="12" t="s">
        <v>39</v>
      </c>
      <c r="J21" s="12" t="s">
        <v>38</v>
      </c>
      <c r="K21" s="12">
        <v>2</v>
      </c>
      <c r="L21" s="12">
        <v>3</v>
      </c>
      <c r="M21" s="26">
        <f t="shared" si="0"/>
        <v>0.9</v>
      </c>
      <c r="N21" s="26">
        <f>H21/70</f>
        <v>0.6428571428571429</v>
      </c>
      <c r="O21" s="27">
        <f>(K21+L21)/70</f>
        <v>7.1428571428571425E-2</v>
      </c>
    </row>
    <row r="24" spans="1:19" x14ac:dyDescent="0.45">
      <c r="A24" t="s">
        <v>27</v>
      </c>
      <c r="L24">
        <f>994/24</f>
        <v>41.416666666666664</v>
      </c>
    </row>
    <row r="25" spans="1:19" x14ac:dyDescent="0.45">
      <c r="B25" s="5"/>
      <c r="C25" s="5" t="s">
        <v>28</v>
      </c>
      <c r="D25" s="5" t="s">
        <v>29</v>
      </c>
      <c r="E25" s="5" t="s">
        <v>36</v>
      </c>
      <c r="F25" s="5" t="s">
        <v>30</v>
      </c>
      <c r="G25" s="5" t="s">
        <v>31</v>
      </c>
      <c r="I25" s="38"/>
      <c r="J25" s="38" t="s">
        <v>28</v>
      </c>
      <c r="K25" s="38" t="s">
        <v>28</v>
      </c>
      <c r="L25" s="38" t="s">
        <v>29</v>
      </c>
      <c r="M25" s="38" t="s">
        <v>29</v>
      </c>
      <c r="N25" s="38" t="s">
        <v>36</v>
      </c>
      <c r="O25" s="38" t="s">
        <v>30</v>
      </c>
      <c r="P25" s="38" t="s">
        <v>152</v>
      </c>
      <c r="Q25" s="38" t="s">
        <v>31</v>
      </c>
    </row>
    <row r="26" spans="1:19" x14ac:dyDescent="0.45">
      <c r="B26" s="4" t="s">
        <v>2</v>
      </c>
      <c r="C26" s="5" t="s">
        <v>32</v>
      </c>
      <c r="D26" s="5" t="s">
        <v>33</v>
      </c>
      <c r="E26" s="5">
        <v>11</v>
      </c>
      <c r="F26" s="5">
        <v>8</v>
      </c>
      <c r="G26" s="28">
        <f>F26/50</f>
        <v>0.16</v>
      </c>
      <c r="I26" s="4" t="s">
        <v>2</v>
      </c>
      <c r="J26" s="5">
        <v>487</v>
      </c>
      <c r="K26" s="5" t="s">
        <v>139</v>
      </c>
      <c r="L26" s="5">
        <v>734</v>
      </c>
      <c r="M26" s="5" t="s">
        <v>142</v>
      </c>
      <c r="N26" s="5">
        <v>11</v>
      </c>
      <c r="O26" s="5">
        <v>8</v>
      </c>
      <c r="P26" s="5">
        <v>50</v>
      </c>
      <c r="Q26" s="28">
        <f>O26/50</f>
        <v>0.16</v>
      </c>
    </row>
    <row r="27" spans="1:19" x14ac:dyDescent="0.45">
      <c r="B27" s="4" t="s">
        <v>54</v>
      </c>
      <c r="C27" s="5" t="s">
        <v>56</v>
      </c>
      <c r="D27" s="5" t="s">
        <v>57</v>
      </c>
      <c r="E27" s="5">
        <v>16</v>
      </c>
      <c r="F27" s="5">
        <v>17</v>
      </c>
      <c r="G27" s="28">
        <f>F27/50</f>
        <v>0.34</v>
      </c>
      <c r="I27" s="4" t="s">
        <v>54</v>
      </c>
      <c r="J27" s="5">
        <v>608</v>
      </c>
      <c r="K27" s="5" t="s">
        <v>140</v>
      </c>
      <c r="L27" s="5">
        <v>994</v>
      </c>
      <c r="M27" s="5" t="s">
        <v>134</v>
      </c>
      <c r="N27" s="5">
        <v>16</v>
      </c>
      <c r="O27" s="5">
        <v>17</v>
      </c>
      <c r="P27" s="5">
        <v>50</v>
      </c>
      <c r="Q27" s="28">
        <f>O27/50</f>
        <v>0.34</v>
      </c>
    </row>
    <row r="28" spans="1:19" x14ac:dyDescent="0.45">
      <c r="B28" s="4" t="s">
        <v>46</v>
      </c>
      <c r="C28" s="5" t="s">
        <v>47</v>
      </c>
      <c r="D28" s="5" t="s">
        <v>48</v>
      </c>
      <c r="E28" s="5">
        <v>9</v>
      </c>
      <c r="F28" s="5">
        <v>12</v>
      </c>
      <c r="G28" s="28">
        <f>F28/50</f>
        <v>0.24</v>
      </c>
      <c r="I28" s="4" t="s">
        <v>46</v>
      </c>
      <c r="J28" s="5">
        <v>540</v>
      </c>
      <c r="K28" s="5" t="s">
        <v>141</v>
      </c>
      <c r="L28" s="5">
        <v>779</v>
      </c>
      <c r="M28" s="5" t="s">
        <v>130</v>
      </c>
      <c r="N28" s="5">
        <v>9</v>
      </c>
      <c r="O28" s="5">
        <v>12</v>
      </c>
      <c r="P28" s="5">
        <v>50</v>
      </c>
      <c r="Q28" s="28">
        <f>O28/50</f>
        <v>0.24</v>
      </c>
      <c r="S28">
        <f>586/24</f>
        <v>24.416666666666668</v>
      </c>
    </row>
    <row r="29" spans="1:19" x14ac:dyDescent="0.45">
      <c r="B29" s="4" t="s">
        <v>9</v>
      </c>
      <c r="C29" s="5" t="s">
        <v>34</v>
      </c>
      <c r="D29" s="5" t="s">
        <v>35</v>
      </c>
      <c r="E29" s="5">
        <v>9</v>
      </c>
      <c r="F29" s="5">
        <v>10</v>
      </c>
      <c r="G29" s="28">
        <f>F29/50</f>
        <v>0.2</v>
      </c>
      <c r="I29" s="4" t="s">
        <v>9</v>
      </c>
      <c r="J29" s="5">
        <v>732</v>
      </c>
      <c r="K29" s="5" t="s">
        <v>142</v>
      </c>
      <c r="L29" s="5">
        <v>969</v>
      </c>
      <c r="M29" s="5" t="s">
        <v>145</v>
      </c>
      <c r="N29" s="5">
        <v>9</v>
      </c>
      <c r="O29" s="5">
        <v>10</v>
      </c>
      <c r="P29" s="5">
        <v>50</v>
      </c>
      <c r="Q29" s="28">
        <f>O29/50</f>
        <v>0.2</v>
      </c>
    </row>
    <row r="30" spans="1:19" x14ac:dyDescent="0.45">
      <c r="B30" s="4" t="s">
        <v>49</v>
      </c>
      <c r="C30" s="5" t="s">
        <v>52</v>
      </c>
      <c r="D30" s="5" t="s">
        <v>53</v>
      </c>
      <c r="E30" s="5">
        <v>13</v>
      </c>
      <c r="F30" s="5">
        <v>12</v>
      </c>
      <c r="G30" s="28">
        <f>F30/50</f>
        <v>0.24</v>
      </c>
      <c r="I30" s="4" t="s">
        <v>49</v>
      </c>
      <c r="J30" s="5">
        <v>347</v>
      </c>
      <c r="K30" s="5" t="s">
        <v>143</v>
      </c>
      <c r="L30" s="5">
        <v>652</v>
      </c>
      <c r="M30" s="5" t="s">
        <v>146</v>
      </c>
      <c r="N30" s="5">
        <v>13</v>
      </c>
      <c r="O30" s="5">
        <v>12</v>
      </c>
      <c r="P30" s="5">
        <v>50</v>
      </c>
      <c r="Q30" s="28">
        <f>O30/50</f>
        <v>0.24</v>
      </c>
    </row>
    <row r="31" spans="1:19" x14ac:dyDescent="0.45">
      <c r="B31" s="4" t="s">
        <v>40</v>
      </c>
      <c r="C31" s="5" t="s">
        <v>41</v>
      </c>
      <c r="D31" s="5" t="s">
        <v>42</v>
      </c>
      <c r="E31" s="5">
        <v>13</v>
      </c>
      <c r="F31" s="5">
        <v>15</v>
      </c>
      <c r="G31" s="28">
        <f>F31/50</f>
        <v>0.3</v>
      </c>
      <c r="I31" s="4" t="s">
        <v>40</v>
      </c>
      <c r="J31" s="5">
        <v>348</v>
      </c>
      <c r="K31" s="5" t="s">
        <v>144</v>
      </c>
      <c r="L31" s="5">
        <v>669</v>
      </c>
      <c r="M31" s="5" t="s">
        <v>127</v>
      </c>
      <c r="N31" s="5">
        <v>13</v>
      </c>
      <c r="O31" s="5">
        <v>15</v>
      </c>
      <c r="P31" s="5">
        <v>50</v>
      </c>
      <c r="Q31" s="28">
        <f>O31/50</f>
        <v>0.3</v>
      </c>
    </row>
    <row r="32" spans="1:19" x14ac:dyDescent="0.45">
      <c r="C32" s="1"/>
      <c r="D32" s="1"/>
      <c r="E32" s="1"/>
      <c r="F32" s="1"/>
      <c r="G32" s="1"/>
      <c r="I32" s="49" t="s">
        <v>147</v>
      </c>
      <c r="J32" s="50">
        <f>AVERAGE(J26:J31)</f>
        <v>510.33333333333331</v>
      </c>
      <c r="K32" s="51" t="s">
        <v>149</v>
      </c>
      <c r="L32" s="50">
        <f>AVERAGE(L26:L31)</f>
        <v>799.5</v>
      </c>
      <c r="M32" s="51" t="s">
        <v>148</v>
      </c>
      <c r="N32" s="50">
        <f>AVERAGE(N26:N31)</f>
        <v>11.833333333333334</v>
      </c>
      <c r="O32" s="50">
        <f>AVERAGE(O26:O31)</f>
        <v>12.333333333333334</v>
      </c>
      <c r="P32" s="50">
        <v>50</v>
      </c>
      <c r="Q32" s="52">
        <f>AVERAGE(Q26:Q31)</f>
        <v>0.24666666666666667</v>
      </c>
    </row>
    <row r="33" spans="1:17" x14ac:dyDescent="0.45">
      <c r="C33" s="1"/>
      <c r="D33" s="1"/>
      <c r="E33" s="1"/>
      <c r="F33" s="1"/>
      <c r="G33" s="1"/>
      <c r="I33" s="53" t="s">
        <v>138</v>
      </c>
      <c r="J33" s="54">
        <v>586</v>
      </c>
      <c r="K33" s="55" t="s">
        <v>151</v>
      </c>
      <c r="L33" s="55">
        <v>1233</v>
      </c>
      <c r="M33" s="55" t="s">
        <v>150</v>
      </c>
      <c r="N33" s="55">
        <v>27</v>
      </c>
      <c r="O33" s="56">
        <v>13</v>
      </c>
      <c r="P33" s="55">
        <v>24</v>
      </c>
      <c r="Q33" s="57">
        <f>O33/P33</f>
        <v>0.54166666666666663</v>
      </c>
    </row>
    <row r="34" spans="1:17" x14ac:dyDescent="0.45">
      <c r="A34" t="s">
        <v>58</v>
      </c>
      <c r="C34" s="1" t="s">
        <v>113</v>
      </c>
      <c r="D34" s="1"/>
      <c r="E34" s="1" t="s">
        <v>66</v>
      </c>
      <c r="F34" s="2" t="s">
        <v>92</v>
      </c>
    </row>
    <row r="35" spans="1:17" x14ac:dyDescent="0.45">
      <c r="C35" s="1"/>
      <c r="D35" s="1"/>
      <c r="E35" s="1"/>
      <c r="F35" s="1"/>
    </row>
    <row r="36" spans="1:17" x14ac:dyDescent="0.45">
      <c r="C36" t="s">
        <v>28</v>
      </c>
      <c r="D36" s="1" t="s">
        <v>65</v>
      </c>
      <c r="E36" s="1" t="s">
        <v>59</v>
      </c>
      <c r="F36" s="1" t="s">
        <v>60</v>
      </c>
      <c r="G36" s="1" t="s">
        <v>61</v>
      </c>
      <c r="H36" s="1" t="s">
        <v>62</v>
      </c>
      <c r="I36" s="1" t="s">
        <v>63</v>
      </c>
      <c r="J36" s="1" t="s">
        <v>64</v>
      </c>
      <c r="K36" s="1" t="s">
        <v>74</v>
      </c>
    </row>
    <row r="37" spans="1:17" x14ac:dyDescent="0.45">
      <c r="B37" t="s">
        <v>54</v>
      </c>
      <c r="C37" t="s">
        <v>67</v>
      </c>
      <c r="D37" s="1" t="s">
        <v>68</v>
      </c>
      <c r="E37" s="1">
        <v>525</v>
      </c>
      <c r="F37" s="1">
        <v>381</v>
      </c>
      <c r="G37" s="1">
        <v>806</v>
      </c>
      <c r="H37" s="1">
        <v>511</v>
      </c>
      <c r="I37" s="1">
        <v>778</v>
      </c>
      <c r="J37" s="1">
        <v>679</v>
      </c>
      <c r="K37" s="1" t="s">
        <v>75</v>
      </c>
    </row>
    <row r="38" spans="1:17" x14ac:dyDescent="0.45">
      <c r="D38" s="3" t="s">
        <v>69</v>
      </c>
      <c r="E38" s="1"/>
      <c r="F38" s="1"/>
      <c r="G38" s="1"/>
      <c r="H38" s="1"/>
      <c r="I38" s="1"/>
      <c r="J38" s="1"/>
      <c r="K38" s="1"/>
    </row>
    <row r="39" spans="1:17" x14ac:dyDescent="0.45">
      <c r="D39" s="3" t="s">
        <v>70</v>
      </c>
      <c r="E39" s="1"/>
      <c r="F39" s="1"/>
      <c r="G39" s="1"/>
      <c r="H39" s="1"/>
      <c r="I39" s="1"/>
      <c r="J39" s="1"/>
      <c r="K39" s="1"/>
    </row>
    <row r="40" spans="1:17" x14ac:dyDescent="0.45">
      <c r="D40" s="1" t="s">
        <v>93</v>
      </c>
      <c r="E40" s="1"/>
      <c r="F40" s="1"/>
      <c r="G40" s="1"/>
      <c r="H40" s="1"/>
      <c r="I40" s="1"/>
      <c r="J40" s="1"/>
      <c r="K40" s="1"/>
    </row>
    <row r="41" spans="1:17" x14ac:dyDescent="0.45">
      <c r="D41" s="1" t="s">
        <v>71</v>
      </c>
      <c r="E41" s="1"/>
      <c r="F41" s="1"/>
      <c r="G41" s="1"/>
      <c r="H41" s="1"/>
      <c r="I41" s="1"/>
      <c r="J41" s="1"/>
      <c r="K41" s="1"/>
    </row>
    <row r="42" spans="1:17" x14ac:dyDescent="0.45">
      <c r="D42" s="1" t="s">
        <v>72</v>
      </c>
      <c r="E42" s="1"/>
      <c r="F42" s="1"/>
      <c r="G42" s="1"/>
      <c r="H42" s="1"/>
      <c r="I42" s="1"/>
      <c r="J42" s="1"/>
      <c r="K42" s="1"/>
    </row>
    <row r="43" spans="1:17" x14ac:dyDescent="0.45">
      <c r="D43" s="1" t="s">
        <v>73</v>
      </c>
      <c r="E43" s="1"/>
      <c r="F43" s="1"/>
      <c r="G43" s="1"/>
      <c r="H43" s="1"/>
      <c r="I43" s="1"/>
      <c r="J43" s="1"/>
      <c r="K43" s="1"/>
    </row>
    <row r="44" spans="1:17" x14ac:dyDescent="0.45">
      <c r="B44" t="s">
        <v>49</v>
      </c>
      <c r="C44" t="s">
        <v>79</v>
      </c>
      <c r="D44" s="1" t="s">
        <v>76</v>
      </c>
      <c r="E44" s="1">
        <v>335</v>
      </c>
      <c r="F44" s="1">
        <v>504</v>
      </c>
      <c r="G44" s="1">
        <v>362</v>
      </c>
      <c r="H44" s="1">
        <v>239</v>
      </c>
      <c r="I44" s="1">
        <v>440</v>
      </c>
      <c r="J44" s="1">
        <v>291</v>
      </c>
      <c r="K44" s="1" t="s">
        <v>83</v>
      </c>
    </row>
    <row r="45" spans="1:17" x14ac:dyDescent="0.45">
      <c r="D45" s="1" t="s">
        <v>78</v>
      </c>
      <c r="E45" s="1"/>
      <c r="F45" s="1"/>
      <c r="G45" s="1"/>
      <c r="H45" s="1"/>
      <c r="I45" s="1"/>
      <c r="J45" s="1"/>
      <c r="K45" s="1"/>
    </row>
    <row r="46" spans="1:17" x14ac:dyDescent="0.45">
      <c r="D46" s="1" t="s">
        <v>77</v>
      </c>
      <c r="E46" s="1"/>
      <c r="F46" s="1"/>
      <c r="G46" s="1"/>
      <c r="H46" s="1"/>
      <c r="I46" s="1"/>
      <c r="J46" s="1"/>
      <c r="K46" s="1"/>
    </row>
    <row r="47" spans="1:17" x14ac:dyDescent="0.45">
      <c r="D47" s="1" t="s">
        <v>94</v>
      </c>
      <c r="E47" s="1"/>
      <c r="F47" s="1"/>
      <c r="G47" s="1"/>
      <c r="H47" s="1"/>
      <c r="I47" s="1"/>
      <c r="J47" s="1"/>
      <c r="K47" s="1"/>
    </row>
    <row r="48" spans="1:17" x14ac:dyDescent="0.45">
      <c r="D48" s="1" t="s">
        <v>80</v>
      </c>
      <c r="E48" s="1"/>
      <c r="F48" s="1"/>
      <c r="G48" s="1"/>
      <c r="H48" s="1"/>
      <c r="I48" s="1"/>
      <c r="J48" s="1"/>
      <c r="K48" s="1"/>
    </row>
    <row r="49" spans="2:11" x14ac:dyDescent="0.45">
      <c r="D49" s="1" t="s">
        <v>81</v>
      </c>
      <c r="E49" s="1"/>
      <c r="F49" s="1"/>
      <c r="G49" s="1"/>
      <c r="H49" s="1"/>
      <c r="I49" s="1"/>
      <c r="J49" s="1"/>
      <c r="K49" s="1"/>
    </row>
    <row r="50" spans="2:11" x14ac:dyDescent="0.45">
      <c r="D50" s="1" t="s">
        <v>82</v>
      </c>
      <c r="E50" s="1"/>
      <c r="F50" s="1"/>
      <c r="G50" s="1"/>
      <c r="H50" s="1"/>
      <c r="I50" s="1"/>
      <c r="J50" s="1"/>
      <c r="K50" s="1"/>
    </row>
    <row r="51" spans="2:11" x14ac:dyDescent="0.45">
      <c r="B51" t="s">
        <v>2</v>
      </c>
      <c r="C51" t="s">
        <v>98</v>
      </c>
      <c r="D51" s="1" t="s">
        <v>84</v>
      </c>
      <c r="E51" s="1">
        <v>416</v>
      </c>
      <c r="F51" s="1">
        <v>260</v>
      </c>
      <c r="G51" s="1">
        <v>538</v>
      </c>
      <c r="H51" s="1">
        <v>658</v>
      </c>
      <c r="I51" s="1">
        <v>661</v>
      </c>
      <c r="J51" s="1">
        <v>701</v>
      </c>
      <c r="K51" s="1" t="s">
        <v>88</v>
      </c>
    </row>
    <row r="52" spans="2:11" x14ac:dyDescent="0.45">
      <c r="D52" s="1" t="s">
        <v>85</v>
      </c>
      <c r="E52" s="1"/>
      <c r="F52" s="1"/>
      <c r="G52" s="1"/>
      <c r="H52" s="1"/>
      <c r="I52" s="1"/>
      <c r="J52" s="1"/>
      <c r="K52" s="1"/>
    </row>
    <row r="53" spans="2:11" x14ac:dyDescent="0.45">
      <c r="D53" s="1" t="s">
        <v>77</v>
      </c>
    </row>
    <row r="54" spans="2:11" x14ac:dyDescent="0.45">
      <c r="D54" s="1" t="s">
        <v>95</v>
      </c>
    </row>
    <row r="55" spans="2:11" x14ac:dyDescent="0.45">
      <c r="D55" s="1" t="s">
        <v>86</v>
      </c>
    </row>
    <row r="56" spans="2:11" x14ac:dyDescent="0.45">
      <c r="D56" s="1" t="s">
        <v>87</v>
      </c>
    </row>
    <row r="57" spans="2:11" x14ac:dyDescent="0.45">
      <c r="D57" s="1" t="s">
        <v>82</v>
      </c>
    </row>
    <row r="58" spans="2:11" x14ac:dyDescent="0.45">
      <c r="B58" t="s">
        <v>9</v>
      </c>
      <c r="C58" t="s">
        <v>89</v>
      </c>
      <c r="D58" s="1" t="s">
        <v>68</v>
      </c>
      <c r="E58">
        <v>600</v>
      </c>
      <c r="F58" t="s">
        <v>110</v>
      </c>
      <c r="G58">
        <v>461</v>
      </c>
      <c r="H58" t="s">
        <v>111</v>
      </c>
      <c r="I58">
        <v>541</v>
      </c>
      <c r="J58">
        <v>568</v>
      </c>
      <c r="K58" t="s">
        <v>112</v>
      </c>
    </row>
    <row r="59" spans="2:11" x14ac:dyDescent="0.45">
      <c r="D59" s="1" t="s">
        <v>90</v>
      </c>
    </row>
    <row r="60" spans="2:11" x14ac:dyDescent="0.45">
      <c r="D60" s="1" t="s">
        <v>91</v>
      </c>
    </row>
    <row r="61" spans="2:11" x14ac:dyDescent="0.45">
      <c r="D61" s="3" t="s">
        <v>94</v>
      </c>
    </row>
    <row r="62" spans="2:11" x14ac:dyDescent="0.45">
      <c r="D62" s="1" t="s">
        <v>96</v>
      </c>
    </row>
    <row r="63" spans="2:11" x14ac:dyDescent="0.45">
      <c r="D63" s="1" t="s">
        <v>81</v>
      </c>
    </row>
    <row r="64" spans="2:11" x14ac:dyDescent="0.45">
      <c r="D64" s="1" t="s">
        <v>82</v>
      </c>
    </row>
    <row r="65" spans="2:11" x14ac:dyDescent="0.45">
      <c r="B65" t="s">
        <v>26</v>
      </c>
      <c r="C65" t="s">
        <v>97</v>
      </c>
      <c r="D65" s="1" t="s">
        <v>99</v>
      </c>
      <c r="E65">
        <v>313</v>
      </c>
      <c r="F65">
        <v>682</v>
      </c>
      <c r="G65">
        <v>281</v>
      </c>
      <c r="H65">
        <v>802</v>
      </c>
      <c r="I65">
        <v>601</v>
      </c>
      <c r="J65">
        <v>226</v>
      </c>
      <c r="K65" t="s">
        <v>109</v>
      </c>
    </row>
    <row r="66" spans="2:11" x14ac:dyDescent="0.45">
      <c r="D66" s="1" t="s">
        <v>100</v>
      </c>
    </row>
    <row r="67" spans="2:11" x14ac:dyDescent="0.45">
      <c r="D67" s="1" t="s">
        <v>101</v>
      </c>
    </row>
    <row r="68" spans="2:11" x14ac:dyDescent="0.45">
      <c r="D68" s="1" t="s">
        <v>102</v>
      </c>
    </row>
    <row r="69" spans="2:11" x14ac:dyDescent="0.45">
      <c r="D69" s="1" t="s">
        <v>103</v>
      </c>
    </row>
    <row r="70" spans="2:11" x14ac:dyDescent="0.45">
      <c r="D70" s="1" t="s">
        <v>72</v>
      </c>
    </row>
    <row r="71" spans="2:11" x14ac:dyDescent="0.45">
      <c r="D71" s="1" t="s">
        <v>73</v>
      </c>
    </row>
    <row r="72" spans="2:11" x14ac:dyDescent="0.45">
      <c r="B72" t="s">
        <v>43</v>
      </c>
      <c r="C72" t="s">
        <v>97</v>
      </c>
      <c r="D72" s="1" t="s">
        <v>76</v>
      </c>
      <c r="E72">
        <v>985</v>
      </c>
      <c r="F72">
        <v>394</v>
      </c>
      <c r="G72">
        <v>424</v>
      </c>
      <c r="H72">
        <v>348</v>
      </c>
      <c r="I72">
        <v>167</v>
      </c>
      <c r="J72">
        <v>418</v>
      </c>
      <c r="K72" t="s">
        <v>108</v>
      </c>
    </row>
    <row r="73" spans="2:11" x14ac:dyDescent="0.45">
      <c r="D73" s="1" t="s">
        <v>104</v>
      </c>
    </row>
    <row r="74" spans="2:11" x14ac:dyDescent="0.45">
      <c r="D74" s="1" t="s">
        <v>105</v>
      </c>
    </row>
    <row r="75" spans="2:11" x14ac:dyDescent="0.45">
      <c r="D75" s="1" t="s">
        <v>106</v>
      </c>
    </row>
    <row r="76" spans="2:11" x14ac:dyDescent="0.45">
      <c r="D76" s="1" t="s">
        <v>107</v>
      </c>
    </row>
    <row r="77" spans="2:11" x14ac:dyDescent="0.45">
      <c r="D77" s="1" t="s">
        <v>82</v>
      </c>
    </row>
    <row r="83" spans="2:14" x14ac:dyDescent="0.45">
      <c r="B83" s="38"/>
      <c r="C83" s="38" t="s">
        <v>154</v>
      </c>
      <c r="D83" s="38" t="s">
        <v>153</v>
      </c>
      <c r="E83" s="38" t="s">
        <v>155</v>
      </c>
      <c r="F83" s="38" t="s">
        <v>59</v>
      </c>
      <c r="G83" s="38" t="s">
        <v>60</v>
      </c>
      <c r="H83" s="38" t="s">
        <v>61</v>
      </c>
      <c r="I83" s="38" t="s">
        <v>62</v>
      </c>
      <c r="J83" s="38" t="s">
        <v>63</v>
      </c>
      <c r="K83" s="38" t="s">
        <v>64</v>
      </c>
      <c r="L83" s="38" t="s">
        <v>74</v>
      </c>
    </row>
    <row r="84" spans="2:14" x14ac:dyDescent="0.45">
      <c r="B84" s="5" t="s">
        <v>2</v>
      </c>
      <c r="C84" s="5" t="s">
        <v>79</v>
      </c>
      <c r="D84" s="5">
        <v>395</v>
      </c>
      <c r="E84" s="5" t="s">
        <v>157</v>
      </c>
      <c r="F84" s="5">
        <v>416</v>
      </c>
      <c r="G84" s="5">
        <v>260</v>
      </c>
      <c r="H84" s="5">
        <v>538</v>
      </c>
      <c r="I84" s="5">
        <v>658</v>
      </c>
      <c r="J84" s="5">
        <v>661</v>
      </c>
      <c r="K84" s="5">
        <v>701</v>
      </c>
      <c r="L84" s="5">
        <v>441</v>
      </c>
    </row>
    <row r="85" spans="2:14" x14ac:dyDescent="0.45">
      <c r="B85" s="5" t="s">
        <v>54</v>
      </c>
      <c r="C85" s="5" t="s">
        <v>67</v>
      </c>
      <c r="D85" s="5">
        <v>570</v>
      </c>
      <c r="E85" s="1" t="s">
        <v>158</v>
      </c>
      <c r="F85" s="5">
        <v>525</v>
      </c>
      <c r="G85" s="5">
        <v>381</v>
      </c>
      <c r="H85" s="5">
        <v>806</v>
      </c>
      <c r="I85" s="5">
        <v>511</v>
      </c>
      <c r="J85" s="5">
        <v>778</v>
      </c>
      <c r="K85" s="5">
        <v>679</v>
      </c>
      <c r="L85" s="5">
        <v>425</v>
      </c>
    </row>
    <row r="86" spans="2:14" x14ac:dyDescent="0.45">
      <c r="B86" s="5" t="s">
        <v>43</v>
      </c>
      <c r="C86" s="5" t="s">
        <v>114</v>
      </c>
      <c r="D86" s="5">
        <v>585</v>
      </c>
      <c r="E86" s="5" t="s">
        <v>160</v>
      </c>
      <c r="F86" s="5">
        <v>985</v>
      </c>
      <c r="G86" s="5">
        <v>394</v>
      </c>
      <c r="H86" s="5">
        <v>424</v>
      </c>
      <c r="I86" s="5">
        <v>348</v>
      </c>
      <c r="J86" s="5">
        <v>167</v>
      </c>
      <c r="K86" s="5">
        <v>418</v>
      </c>
      <c r="L86" s="5">
        <v>818</v>
      </c>
      <c r="N86">
        <f>925/24</f>
        <v>38.541666666666664</v>
      </c>
    </row>
    <row r="87" spans="2:14" x14ac:dyDescent="0.45">
      <c r="B87" s="5" t="s">
        <v>9</v>
      </c>
      <c r="C87" s="5" t="s">
        <v>115</v>
      </c>
      <c r="D87" s="5">
        <v>754</v>
      </c>
      <c r="E87" s="5" t="s">
        <v>158</v>
      </c>
      <c r="F87" s="5">
        <v>600</v>
      </c>
      <c r="G87" s="5" t="s">
        <v>116</v>
      </c>
      <c r="H87" s="5">
        <v>461</v>
      </c>
      <c r="I87" s="5" t="s">
        <v>111</v>
      </c>
      <c r="J87" s="5">
        <v>541</v>
      </c>
      <c r="K87" s="5">
        <v>568</v>
      </c>
      <c r="L87" s="5">
        <v>139</v>
      </c>
    </row>
    <row r="88" spans="2:14" x14ac:dyDescent="0.45">
      <c r="B88" s="5" t="s">
        <v>49</v>
      </c>
      <c r="C88" s="5" t="s">
        <v>79</v>
      </c>
      <c r="D88" s="5">
        <v>456</v>
      </c>
      <c r="E88" s="5" t="s">
        <v>157</v>
      </c>
      <c r="F88" s="5">
        <v>335</v>
      </c>
      <c r="G88" s="5">
        <v>504</v>
      </c>
      <c r="H88" s="5">
        <v>362</v>
      </c>
      <c r="I88" s="5">
        <v>239</v>
      </c>
      <c r="J88" s="5">
        <v>440</v>
      </c>
      <c r="K88" s="5">
        <v>291</v>
      </c>
      <c r="L88" s="5">
        <v>274</v>
      </c>
    </row>
    <row r="89" spans="2:14" x14ac:dyDescent="0.45">
      <c r="B89" s="5" t="s">
        <v>26</v>
      </c>
      <c r="C89" s="5" t="s">
        <v>159</v>
      </c>
      <c r="D89" s="5">
        <v>758</v>
      </c>
      <c r="E89" s="5" t="s">
        <v>160</v>
      </c>
      <c r="F89" s="5">
        <v>313</v>
      </c>
      <c r="G89" s="5">
        <v>682</v>
      </c>
      <c r="H89" s="5">
        <v>281</v>
      </c>
      <c r="I89" s="5">
        <v>802</v>
      </c>
      <c r="J89" s="5">
        <v>601</v>
      </c>
      <c r="K89" s="5">
        <v>226</v>
      </c>
      <c r="L89" s="5">
        <v>521</v>
      </c>
    </row>
    <row r="90" spans="2:14" x14ac:dyDescent="0.45">
      <c r="B90" s="61" t="s">
        <v>138</v>
      </c>
      <c r="C90" s="62" t="s">
        <v>161</v>
      </c>
      <c r="D90" s="62">
        <v>998</v>
      </c>
      <c r="E90" s="62" t="s">
        <v>156</v>
      </c>
      <c r="F90" s="63" t="s">
        <v>116</v>
      </c>
      <c r="G90" s="63" t="s">
        <v>116</v>
      </c>
      <c r="H90" s="63" t="s">
        <v>116</v>
      </c>
      <c r="I90" s="63" t="s">
        <v>116</v>
      </c>
      <c r="J90" s="63" t="s">
        <v>116</v>
      </c>
      <c r="K90" s="61">
        <v>925</v>
      </c>
      <c r="L90" s="58"/>
    </row>
    <row r="91" spans="2:14" x14ac:dyDescent="0.45">
      <c r="D91" s="1"/>
      <c r="E91" s="1"/>
      <c r="F91" s="1"/>
      <c r="G91" s="1"/>
      <c r="H91" s="1"/>
      <c r="I91" s="1"/>
      <c r="J91" s="1"/>
    </row>
    <row r="93" spans="2:14" x14ac:dyDescent="0.45">
      <c r="B93" s="37"/>
      <c r="C93" s="37" t="s">
        <v>28</v>
      </c>
      <c r="D93" s="38" t="s">
        <v>117</v>
      </c>
      <c r="E93" s="38" t="s">
        <v>118</v>
      </c>
      <c r="F93" s="38" t="s">
        <v>119</v>
      </c>
      <c r="G93" s="38" t="s">
        <v>120</v>
      </c>
      <c r="H93" s="38" t="s">
        <v>121</v>
      </c>
      <c r="I93" s="38" t="s">
        <v>122</v>
      </c>
      <c r="J93" s="38" t="s">
        <v>123</v>
      </c>
      <c r="K93" s="38" t="s">
        <v>124</v>
      </c>
    </row>
    <row r="94" spans="2:14" x14ac:dyDescent="0.45">
      <c r="B94" s="4" t="s">
        <v>2</v>
      </c>
      <c r="C94" s="4" t="s">
        <v>79</v>
      </c>
      <c r="D94" s="29">
        <v>1</v>
      </c>
      <c r="E94" s="29">
        <v>3</v>
      </c>
      <c r="F94" s="29">
        <v>7</v>
      </c>
      <c r="G94" s="29">
        <v>13</v>
      </c>
      <c r="H94" s="29">
        <v>13</v>
      </c>
      <c r="I94" s="29">
        <v>8</v>
      </c>
      <c r="J94" s="29">
        <v>0</v>
      </c>
      <c r="K94" s="29">
        <f>SUM(D94:J94)</f>
        <v>45</v>
      </c>
    </row>
    <row r="95" spans="2:14" x14ac:dyDescent="0.45">
      <c r="B95" s="4" t="s">
        <v>54</v>
      </c>
      <c r="C95" s="4" t="s">
        <v>67</v>
      </c>
      <c r="D95" s="5">
        <v>0</v>
      </c>
      <c r="E95" s="29">
        <v>4</v>
      </c>
      <c r="F95" s="29">
        <v>6</v>
      </c>
      <c r="G95" s="29">
        <v>4</v>
      </c>
      <c r="H95" s="29">
        <v>16</v>
      </c>
      <c r="I95" s="29">
        <v>6</v>
      </c>
      <c r="J95" s="29">
        <v>2</v>
      </c>
      <c r="K95" s="29">
        <f t="shared" ref="K95:K99" si="1">SUM(D95:J95)</f>
        <v>38</v>
      </c>
    </row>
    <row r="96" spans="2:14" x14ac:dyDescent="0.45">
      <c r="B96" s="4" t="s">
        <v>43</v>
      </c>
      <c r="C96" s="4" t="s">
        <v>114</v>
      </c>
      <c r="D96" s="29">
        <v>7</v>
      </c>
      <c r="E96" s="29">
        <v>14</v>
      </c>
      <c r="F96" s="29">
        <v>14</v>
      </c>
      <c r="G96" s="29">
        <v>1</v>
      </c>
      <c r="H96" s="29">
        <v>0</v>
      </c>
      <c r="I96" s="29">
        <v>0</v>
      </c>
      <c r="J96" s="29">
        <v>0</v>
      </c>
      <c r="K96" s="29">
        <f t="shared" si="1"/>
        <v>36</v>
      </c>
    </row>
    <row r="97" spans="2:17" x14ac:dyDescent="0.45">
      <c r="B97" s="4" t="s">
        <v>9</v>
      </c>
      <c r="C97" s="4" t="s">
        <v>115</v>
      </c>
      <c r="D97" s="29">
        <v>0</v>
      </c>
      <c r="E97" s="29">
        <v>1</v>
      </c>
      <c r="F97" s="29">
        <v>3</v>
      </c>
      <c r="G97" s="29">
        <v>5</v>
      </c>
      <c r="H97" s="29">
        <v>9</v>
      </c>
      <c r="I97" s="29">
        <v>0</v>
      </c>
      <c r="J97" s="29">
        <v>0</v>
      </c>
      <c r="K97" s="29">
        <f t="shared" si="1"/>
        <v>18</v>
      </c>
    </row>
    <row r="98" spans="2:17" x14ac:dyDescent="0.45">
      <c r="B98" s="4" t="s">
        <v>49</v>
      </c>
      <c r="C98" s="4" t="s">
        <v>79</v>
      </c>
      <c r="D98" s="29">
        <v>7</v>
      </c>
      <c r="E98" s="29">
        <v>12</v>
      </c>
      <c r="F98" s="29">
        <v>7</v>
      </c>
      <c r="G98" s="29">
        <v>6</v>
      </c>
      <c r="H98" s="29">
        <v>0</v>
      </c>
      <c r="I98" s="29">
        <v>0</v>
      </c>
      <c r="J98" s="29">
        <v>0</v>
      </c>
      <c r="K98" s="29">
        <f t="shared" si="1"/>
        <v>32</v>
      </c>
    </row>
    <row r="99" spans="2:17" x14ac:dyDescent="0.45">
      <c r="B99" s="4" t="s">
        <v>26</v>
      </c>
      <c r="C99" s="4" t="s">
        <v>114</v>
      </c>
      <c r="D99" s="29">
        <v>4</v>
      </c>
      <c r="E99" s="29">
        <v>0</v>
      </c>
      <c r="F99" s="29">
        <v>0</v>
      </c>
      <c r="G99" s="29">
        <v>3</v>
      </c>
      <c r="H99" s="29">
        <v>4</v>
      </c>
      <c r="I99" s="29">
        <v>6</v>
      </c>
      <c r="J99" s="29">
        <v>2</v>
      </c>
      <c r="K99" s="29">
        <f t="shared" si="1"/>
        <v>19</v>
      </c>
    </row>
    <row r="100" spans="2:17" x14ac:dyDescent="0.45">
      <c r="B100" s="36" t="s">
        <v>125</v>
      </c>
      <c r="C100" s="36"/>
      <c r="D100" s="60">
        <f>SUM(D94:D99)</f>
        <v>19</v>
      </c>
      <c r="E100" s="60">
        <f t="shared" ref="E100:J100" si="2">SUM(E94:E99)</f>
        <v>34</v>
      </c>
      <c r="F100" s="60">
        <f t="shared" si="2"/>
        <v>37</v>
      </c>
      <c r="G100" s="60">
        <f t="shared" si="2"/>
        <v>32</v>
      </c>
      <c r="H100" s="60">
        <f t="shared" si="2"/>
        <v>42</v>
      </c>
      <c r="I100" s="60">
        <f t="shared" si="2"/>
        <v>20</v>
      </c>
      <c r="J100" s="60">
        <f t="shared" si="2"/>
        <v>4</v>
      </c>
      <c r="K100" s="36"/>
    </row>
    <row r="101" spans="2:17" x14ac:dyDescent="0.45">
      <c r="B101" s="53" t="s">
        <v>147</v>
      </c>
      <c r="C101" s="58"/>
      <c r="D101" s="59">
        <f>AVERAGE(D94:D99)</f>
        <v>3.1666666666666665</v>
      </c>
      <c r="E101" s="59">
        <f t="shared" ref="E101:K101" si="3">AVERAGE(E94:E99)</f>
        <v>5.666666666666667</v>
      </c>
      <c r="F101" s="59">
        <f t="shared" si="3"/>
        <v>6.166666666666667</v>
      </c>
      <c r="G101" s="59">
        <f t="shared" si="3"/>
        <v>5.333333333333333</v>
      </c>
      <c r="H101" s="59">
        <f t="shared" si="3"/>
        <v>7</v>
      </c>
      <c r="I101" s="59">
        <f t="shared" si="3"/>
        <v>3.3333333333333335</v>
      </c>
      <c r="J101" s="59">
        <f t="shared" si="3"/>
        <v>0.66666666666666663</v>
      </c>
      <c r="K101" s="59">
        <f t="shared" si="3"/>
        <v>31.333333333333332</v>
      </c>
    </row>
    <row r="103" spans="2:17" x14ac:dyDescent="0.45">
      <c r="D103" s="1" t="s">
        <v>76</v>
      </c>
      <c r="E103" s="1" t="s">
        <v>78</v>
      </c>
      <c r="F103" s="1" t="s">
        <v>77</v>
      </c>
      <c r="G103" s="1" t="s">
        <v>94</v>
      </c>
      <c r="H103" s="1" t="s">
        <v>80</v>
      </c>
      <c r="I103" s="1" t="s">
        <v>81</v>
      </c>
      <c r="J103" s="1" t="s">
        <v>82</v>
      </c>
    </row>
    <row r="104" spans="2:17" x14ac:dyDescent="0.45">
      <c r="D104" s="1"/>
      <c r="E104" s="1"/>
      <c r="F104" s="1"/>
      <c r="G104" s="1"/>
      <c r="H104" s="1"/>
      <c r="I104" s="1"/>
      <c r="J104" s="1"/>
    </row>
    <row r="105" spans="2:17" x14ac:dyDescent="0.45">
      <c r="D105" s="1"/>
      <c r="E105" s="1"/>
      <c r="F105" s="1"/>
      <c r="G105" s="1"/>
      <c r="H105" s="1"/>
      <c r="I105" s="1"/>
      <c r="J105" s="1"/>
    </row>
    <row r="106" spans="2:17" x14ac:dyDescent="0.45">
      <c r="D106" s="1"/>
      <c r="E106" s="1"/>
      <c r="F106" s="1"/>
      <c r="G106" s="1"/>
      <c r="H106" s="1"/>
      <c r="I106" s="1"/>
      <c r="J106" s="1"/>
    </row>
    <row r="107" spans="2:17" x14ac:dyDescent="0.45">
      <c r="D107" s="1"/>
      <c r="E107" s="1"/>
      <c r="F107" s="1"/>
      <c r="G107" s="1"/>
      <c r="H107" s="1"/>
      <c r="I107" s="1"/>
      <c r="J107" s="1"/>
    </row>
    <row r="108" spans="2:17" x14ac:dyDescent="0.45">
      <c r="D108" s="1"/>
      <c r="E108" s="1"/>
      <c r="F108" s="1"/>
      <c r="G108" s="1"/>
      <c r="H108" s="1"/>
      <c r="I108" s="1"/>
      <c r="J108" s="1"/>
    </row>
    <row r="109" spans="2:17" x14ac:dyDescent="0.45">
      <c r="B109" s="37"/>
      <c r="C109" s="38" t="s">
        <v>14</v>
      </c>
      <c r="D109" s="38" t="s">
        <v>15</v>
      </c>
      <c r="E109" s="38" t="s">
        <v>23</v>
      </c>
      <c r="F109" s="38" t="s">
        <v>10</v>
      </c>
      <c r="G109" s="38" t="s">
        <v>11</v>
      </c>
      <c r="H109" s="38" t="s">
        <v>16</v>
      </c>
      <c r="I109" s="38" t="s">
        <v>18</v>
      </c>
      <c r="J109" s="38" t="s">
        <v>18</v>
      </c>
      <c r="K109" s="38" t="s">
        <v>133</v>
      </c>
      <c r="L109" s="38" t="s">
        <v>133</v>
      </c>
      <c r="M109" s="38" t="s">
        <v>20</v>
      </c>
      <c r="N109" s="38" t="s">
        <v>21</v>
      </c>
      <c r="O109" s="38" t="s">
        <v>23</v>
      </c>
      <c r="P109" s="38" t="s">
        <v>22</v>
      </c>
      <c r="Q109" s="38" t="s">
        <v>12</v>
      </c>
    </row>
    <row r="110" spans="2:17" x14ac:dyDescent="0.45">
      <c r="B110" s="42" t="s">
        <v>2</v>
      </c>
      <c r="C110" s="33">
        <v>3</v>
      </c>
      <c r="D110" s="33">
        <v>13</v>
      </c>
      <c r="E110" s="33">
        <f>C110+D110</f>
        <v>16</v>
      </c>
      <c r="F110" s="32">
        <v>12</v>
      </c>
      <c r="G110" s="32">
        <v>24</v>
      </c>
      <c r="H110" s="43">
        <f>F110+G110+E110</f>
        <v>52</v>
      </c>
      <c r="I110" s="31">
        <v>683</v>
      </c>
      <c r="J110" s="31" t="s">
        <v>127</v>
      </c>
      <c r="K110" s="31">
        <v>972</v>
      </c>
      <c r="L110" s="31" t="s">
        <v>134</v>
      </c>
      <c r="M110" s="5">
        <v>1</v>
      </c>
      <c r="N110" s="5">
        <v>4</v>
      </c>
      <c r="O110" s="30">
        <f>E110/20</f>
        <v>0.8</v>
      </c>
      <c r="P110" s="30">
        <f>H110/70</f>
        <v>0.74285714285714288</v>
      </c>
      <c r="Q110" s="30">
        <f>(M110+N110)/70</f>
        <v>7.1428571428571425E-2</v>
      </c>
    </row>
    <row r="111" spans="2:17" x14ac:dyDescent="0.45">
      <c r="B111" s="42" t="s">
        <v>54</v>
      </c>
      <c r="C111" s="33">
        <v>3</v>
      </c>
      <c r="D111" s="33">
        <v>15</v>
      </c>
      <c r="E111" s="33">
        <f>C111+D111</f>
        <v>18</v>
      </c>
      <c r="F111" s="32">
        <v>13</v>
      </c>
      <c r="G111" s="32">
        <v>30</v>
      </c>
      <c r="H111" s="43">
        <f>F111+G111+E111</f>
        <v>61</v>
      </c>
      <c r="I111" s="31">
        <v>1084</v>
      </c>
      <c r="J111" s="31" t="s">
        <v>128</v>
      </c>
      <c r="K111" s="31">
        <v>1084</v>
      </c>
      <c r="L111" s="31" t="s">
        <v>128</v>
      </c>
      <c r="M111" s="5">
        <v>1</v>
      </c>
      <c r="N111" s="5">
        <v>4</v>
      </c>
      <c r="O111" s="30">
        <f>E111/20</f>
        <v>0.9</v>
      </c>
      <c r="P111" s="30">
        <f>H111/70</f>
        <v>0.87142857142857144</v>
      </c>
      <c r="Q111" s="30">
        <f>(M111+N111)/70</f>
        <v>7.1428571428571425E-2</v>
      </c>
    </row>
    <row r="112" spans="2:17" x14ac:dyDescent="0.45">
      <c r="B112" s="42" t="s">
        <v>43</v>
      </c>
      <c r="C112" s="33">
        <v>5</v>
      </c>
      <c r="D112" s="33">
        <v>14</v>
      </c>
      <c r="E112" s="33">
        <f>C112+D112</f>
        <v>19</v>
      </c>
      <c r="F112" s="32">
        <v>12</v>
      </c>
      <c r="G112" s="32">
        <v>25</v>
      </c>
      <c r="H112" s="43">
        <f>F112+G112+E112</f>
        <v>56</v>
      </c>
      <c r="I112" s="31">
        <v>686</v>
      </c>
      <c r="J112" s="31" t="s">
        <v>129</v>
      </c>
      <c r="K112" s="31">
        <v>985</v>
      </c>
      <c r="L112" s="31" t="s">
        <v>134</v>
      </c>
      <c r="M112" s="5">
        <v>1</v>
      </c>
      <c r="N112" s="5">
        <v>4</v>
      </c>
      <c r="O112" s="30">
        <f>E112/20</f>
        <v>0.95</v>
      </c>
      <c r="P112" s="30">
        <f>H112/70</f>
        <v>0.8</v>
      </c>
      <c r="Q112" s="30">
        <f>(M112+N112)/70</f>
        <v>7.1428571428571425E-2</v>
      </c>
    </row>
    <row r="113" spans="2:17" x14ac:dyDescent="0.45">
      <c r="B113" s="42" t="s">
        <v>9</v>
      </c>
      <c r="C113" s="33">
        <v>4</v>
      </c>
      <c r="D113" s="33">
        <v>14</v>
      </c>
      <c r="E113" s="33">
        <f>C113+D113</f>
        <v>18</v>
      </c>
      <c r="F113" s="32">
        <v>11</v>
      </c>
      <c r="G113" s="32">
        <v>22</v>
      </c>
      <c r="H113" s="43">
        <f>F113+G113+E113</f>
        <v>51</v>
      </c>
      <c r="I113" s="31">
        <v>781</v>
      </c>
      <c r="J113" s="31" t="s">
        <v>130</v>
      </c>
      <c r="K113" s="31">
        <v>1180</v>
      </c>
      <c r="L113" s="31" t="s">
        <v>135</v>
      </c>
      <c r="M113" s="5">
        <v>3</v>
      </c>
      <c r="N113" s="5">
        <v>2</v>
      </c>
      <c r="O113" s="30">
        <f t="shared" ref="O113:O115" si="4">E113/20</f>
        <v>0.9</v>
      </c>
      <c r="P113" s="30">
        <f>H113/70</f>
        <v>0.72857142857142854</v>
      </c>
      <c r="Q113" s="30">
        <f>(M113+N113)/70</f>
        <v>7.1428571428571425E-2</v>
      </c>
    </row>
    <row r="114" spans="2:17" x14ac:dyDescent="0.45">
      <c r="B114" s="42" t="s">
        <v>49</v>
      </c>
      <c r="C114" s="33">
        <v>5</v>
      </c>
      <c r="D114" s="33">
        <v>13</v>
      </c>
      <c r="E114" s="33">
        <f>C114+D114</f>
        <v>18</v>
      </c>
      <c r="F114" s="32">
        <v>5</v>
      </c>
      <c r="G114" s="32">
        <v>12</v>
      </c>
      <c r="H114" s="43">
        <f>F114+G114+E114</f>
        <v>35</v>
      </c>
      <c r="I114" s="31">
        <v>374</v>
      </c>
      <c r="J114" s="31" t="s">
        <v>131</v>
      </c>
      <c r="K114" s="31">
        <v>390</v>
      </c>
      <c r="L114" s="31" t="s">
        <v>136</v>
      </c>
      <c r="M114" s="5">
        <v>0</v>
      </c>
      <c r="N114" s="5">
        <v>1</v>
      </c>
      <c r="O114" s="30">
        <f>E114/20</f>
        <v>0.9</v>
      </c>
      <c r="P114" s="30">
        <f>H114/70</f>
        <v>0.5</v>
      </c>
      <c r="Q114" s="30">
        <f>(M114+N114)/70</f>
        <v>1.4285714285714285E-2</v>
      </c>
    </row>
    <row r="115" spans="2:17" x14ac:dyDescent="0.45">
      <c r="B115" s="42" t="s">
        <v>26</v>
      </c>
      <c r="C115" s="33">
        <v>5</v>
      </c>
      <c r="D115" s="33">
        <v>13</v>
      </c>
      <c r="E115" s="33">
        <f>C115+D115</f>
        <v>18</v>
      </c>
      <c r="F115" s="32">
        <v>6</v>
      </c>
      <c r="G115" s="32">
        <v>21</v>
      </c>
      <c r="H115" s="43">
        <f>F115+G115+E115</f>
        <v>45</v>
      </c>
      <c r="I115" s="31">
        <v>907</v>
      </c>
      <c r="J115" s="31" t="s">
        <v>132</v>
      </c>
      <c r="K115" s="31">
        <v>978</v>
      </c>
      <c r="L115" s="31" t="s">
        <v>137</v>
      </c>
      <c r="M115" s="5">
        <v>2</v>
      </c>
      <c r="N115" s="5">
        <v>3</v>
      </c>
      <c r="O115" s="30">
        <f>E115/20</f>
        <v>0.9</v>
      </c>
      <c r="P115" s="30">
        <f>H115/70</f>
        <v>0.6428571428571429</v>
      </c>
      <c r="Q115" s="30">
        <f>(M115+N115)/70</f>
        <v>7.1428571428571425E-2</v>
      </c>
    </row>
    <row r="116" spans="2:17" x14ac:dyDescent="0.45">
      <c r="B116" s="34" t="s">
        <v>126</v>
      </c>
      <c r="C116" s="39">
        <f>AVERAGE(C110:C115)</f>
        <v>4.166666666666667</v>
      </c>
      <c r="D116" s="39">
        <f>AVERAGE(D110:D115)</f>
        <v>13.666666666666666</v>
      </c>
      <c r="E116" s="39">
        <f>AVERAGE(E110:E115)</f>
        <v>17.833333333333332</v>
      </c>
      <c r="F116" s="39">
        <f>AVERAGE(F110:F115)</f>
        <v>9.8333333333333339</v>
      </c>
      <c r="G116" s="39">
        <f>AVERAGE(G110:G115)</f>
        <v>22.333333333333332</v>
      </c>
      <c r="H116" s="39">
        <f>AVERAGE(H110:H115)</f>
        <v>50</v>
      </c>
      <c r="I116" s="39">
        <f>AVERAGE(I110:I115)</f>
        <v>752.5</v>
      </c>
      <c r="J116" s="40"/>
      <c r="K116" s="39">
        <f>AVERAGE(K110:K115)</f>
        <v>931.5</v>
      </c>
      <c r="L116" s="40"/>
      <c r="M116" s="39">
        <f>AVERAGE(M110:M115)</f>
        <v>1.3333333333333333</v>
      </c>
      <c r="N116" s="35">
        <f>AVERAGE(N110:N115)</f>
        <v>3</v>
      </c>
      <c r="O116" s="41">
        <f>AVERAGE(O110:O115)</f>
        <v>0.89166666666666672</v>
      </c>
      <c r="P116" s="41">
        <f>AVERAGE(P110:P115)</f>
        <v>0.71428571428571441</v>
      </c>
      <c r="Q116" s="41">
        <f>AVERAGE(Q110:Q115)</f>
        <v>6.1904761904761907E-2</v>
      </c>
    </row>
    <row r="117" spans="2:17" x14ac:dyDescent="0.45">
      <c r="B117" s="44" t="s">
        <v>138</v>
      </c>
      <c r="C117" s="45">
        <v>4</v>
      </c>
      <c r="D117" s="45">
        <v>11</v>
      </c>
      <c r="E117" s="46">
        <f>C117+D117</f>
        <v>15</v>
      </c>
      <c r="F117" s="45">
        <v>8</v>
      </c>
      <c r="G117" s="45">
        <v>18</v>
      </c>
      <c r="H117" s="46">
        <f>F117+G117+E117</f>
        <v>41</v>
      </c>
      <c r="I117" s="45">
        <v>590</v>
      </c>
      <c r="J117" s="47"/>
      <c r="K117" s="45">
        <v>953</v>
      </c>
      <c r="L117" s="47"/>
      <c r="M117" s="45">
        <v>0</v>
      </c>
      <c r="N117" s="45">
        <v>0</v>
      </c>
      <c r="O117" s="48">
        <f>E117/20</f>
        <v>0.75</v>
      </c>
      <c r="P117" s="48">
        <f>H117/70</f>
        <v>0.58571428571428574</v>
      </c>
      <c r="Q117" s="48">
        <f>(M117+N117)/70</f>
        <v>0</v>
      </c>
    </row>
  </sheetData>
  <conditionalFormatting sqref="F84:K89">
    <cfRule type="colorScale" priority="7">
      <colorScale>
        <cfvo type="min"/>
        <cfvo type="max"/>
        <color rgb="FFFCFCFF"/>
        <color rgb="FF63BE7B"/>
      </colorScale>
    </cfRule>
  </conditionalFormatting>
  <conditionalFormatting sqref="D94:J99">
    <cfRule type="colorScale" priority="6">
      <colorScale>
        <cfvo type="min"/>
        <cfvo type="max"/>
        <color rgb="FFFCFCFF"/>
        <color rgb="FF63BE7B"/>
      </colorScale>
    </cfRule>
  </conditionalFormatting>
  <conditionalFormatting sqref="F90:J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defaultRowHeight="14.25" x14ac:dyDescent="0.45"/>
  <cols>
    <col min="2" max="2" width="18.73046875" customWidth="1"/>
    <col min="3" max="3" width="14.33203125" customWidth="1"/>
    <col min="5" max="5" width="11.06640625" customWidth="1"/>
    <col min="6" max="6" width="12.796875" customWidth="1"/>
    <col min="7" max="8" width="14.6640625" customWidth="1"/>
  </cols>
  <sheetData>
    <row r="1" spans="1:8" x14ac:dyDescent="0.45">
      <c r="A1" s="4"/>
      <c r="B1" s="14" t="s">
        <v>8</v>
      </c>
      <c r="C1" s="18" t="s">
        <v>7</v>
      </c>
      <c r="D1" s="5"/>
      <c r="E1" s="14" t="s">
        <v>6</v>
      </c>
      <c r="F1" s="5" t="s">
        <v>4</v>
      </c>
      <c r="G1" s="5" t="s">
        <v>5</v>
      </c>
      <c r="H1" s="5" t="s">
        <v>1</v>
      </c>
    </row>
    <row r="2" spans="1:8" x14ac:dyDescent="0.45">
      <c r="A2" s="15" t="s">
        <v>3</v>
      </c>
      <c r="B2" s="6">
        <f>C2+E2+F2</f>
        <v>16</v>
      </c>
      <c r="C2" s="6">
        <v>9</v>
      </c>
      <c r="D2" s="19"/>
      <c r="E2" s="6">
        <v>4</v>
      </c>
      <c r="F2" s="6">
        <v>3</v>
      </c>
      <c r="G2" s="6">
        <v>5</v>
      </c>
      <c r="H2" s="7">
        <v>1</v>
      </c>
    </row>
    <row r="3" spans="1:8" x14ac:dyDescent="0.45">
      <c r="A3" s="16" t="s">
        <v>2</v>
      </c>
      <c r="B3" s="9">
        <f>C3+E3+F3</f>
        <v>17</v>
      </c>
      <c r="C3" s="9">
        <v>9</v>
      </c>
      <c r="D3" s="20"/>
      <c r="E3" s="9">
        <v>4</v>
      </c>
      <c r="F3" s="9">
        <v>4</v>
      </c>
      <c r="G3" s="9">
        <v>7</v>
      </c>
      <c r="H3" s="10">
        <v>3</v>
      </c>
    </row>
    <row r="4" spans="1:8" x14ac:dyDescent="0.45">
      <c r="A4" s="16" t="s">
        <v>54</v>
      </c>
      <c r="B4" s="9">
        <f>C4+E4+F4</f>
        <v>17</v>
      </c>
      <c r="C4" s="9">
        <v>10</v>
      </c>
      <c r="D4" s="20"/>
      <c r="E4" s="9">
        <v>4</v>
      </c>
      <c r="F4" s="9">
        <v>3</v>
      </c>
      <c r="G4" s="9">
        <v>5</v>
      </c>
      <c r="H4" s="10">
        <v>3</v>
      </c>
    </row>
    <row r="5" spans="1:8" x14ac:dyDescent="0.45">
      <c r="A5" s="16" t="s">
        <v>43</v>
      </c>
      <c r="B5" s="9">
        <f>C5+E5+F5</f>
        <v>12</v>
      </c>
      <c r="C5" s="9">
        <v>7</v>
      </c>
      <c r="D5" s="20"/>
      <c r="E5" s="9">
        <v>0</v>
      </c>
      <c r="F5" s="9">
        <v>5</v>
      </c>
      <c r="G5" s="9">
        <v>4</v>
      </c>
      <c r="H5" s="10">
        <v>3</v>
      </c>
    </row>
    <row r="6" spans="1:8" x14ac:dyDescent="0.45">
      <c r="A6" s="16" t="s">
        <v>9</v>
      </c>
      <c r="B6" s="9">
        <f>C6+E6+F6</f>
        <v>9</v>
      </c>
      <c r="C6" s="9">
        <v>6</v>
      </c>
      <c r="D6" s="20"/>
      <c r="E6" s="9">
        <v>0</v>
      </c>
      <c r="F6" s="9">
        <v>3</v>
      </c>
      <c r="G6" s="9">
        <v>0</v>
      </c>
      <c r="H6" s="10">
        <v>3</v>
      </c>
    </row>
    <row r="7" spans="1:8" x14ac:dyDescent="0.45">
      <c r="A7" s="16" t="s">
        <v>49</v>
      </c>
      <c r="B7" s="9">
        <f>C7+E7+F7</f>
        <v>35</v>
      </c>
      <c r="C7" s="9">
        <v>18</v>
      </c>
      <c r="D7" s="20"/>
      <c r="E7" s="9">
        <v>5</v>
      </c>
      <c r="F7" s="9">
        <v>12</v>
      </c>
      <c r="G7" s="9">
        <v>10</v>
      </c>
      <c r="H7" s="10">
        <v>0</v>
      </c>
    </row>
    <row r="8" spans="1:8" x14ac:dyDescent="0.45">
      <c r="A8" s="17" t="s">
        <v>26</v>
      </c>
      <c r="B8" s="12">
        <f>C8+E8+F8</f>
        <v>45</v>
      </c>
      <c r="C8" s="12">
        <v>18</v>
      </c>
      <c r="D8" s="21"/>
      <c r="E8" s="12">
        <v>6</v>
      </c>
      <c r="F8" s="12">
        <v>21</v>
      </c>
      <c r="G8" s="12">
        <v>7</v>
      </c>
      <c r="H8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2021-01-14T22:02:40Z</dcterms:created>
  <dcterms:modified xsi:type="dcterms:W3CDTF">2021-01-17T00:37:59Z</dcterms:modified>
</cp:coreProperties>
</file>