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60" windowWidth="17220" windowHeight="9816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calcChain.xml><?xml version="1.0" encoding="utf-8"?>
<calcChain xmlns="http://schemas.openxmlformats.org/spreadsheetml/2006/main">
  <c r="AC67" i="1" l="1"/>
  <c r="AC66" i="1"/>
  <c r="AC65" i="1"/>
  <c r="AB67" i="1"/>
  <c r="AB66" i="1"/>
  <c r="AB65" i="1"/>
  <c r="T53" i="1" l="1"/>
  <c r="S52" i="1"/>
  <c r="AE61" i="1"/>
  <c r="AD61" i="1"/>
  <c r="AE60" i="1"/>
  <c r="AD60" i="1"/>
  <c r="AE59" i="1"/>
  <c r="AD59" i="1"/>
  <c r="T17" i="1"/>
  <c r="T16" i="1"/>
  <c r="S24" i="1"/>
  <c r="S53" i="1"/>
  <c r="H22" i="1"/>
  <c r="G22" i="1"/>
  <c r="F22" i="1"/>
  <c r="J68" i="1"/>
  <c r="P3" i="1"/>
  <c r="H15" i="1"/>
  <c r="G15" i="1"/>
  <c r="F15" i="1"/>
  <c r="J67" i="1"/>
  <c r="J66" i="1"/>
  <c r="J65" i="1"/>
  <c r="J73" i="1"/>
  <c r="J72" i="1"/>
  <c r="J71" i="1"/>
  <c r="J70" i="1"/>
  <c r="I73" i="1"/>
  <c r="I72" i="1"/>
  <c r="I71" i="1"/>
  <c r="I70" i="1"/>
  <c r="I68" i="1"/>
  <c r="I67" i="1"/>
  <c r="I66" i="1"/>
  <c r="I65" i="1"/>
  <c r="J31" i="1"/>
  <c r="I31" i="1"/>
  <c r="J33" i="1"/>
  <c r="I33" i="1"/>
  <c r="J34" i="1"/>
  <c r="I34" i="1"/>
  <c r="J35" i="1"/>
  <c r="I35" i="1"/>
  <c r="J36" i="1"/>
  <c r="I36" i="1"/>
  <c r="J37" i="1"/>
  <c r="I37" i="1"/>
  <c r="J38" i="1"/>
  <c r="I38" i="1"/>
  <c r="J32" i="1"/>
  <c r="I32" i="1"/>
  <c r="J40" i="1"/>
  <c r="I40" i="1"/>
  <c r="J42" i="1"/>
  <c r="I42" i="1"/>
  <c r="J43" i="1"/>
  <c r="I43" i="1"/>
  <c r="J41" i="1"/>
  <c r="I41" i="1"/>
  <c r="J44" i="1"/>
  <c r="I44" i="1"/>
  <c r="K44" i="1" l="1"/>
  <c r="K36" i="1"/>
  <c r="K34" i="1"/>
  <c r="K31" i="1"/>
  <c r="K41" i="1"/>
  <c r="K42" i="1"/>
  <c r="K32" i="1"/>
  <c r="K37" i="1"/>
  <c r="K33" i="1"/>
  <c r="K68" i="1"/>
  <c r="K43" i="1"/>
  <c r="K40" i="1"/>
  <c r="K35" i="1"/>
  <c r="K65" i="1"/>
  <c r="K67" i="1"/>
  <c r="K73" i="1"/>
  <c r="K66" i="1"/>
  <c r="K38" i="1"/>
  <c r="K72" i="1"/>
  <c r="K71" i="1"/>
  <c r="K70" i="1"/>
</calcChain>
</file>

<file path=xl/sharedStrings.xml><?xml version="1.0" encoding="utf-8"?>
<sst xmlns="http://schemas.openxmlformats.org/spreadsheetml/2006/main" count="424" uniqueCount="166">
  <si>
    <t>WAVE</t>
  </si>
  <si>
    <t>Sched 0</t>
  </si>
  <si>
    <t>Sched 1</t>
  </si>
  <si>
    <t>Sched 2</t>
  </si>
  <si>
    <t>PARTICLE</t>
  </si>
  <si>
    <t>Terminate</t>
  </si>
  <si>
    <t>Survivors</t>
  </si>
  <si>
    <t>R0</t>
  </si>
  <si>
    <t>Gp0</t>
  </si>
  <si>
    <t>Gp1</t>
  </si>
  <si>
    <t>Gp9</t>
  </si>
  <si>
    <t>Gp8</t>
  </si>
  <si>
    <t>Gp7</t>
  </si>
  <si>
    <t>Gp6</t>
  </si>
  <si>
    <t>Gp5</t>
  </si>
  <si>
    <t>Gp4</t>
  </si>
  <si>
    <t>Gp3</t>
  </si>
  <si>
    <t>Gp2</t>
  </si>
  <si>
    <t>Sched 3</t>
  </si>
  <si>
    <t>0/81</t>
  </si>
  <si>
    <t xml:space="preserve"> 2/149</t>
  </si>
  <si>
    <t xml:space="preserve"> 4/18</t>
  </si>
  <si>
    <t xml:space="preserve"> 8/33 </t>
  </si>
  <si>
    <t xml:space="preserve"> 10/47</t>
  </si>
  <si>
    <t xml:space="preserve"> 0/81</t>
  </si>
  <si>
    <t xml:space="preserve"> 0/131</t>
  </si>
  <si>
    <t xml:space="preserve"> 0/182</t>
  </si>
  <si>
    <t xml:space="preserve"> 0/91</t>
  </si>
  <si>
    <t xml:space="preserve"> 0/40</t>
  </si>
  <si>
    <t>Trial 1</t>
  </si>
  <si>
    <t xml:space="preserve"> 7/18</t>
  </si>
  <si>
    <t xml:space="preserve"> 12/33</t>
  </si>
  <si>
    <t xml:space="preserve"> 15/47</t>
  </si>
  <si>
    <t xml:space="preserve"> 1/131</t>
  </si>
  <si>
    <t xml:space="preserve"> 0/149</t>
  </si>
  <si>
    <t xml:space="preserve"> 1/228</t>
  </si>
  <si>
    <t xml:space="preserve"> 1/287</t>
  </si>
  <si>
    <t>Trial 2</t>
  </si>
  <si>
    <t xml:space="preserve"> 8/18</t>
  </si>
  <si>
    <t xml:space="preserve"> 13/33</t>
  </si>
  <si>
    <t xml:space="preserve"> 21/47</t>
  </si>
  <si>
    <t xml:space="preserve"> 1/149</t>
  </si>
  <si>
    <t>Trial 3</t>
  </si>
  <si>
    <t xml:space="preserve"> 2/18</t>
  </si>
  <si>
    <t xml:space="preserve"> 9/47</t>
  </si>
  <si>
    <t xml:space="preserve"> 9/81</t>
  </si>
  <si>
    <t xml:space="preserve"> 2/182</t>
  </si>
  <si>
    <t xml:space="preserve"> 1/91</t>
  </si>
  <si>
    <t xml:space="preserve"> 1/40</t>
  </si>
  <si>
    <t>Trial 4</t>
  </si>
  <si>
    <t xml:space="preserve"> 11/33</t>
  </si>
  <si>
    <t xml:space="preserve"> 18/47</t>
  </si>
  <si>
    <t xml:space="preserve"> 1/81</t>
  </si>
  <si>
    <t>Trail 1</t>
  </si>
  <si>
    <t>Trial 5</t>
  </si>
  <si>
    <t xml:space="preserve"> 7/33</t>
  </si>
  <si>
    <t xml:space="preserve"> 0/47</t>
  </si>
  <si>
    <t xml:space="preserve"> 15/149</t>
  </si>
  <si>
    <t xml:space="preserve"> 18/182</t>
  </si>
  <si>
    <t xml:space="preserve"> 7/47</t>
  </si>
  <si>
    <t xml:space="preserve"> 11/81</t>
  </si>
  <si>
    <t xml:space="preserve"> 90/131</t>
  </si>
  <si>
    <t xml:space="preserve"> 88/149</t>
  </si>
  <si>
    <t xml:space="preserve"> 116/182</t>
  </si>
  <si>
    <t xml:space="preserve"> 143/228</t>
  </si>
  <si>
    <t>13/91</t>
  </si>
  <si>
    <t xml:space="preserve"> 6/40</t>
  </si>
  <si>
    <t xml:space="preserve"> 18/33</t>
  </si>
  <si>
    <t xml:space="preserve"> 27/47</t>
  </si>
  <si>
    <t xml:space="preserve"> 31/149</t>
  </si>
  <si>
    <t xml:space="preserve"> 39/182</t>
  </si>
  <si>
    <t xml:space="preserve"> 60/228</t>
  </si>
  <si>
    <t xml:space="preserve"> 2/91</t>
  </si>
  <si>
    <t>1st inf</t>
  </si>
  <si>
    <t>last inf</t>
  </si>
  <si>
    <t>delta</t>
  </si>
  <si>
    <t>N inf</t>
  </si>
  <si>
    <t>theta.all</t>
  </si>
  <si>
    <t xml:space="preserve"> 0/18</t>
  </si>
  <si>
    <t xml:space="preserve"> 1/33</t>
  </si>
  <si>
    <t xml:space="preserve"> 1/47</t>
  </si>
  <si>
    <t xml:space="preserve"> 79/131</t>
  </si>
  <si>
    <t xml:space="preserve"> 81/149</t>
  </si>
  <si>
    <t xml:space="preserve"> 92/182</t>
  </si>
  <si>
    <t xml:space="preserve"> 134/228</t>
  </si>
  <si>
    <t xml:space="preserve"> 3/91</t>
  </si>
  <si>
    <t xml:space="preserve"> 1/18</t>
  </si>
  <si>
    <t xml:space="preserve"> 6/33</t>
  </si>
  <si>
    <t xml:space="preserve"> 6/18</t>
  </si>
  <si>
    <t xml:space="preserve"> 11/47</t>
  </si>
  <si>
    <t>9,8,7</t>
  </si>
  <si>
    <t>2,3,4</t>
  </si>
  <si>
    <t>2,3,4,5</t>
  </si>
  <si>
    <t xml:space="preserve"> 2/33</t>
  </si>
  <si>
    <t>fleas1novax</t>
  </si>
  <si>
    <t>PARTCLErepeat Feb 1</t>
  </si>
  <si>
    <t>WAVErepeats Feb1</t>
  </si>
  <si>
    <t>ANTnoVax</t>
  </si>
  <si>
    <t xml:space="preserve"> 0/33</t>
  </si>
  <si>
    <t xml:space="preserve"> 2/228</t>
  </si>
  <si>
    <t>FAST FORWARD APPROACH</t>
  </si>
  <si>
    <t>STANDARD APPROACH</t>
  </si>
  <si>
    <t>14/18</t>
  </si>
  <si>
    <t>23/33</t>
  </si>
  <si>
    <t>29/47</t>
  </si>
  <si>
    <t xml:space="preserve"> 1/182</t>
  </si>
  <si>
    <t xml:space="preserve"> 18/18</t>
  </si>
  <si>
    <t xml:space="preserve"> 31/33</t>
  </si>
  <si>
    <t xml:space="preserve"> 43/47</t>
  </si>
  <si>
    <t xml:space="preserve">34/81 </t>
  </si>
  <si>
    <t xml:space="preserve"> 63/131</t>
  </si>
  <si>
    <t xml:space="preserve"> 96/149</t>
  </si>
  <si>
    <t xml:space="preserve"> 154/228</t>
  </si>
  <si>
    <t>119/182</t>
  </si>
  <si>
    <t>39/91</t>
  </si>
  <si>
    <t>18/40</t>
  </si>
  <si>
    <t>PARTICLE-ff</t>
  </si>
  <si>
    <t>2/33</t>
  </si>
  <si>
    <t xml:space="preserve"> 3/47</t>
  </si>
  <si>
    <t>7/81</t>
  </si>
  <si>
    <t>129/131</t>
  </si>
  <si>
    <t xml:space="preserve"> 135/149</t>
  </si>
  <si>
    <t xml:space="preserve"> 164/182</t>
  </si>
  <si>
    <t>209/228</t>
  </si>
  <si>
    <t xml:space="preserve"> 2/40</t>
  </si>
  <si>
    <t>2/149</t>
  </si>
  <si>
    <t xml:space="preserve"> 11/18</t>
  </si>
  <si>
    <t xml:space="preserve"> 26/47</t>
  </si>
  <si>
    <t xml:space="preserve"> 3/182</t>
  </si>
  <si>
    <t>1/228</t>
  </si>
  <si>
    <t xml:space="preserve"> 14/18</t>
  </si>
  <si>
    <t xml:space="preserve"> 22/33</t>
  </si>
  <si>
    <t xml:space="preserve"> 32/47</t>
  </si>
  <si>
    <t>2/81</t>
  </si>
  <si>
    <t xml:space="preserve"> 56/149</t>
  </si>
  <si>
    <t xml:space="preserve"> 65/182</t>
  </si>
  <si>
    <t xml:space="preserve"> 76/228</t>
  </si>
  <si>
    <t>0/18</t>
  </si>
  <si>
    <t xml:space="preserve"> 4/47</t>
  </si>
  <si>
    <t>8/81</t>
  </si>
  <si>
    <t>114/131</t>
  </si>
  <si>
    <t xml:space="preserve"> 112/149</t>
  </si>
  <si>
    <t xml:space="preserve"> 156/182</t>
  </si>
  <si>
    <t xml:space="preserve"> 176/228</t>
  </si>
  <si>
    <t xml:space="preserve"> 6/91</t>
  </si>
  <si>
    <t xml:space="preserve"> 4/40</t>
  </si>
  <si>
    <t>WAVEff14 Feb 1</t>
  </si>
  <si>
    <t>AVG</t>
  </si>
  <si>
    <t>PARTICLE faster and more lethal</t>
  </si>
  <si>
    <t>WAVE slower with more survivors</t>
  </si>
  <si>
    <t>Transmitters alone does not save elderly</t>
  </si>
  <si>
    <t>The trend has flipped marginally - now the PARTICLE approach has more survivors (barely)</t>
  </si>
  <si>
    <t>Thetas for PARTICLE has gone up significantly compared to STANDARD approach - because protection kicks in right away</t>
  </si>
  <si>
    <t xml:space="preserve"> 2/81</t>
  </si>
  <si>
    <t xml:space="preserve"> 3/18</t>
  </si>
  <si>
    <t xml:space="preserve"> 4/33</t>
  </si>
  <si>
    <t>Standard</t>
  </si>
  <si>
    <t>FF</t>
  </si>
  <si>
    <t>PARTICLE Std</t>
  </si>
  <si>
    <t>WAVE Std</t>
  </si>
  <si>
    <t>WAVE ff</t>
  </si>
  <si>
    <t>PARTICLE ff</t>
  </si>
  <si>
    <t>WAVE 14d</t>
  </si>
  <si>
    <t>PARTICLE 14d</t>
  </si>
  <si>
    <t>Wave %</t>
  </si>
  <si>
    <t>Particle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</si>
</sst>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9" fontId="0" fillId="2" borderId="0" xfId="0" applyNumberFormat="1" applyFill="1" applyAlignment="1">
      <alignment horizontal="center"/>
    </xf>
    <xf numFmtId="0" fontId="0" fillId="0" borderId="0" xfId="0" applyAlignment="1"/>
    <xf numFmtId="16" fontId="0" fillId="4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/>
    <xf numFmtId="16" fontId="0" fillId="6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/>
    <xf numFmtId="1" fontId="0" fillId="0" borderId="0" xfId="0" applyNumberFormat="1" applyAlignment="1"/>
    <xf numFmtId="1" fontId="0" fillId="0" borderId="0" xfId="0" applyNumberFormat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" fontId="0" fillId="13" borderId="0" xfId="0" applyNumberFormat="1" applyFill="1" applyAlignment="1">
      <alignment horizontal="center"/>
    </xf>
    <xf numFmtId="1" fontId="0" fillId="11" borderId="0" xfId="0" applyNumberFormat="1" applyFill="1" applyAlignment="1">
      <alignment horizontal="center"/>
    </xf>
    <xf numFmtId="0" fontId="0" fillId="7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0" fillId="4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2" borderId="0" xfId="0" applyFill="1" applyAlignment="1"/>
    <xf numFmtId="0" fontId="1" fillId="3" borderId="0" xfId="0" applyFont="1" applyFill="1" applyAlignment="1">
      <alignment horizontal="center"/>
    </xf>
    <xf numFmtId="10" fontId="0" fillId="1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Survivors in 70-90+ Age Groups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Sheet1!$Z$58</c:f>
              <c:strCache>
                <c:ptCount val="1"/>
                <c:pt idx="0">
                  <c:v>WAVE Std</c:v>
                </c:pt>
              </c:strCache>
            </c:strRef>
          </c:tx>
          <c:invertIfNegative val="0"/>
          <c:cat>
            <c:strRef>
              <c:f>Sheet1!$Y$59:$Y$61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Sheet1!$Z$59:$Z$61</c:f>
              <c:numCache>
                <c:formatCode>General</c:formatCode>
                <c:ptCount val="3"/>
                <c:pt idx="0">
                  <c:v>32</c:v>
                </c:pt>
                <c:pt idx="1">
                  <c:v>49</c:v>
                </c:pt>
                <c:pt idx="2">
                  <c:v>15</c:v>
                </c:pt>
              </c:numCache>
            </c:numRef>
          </c:val>
        </c:ser>
        <c:ser>
          <c:idx val="1"/>
          <c:order val="1"/>
          <c:tx>
            <c:strRef>
              <c:f>Sheet1!$AA$58</c:f>
              <c:strCache>
                <c:ptCount val="1"/>
                <c:pt idx="0">
                  <c:v>WAVE ff</c:v>
                </c:pt>
              </c:strCache>
            </c:strRef>
          </c:tx>
          <c:invertIfNegative val="0"/>
          <c:cat>
            <c:strRef>
              <c:f>Sheet1!$Y$59:$Y$61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Sheet1!$AA$59:$AA$61</c:f>
              <c:numCache>
                <c:formatCode>General</c:formatCode>
                <c:ptCount val="3"/>
                <c:pt idx="0">
                  <c:v>50</c:v>
                </c:pt>
                <c:pt idx="1">
                  <c:v>68</c:v>
                </c:pt>
                <c:pt idx="2">
                  <c:v>5</c:v>
                </c:pt>
              </c:numCache>
            </c:numRef>
          </c:val>
        </c:ser>
        <c:ser>
          <c:idx val="2"/>
          <c:order val="2"/>
          <c:tx>
            <c:strRef>
              <c:f>Sheet1!$AB$58</c:f>
              <c:strCache>
                <c:ptCount val="1"/>
                <c:pt idx="0">
                  <c:v>PARTICLE Std</c:v>
                </c:pt>
              </c:strCache>
            </c:strRef>
          </c:tx>
          <c:invertIfNegative val="0"/>
          <c:cat>
            <c:strRef>
              <c:f>Sheet1!$Y$59:$Y$61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Sheet1!$AB$59:$AB$61</c:f>
              <c:numCache>
                <c:formatCode>General</c:formatCode>
                <c:ptCount val="3"/>
                <c:pt idx="0">
                  <c:v>13</c:v>
                </c:pt>
                <c:pt idx="1">
                  <c:v>29</c:v>
                </c:pt>
                <c:pt idx="2">
                  <c:v>2</c:v>
                </c:pt>
              </c:numCache>
            </c:numRef>
          </c:val>
        </c:ser>
        <c:ser>
          <c:idx val="3"/>
          <c:order val="3"/>
          <c:tx>
            <c:strRef>
              <c:f>Sheet1!$AC$58</c:f>
              <c:strCache>
                <c:ptCount val="1"/>
                <c:pt idx="0">
                  <c:v>PARTICLE ff</c:v>
                </c:pt>
              </c:strCache>
            </c:strRef>
          </c:tx>
          <c:invertIfNegative val="0"/>
          <c:cat>
            <c:strRef>
              <c:f>Sheet1!$Y$59:$Y$61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Sheet1!$AC$59:$AC$61</c:f>
              <c:numCache>
                <c:formatCode>General</c:formatCode>
                <c:ptCount val="3"/>
                <c:pt idx="0">
                  <c:v>66</c:v>
                </c:pt>
                <c:pt idx="1">
                  <c:v>92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08926720"/>
        <c:axId val="318704256"/>
      </c:barChart>
      <c:catAx>
        <c:axId val="308926720"/>
        <c:scaling>
          <c:orientation val="minMax"/>
        </c:scaling>
        <c:delete val="0"/>
        <c:axPos val="b"/>
        <c:majorTickMark val="out"/>
        <c:minorTickMark val="none"/>
        <c:tickLblPos val="nextTo"/>
        <c:crossAx val="318704256"/>
        <c:crosses val="autoZero"/>
        <c:auto val="1"/>
        <c:lblAlgn val="ctr"/>
        <c:lblOffset val="100"/>
        <c:noMultiLvlLbl val="0"/>
      </c:catAx>
      <c:valAx>
        <c:axId val="3187042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892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Total Survivors All Age Groups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Sheet1!$R$62</c:f>
              <c:strCache>
                <c:ptCount val="1"/>
                <c:pt idx="0">
                  <c:v>WAVE Std</c:v>
                </c:pt>
              </c:strCache>
            </c:strRef>
          </c:tx>
          <c:invertIfNegative val="0"/>
          <c:cat>
            <c:strRef>
              <c:f>Sheet1!$Q$63:$Q$65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Sheet1!$R$63:$R$65</c:f>
              <c:numCache>
                <c:formatCode>General</c:formatCode>
                <c:ptCount val="3"/>
                <c:pt idx="0">
                  <c:v>34</c:v>
                </c:pt>
                <c:pt idx="1">
                  <c:v>182</c:v>
                </c:pt>
                <c:pt idx="2">
                  <c:v>481</c:v>
                </c:pt>
              </c:numCache>
            </c:numRef>
          </c:val>
        </c:ser>
        <c:ser>
          <c:idx val="1"/>
          <c:order val="1"/>
          <c:tx>
            <c:strRef>
              <c:f>Sheet1!$S$62</c:f>
              <c:strCache>
                <c:ptCount val="1"/>
                <c:pt idx="0">
                  <c:v>WAVE ff</c:v>
                </c:pt>
              </c:strCache>
            </c:strRef>
          </c:tx>
          <c:invertIfNegative val="0"/>
          <c:cat>
            <c:strRef>
              <c:f>Sheet1!$Q$63:$Q$65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Sheet1!$S$63:$S$65</c:f>
              <c:numCache>
                <c:formatCode>General</c:formatCode>
                <c:ptCount val="3"/>
                <c:pt idx="0">
                  <c:v>50</c:v>
                </c:pt>
                <c:pt idx="1">
                  <c:v>268</c:v>
                </c:pt>
                <c:pt idx="2">
                  <c:v>579</c:v>
                </c:pt>
              </c:numCache>
            </c:numRef>
          </c:val>
        </c:ser>
        <c:ser>
          <c:idx val="2"/>
          <c:order val="2"/>
          <c:tx>
            <c:strRef>
              <c:f>Sheet1!$T$62</c:f>
              <c:strCache>
                <c:ptCount val="1"/>
                <c:pt idx="0">
                  <c:v>PARTICLE Std</c:v>
                </c:pt>
              </c:strCache>
            </c:strRef>
          </c:tx>
          <c:invertIfNegative val="0"/>
          <c:cat>
            <c:strRef>
              <c:f>Sheet1!$Q$63:$Q$65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Sheet1!$T$63:$T$65</c:f>
              <c:numCache>
                <c:formatCode>General</c:formatCode>
                <c:ptCount val="3"/>
                <c:pt idx="0">
                  <c:v>14</c:v>
                </c:pt>
                <c:pt idx="1">
                  <c:v>93</c:v>
                </c:pt>
                <c:pt idx="2">
                  <c:v>390</c:v>
                </c:pt>
              </c:numCache>
            </c:numRef>
          </c:val>
        </c:ser>
        <c:ser>
          <c:idx val="3"/>
          <c:order val="3"/>
          <c:tx>
            <c:strRef>
              <c:f>Sheet1!$U$62</c:f>
              <c:strCache>
                <c:ptCount val="1"/>
                <c:pt idx="0">
                  <c:v>PARTICLE ff</c:v>
                </c:pt>
              </c:strCache>
            </c:strRef>
          </c:tx>
          <c:invertIfNegative val="0"/>
          <c:cat>
            <c:strRef>
              <c:f>Sheet1!$Q$63:$Q$65</c:f>
              <c:strCache>
                <c:ptCount val="3"/>
                <c:pt idx="0">
                  <c:v>Sched 1</c:v>
                </c:pt>
                <c:pt idx="1">
                  <c:v>Sched 2</c:v>
                </c:pt>
                <c:pt idx="2">
                  <c:v>Sched 3</c:v>
                </c:pt>
              </c:strCache>
            </c:strRef>
          </c:cat>
          <c:val>
            <c:numRef>
              <c:f>Sheet1!$U$63:$U$65</c:f>
              <c:numCache>
                <c:formatCode>General</c:formatCode>
                <c:ptCount val="3"/>
                <c:pt idx="0">
                  <c:v>68</c:v>
                </c:pt>
                <c:pt idx="1">
                  <c:v>294</c:v>
                </c:pt>
                <c:pt idx="2">
                  <c:v>646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9866752"/>
        <c:axId val="510004608"/>
      </c:barChart>
      <c:catAx>
        <c:axId val="509866752"/>
        <c:scaling>
          <c:orientation val="minMax"/>
        </c:scaling>
        <c:delete val="0"/>
        <c:axPos val="b"/>
        <c:majorTickMark val="out"/>
        <c:minorTickMark val="none"/>
        <c:tickLblPos val="nextTo"/>
        <c:crossAx val="510004608"/>
        <c:crosses val="autoZero"/>
        <c:auto val="1"/>
        <c:lblAlgn val="ctr"/>
        <c:lblOffset val="100"/>
        <c:noMultiLvlLbl val="0"/>
      </c:catAx>
      <c:valAx>
        <c:axId val="5100046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98667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175260</xdr:colOff>
      <xdr:row>25</xdr:row>
      <xdr:rowOff>152400</xdr:rowOff>
    </xdr:from>
    <xdr:to>
      <xdr:col>28</xdr:col>
      <xdr:colOff>190500</xdr:colOff>
      <xdr:row>40</xdr:row>
      <xdr:rowOff>121920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548640</xdr:colOff>
      <xdr:row>24</xdr:row>
      <xdr:rowOff>30480</xdr:rowOff>
    </xdr:from>
    <xdr:to>
      <xdr:col>20</xdr:col>
      <xdr:colOff>243840</xdr:colOff>
      <xdr:row>39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tabSelected="1" topLeftCell="H24" workbookViewId="0">
      <selection activeCell="Y64" sqref="Y64:AC67"/>
    </sheetView>
  </sheetViews>
  <sheetFormatPr defaultRowHeight="14.4" x14ac:dyDescent="0.3"/>
  <cols>
    <col min="1" max="3" width="8.88671875" style="1"/>
    <col min="4" max="4" width="11.44140625" style="1" customWidth="1"/>
    <col min="5" max="25" width="8.88671875" style="1"/>
    <col min="26" max="26" width="11" style="1" customWidth="1"/>
    <col min="27" max="27" width="15" style="1" customWidth="1"/>
    <col min="28" max="28" width="13.109375" style="1" customWidth="1"/>
    <col min="29" max="29" width="11.5546875" style="1" customWidth="1"/>
    <col min="30" max="30" width="10.44140625" style="1" customWidth="1"/>
    <col min="31" max="31" width="12.6640625" style="1" customWidth="1"/>
    <col min="32" max="16384" width="8.88671875" style="1"/>
  </cols>
  <sheetData>
    <row r="1" spans="1:20" x14ac:dyDescent="0.3">
      <c r="A1" s="2" t="s">
        <v>2</v>
      </c>
      <c r="B1" s="3">
        <v>1</v>
      </c>
      <c r="C1" s="2" t="s">
        <v>90</v>
      </c>
      <c r="D1" s="2"/>
      <c r="E1" s="2"/>
      <c r="F1" s="2"/>
    </row>
    <row r="2" spans="1:20" x14ac:dyDescent="0.3">
      <c r="A2" s="2" t="s">
        <v>3</v>
      </c>
      <c r="B2" s="3">
        <v>1</v>
      </c>
      <c r="C2" s="2" t="s">
        <v>90</v>
      </c>
      <c r="D2" s="2"/>
      <c r="E2" s="3">
        <v>0.5</v>
      </c>
      <c r="F2" s="2" t="s">
        <v>91</v>
      </c>
    </row>
    <row r="3" spans="1:20" x14ac:dyDescent="0.3">
      <c r="A3" s="2" t="s">
        <v>18</v>
      </c>
      <c r="B3" s="2"/>
      <c r="C3" s="2"/>
      <c r="D3" s="2"/>
      <c r="E3" s="3">
        <v>1</v>
      </c>
      <c r="F3" s="2" t="s">
        <v>92</v>
      </c>
      <c r="P3" s="1">
        <f>AVERAGE(2,3,5)</f>
        <v>3.3333333333333335</v>
      </c>
    </row>
    <row r="4" spans="1:20" s="8" customFormat="1" x14ac:dyDescent="0.3">
      <c r="A4" s="11"/>
      <c r="B4" s="11"/>
      <c r="C4" s="11"/>
      <c r="D4" s="11"/>
      <c r="E4" s="3"/>
      <c r="F4" s="11"/>
    </row>
    <row r="5" spans="1:20" s="8" customFormat="1" x14ac:dyDescent="0.3">
      <c r="A5" s="11"/>
      <c r="B5" s="11"/>
      <c r="C5" s="11"/>
      <c r="D5" s="11"/>
      <c r="E5" s="3"/>
      <c r="F5" s="11"/>
    </row>
    <row r="7" spans="1:20" s="8" customFormat="1" x14ac:dyDescent="0.3">
      <c r="C7" s="22" t="s">
        <v>101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</row>
    <row r="8" spans="1:20" x14ac:dyDescent="0.3">
      <c r="C8" s="23" t="s">
        <v>0</v>
      </c>
      <c r="D8" s="23"/>
      <c r="E8" s="23"/>
      <c r="F8" s="23" t="s">
        <v>5</v>
      </c>
      <c r="G8" s="23" t="s">
        <v>6</v>
      </c>
      <c r="H8" s="23" t="s">
        <v>7</v>
      </c>
      <c r="I8" s="23" t="s">
        <v>10</v>
      </c>
      <c r="J8" s="23" t="s">
        <v>11</v>
      </c>
      <c r="K8" s="23" t="s">
        <v>12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17</v>
      </c>
      <c r="Q8" s="23" t="s">
        <v>9</v>
      </c>
      <c r="R8" s="23" t="s">
        <v>8</v>
      </c>
    </row>
    <row r="9" spans="1:20" x14ac:dyDescent="0.3">
      <c r="C9" s="23"/>
      <c r="D9" s="23" t="s">
        <v>1</v>
      </c>
      <c r="E9" s="23" t="s">
        <v>53</v>
      </c>
      <c r="F9" s="23">
        <v>1246</v>
      </c>
      <c r="G9" s="23">
        <v>2</v>
      </c>
      <c r="H9" s="23">
        <v>2.2999999999999998</v>
      </c>
      <c r="I9" s="23" t="s">
        <v>78</v>
      </c>
      <c r="J9" s="23" t="s">
        <v>98</v>
      </c>
      <c r="K9" s="23" t="s">
        <v>56</v>
      </c>
      <c r="L9" s="23" t="s">
        <v>52</v>
      </c>
      <c r="M9" s="23" t="s">
        <v>25</v>
      </c>
      <c r="N9" s="23" t="s">
        <v>34</v>
      </c>
      <c r="O9" s="23" t="s">
        <v>26</v>
      </c>
      <c r="P9" s="23" t="s">
        <v>99</v>
      </c>
      <c r="Q9" s="23" t="s">
        <v>27</v>
      </c>
      <c r="R9" s="23" t="s">
        <v>28</v>
      </c>
    </row>
    <row r="10" spans="1:20" hidden="1" x14ac:dyDescent="0.3">
      <c r="C10" s="23"/>
      <c r="D10" s="23" t="s">
        <v>2</v>
      </c>
      <c r="E10" s="23" t="s">
        <v>29</v>
      </c>
      <c r="F10" s="23">
        <v>1294</v>
      </c>
      <c r="G10" s="23">
        <v>24</v>
      </c>
      <c r="H10" s="23">
        <v>2.38</v>
      </c>
      <c r="I10" s="24" t="s">
        <v>21</v>
      </c>
      <c r="J10" s="24" t="s">
        <v>22</v>
      </c>
      <c r="K10" s="24" t="s">
        <v>23</v>
      </c>
      <c r="L10" s="23" t="s">
        <v>24</v>
      </c>
      <c r="M10" s="23" t="s">
        <v>25</v>
      </c>
      <c r="N10" s="23" t="s">
        <v>20</v>
      </c>
      <c r="O10" s="23" t="s">
        <v>26</v>
      </c>
      <c r="P10" s="23" t="s">
        <v>36</v>
      </c>
      <c r="Q10" s="23" t="s">
        <v>27</v>
      </c>
      <c r="R10" s="23" t="s">
        <v>28</v>
      </c>
    </row>
    <row r="11" spans="1:20" hidden="1" x14ac:dyDescent="0.3">
      <c r="C11" s="23"/>
      <c r="D11" s="23"/>
      <c r="E11" s="23" t="s">
        <v>37</v>
      </c>
      <c r="F11" s="23">
        <v>1362</v>
      </c>
      <c r="G11" s="23">
        <v>36</v>
      </c>
      <c r="H11" s="23">
        <v>2.34</v>
      </c>
      <c r="I11" s="24" t="s">
        <v>30</v>
      </c>
      <c r="J11" s="24" t="s">
        <v>31</v>
      </c>
      <c r="K11" s="24" t="s">
        <v>32</v>
      </c>
      <c r="L11" s="23" t="s">
        <v>24</v>
      </c>
      <c r="M11" s="23" t="s">
        <v>33</v>
      </c>
      <c r="N11" s="23" t="s">
        <v>34</v>
      </c>
      <c r="O11" s="23" t="s">
        <v>26</v>
      </c>
      <c r="P11" s="23" t="s">
        <v>35</v>
      </c>
      <c r="Q11" s="23" t="s">
        <v>27</v>
      </c>
      <c r="R11" s="23" t="s">
        <v>28</v>
      </c>
    </row>
    <row r="12" spans="1:20" hidden="1" x14ac:dyDescent="0.3">
      <c r="C12" s="23"/>
      <c r="D12" s="23"/>
      <c r="E12" s="23" t="s">
        <v>42</v>
      </c>
      <c r="F12" s="23">
        <v>1380</v>
      </c>
      <c r="G12" s="23">
        <v>44</v>
      </c>
      <c r="H12" s="23">
        <v>2.3199999999999998</v>
      </c>
      <c r="I12" s="24" t="s">
        <v>38</v>
      </c>
      <c r="J12" s="24" t="s">
        <v>39</v>
      </c>
      <c r="K12" s="24" t="s">
        <v>40</v>
      </c>
      <c r="L12" s="23" t="s">
        <v>24</v>
      </c>
      <c r="M12" s="23" t="s">
        <v>33</v>
      </c>
      <c r="N12" s="23" t="s">
        <v>41</v>
      </c>
      <c r="O12" s="23" t="s">
        <v>26</v>
      </c>
      <c r="P12" s="23" t="s">
        <v>35</v>
      </c>
      <c r="Q12" s="23" t="s">
        <v>27</v>
      </c>
      <c r="R12" s="23" t="s">
        <v>28</v>
      </c>
    </row>
    <row r="13" spans="1:20" hidden="1" x14ac:dyDescent="0.3">
      <c r="C13" s="23"/>
      <c r="D13" s="23"/>
      <c r="E13" s="23" t="s">
        <v>49</v>
      </c>
      <c r="F13" s="23">
        <v>1762</v>
      </c>
      <c r="G13" s="23">
        <v>27</v>
      </c>
      <c r="H13" s="23">
        <v>2.2599999999999998</v>
      </c>
      <c r="I13" s="24" t="s">
        <v>43</v>
      </c>
      <c r="J13" s="24" t="s">
        <v>31</v>
      </c>
      <c r="K13" s="24" t="s">
        <v>44</v>
      </c>
      <c r="L13" s="23" t="s">
        <v>45</v>
      </c>
      <c r="M13" s="23" t="s">
        <v>25</v>
      </c>
      <c r="N13" s="23" t="s">
        <v>34</v>
      </c>
      <c r="O13" s="23" t="s">
        <v>46</v>
      </c>
      <c r="P13" s="23" t="s">
        <v>35</v>
      </c>
      <c r="Q13" s="23" t="s">
        <v>47</v>
      </c>
      <c r="R13" s="23" t="s">
        <v>48</v>
      </c>
    </row>
    <row r="14" spans="1:20" hidden="1" x14ac:dyDescent="0.3">
      <c r="C14" s="23"/>
      <c r="D14" s="23"/>
      <c r="E14" s="23" t="s">
        <v>54</v>
      </c>
      <c r="F14" s="23">
        <v>1415</v>
      </c>
      <c r="G14" s="23">
        <v>40</v>
      </c>
      <c r="H14" s="23">
        <v>2.25</v>
      </c>
      <c r="I14" s="24" t="s">
        <v>30</v>
      </c>
      <c r="J14" s="24" t="s">
        <v>50</v>
      </c>
      <c r="K14" s="24" t="s">
        <v>51</v>
      </c>
      <c r="L14" s="23" t="s">
        <v>52</v>
      </c>
      <c r="M14" s="23" t="s">
        <v>33</v>
      </c>
      <c r="N14" s="23" t="s">
        <v>20</v>
      </c>
      <c r="O14" s="23" t="s">
        <v>26</v>
      </c>
      <c r="P14" s="23" t="s">
        <v>35</v>
      </c>
      <c r="Q14" s="23" t="s">
        <v>27</v>
      </c>
      <c r="R14" s="23" t="s">
        <v>28</v>
      </c>
    </row>
    <row r="15" spans="1:20" s="8" customFormat="1" x14ac:dyDescent="0.3">
      <c r="C15" s="23"/>
      <c r="D15" s="23" t="s">
        <v>2</v>
      </c>
      <c r="E15" s="25" t="s">
        <v>147</v>
      </c>
      <c r="F15" s="25">
        <f>AVERAGE(F10:F14)</f>
        <v>1442.6</v>
      </c>
      <c r="G15" s="25">
        <f>AVERAGE(G10:G14)</f>
        <v>34.200000000000003</v>
      </c>
      <c r="H15" s="25">
        <f>AVERAGE(H10:H14)</f>
        <v>2.3099999999999996</v>
      </c>
      <c r="I15" s="28" t="s">
        <v>88</v>
      </c>
      <c r="J15" s="28" t="s">
        <v>50</v>
      </c>
      <c r="K15" s="28" t="s">
        <v>32</v>
      </c>
      <c r="L15" s="29" t="s">
        <v>153</v>
      </c>
      <c r="M15" s="29" t="s">
        <v>33</v>
      </c>
      <c r="N15" s="29" t="s">
        <v>34</v>
      </c>
      <c r="O15" s="29" t="s">
        <v>26</v>
      </c>
      <c r="P15" s="29" t="s">
        <v>35</v>
      </c>
      <c r="Q15" s="29" t="s">
        <v>27</v>
      </c>
      <c r="R15" s="29" t="s">
        <v>28</v>
      </c>
    </row>
    <row r="16" spans="1:20" x14ac:dyDescent="0.3">
      <c r="C16" s="23"/>
      <c r="D16" s="23" t="s">
        <v>3</v>
      </c>
      <c r="E16" s="23" t="s">
        <v>29</v>
      </c>
      <c r="F16" s="23">
        <v>1706</v>
      </c>
      <c r="G16" s="23">
        <v>182</v>
      </c>
      <c r="H16" s="23">
        <v>2.11</v>
      </c>
      <c r="I16" s="24" t="s">
        <v>21</v>
      </c>
      <c r="J16" s="24" t="s">
        <v>67</v>
      </c>
      <c r="K16" s="24" t="s">
        <v>68</v>
      </c>
      <c r="L16" s="23" t="s">
        <v>52</v>
      </c>
      <c r="M16" s="23" t="s">
        <v>33</v>
      </c>
      <c r="N16" s="26" t="s">
        <v>69</v>
      </c>
      <c r="O16" s="26" t="s">
        <v>70</v>
      </c>
      <c r="P16" s="26" t="s">
        <v>71</v>
      </c>
      <c r="Q16" s="23" t="s">
        <v>72</v>
      </c>
      <c r="R16" s="23" t="s">
        <v>28</v>
      </c>
      <c r="T16" s="1">
        <f>149+182+228</f>
        <v>559</v>
      </c>
    </row>
    <row r="17" spans="3:26" x14ac:dyDescent="0.3">
      <c r="C17" s="23"/>
      <c r="D17" s="23" t="s">
        <v>18</v>
      </c>
      <c r="E17" s="23" t="s">
        <v>29</v>
      </c>
      <c r="F17" s="23">
        <v>2381</v>
      </c>
      <c r="G17" s="23">
        <v>481</v>
      </c>
      <c r="H17" s="23">
        <v>1.96</v>
      </c>
      <c r="I17" s="27" t="s">
        <v>86</v>
      </c>
      <c r="J17" s="27" t="s">
        <v>55</v>
      </c>
      <c r="K17" s="27" t="s">
        <v>59</v>
      </c>
      <c r="L17" s="23" t="s">
        <v>60</v>
      </c>
      <c r="M17" s="24" t="s">
        <v>61</v>
      </c>
      <c r="N17" s="24" t="s">
        <v>62</v>
      </c>
      <c r="O17" s="24" t="s">
        <v>63</v>
      </c>
      <c r="P17" s="24" t="s">
        <v>64</v>
      </c>
      <c r="Q17" s="23" t="s">
        <v>65</v>
      </c>
      <c r="R17" s="23" t="s">
        <v>66</v>
      </c>
      <c r="T17" s="8">
        <f>149+182+228+131</f>
        <v>690</v>
      </c>
    </row>
    <row r="18" spans="3:26" x14ac:dyDescent="0.3">
      <c r="C18" s="23" t="s">
        <v>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</row>
    <row r="19" spans="3:26" x14ac:dyDescent="0.3">
      <c r="C19" s="23"/>
      <c r="D19" s="23" t="s">
        <v>1</v>
      </c>
      <c r="E19" s="23" t="s">
        <v>29</v>
      </c>
      <c r="F19" s="23">
        <v>1024</v>
      </c>
      <c r="G19" s="23">
        <v>0</v>
      </c>
      <c r="H19" s="23">
        <v>2.4300000000000002</v>
      </c>
      <c r="I19" s="23"/>
      <c r="J19" s="23"/>
      <c r="K19" s="23"/>
      <c r="L19" s="23"/>
      <c r="M19" s="23"/>
      <c r="N19" s="23"/>
      <c r="O19" s="23"/>
      <c r="P19" s="23"/>
      <c r="Q19" s="23"/>
      <c r="R19" s="23"/>
    </row>
    <row r="20" spans="3:26" hidden="1" x14ac:dyDescent="0.3">
      <c r="C20" s="23"/>
      <c r="D20" s="23" t="s">
        <v>2</v>
      </c>
      <c r="E20" s="23" t="s">
        <v>29</v>
      </c>
      <c r="F20" s="23">
        <v>896</v>
      </c>
      <c r="G20" s="23">
        <v>14</v>
      </c>
      <c r="H20" s="23">
        <v>2.4</v>
      </c>
      <c r="I20" s="24" t="s">
        <v>86</v>
      </c>
      <c r="J20" s="24" t="s">
        <v>87</v>
      </c>
      <c r="K20" s="24" t="s">
        <v>59</v>
      </c>
      <c r="L20" s="23" t="s">
        <v>24</v>
      </c>
      <c r="M20" s="23" t="s">
        <v>25</v>
      </c>
      <c r="N20" s="23" t="s">
        <v>34</v>
      </c>
      <c r="O20" s="23" t="s">
        <v>26</v>
      </c>
      <c r="P20" s="23" t="s">
        <v>35</v>
      </c>
      <c r="Q20" s="23" t="s">
        <v>27</v>
      </c>
      <c r="R20" s="23" t="s">
        <v>28</v>
      </c>
    </row>
    <row r="21" spans="3:26" hidden="1" x14ac:dyDescent="0.3">
      <c r="C21" s="23"/>
      <c r="D21" s="23"/>
      <c r="E21" s="23" t="s">
        <v>37</v>
      </c>
      <c r="F21" s="23">
        <v>908</v>
      </c>
      <c r="G21" s="23">
        <v>13</v>
      </c>
      <c r="H21" s="23">
        <v>2.39</v>
      </c>
      <c r="I21" s="24" t="s">
        <v>21</v>
      </c>
      <c r="J21" s="24" t="s">
        <v>93</v>
      </c>
      <c r="K21" s="24" t="s">
        <v>59</v>
      </c>
      <c r="L21" s="23" t="s">
        <v>27</v>
      </c>
      <c r="M21" s="23" t="s">
        <v>25</v>
      </c>
      <c r="N21" s="23" t="s">
        <v>34</v>
      </c>
      <c r="O21" s="23" t="s">
        <v>26</v>
      </c>
      <c r="P21" s="23" t="s">
        <v>35</v>
      </c>
      <c r="Q21" s="23" t="s">
        <v>27</v>
      </c>
      <c r="R21" s="23" t="s">
        <v>28</v>
      </c>
    </row>
    <row r="22" spans="3:26" s="8" customFormat="1" x14ac:dyDescent="0.3">
      <c r="C22" s="23"/>
      <c r="D22" s="23" t="s">
        <v>2</v>
      </c>
      <c r="E22" s="23" t="s">
        <v>147</v>
      </c>
      <c r="F22" s="23">
        <f>AVERAGE(F20:F21)</f>
        <v>902</v>
      </c>
      <c r="G22" s="23">
        <f>AVERAGE(G20:G21)</f>
        <v>13.5</v>
      </c>
      <c r="H22" s="23">
        <f>AVERAGE(H20:H21)</f>
        <v>2.395</v>
      </c>
      <c r="I22" s="30" t="s">
        <v>154</v>
      </c>
      <c r="J22" s="30" t="s">
        <v>155</v>
      </c>
      <c r="K22" s="30" t="s">
        <v>59</v>
      </c>
      <c r="L22" s="31" t="s">
        <v>24</v>
      </c>
      <c r="M22" s="31" t="s">
        <v>25</v>
      </c>
      <c r="N22" s="31" t="s">
        <v>34</v>
      </c>
      <c r="O22" s="31" t="s">
        <v>26</v>
      </c>
      <c r="P22" s="31" t="s">
        <v>35</v>
      </c>
      <c r="Q22" s="31" t="s">
        <v>27</v>
      </c>
      <c r="R22" s="31" t="s">
        <v>28</v>
      </c>
    </row>
    <row r="23" spans="3:26" x14ac:dyDescent="0.3">
      <c r="C23" s="23"/>
      <c r="D23" s="23" t="s">
        <v>3</v>
      </c>
      <c r="E23" s="23" t="s">
        <v>29</v>
      </c>
      <c r="F23" s="23">
        <v>904</v>
      </c>
      <c r="G23" s="23">
        <v>93</v>
      </c>
      <c r="H23" s="23">
        <v>2.2599999999999998</v>
      </c>
      <c r="I23" s="24" t="s">
        <v>88</v>
      </c>
      <c r="J23" s="24" t="s">
        <v>31</v>
      </c>
      <c r="K23" s="24" t="s">
        <v>89</v>
      </c>
      <c r="L23" s="23" t="s">
        <v>24</v>
      </c>
      <c r="M23" s="23" t="s">
        <v>25</v>
      </c>
      <c r="N23" s="26" t="s">
        <v>57</v>
      </c>
      <c r="O23" s="26" t="s">
        <v>58</v>
      </c>
      <c r="P23" s="26">
        <v>0.14035087719298245</v>
      </c>
      <c r="Q23" s="23" t="s">
        <v>27</v>
      </c>
      <c r="R23" s="23" t="s">
        <v>28</v>
      </c>
    </row>
    <row r="24" spans="3:26" x14ac:dyDescent="0.3">
      <c r="C24" s="23"/>
      <c r="D24" s="23" t="s">
        <v>18</v>
      </c>
      <c r="E24" s="23" t="s">
        <v>29</v>
      </c>
      <c r="F24" s="23">
        <v>1105</v>
      </c>
      <c r="G24" s="23">
        <v>390</v>
      </c>
      <c r="H24" s="23">
        <v>1.99</v>
      </c>
      <c r="I24" s="27" t="s">
        <v>78</v>
      </c>
      <c r="J24" s="27" t="s">
        <v>79</v>
      </c>
      <c r="K24" s="27" t="s">
        <v>80</v>
      </c>
      <c r="L24" s="23" t="s">
        <v>24</v>
      </c>
      <c r="M24" s="24" t="s">
        <v>81</v>
      </c>
      <c r="N24" s="24" t="s">
        <v>82</v>
      </c>
      <c r="O24" s="24" t="s">
        <v>83</v>
      </c>
      <c r="P24" s="24" t="s">
        <v>84</v>
      </c>
      <c r="Q24" s="23" t="s">
        <v>85</v>
      </c>
      <c r="R24" s="23" t="s">
        <v>28</v>
      </c>
      <c r="S24" s="1">
        <f>SUM(79,81,92,134)</f>
        <v>386</v>
      </c>
    </row>
    <row r="26" spans="3:26" x14ac:dyDescent="0.3">
      <c r="D26" s="21" t="s">
        <v>149</v>
      </c>
      <c r="E26" s="7"/>
      <c r="F26" s="7"/>
    </row>
    <row r="27" spans="3:26" x14ac:dyDescent="0.3">
      <c r="D27" s="21" t="s">
        <v>148</v>
      </c>
      <c r="E27" s="7"/>
      <c r="F27" s="7"/>
    </row>
    <row r="28" spans="3:26" x14ac:dyDescent="0.3">
      <c r="D28" s="4" t="s">
        <v>150</v>
      </c>
    </row>
    <row r="29" spans="3:26" ht="15" thickBot="1" x14ac:dyDescent="0.35"/>
    <row r="30" spans="3:26" ht="15" thickBot="1" x14ac:dyDescent="0.35">
      <c r="C30" s="1" t="s">
        <v>0</v>
      </c>
      <c r="F30" s="1" t="s">
        <v>5</v>
      </c>
      <c r="G30" s="1" t="s">
        <v>73</v>
      </c>
      <c r="H30" s="1" t="s">
        <v>74</v>
      </c>
      <c r="I30" s="1" t="s">
        <v>75</v>
      </c>
      <c r="J30" s="1" t="s">
        <v>76</v>
      </c>
      <c r="K30" s="1" t="s">
        <v>77</v>
      </c>
      <c r="N30" s="1" t="s">
        <v>97</v>
      </c>
      <c r="X30" s="37" t="s">
        <v>0</v>
      </c>
      <c r="Y30" s="38"/>
      <c r="Z30" s="39" t="s">
        <v>77</v>
      </c>
    </row>
    <row r="31" spans="3:26" x14ac:dyDescent="0.3">
      <c r="D31" s="1" t="s">
        <v>1</v>
      </c>
      <c r="E31" s="1" t="s">
        <v>53</v>
      </c>
      <c r="F31" s="1">
        <v>1246</v>
      </c>
      <c r="G31" s="1">
        <v>12</v>
      </c>
      <c r="H31" s="1">
        <v>1058</v>
      </c>
      <c r="I31" s="8">
        <f t="shared" ref="I31:I38" si="0">H31-G31</f>
        <v>1046</v>
      </c>
      <c r="J31" s="8">
        <f t="shared" ref="J31:J36" si="1">999-G9</f>
        <v>997</v>
      </c>
      <c r="K31" s="14">
        <f t="shared" ref="K31:K38" si="2">I31/J31</f>
        <v>1.0491474423269809</v>
      </c>
      <c r="X31" s="15" t="s">
        <v>1</v>
      </c>
      <c r="Y31" s="32" t="s">
        <v>53</v>
      </c>
      <c r="Z31" s="33">
        <v>1.0491474423269809</v>
      </c>
    </row>
    <row r="32" spans="3:26" x14ac:dyDescent="0.3">
      <c r="D32" s="1" t="s">
        <v>2</v>
      </c>
      <c r="E32" s="1" t="s">
        <v>29</v>
      </c>
      <c r="F32" s="1">
        <v>1294</v>
      </c>
      <c r="G32" s="1">
        <v>11</v>
      </c>
      <c r="H32" s="1">
        <v>1097</v>
      </c>
      <c r="I32" s="1">
        <f t="shared" si="0"/>
        <v>1086</v>
      </c>
      <c r="J32" s="1">
        <f t="shared" si="1"/>
        <v>975</v>
      </c>
      <c r="K32" s="14">
        <f t="shared" si="2"/>
        <v>1.1138461538461539</v>
      </c>
      <c r="N32" s="4" t="s">
        <v>96</v>
      </c>
      <c r="X32" s="15" t="s">
        <v>2</v>
      </c>
      <c r="Y32" s="32" t="s">
        <v>29</v>
      </c>
      <c r="Z32" s="33">
        <v>1.1138461538461539</v>
      </c>
    </row>
    <row r="33" spans="2:26" x14ac:dyDescent="0.3">
      <c r="E33" s="1" t="s">
        <v>37</v>
      </c>
      <c r="F33" s="1">
        <v>1362</v>
      </c>
      <c r="G33" s="1">
        <v>2</v>
      </c>
      <c r="H33" s="1">
        <v>1162</v>
      </c>
      <c r="I33" s="1">
        <f t="shared" si="0"/>
        <v>1160</v>
      </c>
      <c r="J33" s="1">
        <f t="shared" si="1"/>
        <v>963</v>
      </c>
      <c r="K33" s="14">
        <f t="shared" si="2"/>
        <v>1.2045690550363448</v>
      </c>
      <c r="N33" s="4" t="s">
        <v>96</v>
      </c>
      <c r="X33" s="15"/>
      <c r="Y33" s="32" t="s">
        <v>37</v>
      </c>
      <c r="Z33" s="33">
        <v>1.2045690550363448</v>
      </c>
    </row>
    <row r="34" spans="2:26" x14ac:dyDescent="0.3">
      <c r="E34" s="1" t="s">
        <v>42</v>
      </c>
      <c r="F34" s="1">
        <v>1380</v>
      </c>
      <c r="G34" s="1">
        <v>59</v>
      </c>
      <c r="H34" s="1">
        <v>1194</v>
      </c>
      <c r="I34" s="1">
        <f t="shared" si="0"/>
        <v>1135</v>
      </c>
      <c r="J34" s="1">
        <f t="shared" si="1"/>
        <v>955</v>
      </c>
      <c r="K34" s="14">
        <f t="shared" si="2"/>
        <v>1.1884816753926701</v>
      </c>
      <c r="N34" s="4" t="s">
        <v>96</v>
      </c>
      <c r="X34" s="15"/>
      <c r="Y34" s="32" t="s">
        <v>42</v>
      </c>
      <c r="Z34" s="33">
        <v>1.1884816753926701</v>
      </c>
    </row>
    <row r="35" spans="2:26" x14ac:dyDescent="0.3">
      <c r="E35" s="1" t="s">
        <v>49</v>
      </c>
      <c r="F35" s="1">
        <v>1762</v>
      </c>
      <c r="G35" s="1">
        <v>21</v>
      </c>
      <c r="H35" s="1">
        <v>1546</v>
      </c>
      <c r="I35" s="1">
        <f t="shared" si="0"/>
        <v>1525</v>
      </c>
      <c r="J35" s="1">
        <f t="shared" si="1"/>
        <v>972</v>
      </c>
      <c r="K35" s="14">
        <f t="shared" si="2"/>
        <v>1.5689300411522633</v>
      </c>
      <c r="N35" s="4" t="s">
        <v>96</v>
      </c>
      <c r="X35" s="15"/>
      <c r="Y35" s="32" t="s">
        <v>49</v>
      </c>
      <c r="Z35" s="33">
        <v>1.5689300411522633</v>
      </c>
    </row>
    <row r="36" spans="2:26" x14ac:dyDescent="0.3">
      <c r="E36" s="1" t="s">
        <v>54</v>
      </c>
      <c r="F36" s="1">
        <v>1415</v>
      </c>
      <c r="G36" s="1">
        <v>7</v>
      </c>
      <c r="H36" s="1">
        <v>1228</v>
      </c>
      <c r="I36" s="1">
        <f t="shared" si="0"/>
        <v>1221</v>
      </c>
      <c r="J36" s="1">
        <f t="shared" si="1"/>
        <v>959</v>
      </c>
      <c r="K36" s="14">
        <f t="shared" si="2"/>
        <v>1.2732012513034412</v>
      </c>
      <c r="N36" s="4" t="s">
        <v>96</v>
      </c>
      <c r="X36" s="15"/>
      <c r="Y36" s="32" t="s">
        <v>54</v>
      </c>
      <c r="Z36" s="33">
        <v>1.2732012513034412</v>
      </c>
    </row>
    <row r="37" spans="2:26" x14ac:dyDescent="0.3">
      <c r="D37" s="1" t="s">
        <v>3</v>
      </c>
      <c r="E37" s="1" t="s">
        <v>29</v>
      </c>
      <c r="F37" s="1">
        <v>1706</v>
      </c>
      <c r="G37" s="1">
        <v>42</v>
      </c>
      <c r="H37" s="1">
        <v>1506</v>
      </c>
      <c r="I37" s="1">
        <f t="shared" si="0"/>
        <v>1464</v>
      </c>
      <c r="J37" s="1">
        <f>999-G16</f>
        <v>817</v>
      </c>
      <c r="K37" s="14">
        <f t="shared" si="2"/>
        <v>1.7919216646266829</v>
      </c>
      <c r="N37" s="4" t="s">
        <v>96</v>
      </c>
      <c r="X37" s="15" t="s">
        <v>3</v>
      </c>
      <c r="Y37" s="32" t="s">
        <v>29</v>
      </c>
      <c r="Z37" s="33">
        <v>1.7919216646266829</v>
      </c>
    </row>
    <row r="38" spans="2:26" ht="15" thickBot="1" x14ac:dyDescent="0.35">
      <c r="D38" s="1" t="s">
        <v>18</v>
      </c>
      <c r="E38" s="1" t="s">
        <v>29</v>
      </c>
      <c r="F38" s="1">
        <v>2381</v>
      </c>
      <c r="G38" s="1">
        <v>6</v>
      </c>
      <c r="H38" s="1">
        <v>2183</v>
      </c>
      <c r="I38" s="1">
        <f t="shared" si="0"/>
        <v>2177</v>
      </c>
      <c r="J38" s="1">
        <f>999-G17</f>
        <v>518</v>
      </c>
      <c r="K38" s="14">
        <f t="shared" si="2"/>
        <v>4.2027027027027026</v>
      </c>
      <c r="N38" s="4" t="s">
        <v>96</v>
      </c>
      <c r="X38" s="34" t="s">
        <v>18</v>
      </c>
      <c r="Y38" s="35" t="s">
        <v>29</v>
      </c>
      <c r="Z38" s="36">
        <v>4.2027027027027026</v>
      </c>
    </row>
    <row r="39" spans="2:26" ht="15" thickBot="1" x14ac:dyDescent="0.35">
      <c r="C39" s="1" t="s">
        <v>4</v>
      </c>
      <c r="K39" s="14"/>
      <c r="X39" s="37" t="s">
        <v>4</v>
      </c>
      <c r="Y39" s="38"/>
      <c r="Z39" s="39"/>
    </row>
    <row r="40" spans="2:26" x14ac:dyDescent="0.3">
      <c r="D40" s="1" t="s">
        <v>1</v>
      </c>
      <c r="E40" s="1" t="s">
        <v>29</v>
      </c>
      <c r="F40" s="1">
        <v>1024</v>
      </c>
      <c r="G40" s="1">
        <v>34</v>
      </c>
      <c r="H40" s="1">
        <v>790</v>
      </c>
      <c r="I40" s="1">
        <f>H40-G40</f>
        <v>756</v>
      </c>
      <c r="J40" s="1">
        <f>999-G19</f>
        <v>999</v>
      </c>
      <c r="K40" s="14">
        <f>I40/J40</f>
        <v>0.7567567567567568</v>
      </c>
      <c r="N40" s="4" t="s">
        <v>94</v>
      </c>
      <c r="X40" s="15" t="s">
        <v>1</v>
      </c>
      <c r="Y40" s="32" t="s">
        <v>29</v>
      </c>
      <c r="Z40" s="33">
        <v>0.7567567567567568</v>
      </c>
    </row>
    <row r="41" spans="2:26" x14ac:dyDescent="0.3">
      <c r="D41" s="1" t="s">
        <v>2</v>
      </c>
      <c r="E41" s="1" t="s">
        <v>29</v>
      </c>
      <c r="F41" s="1">
        <v>896</v>
      </c>
      <c r="G41" s="1">
        <v>6</v>
      </c>
      <c r="H41" s="1">
        <v>672</v>
      </c>
      <c r="I41" s="1">
        <f>H41-G41</f>
        <v>666</v>
      </c>
      <c r="J41" s="1">
        <f>999-G20</f>
        <v>985</v>
      </c>
      <c r="K41" s="14">
        <f>I41/J41</f>
        <v>0.67614213197969542</v>
      </c>
      <c r="N41" s="4" t="s">
        <v>95</v>
      </c>
      <c r="X41" s="15" t="s">
        <v>2</v>
      </c>
      <c r="Y41" s="32" t="s">
        <v>29</v>
      </c>
      <c r="Z41" s="33">
        <v>0.67614213197969542</v>
      </c>
    </row>
    <row r="42" spans="2:26" x14ac:dyDescent="0.3">
      <c r="E42" s="1" t="s">
        <v>37</v>
      </c>
      <c r="F42" s="1">
        <v>908</v>
      </c>
      <c r="G42" s="1">
        <v>21</v>
      </c>
      <c r="H42" s="1">
        <v>669</v>
      </c>
      <c r="I42" s="1">
        <f>H42-G42</f>
        <v>648</v>
      </c>
      <c r="J42" s="1">
        <f>999-G21</f>
        <v>986</v>
      </c>
      <c r="K42" s="14">
        <f>I42/J42</f>
        <v>0.65720081135902642</v>
      </c>
      <c r="N42" s="4" t="s">
        <v>95</v>
      </c>
      <c r="X42" s="15"/>
      <c r="Y42" s="32" t="s">
        <v>37</v>
      </c>
      <c r="Z42" s="33">
        <v>0.65720081135902642</v>
      </c>
    </row>
    <row r="43" spans="2:26" x14ac:dyDescent="0.3">
      <c r="D43" s="1" t="s">
        <v>3</v>
      </c>
      <c r="E43" s="1" t="s">
        <v>29</v>
      </c>
      <c r="F43" s="1">
        <v>904</v>
      </c>
      <c r="G43" s="1">
        <v>25</v>
      </c>
      <c r="H43" s="1">
        <v>616</v>
      </c>
      <c r="I43" s="1">
        <f>H43-G43</f>
        <v>591</v>
      </c>
      <c r="J43" s="1">
        <f>999-G23</f>
        <v>906</v>
      </c>
      <c r="K43" s="14">
        <f>I43/J43</f>
        <v>0.65231788079470199</v>
      </c>
      <c r="N43" s="4" t="s">
        <v>95</v>
      </c>
      <c r="X43" s="15" t="s">
        <v>3</v>
      </c>
      <c r="Y43" s="32" t="s">
        <v>29</v>
      </c>
      <c r="Z43" s="33">
        <v>0.65231788079470199</v>
      </c>
    </row>
    <row r="44" spans="2:26" ht="15" thickBot="1" x14ac:dyDescent="0.35">
      <c r="D44" s="1" t="s">
        <v>18</v>
      </c>
      <c r="E44" s="1" t="s">
        <v>29</v>
      </c>
      <c r="F44" s="1">
        <v>1105</v>
      </c>
      <c r="G44" s="1">
        <v>7</v>
      </c>
      <c r="H44" s="1">
        <v>813</v>
      </c>
      <c r="I44" s="1">
        <f>H44-G44</f>
        <v>806</v>
      </c>
      <c r="J44" s="1">
        <f>999-G24</f>
        <v>609</v>
      </c>
      <c r="K44" s="14">
        <f>I44/J44</f>
        <v>1.3234811165845648</v>
      </c>
      <c r="N44" s="4" t="s">
        <v>95</v>
      </c>
      <c r="X44" s="34" t="s">
        <v>18</v>
      </c>
      <c r="Y44" s="35" t="s">
        <v>29</v>
      </c>
      <c r="Z44" s="36">
        <v>1.3234811165845648</v>
      </c>
    </row>
    <row r="47" spans="2:26" x14ac:dyDescent="0.3">
      <c r="B47" s="17" t="s">
        <v>100</v>
      </c>
      <c r="C47" s="13"/>
      <c r="D47" s="13"/>
    </row>
    <row r="49" spans="3:35" x14ac:dyDescent="0.3">
      <c r="D49" s="11" t="s">
        <v>0</v>
      </c>
      <c r="E49" s="11"/>
      <c r="F49" s="11" t="s">
        <v>5</v>
      </c>
      <c r="G49" s="11" t="s">
        <v>6</v>
      </c>
      <c r="H49" s="11" t="s">
        <v>7</v>
      </c>
      <c r="I49" s="11" t="s">
        <v>10</v>
      </c>
      <c r="J49" s="11" t="s">
        <v>11</v>
      </c>
      <c r="K49" s="11" t="s">
        <v>12</v>
      </c>
      <c r="L49" s="11" t="s">
        <v>13</v>
      </c>
      <c r="M49" s="11" t="s">
        <v>14</v>
      </c>
      <c r="N49" s="11" t="s">
        <v>15</v>
      </c>
      <c r="O49" s="11" t="s">
        <v>16</v>
      </c>
      <c r="P49" s="11" t="s">
        <v>17</v>
      </c>
      <c r="Q49" s="11" t="s">
        <v>9</v>
      </c>
      <c r="R49" s="11" t="s">
        <v>8</v>
      </c>
      <c r="V49" s="4"/>
      <c r="Z49" s="8"/>
      <c r="AD49" s="8"/>
    </row>
    <row r="50" spans="3:35" x14ac:dyDescent="0.3">
      <c r="C50" s="8"/>
      <c r="D50" s="8" t="s">
        <v>1</v>
      </c>
      <c r="E50" s="8" t="s">
        <v>53</v>
      </c>
      <c r="F50" s="10">
        <v>1488</v>
      </c>
      <c r="G50" s="10">
        <v>3</v>
      </c>
      <c r="H50" s="10">
        <v>2.2999999999999998</v>
      </c>
      <c r="I50" s="10" t="s">
        <v>78</v>
      </c>
      <c r="J50" s="10" t="s">
        <v>98</v>
      </c>
      <c r="K50" s="10" t="s">
        <v>56</v>
      </c>
      <c r="L50" s="10" t="s">
        <v>24</v>
      </c>
      <c r="M50" s="10" t="s">
        <v>25</v>
      </c>
      <c r="N50" s="10" t="s">
        <v>125</v>
      </c>
      <c r="O50" s="10" t="s">
        <v>26</v>
      </c>
      <c r="P50" s="10" t="s">
        <v>99</v>
      </c>
      <c r="Q50" s="10" t="s">
        <v>27</v>
      </c>
      <c r="R50" s="10" t="s">
        <v>28</v>
      </c>
      <c r="Z50" s="40"/>
      <c r="AD50" s="40"/>
    </row>
    <row r="51" spans="3:35" x14ac:dyDescent="0.3">
      <c r="C51" s="8"/>
      <c r="D51" s="8" t="s">
        <v>2</v>
      </c>
      <c r="E51" s="8" t="s">
        <v>29</v>
      </c>
      <c r="F51" s="10">
        <v>1112</v>
      </c>
      <c r="G51" s="10">
        <v>54</v>
      </c>
      <c r="H51" s="10">
        <v>2.31</v>
      </c>
      <c r="I51" s="5" t="s">
        <v>126</v>
      </c>
      <c r="J51" s="12" t="s">
        <v>39</v>
      </c>
      <c r="K51" s="12" t="s">
        <v>127</v>
      </c>
      <c r="L51" s="10" t="s">
        <v>24</v>
      </c>
      <c r="M51" s="10" t="s">
        <v>25</v>
      </c>
      <c r="N51" s="10" t="s">
        <v>41</v>
      </c>
      <c r="O51" s="10" t="s">
        <v>128</v>
      </c>
      <c r="P51" s="10" t="s">
        <v>129</v>
      </c>
      <c r="Q51" s="10" t="s">
        <v>27</v>
      </c>
      <c r="R51" s="10" t="s">
        <v>28</v>
      </c>
      <c r="Y51" s="8"/>
      <c r="Z51" s="40"/>
      <c r="AC51" s="8"/>
      <c r="AD51" s="40"/>
      <c r="AG51" s="8"/>
      <c r="AI51" s="40"/>
    </row>
    <row r="52" spans="3:35" x14ac:dyDescent="0.3">
      <c r="C52" s="8"/>
      <c r="D52" s="8" t="s">
        <v>3</v>
      </c>
      <c r="E52" s="8" t="s">
        <v>29</v>
      </c>
      <c r="F52" s="10">
        <v>1591</v>
      </c>
      <c r="G52" s="10">
        <v>268</v>
      </c>
      <c r="H52" s="10">
        <v>1.94</v>
      </c>
      <c r="I52" s="12" t="s">
        <v>130</v>
      </c>
      <c r="J52" s="12" t="s">
        <v>131</v>
      </c>
      <c r="K52" s="12" t="s">
        <v>132</v>
      </c>
      <c r="L52" s="10" t="s">
        <v>133</v>
      </c>
      <c r="M52" s="10" t="s">
        <v>25</v>
      </c>
      <c r="N52" s="16" t="s">
        <v>134</v>
      </c>
      <c r="O52" s="16" t="s">
        <v>135</v>
      </c>
      <c r="P52" s="16" t="s">
        <v>136</v>
      </c>
      <c r="Q52" s="10" t="s">
        <v>72</v>
      </c>
      <c r="R52" s="10" t="s">
        <v>28</v>
      </c>
      <c r="S52" s="1">
        <f>SUM(18,33,47,75,91,114)</f>
        <v>378</v>
      </c>
      <c r="Y52" s="8" t="s">
        <v>4</v>
      </c>
      <c r="Z52" s="40" t="s">
        <v>156</v>
      </c>
      <c r="AA52" s="1" t="s">
        <v>157</v>
      </c>
      <c r="AC52" s="8"/>
      <c r="AD52" s="40"/>
      <c r="AG52" s="8"/>
      <c r="AI52" s="40"/>
    </row>
    <row r="53" spans="3:35" x14ac:dyDescent="0.3">
      <c r="C53" s="8"/>
      <c r="D53" s="8" t="s">
        <v>18</v>
      </c>
      <c r="E53" s="8" t="s">
        <v>29</v>
      </c>
      <c r="F53" s="10">
        <v>2778</v>
      </c>
      <c r="G53" s="10">
        <v>579</v>
      </c>
      <c r="H53" s="10">
        <v>1.77</v>
      </c>
      <c r="I53" s="7" t="s">
        <v>137</v>
      </c>
      <c r="J53" s="7" t="s">
        <v>93</v>
      </c>
      <c r="K53" s="7" t="s">
        <v>138</v>
      </c>
      <c r="L53" s="10" t="s">
        <v>139</v>
      </c>
      <c r="M53" s="12" t="s">
        <v>140</v>
      </c>
      <c r="N53" s="12" t="s">
        <v>141</v>
      </c>
      <c r="O53" s="12" t="s">
        <v>142</v>
      </c>
      <c r="P53" s="12" t="s">
        <v>143</v>
      </c>
      <c r="Q53" s="10" t="s">
        <v>144</v>
      </c>
      <c r="R53" s="10" t="s">
        <v>145</v>
      </c>
      <c r="S53" s="1">
        <f>SUM(114,112,176,156)</f>
        <v>558</v>
      </c>
      <c r="T53" s="1">
        <f>SUM(131,149,182,228)</f>
        <v>690</v>
      </c>
      <c r="Y53" s="8" t="s">
        <v>2</v>
      </c>
      <c r="Z53" s="1">
        <v>13</v>
      </c>
      <c r="AA53" s="1">
        <v>66</v>
      </c>
    </row>
    <row r="54" spans="3:35" x14ac:dyDescent="0.3">
      <c r="D54" s="11" t="s">
        <v>4</v>
      </c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Y54" s="8" t="s">
        <v>3</v>
      </c>
      <c r="Z54" s="1">
        <v>29</v>
      </c>
      <c r="AA54" s="1">
        <v>92</v>
      </c>
    </row>
    <row r="55" spans="3:35" x14ac:dyDescent="0.3">
      <c r="C55" s="8"/>
      <c r="D55" s="8" t="s">
        <v>1</v>
      </c>
      <c r="E55" s="8" t="s">
        <v>29</v>
      </c>
      <c r="F55" s="10">
        <v>867</v>
      </c>
      <c r="G55" s="10">
        <v>0</v>
      </c>
      <c r="H55" s="10">
        <v>2.4300000000000002</v>
      </c>
      <c r="I55" s="8"/>
      <c r="J55" s="8"/>
      <c r="K55" s="8"/>
      <c r="L55" s="8"/>
      <c r="M55" s="8"/>
      <c r="N55" s="8"/>
      <c r="O55" s="8"/>
      <c r="P55" s="8"/>
      <c r="Q55" s="8"/>
      <c r="R55" s="8"/>
      <c r="X55" s="4"/>
      <c r="Y55" s="8" t="s">
        <v>18</v>
      </c>
      <c r="Z55" s="8">
        <v>2</v>
      </c>
      <c r="AA55" s="8">
        <v>6</v>
      </c>
      <c r="AB55" s="8"/>
      <c r="AC55" s="8"/>
      <c r="AD55" s="8"/>
    </row>
    <row r="56" spans="3:35" x14ac:dyDescent="0.3">
      <c r="C56" s="8"/>
      <c r="D56" s="8" t="s">
        <v>2</v>
      </c>
      <c r="E56" s="8" t="s">
        <v>29</v>
      </c>
      <c r="F56" s="10">
        <v>995</v>
      </c>
      <c r="G56" s="10">
        <v>68</v>
      </c>
      <c r="H56" s="10">
        <v>2.29</v>
      </c>
      <c r="I56" s="12" t="s">
        <v>102</v>
      </c>
      <c r="J56" s="12" t="s">
        <v>103</v>
      </c>
      <c r="K56" s="12" t="s">
        <v>104</v>
      </c>
      <c r="L56" s="10" t="s">
        <v>19</v>
      </c>
      <c r="M56" s="10" t="s">
        <v>25</v>
      </c>
      <c r="N56" s="10" t="s">
        <v>34</v>
      </c>
      <c r="O56" s="10" t="s">
        <v>105</v>
      </c>
      <c r="P56" s="10" t="s">
        <v>99</v>
      </c>
      <c r="Q56" s="10" t="s">
        <v>27</v>
      </c>
      <c r="R56" s="10" t="s">
        <v>28</v>
      </c>
      <c r="X56" s="8"/>
      <c r="Y56" s="8"/>
      <c r="Z56" s="8"/>
      <c r="AA56" s="8"/>
      <c r="AB56" s="8"/>
      <c r="AC56" s="8"/>
      <c r="AD56" s="8"/>
    </row>
    <row r="57" spans="3:35" x14ac:dyDescent="0.3">
      <c r="C57" s="8"/>
      <c r="D57" s="8" t="s">
        <v>3</v>
      </c>
      <c r="E57" s="8" t="s">
        <v>29</v>
      </c>
      <c r="F57" s="10">
        <v>1255</v>
      </c>
      <c r="G57" s="10">
        <v>294</v>
      </c>
      <c r="H57" s="10">
        <v>2.1</v>
      </c>
      <c r="I57" s="12" t="s">
        <v>106</v>
      </c>
      <c r="J57" s="12" t="s">
        <v>107</v>
      </c>
      <c r="K57" s="12" t="s">
        <v>108</v>
      </c>
      <c r="L57" s="10" t="s">
        <v>109</v>
      </c>
      <c r="M57" s="10" t="s">
        <v>110</v>
      </c>
      <c r="N57" s="16" t="s">
        <v>111</v>
      </c>
      <c r="O57" s="16" t="s">
        <v>113</v>
      </c>
      <c r="P57" s="16" t="s">
        <v>112</v>
      </c>
      <c r="Q57" s="10" t="s">
        <v>114</v>
      </c>
      <c r="R57" s="10" t="s">
        <v>115</v>
      </c>
      <c r="X57" s="8"/>
      <c r="Y57" s="8"/>
      <c r="Z57" s="8"/>
      <c r="AA57" s="8"/>
      <c r="AB57" s="8"/>
      <c r="AC57" s="8"/>
      <c r="AD57" s="8"/>
    </row>
    <row r="58" spans="3:35" x14ac:dyDescent="0.3">
      <c r="C58" s="8"/>
      <c r="D58" s="8" t="s">
        <v>18</v>
      </c>
      <c r="E58" s="8" t="s">
        <v>29</v>
      </c>
      <c r="F58" s="10">
        <v>1962</v>
      </c>
      <c r="G58" s="10">
        <v>646</v>
      </c>
      <c r="H58" s="10">
        <v>1.67</v>
      </c>
      <c r="I58" s="18" t="s">
        <v>86</v>
      </c>
      <c r="J58" s="9" t="s">
        <v>117</v>
      </c>
      <c r="K58" s="9" t="s">
        <v>118</v>
      </c>
      <c r="L58" s="10" t="s">
        <v>119</v>
      </c>
      <c r="M58" s="9" t="s">
        <v>120</v>
      </c>
      <c r="N58" s="9" t="s">
        <v>121</v>
      </c>
      <c r="O58" s="9" t="s">
        <v>122</v>
      </c>
      <c r="P58" s="9" t="s">
        <v>123</v>
      </c>
      <c r="Q58" s="10" t="s">
        <v>72</v>
      </c>
      <c r="R58" s="10" t="s">
        <v>124</v>
      </c>
      <c r="X58" s="8"/>
      <c r="Y58" s="41" t="s">
        <v>0</v>
      </c>
      <c r="Z58" s="11" t="s">
        <v>159</v>
      </c>
      <c r="AA58" s="11" t="s">
        <v>160</v>
      </c>
      <c r="AB58" s="11" t="s">
        <v>158</v>
      </c>
      <c r="AC58" s="11" t="s">
        <v>161</v>
      </c>
      <c r="AD58" s="11" t="s">
        <v>162</v>
      </c>
      <c r="AE58" s="11" t="s">
        <v>163</v>
      </c>
    </row>
    <row r="59" spans="3:35" x14ac:dyDescent="0.3">
      <c r="Y59" s="11" t="s">
        <v>2</v>
      </c>
      <c r="Z59" s="42">
        <v>32</v>
      </c>
      <c r="AA59" s="42">
        <v>50</v>
      </c>
      <c r="AB59" s="6">
        <v>13</v>
      </c>
      <c r="AC59" s="6">
        <v>66</v>
      </c>
      <c r="AD59" s="20">
        <f>AA59-Z59</f>
        <v>18</v>
      </c>
      <c r="AE59" s="20">
        <f>AC59-AB59</f>
        <v>53</v>
      </c>
    </row>
    <row r="60" spans="3:35" s="8" customFormat="1" x14ac:dyDescent="0.3">
      <c r="Y60" s="11" t="s">
        <v>3</v>
      </c>
      <c r="Z60" s="42">
        <v>49</v>
      </c>
      <c r="AA60" s="42">
        <v>68</v>
      </c>
      <c r="AB60" s="6">
        <v>29</v>
      </c>
      <c r="AC60" s="6">
        <v>92</v>
      </c>
      <c r="AD60" s="20">
        <f>AA60-Z60</f>
        <v>19</v>
      </c>
      <c r="AE60" s="20">
        <f>AC60-AB60</f>
        <v>63</v>
      </c>
    </row>
    <row r="61" spans="3:35" s="8" customFormat="1" x14ac:dyDescent="0.3">
      <c r="D61" s="4" t="s">
        <v>151</v>
      </c>
      <c r="Y61" s="11" t="s">
        <v>18</v>
      </c>
      <c r="Z61" s="42">
        <v>15</v>
      </c>
      <c r="AA61" s="42">
        <v>5</v>
      </c>
      <c r="AB61" s="6">
        <v>2</v>
      </c>
      <c r="AC61" s="6">
        <v>6</v>
      </c>
      <c r="AD61" s="20">
        <f>AA61-Z61</f>
        <v>-10</v>
      </c>
      <c r="AE61" s="20">
        <f>AC61-AB61</f>
        <v>4</v>
      </c>
    </row>
    <row r="62" spans="3:35" s="8" customFormat="1" x14ac:dyDescent="0.3">
      <c r="D62" s="8" t="s">
        <v>152</v>
      </c>
      <c r="Q62" s="4" t="s">
        <v>0</v>
      </c>
      <c r="R62" s="8" t="s">
        <v>159</v>
      </c>
      <c r="S62" s="8" t="s">
        <v>160</v>
      </c>
      <c r="T62" s="8" t="s">
        <v>158</v>
      </c>
      <c r="U62" s="8" t="s">
        <v>161</v>
      </c>
    </row>
    <row r="63" spans="3:35" x14ac:dyDescent="0.3">
      <c r="Q63" s="8" t="s">
        <v>2</v>
      </c>
      <c r="R63" s="8">
        <v>34</v>
      </c>
      <c r="S63" s="8">
        <v>50</v>
      </c>
      <c r="T63" s="8">
        <v>14</v>
      </c>
      <c r="U63" s="8">
        <v>68</v>
      </c>
    </row>
    <row r="64" spans="3:35" x14ac:dyDescent="0.3">
      <c r="C64" s="8" t="s">
        <v>0</v>
      </c>
      <c r="D64" s="8"/>
      <c r="E64" s="8"/>
      <c r="F64" s="8" t="s">
        <v>5</v>
      </c>
      <c r="G64" s="8" t="s">
        <v>73</v>
      </c>
      <c r="H64" s="8" t="s">
        <v>74</v>
      </c>
      <c r="I64" s="8" t="s">
        <v>75</v>
      </c>
      <c r="J64" s="8" t="s">
        <v>76</v>
      </c>
      <c r="K64" s="8" t="s">
        <v>77</v>
      </c>
      <c r="L64" s="8"/>
      <c r="M64" s="8"/>
      <c r="N64" s="8"/>
      <c r="O64" s="8"/>
      <c r="Q64" s="8" t="s">
        <v>3</v>
      </c>
      <c r="R64" s="8">
        <v>182</v>
      </c>
      <c r="S64" s="8">
        <v>268</v>
      </c>
      <c r="T64" s="8">
        <v>93</v>
      </c>
      <c r="U64" s="8">
        <v>294</v>
      </c>
      <c r="Y64" s="41" t="s">
        <v>0</v>
      </c>
      <c r="Z64" s="11" t="s">
        <v>159</v>
      </c>
      <c r="AA64" s="11" t="s">
        <v>158</v>
      </c>
      <c r="AB64" s="11" t="s">
        <v>164</v>
      </c>
      <c r="AC64" s="11" t="s">
        <v>165</v>
      </c>
    </row>
    <row r="65" spans="3:29" x14ac:dyDescent="0.3">
      <c r="C65" s="8"/>
      <c r="D65" s="8" t="s">
        <v>1</v>
      </c>
      <c r="E65" s="8" t="s">
        <v>53</v>
      </c>
      <c r="F65" s="10">
        <v>1488</v>
      </c>
      <c r="G65" s="10">
        <v>4</v>
      </c>
      <c r="H65" s="10">
        <v>1301</v>
      </c>
      <c r="I65" s="10">
        <f>H65-G65</f>
        <v>1297</v>
      </c>
      <c r="J65" s="10">
        <f>999-G50</f>
        <v>996</v>
      </c>
      <c r="K65" s="19">
        <f>I65/J65</f>
        <v>1.3022088353413654</v>
      </c>
      <c r="L65" s="8"/>
      <c r="M65" s="8"/>
      <c r="N65" s="4" t="s">
        <v>146</v>
      </c>
      <c r="O65" s="8"/>
      <c r="Q65" s="8" t="s">
        <v>18</v>
      </c>
      <c r="R65" s="8">
        <v>481</v>
      </c>
      <c r="S65" s="8">
        <v>579</v>
      </c>
      <c r="T65" s="8">
        <v>390</v>
      </c>
      <c r="U65" s="8">
        <v>646</v>
      </c>
      <c r="Y65" s="11" t="s">
        <v>2</v>
      </c>
      <c r="Z65" s="42">
        <v>32</v>
      </c>
      <c r="AA65" s="6">
        <v>13</v>
      </c>
      <c r="AB65" s="43">
        <f>Z65/$Z$68</f>
        <v>0.32653061224489793</v>
      </c>
      <c r="AC65" s="43">
        <f>AA65/$Z$68</f>
        <v>0.1326530612244898</v>
      </c>
    </row>
    <row r="66" spans="3:29" x14ac:dyDescent="0.3">
      <c r="C66" s="8"/>
      <c r="D66" s="8" t="s">
        <v>2</v>
      </c>
      <c r="E66" s="8" t="s">
        <v>29</v>
      </c>
      <c r="F66" s="10">
        <v>1112</v>
      </c>
      <c r="G66" s="10">
        <v>22</v>
      </c>
      <c r="H66" s="10">
        <v>926</v>
      </c>
      <c r="I66" s="10">
        <f>H66-G66</f>
        <v>904</v>
      </c>
      <c r="J66" s="10">
        <f>999-G51</f>
        <v>945</v>
      </c>
      <c r="K66" s="19">
        <f>I66/J66</f>
        <v>0.95661375661375658</v>
      </c>
      <c r="L66" s="8"/>
      <c r="M66" s="8"/>
      <c r="N66" s="4" t="s">
        <v>146</v>
      </c>
      <c r="O66" s="8"/>
      <c r="Y66" s="11" t="s">
        <v>3</v>
      </c>
      <c r="Z66" s="42">
        <v>49</v>
      </c>
      <c r="AA66" s="6">
        <v>29</v>
      </c>
      <c r="AB66" s="43">
        <f t="shared" ref="AB66:AC67" si="3">Z66/$Z$68</f>
        <v>0.5</v>
      </c>
      <c r="AC66" s="43">
        <f t="shared" si="3"/>
        <v>0.29591836734693877</v>
      </c>
    </row>
    <row r="67" spans="3:29" x14ac:dyDescent="0.3">
      <c r="C67" s="8"/>
      <c r="D67" s="8" t="s">
        <v>3</v>
      </c>
      <c r="E67" s="8" t="s">
        <v>29</v>
      </c>
      <c r="F67" s="10">
        <v>1591</v>
      </c>
      <c r="G67" s="10">
        <v>34</v>
      </c>
      <c r="H67" s="10">
        <v>1400</v>
      </c>
      <c r="I67" s="10">
        <f>H67-G67</f>
        <v>1366</v>
      </c>
      <c r="J67" s="10">
        <f>999-G52</f>
        <v>731</v>
      </c>
      <c r="K67" s="19">
        <f>I67/J67</f>
        <v>1.8686730506155951</v>
      </c>
      <c r="L67" s="8"/>
      <c r="M67" s="8"/>
      <c r="N67" s="4" t="s">
        <v>146</v>
      </c>
      <c r="O67" s="8"/>
      <c r="Y67" s="11" t="s">
        <v>18</v>
      </c>
      <c r="Z67" s="42">
        <v>15</v>
      </c>
      <c r="AA67" s="6">
        <v>2</v>
      </c>
      <c r="AB67" s="43">
        <f t="shared" si="3"/>
        <v>0.15306122448979592</v>
      </c>
      <c r="AC67" s="43">
        <f t="shared" si="3"/>
        <v>2.0408163265306121E-2</v>
      </c>
    </row>
    <row r="68" spans="3:29" x14ac:dyDescent="0.3">
      <c r="C68" s="8"/>
      <c r="D68" s="8" t="s">
        <v>18</v>
      </c>
      <c r="E68" s="8" t="s">
        <v>29</v>
      </c>
      <c r="F68" s="10">
        <v>2778</v>
      </c>
      <c r="G68" s="10">
        <v>16</v>
      </c>
      <c r="H68" s="10">
        <v>2584</v>
      </c>
      <c r="I68" s="10">
        <f>H68-G68</f>
        <v>2568</v>
      </c>
      <c r="J68" s="10">
        <f>999-G53</f>
        <v>420</v>
      </c>
      <c r="K68" s="19">
        <f>I68/J68</f>
        <v>6.1142857142857139</v>
      </c>
      <c r="L68" s="8"/>
      <c r="M68" s="8"/>
      <c r="N68" s="4" t="s">
        <v>146</v>
      </c>
      <c r="O68" s="8"/>
      <c r="Z68" s="1">
        <v>98</v>
      </c>
    </row>
    <row r="69" spans="3:29" x14ac:dyDescent="0.3">
      <c r="C69" s="8" t="s">
        <v>4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3:29" x14ac:dyDescent="0.3">
      <c r="C70" s="8"/>
      <c r="D70" s="8" t="s">
        <v>1</v>
      </c>
      <c r="E70" s="8" t="s">
        <v>29</v>
      </c>
      <c r="F70" s="10">
        <v>841</v>
      </c>
      <c r="G70" s="10">
        <v>99</v>
      </c>
      <c r="H70" s="10">
        <v>632</v>
      </c>
      <c r="I70" s="10">
        <f>H70-G70</f>
        <v>533</v>
      </c>
      <c r="J70" s="10">
        <f>999-G55</f>
        <v>999</v>
      </c>
      <c r="K70" s="19">
        <f>I70/J70</f>
        <v>0.5335335335335335</v>
      </c>
      <c r="L70" s="8"/>
      <c r="M70" s="8"/>
      <c r="N70" s="4" t="s">
        <v>116</v>
      </c>
      <c r="O70" s="8"/>
    </row>
    <row r="71" spans="3:29" x14ac:dyDescent="0.3">
      <c r="C71" s="8"/>
      <c r="D71" s="8" t="s">
        <v>2</v>
      </c>
      <c r="E71" s="8" t="s">
        <v>29</v>
      </c>
      <c r="F71" s="10">
        <v>995</v>
      </c>
      <c r="G71" s="10">
        <v>6</v>
      </c>
      <c r="H71" s="10">
        <v>948</v>
      </c>
      <c r="I71" s="10">
        <f>H71-G71</f>
        <v>942</v>
      </c>
      <c r="J71" s="10">
        <f>999-G56</f>
        <v>931</v>
      </c>
      <c r="K71" s="19">
        <f>I71/J71</f>
        <v>1.0118152524167561</v>
      </c>
      <c r="L71" s="8"/>
      <c r="M71" s="8"/>
      <c r="N71" s="4" t="s">
        <v>116</v>
      </c>
      <c r="O71" s="8"/>
    </row>
    <row r="72" spans="3:29" x14ac:dyDescent="0.3">
      <c r="C72" s="8"/>
      <c r="D72" s="8" t="s">
        <v>3</v>
      </c>
      <c r="E72" s="8" t="s">
        <v>29</v>
      </c>
      <c r="F72" s="10">
        <v>1255</v>
      </c>
      <c r="G72" s="10">
        <v>16</v>
      </c>
      <c r="H72" s="10">
        <v>1253</v>
      </c>
      <c r="I72" s="10">
        <f>H72-G72</f>
        <v>1237</v>
      </c>
      <c r="J72" s="10">
        <f>999-G57</f>
        <v>705</v>
      </c>
      <c r="K72" s="19">
        <f>I72/J72</f>
        <v>1.7546099290780142</v>
      </c>
      <c r="L72" s="8"/>
      <c r="M72" s="8"/>
      <c r="N72" s="4" t="s">
        <v>116</v>
      </c>
      <c r="O72" s="8"/>
    </row>
    <row r="73" spans="3:29" x14ac:dyDescent="0.3">
      <c r="C73" s="8"/>
      <c r="D73" s="8" t="s">
        <v>18</v>
      </c>
      <c r="E73" s="8" t="s">
        <v>29</v>
      </c>
      <c r="F73" s="10">
        <v>1962</v>
      </c>
      <c r="G73" s="10">
        <v>62</v>
      </c>
      <c r="H73" s="10">
        <v>1918</v>
      </c>
      <c r="I73" s="10">
        <f>H73-G73</f>
        <v>1856</v>
      </c>
      <c r="J73" s="10">
        <f>999-G58</f>
        <v>353</v>
      </c>
      <c r="K73" s="19">
        <f>I73/J73</f>
        <v>5.2577903682719551</v>
      </c>
      <c r="L73" s="8"/>
      <c r="M73" s="8"/>
      <c r="N73" s="4" t="s">
        <v>116</v>
      </c>
      <c r="O73" s="8"/>
    </row>
    <row r="74" spans="3:29" x14ac:dyDescent="0.3">
      <c r="C74" s="8"/>
    </row>
  </sheetData>
  <pageMargins left="0.7" right="0.7" top="0.75" bottom="0.75" header="0.3" footer="0.3"/>
  <pageSetup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2021-02-01T04:46:53Z</dcterms:created>
  <dcterms:modified xsi:type="dcterms:W3CDTF">2021-02-02T22:40:47Z</dcterms:modified>
</cp:coreProperties>
</file>